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ARATIVO" sheetId="1" r:id="rId4"/>
    <sheet state="visible" name="TODOS LOS ENTEROS" sheetId="2" r:id="rId5"/>
    <sheet state="visible" name="ENERO" sheetId="3" r:id="rId6"/>
    <sheet state="visible" name="FEBRERO" sheetId="4" r:id="rId7"/>
    <sheet state="visible" name="MARZO" sheetId="5" r:id="rId8"/>
    <sheet state="visible" name="ABRIL" sheetId="6" r:id="rId9"/>
    <sheet state="visible" name="MAYO" sheetId="7" r:id="rId10"/>
    <sheet state="visible" name="DEVOLUCIONES EN GENERAL -ENTREG" sheetId="8" r:id="rId11"/>
  </sheets>
  <definedNames>
    <definedName hidden="1" localSheetId="1" name="_xlnm._FilterDatabase">'TODOS LOS ENTEROS'!$H$1:$H$1461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263">
      <text>
        <t xml:space="preserve">COMPLEMENTO DEL EXPEDINTE DE 33017 CON 31 FRACCIONES SUMANDO LOS DOS EMTEROS 26/02/25
	-Graciela Carrillo Becerril</t>
      </text>
    </comment>
  </commentList>
</comments>
</file>

<file path=xl/sharedStrings.xml><?xml version="1.0" encoding="utf-8"?>
<sst xmlns="http://schemas.openxmlformats.org/spreadsheetml/2006/main" count="16816" uniqueCount="7559">
  <si>
    <t xml:space="preserve">  </t>
  </si>
  <si>
    <t>COMPARATIVO DE REGISTRO DE ENTEROS ELABORADOS</t>
  </si>
  <si>
    <t>AÑOS</t>
  </si>
  <si>
    <t xml:space="preserve"> A2009</t>
  </si>
  <si>
    <t>A2010</t>
  </si>
  <si>
    <t>A2011</t>
  </si>
  <si>
    <t>A2012</t>
  </si>
  <si>
    <t>A2013</t>
  </si>
  <si>
    <t>A2014</t>
  </si>
  <si>
    <t>A2015</t>
  </si>
  <si>
    <t>A2016</t>
  </si>
  <si>
    <t>A2017</t>
  </si>
  <si>
    <t>A2018</t>
  </si>
  <si>
    <t>A2019</t>
  </si>
  <si>
    <t>A2020</t>
  </si>
  <si>
    <t>A2021</t>
  </si>
  <si>
    <t>A2022</t>
  </si>
  <si>
    <t>A2023</t>
  </si>
  <si>
    <t>A2024</t>
  </si>
  <si>
    <t>A2025</t>
  </si>
  <si>
    <t>ENERO</t>
  </si>
  <si>
    <t>FEBRERO</t>
  </si>
  <si>
    <t>MARZO</t>
  </si>
  <si>
    <t>ABRIL</t>
  </si>
  <si>
    <t>MAYO</t>
  </si>
  <si>
    <t>JUNIO</t>
  </si>
  <si>
    <t>JULIO</t>
  </si>
  <si>
    <t>AGOSTO</t>
  </si>
  <si>
    <t>SEPTIEMBRE</t>
  </si>
  <si>
    <t>OCTUBRE</t>
  </si>
  <si>
    <t>NOVIEMBRE</t>
  </si>
  <si>
    <t>DICIEMBRE</t>
  </si>
  <si>
    <t xml:space="preserve">FOLIO </t>
  </si>
  <si>
    <t>DU</t>
  </si>
  <si>
    <t>FECHA</t>
  </si>
  <si>
    <t>NOMBRE</t>
  </si>
  <si>
    <t>PRIMER APELLIDO</t>
  </si>
  <si>
    <t>SEGUNDO APELLIDO</t>
  </si>
  <si>
    <t>RAZON SOCIAL</t>
  </si>
  <si>
    <t xml:space="preserve">TIPO DE TRAMITE </t>
  </si>
  <si>
    <t>$</t>
  </si>
  <si>
    <t>RECIBO DE PAGO</t>
  </si>
  <si>
    <t>FOLIO 14840</t>
  </si>
  <si>
    <t>CARLOS GUSTAVO ARROYO QUINTANA</t>
  </si>
  <si>
    <t>Y</t>
  </si>
  <si>
    <t>LUIS ALEJANDRO ARROYO QUINTANA</t>
  </si>
  <si>
    <t>ALINEAMIENTO</t>
  </si>
  <si>
    <t>SMA655089</t>
  </si>
  <si>
    <t>FOLIO 15467</t>
  </si>
  <si>
    <t>ROBERTO</t>
  </si>
  <si>
    <t>BALDERAS</t>
  </si>
  <si>
    <t>CARRILLO</t>
  </si>
  <si>
    <t>PERMISO DE USO DE SUELO SARE</t>
  </si>
  <si>
    <t>SMA654198</t>
  </si>
  <si>
    <t>FOLIO 15468/14568</t>
  </si>
  <si>
    <t>SMA654196</t>
  </si>
  <si>
    <t>FOLIO 15260-5875</t>
  </si>
  <si>
    <t xml:space="preserve">ISIDRA </t>
  </si>
  <si>
    <t>DELGADO</t>
  </si>
  <si>
    <t>MORA</t>
  </si>
  <si>
    <t>PERMISO DE DIVISION</t>
  </si>
  <si>
    <t>SMA654429</t>
  </si>
  <si>
    <t>FOLIO 14594</t>
  </si>
  <si>
    <t>JOSE ROGELIO</t>
  </si>
  <si>
    <t>RIVERA</t>
  </si>
  <si>
    <t>GARCIA</t>
  </si>
  <si>
    <t>NUMERO OFICIAL</t>
  </si>
  <si>
    <t>SMA654467</t>
  </si>
  <si>
    <t>CANCELADO</t>
  </si>
  <si>
    <t>-</t>
  </si>
  <si>
    <t>FOLIO 15378</t>
  </si>
  <si>
    <t>ANDREA</t>
  </si>
  <si>
    <t>FLORI</t>
  </si>
  <si>
    <t>SMA654515</t>
  </si>
  <si>
    <t>FOLIO 15339</t>
  </si>
  <si>
    <t>ALICIA</t>
  </si>
  <si>
    <t>VARGAS</t>
  </si>
  <si>
    <t>TAPIA</t>
  </si>
  <si>
    <t>SMA654536</t>
  </si>
  <si>
    <t>FOLIO 15340</t>
  </si>
  <si>
    <t xml:space="preserve">VARGAS </t>
  </si>
  <si>
    <t>SMA654537</t>
  </si>
  <si>
    <t>FOLIO 14970</t>
  </si>
  <si>
    <t xml:space="preserve">CHRISTIAN OMAR </t>
  </si>
  <si>
    <t>MERCADO</t>
  </si>
  <si>
    <t>SALGADO, CD.</t>
  </si>
  <si>
    <t>SMA654543</t>
  </si>
  <si>
    <t>FOLIO 14622-5791</t>
  </si>
  <si>
    <t xml:space="preserve">BEATRIZ </t>
  </si>
  <si>
    <t>UGALDE</t>
  </si>
  <si>
    <t>ORTEGA, CD.</t>
  </si>
  <si>
    <t>SMA654576</t>
  </si>
  <si>
    <t>FOLIO 14689-5857</t>
  </si>
  <si>
    <t>J. REFUGIO</t>
  </si>
  <si>
    <t>BARCENAS</t>
  </si>
  <si>
    <t>PERMISO DE DIVISON</t>
  </si>
  <si>
    <t>SMA654573</t>
  </si>
  <si>
    <t>FOLIO 7331-5110</t>
  </si>
  <si>
    <t>JUAN JOSE</t>
  </si>
  <si>
    <t>ALVAREZ</t>
  </si>
  <si>
    <t>BRUNEL</t>
  </si>
  <si>
    <t>SMA654578</t>
  </si>
  <si>
    <t>FOLIO 14043-5741</t>
  </si>
  <si>
    <t xml:space="preserve">ANACLETO </t>
  </si>
  <si>
    <t>RAMIREZ</t>
  </si>
  <si>
    <t>GONZALEZ</t>
  </si>
  <si>
    <t>3-PERMISO DE DIVISION</t>
  </si>
  <si>
    <t>SMA654588</t>
  </si>
  <si>
    <t>PATRIMONIO TERRITORIAL, S.A. DE C.V.</t>
  </si>
  <si>
    <t>ACCIONES RESIDENCIALES, SAN MIGUEL S.A. DE C.V.</t>
  </si>
  <si>
    <t>FUSION DE PREDIO</t>
  </si>
  <si>
    <t>BANCO DEL BAJIO, S.A. INSTITUCION DE BANCA MULTIPLE Y PATRIMONIO TERRITORIAL</t>
  </si>
  <si>
    <t>LICENCIAS DE CONSTRUCCION</t>
  </si>
  <si>
    <t>FOLIO 14685</t>
  </si>
  <si>
    <t>JUAN</t>
  </si>
  <si>
    <t>GALICIA</t>
  </si>
  <si>
    <t>2-CONSTANCIAS DE UBICACION</t>
  </si>
  <si>
    <t>SMA659566</t>
  </si>
  <si>
    <t>FOLIO 13047-5596</t>
  </si>
  <si>
    <t>RUTILIO</t>
  </si>
  <si>
    <t>2-PERMISO DE DIVISION</t>
  </si>
  <si>
    <t>SMA654630</t>
  </si>
  <si>
    <t>14150/14149</t>
  </si>
  <si>
    <t>PROYECTOS CREATIVOS RBF S.A. DE C.V.</t>
  </si>
  <si>
    <t>2-RENOVACIONES DE OBRA</t>
  </si>
  <si>
    <t>SMA654817</t>
  </si>
  <si>
    <t>2-TERMINACIONES DE OBRA</t>
  </si>
  <si>
    <t>CANCEALDO</t>
  </si>
  <si>
    <t>CONFIR, S.A. DE C.V.</t>
  </si>
  <si>
    <t>TERMINACION DE OBRA</t>
  </si>
  <si>
    <t xml:space="preserve">RENOVACION MEDIA </t>
  </si>
  <si>
    <t>FOLIO 14333</t>
  </si>
  <si>
    <t>JAVIER</t>
  </si>
  <si>
    <t>BAEZA</t>
  </si>
  <si>
    <t>SMA654863</t>
  </si>
  <si>
    <t xml:space="preserve">FOLIO 11018_CORRECCION </t>
  </si>
  <si>
    <t>MARIA GUADALUPE</t>
  </si>
  <si>
    <t>TONES</t>
  </si>
  <si>
    <t>ARVIZU</t>
  </si>
  <si>
    <t>FACTIBILIDAD DE USO DE SUELO</t>
  </si>
  <si>
    <t>SMA655024</t>
  </si>
  <si>
    <t>FOLIO 14827-5821</t>
  </si>
  <si>
    <t>LORENA</t>
  </si>
  <si>
    <t>OKHUYSEN</t>
  </si>
  <si>
    <t>BOEHM</t>
  </si>
  <si>
    <t>4-PERMISO DE DIVISION</t>
  </si>
  <si>
    <t>SMA655094</t>
  </si>
  <si>
    <t>FOLIO 14497</t>
  </si>
  <si>
    <t xml:space="preserve">CARMEN </t>
  </si>
  <si>
    <t xml:space="preserve">TOVAR </t>
  </si>
  <si>
    <t>TOVAR</t>
  </si>
  <si>
    <t>SMA655111</t>
  </si>
  <si>
    <t>INMOBILIARIA CITY SMA, S,A. DE C.V.</t>
  </si>
  <si>
    <t>RENOVACION DE LICENCIA-ESPECIALIZADO</t>
  </si>
  <si>
    <t>FOLIO 12312-5491</t>
  </si>
  <si>
    <t>MARIA CONSUELO</t>
  </si>
  <si>
    <t>CORDOVA</t>
  </si>
  <si>
    <t>SMA655355</t>
  </si>
  <si>
    <t>FOLIO 14543-5783</t>
  </si>
  <si>
    <t xml:space="preserve">ALICIA </t>
  </si>
  <si>
    <t xml:space="preserve">NORIEGA </t>
  </si>
  <si>
    <t>VILLASANA</t>
  </si>
  <si>
    <t>SMA655150</t>
  </si>
  <si>
    <t>FOLIO 13459-5669</t>
  </si>
  <si>
    <t>JOSE JORGE</t>
  </si>
  <si>
    <t>SANCHEZ</t>
  </si>
  <si>
    <t>SMA655184</t>
  </si>
  <si>
    <t>FOLIO 15120-5863</t>
  </si>
  <si>
    <t>VERONICA</t>
  </si>
  <si>
    <t>EMIGDIO</t>
  </si>
  <si>
    <t>SMA655189</t>
  </si>
  <si>
    <t>FOLIO 15330-5884</t>
  </si>
  <si>
    <t>J.SALVADOR</t>
  </si>
  <si>
    <t>TELLEZ</t>
  </si>
  <si>
    <t>HERNANDEZ</t>
  </si>
  <si>
    <t>SMA655190</t>
  </si>
  <si>
    <t>FOLIO 15400</t>
  </si>
  <si>
    <t>BEI QING</t>
  </si>
  <si>
    <t>WANG</t>
  </si>
  <si>
    <t>YU</t>
  </si>
  <si>
    <t>SMA655269</t>
  </si>
  <si>
    <t>FOLIO 15375-5880</t>
  </si>
  <si>
    <t>SECRETARIA DE INFRAESTRUCTURA, CONECTIVIDAD Y MOVILIDAD</t>
  </si>
  <si>
    <t>SMA655367</t>
  </si>
  <si>
    <t>FOLIO 15019-5844</t>
  </si>
  <si>
    <t>SMA655364</t>
  </si>
  <si>
    <t>VERONICA ANDREA</t>
  </si>
  <si>
    <t>URIBE</t>
  </si>
  <si>
    <t>OROZCO</t>
  </si>
  <si>
    <t>PERMISO CONDICIONADO NO INCONVENIENTE</t>
  </si>
  <si>
    <t>FOLIO 31115</t>
  </si>
  <si>
    <t>RODRIGO</t>
  </si>
  <si>
    <t>MECHACA</t>
  </si>
  <si>
    <t>CONSTANCIA DE UBICACION</t>
  </si>
  <si>
    <t>SMA655446</t>
  </si>
  <si>
    <t>USO DE SUELO</t>
  </si>
  <si>
    <t>CORRECCION 14358</t>
  </si>
  <si>
    <t>ARLETT JOCELYN</t>
  </si>
  <si>
    <t>ESPINOZA</t>
  </si>
  <si>
    <t>DAMIAN</t>
  </si>
  <si>
    <t>CONSTANCIA DE FACTIBILIDAD</t>
  </si>
  <si>
    <t>SMA655447</t>
  </si>
  <si>
    <t>MANUEL</t>
  </si>
  <si>
    <t>SCHOLLER</t>
  </si>
  <si>
    <t>PERMISO DE CONSTRUCCION</t>
  </si>
  <si>
    <t>SMA655452</t>
  </si>
  <si>
    <t xml:space="preserve">JOSE MARIA </t>
  </si>
  <si>
    <t>CASTRO</t>
  </si>
  <si>
    <t>LOPEZ, CD.</t>
  </si>
  <si>
    <t>SMA655469</t>
  </si>
  <si>
    <t>FOLIO 015221-5872</t>
  </si>
  <si>
    <t xml:space="preserve">MARIA ESTELA </t>
  </si>
  <si>
    <t>RANGEL</t>
  </si>
  <si>
    <t>SMA655488</t>
  </si>
  <si>
    <t>DANIEL</t>
  </si>
  <si>
    <t>VELEZ</t>
  </si>
  <si>
    <t>LYONS</t>
  </si>
  <si>
    <t>RENOVACION DE LICENCIA-RESIDENCIAL</t>
  </si>
  <si>
    <t>SMA655649</t>
  </si>
  <si>
    <t>BARDEADO</t>
  </si>
  <si>
    <t xml:space="preserve">LES FALTA COBRAR LA OTRA MITAD DEL BARDEADO QUE NO COBRARON </t>
  </si>
  <si>
    <t xml:space="preserve">CHRISTEL </t>
  </si>
  <si>
    <t>GRATHWOL</t>
  </si>
  <si>
    <t>DE MAYCOTTE</t>
  </si>
  <si>
    <t>2- LICENCIAS DE OBRA</t>
  </si>
  <si>
    <t>SMA655566</t>
  </si>
  <si>
    <t>ESTA CAPTURADO EN LA HOJA DE CALCLULO 2021_2024</t>
  </si>
  <si>
    <t>2-NUMEROS OFICIALES</t>
  </si>
  <si>
    <t>FOLIO 14376</t>
  </si>
  <si>
    <t>ANGEL</t>
  </si>
  <si>
    <t>MUÑOZ</t>
  </si>
  <si>
    <t>LAZARO</t>
  </si>
  <si>
    <t>SMA655578</t>
  </si>
  <si>
    <t>FOLIO 15223</t>
  </si>
  <si>
    <t>GRUPO DESARROLLOR VELAVILA, S.A.P.I. DE C.V.</t>
  </si>
  <si>
    <t>SMA656290</t>
  </si>
  <si>
    <t>NANCA ROSALBA</t>
  </si>
  <si>
    <t>GOMEZ</t>
  </si>
  <si>
    <t>ROMERO</t>
  </si>
  <si>
    <t>RENOVACION DE LICENCIA</t>
  </si>
  <si>
    <t>FOLIO 14821-5819</t>
  </si>
  <si>
    <t xml:space="preserve">FLORIBERTO </t>
  </si>
  <si>
    <t>REYES</t>
  </si>
  <si>
    <t>SMA655726</t>
  </si>
  <si>
    <t>FOLIO 14822-5820</t>
  </si>
  <si>
    <t>SMA655720</t>
  </si>
  <si>
    <t>FOLIO 13165-5622</t>
  </si>
  <si>
    <t>MICAELA</t>
  </si>
  <si>
    <t>SOTO</t>
  </si>
  <si>
    <t>SANTAMARIA</t>
  </si>
  <si>
    <t>SMA655755</t>
  </si>
  <si>
    <t>FOLIO 5935</t>
  </si>
  <si>
    <t>ADELINA</t>
  </si>
  <si>
    <t>ZENDEJAS</t>
  </si>
  <si>
    <t>LASSO DE LA VEGA</t>
  </si>
  <si>
    <t>SMA655927</t>
  </si>
  <si>
    <t>FOLIO 12695-5521</t>
  </si>
  <si>
    <t>TANYE LIZETTE ANGUIRRE DE LA TORRE</t>
  </si>
  <si>
    <t xml:space="preserve">Y </t>
  </si>
  <si>
    <t>MICAELA VARGAS HERNADEZ</t>
  </si>
  <si>
    <t>5-PERMISO DE DIVISION</t>
  </si>
  <si>
    <t>SMA655967</t>
  </si>
  <si>
    <t>FOLIO 14300</t>
  </si>
  <si>
    <t>ELISA ALEJANDRA</t>
  </si>
  <si>
    <t>ORTIZ</t>
  </si>
  <si>
    <t>ARANDA</t>
  </si>
  <si>
    <t>SMA656056</t>
  </si>
  <si>
    <t>FOLIO 14299</t>
  </si>
  <si>
    <t xml:space="preserve">ADRIANA ELISA </t>
  </si>
  <si>
    <t>SMA656052</t>
  </si>
  <si>
    <t>ALIEAMIENTO</t>
  </si>
  <si>
    <t>VIGABEN SERVICIOS, S.A. DE C.V.</t>
  </si>
  <si>
    <t>SMA658261</t>
  </si>
  <si>
    <t>FERNANDO</t>
  </si>
  <si>
    <t>GUEVARA</t>
  </si>
  <si>
    <t>RABAGO</t>
  </si>
  <si>
    <t>CONSTANCIA</t>
  </si>
  <si>
    <t>FOLIO 6994-4103</t>
  </si>
  <si>
    <t xml:space="preserve">ENRIQUETA </t>
  </si>
  <si>
    <t xml:space="preserve">SALINAS </t>
  </si>
  <si>
    <t>7-PERMISO DE DIVISION</t>
  </si>
  <si>
    <t>SMA656235</t>
  </si>
  <si>
    <t>FOLIO 6694-1-4103</t>
  </si>
  <si>
    <t>6-PERMISO DE DIVISION</t>
  </si>
  <si>
    <t>SMA656233</t>
  </si>
  <si>
    <t>FOLIO 14562</t>
  </si>
  <si>
    <t xml:space="preserve">YOLANDA MARIA </t>
  </si>
  <si>
    <t>RUBIO</t>
  </si>
  <si>
    <t>SMA656333</t>
  </si>
  <si>
    <t>PERMISO DE BARDEADO</t>
  </si>
  <si>
    <t>FOLIO 12666</t>
  </si>
  <si>
    <t>TIMOTHY GEORGE</t>
  </si>
  <si>
    <t>WACHTER</t>
  </si>
  <si>
    <t>HOLDEN</t>
  </si>
  <si>
    <t>PERMISO DE COSNTRUCCION</t>
  </si>
  <si>
    <t>SMA656345</t>
  </si>
  <si>
    <t>FOLIO 13232</t>
  </si>
  <si>
    <t xml:space="preserve">AGUSTIN </t>
  </si>
  <si>
    <t>SMA656341</t>
  </si>
  <si>
    <t>FOLIO 14973-5842</t>
  </si>
  <si>
    <t>VALDEZ</t>
  </si>
  <si>
    <t>SMA656459</t>
  </si>
  <si>
    <t>FOLIO 15071</t>
  </si>
  <si>
    <t xml:space="preserve">APC. DESARROLLOS, S.A. DE C.V. </t>
  </si>
  <si>
    <t xml:space="preserve">CONSTANCIA DE FACTIBILIDAD </t>
  </si>
  <si>
    <t>SMA656521</t>
  </si>
  <si>
    <t>FOLIO -012662-5524</t>
  </si>
  <si>
    <t>MAXIMO</t>
  </si>
  <si>
    <t>PATLAN</t>
  </si>
  <si>
    <t>SMA656556</t>
  </si>
  <si>
    <t>FOLIO 15199</t>
  </si>
  <si>
    <t xml:space="preserve">DOROTH Y ESTELLM MANNT CONOCIDA COMO DROTHY MANN </t>
  </si>
  <si>
    <t>SMA656610</t>
  </si>
  <si>
    <t xml:space="preserve">THOER DESARROLLOS, S.A. DE C.V. </t>
  </si>
  <si>
    <t>SMA656653</t>
  </si>
  <si>
    <t>JOSE SALVADOR</t>
  </si>
  <si>
    <t>RICO</t>
  </si>
  <si>
    <t>NUMERO OFICIAL HABITACIONAL</t>
  </si>
  <si>
    <t xml:space="preserve">INMOBILILARIA DALE DE GUANAJUATO, S.A. DE C.V. </t>
  </si>
  <si>
    <t>FOLIO 14506</t>
  </si>
  <si>
    <t xml:space="preserve">FERNANDO </t>
  </si>
  <si>
    <t>TORAL</t>
  </si>
  <si>
    <t>SMA656777</t>
  </si>
  <si>
    <t>FOLIO 14741</t>
  </si>
  <si>
    <t>VICTOR</t>
  </si>
  <si>
    <t>ESTRADA</t>
  </si>
  <si>
    <t>ESPINAL</t>
  </si>
  <si>
    <t>SMA656781</t>
  </si>
  <si>
    <t>FOLIO 10082</t>
  </si>
  <si>
    <t>VIÑEDO ENTRE RIOS, S.A.P.I. DE C.V.</t>
  </si>
  <si>
    <t>SMA656799</t>
  </si>
  <si>
    <t>FOLIO 15190</t>
  </si>
  <si>
    <t>JONATHAN</t>
  </si>
  <si>
    <t>JAMES</t>
  </si>
  <si>
    <t>QUEVEDO</t>
  </si>
  <si>
    <t>SMA656824</t>
  </si>
  <si>
    <t>IRENE</t>
  </si>
  <si>
    <t xml:space="preserve">GRIMALDI </t>
  </si>
  <si>
    <t>ZUÑIGA</t>
  </si>
  <si>
    <t>SMA656916</t>
  </si>
  <si>
    <t>FOLIO 15450</t>
  </si>
  <si>
    <t xml:space="preserve">MARIA YOLANDA </t>
  </si>
  <si>
    <t>ORTEGA</t>
  </si>
  <si>
    <t>SMA657349</t>
  </si>
  <si>
    <t>FOLIO 013443-5662</t>
  </si>
  <si>
    <t>SERGIO PAULO</t>
  </si>
  <si>
    <t>SANTANA</t>
  </si>
  <si>
    <t>SMA656985</t>
  </si>
  <si>
    <t>FOLIO 012687-5506</t>
  </si>
  <si>
    <t xml:space="preserve">JAMES </t>
  </si>
  <si>
    <t>PAUL</t>
  </si>
  <si>
    <t>KARABASZ</t>
  </si>
  <si>
    <t>10-PERMISO DE  DIVISION</t>
  </si>
  <si>
    <t>SMA657007</t>
  </si>
  <si>
    <t>FOLIO 15453</t>
  </si>
  <si>
    <t xml:space="preserve">AURORA DEVELOPERS, S.A. DE C.V. </t>
  </si>
  <si>
    <t>SMA657014</t>
  </si>
  <si>
    <t>FOLIO 15501-5888</t>
  </si>
  <si>
    <t xml:space="preserve">BARBOSA DESARROLLADORA, S.A. DE C.V. </t>
  </si>
  <si>
    <t>SMA657025</t>
  </si>
  <si>
    <t>FOLIO 12813</t>
  </si>
  <si>
    <t xml:space="preserve">SOFIA LOPEZ ARREDONDO </t>
  </si>
  <si>
    <t xml:space="preserve">ALONSO LOPEZ ARREDONDO </t>
  </si>
  <si>
    <t>SMA657034</t>
  </si>
  <si>
    <t>FOLIO 14694</t>
  </si>
  <si>
    <t>ALVARO GUILLERMO</t>
  </si>
  <si>
    <t>HARO</t>
  </si>
  <si>
    <t>GUERRERO</t>
  </si>
  <si>
    <t>NUMERO OFICIAL, HABITACIONAL</t>
  </si>
  <si>
    <t>SMA657620</t>
  </si>
  <si>
    <t>FOLIO 12882</t>
  </si>
  <si>
    <t>ERIC</t>
  </si>
  <si>
    <t>M.</t>
  </si>
  <si>
    <t>LUSTGARTEN</t>
  </si>
  <si>
    <t>1 RENOVACION MENOR A 150 M2</t>
  </si>
  <si>
    <t>SMA657115</t>
  </si>
  <si>
    <t>FOLIO  13172</t>
  </si>
  <si>
    <t xml:space="preserve">MARK </t>
  </si>
  <si>
    <t>ARNOLD</t>
  </si>
  <si>
    <t>BOREL</t>
  </si>
  <si>
    <t>SMA657105</t>
  </si>
  <si>
    <t>FOLIO 014486-5779</t>
  </si>
  <si>
    <t>FILOMENA</t>
  </si>
  <si>
    <t>MARGAIZ</t>
  </si>
  <si>
    <t>SMA657717</t>
  </si>
  <si>
    <t>FOLIO 15292/15293/15294</t>
  </si>
  <si>
    <t>SECRETARIA DE EDUCACION DE GUANAHUATO, CHRISTIAN LABDIEL CORTES RIVAS)</t>
  </si>
  <si>
    <t>3-CONSTANCIAS DE UBICACION</t>
  </si>
  <si>
    <t>SMA658004</t>
  </si>
  <si>
    <t>FOLIO 15503-5938</t>
  </si>
  <si>
    <t>PEDRO IGNACIO</t>
  </si>
  <si>
    <t>RULLAN</t>
  </si>
  <si>
    <t>SMA657766</t>
  </si>
  <si>
    <t>FOLIO 6897-4892-D</t>
  </si>
  <si>
    <t>JOSELAS RUBEN</t>
  </si>
  <si>
    <t>PEREZ</t>
  </si>
  <si>
    <t>TRYMAN</t>
  </si>
  <si>
    <t>SMA657784</t>
  </si>
  <si>
    <t>FOLIO 015502-5885</t>
  </si>
  <si>
    <t>PROMOTRANCOMEX, S.A.P.I. DE C.V.</t>
  </si>
  <si>
    <t>SMA657866</t>
  </si>
  <si>
    <t>FOLIO 015520-5853</t>
  </si>
  <si>
    <t xml:space="preserve">MA. ROSARIO </t>
  </si>
  <si>
    <t>VILLAFRANCO</t>
  </si>
  <si>
    <t>SMA657882</t>
  </si>
  <si>
    <t>AT&amp;T COMERCIALIZACION MOVIL S. DE P.C. DE C.V.</t>
  </si>
  <si>
    <t>2-NUMEROS OFICIALES INDUSTRIAL</t>
  </si>
  <si>
    <t>CONSTANCIA DE FCTIBILIDAD</t>
  </si>
  <si>
    <t>FOLIO 14989-5847</t>
  </si>
  <si>
    <t>MARIA ARACELI</t>
  </si>
  <si>
    <t>PINILLA</t>
  </si>
  <si>
    <t>SMA657955</t>
  </si>
  <si>
    <t>FOLIO 15376-5937</t>
  </si>
  <si>
    <t xml:space="preserve">JOSE AURELIO </t>
  </si>
  <si>
    <t>ROBLES</t>
  </si>
  <si>
    <t>CADENA</t>
  </si>
  <si>
    <t>SMA657959</t>
  </si>
  <si>
    <t>FOLIO 14523/14524</t>
  </si>
  <si>
    <t>SECRETARIA DE EDUCACION DE GUANAJUATO</t>
  </si>
  <si>
    <t>SMA658002</t>
  </si>
  <si>
    <t>ZOE</t>
  </si>
  <si>
    <t>MINETTE</t>
  </si>
  <si>
    <t>SIEGEL</t>
  </si>
  <si>
    <t xml:space="preserve">MARTHA ELISA </t>
  </si>
  <si>
    <t>PUERTO</t>
  </si>
  <si>
    <t>CERVANTES</t>
  </si>
  <si>
    <t>FOLIO 15697</t>
  </si>
  <si>
    <t>LILIANA</t>
  </si>
  <si>
    <t>ARELLANO</t>
  </si>
  <si>
    <t>LICEA</t>
  </si>
  <si>
    <t>ALINEMIENTO</t>
  </si>
  <si>
    <t>SMA658075</t>
  </si>
  <si>
    <t>FOLIO 15203</t>
  </si>
  <si>
    <t>ARTURO MAC GREGOR</t>
  </si>
  <si>
    <t>DUARTE, CD.</t>
  </si>
  <si>
    <t>SMA658015</t>
  </si>
  <si>
    <t>GABRIELA</t>
  </si>
  <si>
    <t>FLORES</t>
  </si>
  <si>
    <t>TERMIANCION DE OBRA</t>
  </si>
  <si>
    <t>SMA658043</t>
  </si>
  <si>
    <t>NANCY ROSALVA</t>
  </si>
  <si>
    <t xml:space="preserve">ROMERO </t>
  </si>
  <si>
    <t xml:space="preserve">RENOVACION DE LICENCIA </t>
  </si>
  <si>
    <t>SMA658073</t>
  </si>
  <si>
    <t>DEBE LOS PAVIMENTOS $980.79</t>
  </si>
  <si>
    <t>FOLIO 06807-4487</t>
  </si>
  <si>
    <t xml:space="preserve">LUCAS </t>
  </si>
  <si>
    <t>GODINEZ</t>
  </si>
  <si>
    <t>SMA658163</t>
  </si>
  <si>
    <t>FOLIO 010056-4992</t>
  </si>
  <si>
    <t xml:space="preserve">MARTHA </t>
  </si>
  <si>
    <t>OLVERA</t>
  </si>
  <si>
    <t>MONJARDIN</t>
  </si>
  <si>
    <t>SMA658269</t>
  </si>
  <si>
    <t xml:space="preserve">CONSORCIO SABIA, S.A. DE C.V. </t>
  </si>
  <si>
    <t>2-CONSTANCIAS DE FACTIBILIDAD</t>
  </si>
  <si>
    <t>FOLIO 15691</t>
  </si>
  <si>
    <t xml:space="preserve">ROCIO </t>
  </si>
  <si>
    <t>MONTENEGRO</t>
  </si>
  <si>
    <t>OROS</t>
  </si>
  <si>
    <t>SMA658329</t>
  </si>
  <si>
    <t>FOLIO 15694</t>
  </si>
  <si>
    <t xml:space="preserve">JUAN JOSE </t>
  </si>
  <si>
    <t>FUENTES</t>
  </si>
  <si>
    <t>ARRAMBIDE</t>
  </si>
  <si>
    <t>SMA658331</t>
  </si>
  <si>
    <t>FOLIO 15693</t>
  </si>
  <si>
    <t xml:space="preserve">CONSTHIANFRI, S.A. DE C.V. </t>
  </si>
  <si>
    <t>SMA658332</t>
  </si>
  <si>
    <t>FOLIO 15692</t>
  </si>
  <si>
    <t>AGEO JAFET</t>
  </si>
  <si>
    <t xml:space="preserve">OLVERA </t>
  </si>
  <si>
    <t>SMA658333</t>
  </si>
  <si>
    <t>FOLIO 14218</t>
  </si>
  <si>
    <t>JOSE ANTONIO</t>
  </si>
  <si>
    <t>SEGURA</t>
  </si>
  <si>
    <t>ARROYO</t>
  </si>
  <si>
    <t>SMA658387</t>
  </si>
  <si>
    <t>FOLIO 15601</t>
  </si>
  <si>
    <t>PAUL ARNOLDO</t>
  </si>
  <si>
    <t>ARTEAGA</t>
  </si>
  <si>
    <t>SMA658444</t>
  </si>
  <si>
    <t>FOLIO 32498-D-4544</t>
  </si>
  <si>
    <t>MARTIN MAURICIO</t>
  </si>
  <si>
    <t>CARACHEO</t>
  </si>
  <si>
    <t xml:space="preserve">8-PERMISO DE DIVISION </t>
  </si>
  <si>
    <t>SMA658515</t>
  </si>
  <si>
    <t>8-PERMISO DE DIVISION</t>
  </si>
  <si>
    <t>SMA658512</t>
  </si>
  <si>
    <t>FOLIO 14750</t>
  </si>
  <si>
    <t>MONTERREY Y SABINAS, S.A. DE C.V.</t>
  </si>
  <si>
    <t>NUMERO OFICIAL COMERCIAL</t>
  </si>
  <si>
    <t>SMA658508</t>
  </si>
  <si>
    <t>FOLIO 15633</t>
  </si>
  <si>
    <t xml:space="preserve">CLAUDIA ELIZABETH </t>
  </si>
  <si>
    <t xml:space="preserve">MORENO </t>
  </si>
  <si>
    <t>SMA658526</t>
  </si>
  <si>
    <t>FOLIO 15634</t>
  </si>
  <si>
    <t xml:space="preserve">LEONARDO </t>
  </si>
  <si>
    <t>DE LA SIERRA</t>
  </si>
  <si>
    <t>MANALLA</t>
  </si>
  <si>
    <t>SMA658522</t>
  </si>
  <si>
    <t>GERARDO LOYOLA CONCHA</t>
  </si>
  <si>
    <t>ALONSO JORGE M.</t>
  </si>
  <si>
    <t>SMA658559</t>
  </si>
  <si>
    <t>FOLIO 14554</t>
  </si>
  <si>
    <t>TERESA</t>
  </si>
  <si>
    <t>BATALZAR</t>
  </si>
  <si>
    <t>SMA658981</t>
  </si>
  <si>
    <t>FOLIO 15703</t>
  </si>
  <si>
    <t xml:space="preserve">LA MESA, S.A. </t>
  </si>
  <si>
    <t>CONSTANCIA DE FACTIBILIDAD DE USO DE SUELO</t>
  </si>
  <si>
    <t>SMA658592</t>
  </si>
  <si>
    <t>FOLIO 13088-5607</t>
  </si>
  <si>
    <t>PEDRO</t>
  </si>
  <si>
    <t>PICHARDO</t>
  </si>
  <si>
    <t>SMA658774</t>
  </si>
  <si>
    <t xml:space="preserve">CEMEX CONCRETOS, S.A. DE C.V. </t>
  </si>
  <si>
    <t>PERMISO DE USO DE SUELO COMERCIAL</t>
  </si>
  <si>
    <t>FOLIO 15792</t>
  </si>
  <si>
    <t>CONSTHIAFRI, S.A. DE C.V.</t>
  </si>
  <si>
    <t>SMA659006</t>
  </si>
  <si>
    <t>FOLIO 15791</t>
  </si>
  <si>
    <t>SMA659003</t>
  </si>
  <si>
    <t>FOLIO 15793</t>
  </si>
  <si>
    <t>SMA659002</t>
  </si>
  <si>
    <t>FOLIO 15788-A</t>
  </si>
  <si>
    <t>SMA658997</t>
  </si>
  <si>
    <t>FOLIO 15790</t>
  </si>
  <si>
    <t>ACEO JAFET</t>
  </si>
  <si>
    <t>SMA658999</t>
  </si>
  <si>
    <t>FOLIO 15789</t>
  </si>
  <si>
    <t>SMA659000</t>
  </si>
  <si>
    <t>FOLIO 14641</t>
  </si>
  <si>
    <t>ARACELI FABIOLA</t>
  </si>
  <si>
    <t>ALCAZAR</t>
  </si>
  <si>
    <t>ELISEA</t>
  </si>
  <si>
    <t>SMA659009</t>
  </si>
  <si>
    <t>FOLIO 14488-5767</t>
  </si>
  <si>
    <t xml:space="preserve">CLAUDIA </t>
  </si>
  <si>
    <t>GUZMAN</t>
  </si>
  <si>
    <t>YAÑEZ</t>
  </si>
  <si>
    <t>SMA659019</t>
  </si>
  <si>
    <t>FOLIO 15659</t>
  </si>
  <si>
    <t>GABRIELA CONSTANZA</t>
  </si>
  <si>
    <t>APARICIO</t>
  </si>
  <si>
    <t>PERMISO DE MANTA_ 3 MECES</t>
  </si>
  <si>
    <t>SMA659028</t>
  </si>
  <si>
    <t>FOLIO 15776</t>
  </si>
  <si>
    <t xml:space="preserve">CYNTIA SUSAN </t>
  </si>
  <si>
    <t>POSHER</t>
  </si>
  <si>
    <t>GALEANA</t>
  </si>
  <si>
    <t>SMA659057</t>
  </si>
  <si>
    <t>FOLIO 14714</t>
  </si>
  <si>
    <t xml:space="preserve">MARY </t>
  </si>
  <si>
    <t>CINNE</t>
  </si>
  <si>
    <t>COOPER</t>
  </si>
  <si>
    <t>SMA659164</t>
  </si>
  <si>
    <t xml:space="preserve">POR DIREFENCIACION DE COBRO </t>
  </si>
  <si>
    <t>S/F</t>
  </si>
  <si>
    <t>JOSE FERNANDO</t>
  </si>
  <si>
    <t xml:space="preserve">PATLAN </t>
  </si>
  <si>
    <t>RICO, CD</t>
  </si>
  <si>
    <t>SMA659171</t>
  </si>
  <si>
    <t xml:space="preserve">CONSTANCIA DE FACTBILIDAD DE USO DE SUELO </t>
  </si>
  <si>
    <t>FOLIO 14047</t>
  </si>
  <si>
    <t>SILVESTRES VAZQUEZ RAMIREZ</t>
  </si>
  <si>
    <t>MA. LUZ VILLAFRANCO A.</t>
  </si>
  <si>
    <t>SMA659168</t>
  </si>
  <si>
    <t>FOLIO 15728</t>
  </si>
  <si>
    <t>FIORI</t>
  </si>
  <si>
    <t>SMA659202</t>
  </si>
  <si>
    <t>FOLIO 015658-5966</t>
  </si>
  <si>
    <t>SALVADOR ANSELMO</t>
  </si>
  <si>
    <t>MOLINA</t>
  </si>
  <si>
    <t>SMA659339</t>
  </si>
  <si>
    <t>FOLIO 12214-A</t>
  </si>
  <si>
    <t xml:space="preserve">COMEX CONCRETOS, S.A. DE C.V. </t>
  </si>
  <si>
    <t xml:space="preserve">PERMISO DE USO DE SUELO </t>
  </si>
  <si>
    <t>SMA659478</t>
  </si>
  <si>
    <t>FOLIO 15584</t>
  </si>
  <si>
    <t>MALLA DANIELA ALONDRA</t>
  </si>
  <si>
    <t>CORREA</t>
  </si>
  <si>
    <t>A</t>
  </si>
  <si>
    <t>SMA659437</t>
  </si>
  <si>
    <t>FOLIO 15047</t>
  </si>
  <si>
    <t>DAVID</t>
  </si>
  <si>
    <t>LOPEZ</t>
  </si>
  <si>
    <t xml:space="preserve">CHAVEZ </t>
  </si>
  <si>
    <t>SMA659489</t>
  </si>
  <si>
    <t>FOLIO 13466-A</t>
  </si>
  <si>
    <t xml:space="preserve">CANMAYOL, S DE R.L. DE C.V. </t>
  </si>
  <si>
    <t xml:space="preserve">PERMISO DE BARDA POR UN AÑO </t>
  </si>
  <si>
    <t>SMA659900</t>
  </si>
  <si>
    <t xml:space="preserve">PERMISO DE CONSTRUCCION ESPECIALIZADO </t>
  </si>
  <si>
    <t>SMA659895</t>
  </si>
  <si>
    <t>PERMISO DE PAVIMENTOS</t>
  </si>
  <si>
    <t>SMA659892</t>
  </si>
  <si>
    <t>PERMISO DE DEMOLICION</t>
  </si>
  <si>
    <t>SMA659886</t>
  </si>
  <si>
    <t xml:space="preserve">BANSI, S.A. INSTITUCION DE BANCA MULTIPLE </t>
  </si>
  <si>
    <t xml:space="preserve">35-TERMIANCIONES DE OBRA </t>
  </si>
  <si>
    <t>PATRICIA MARGARITA</t>
  </si>
  <si>
    <t>SAMANIEGO</t>
  </si>
  <si>
    <t>NUMERO OFICIAL_HABITACIONAL</t>
  </si>
  <si>
    <t>FOLIO 32535-1-4317</t>
  </si>
  <si>
    <t>JOSE GABINO JAIME</t>
  </si>
  <si>
    <t xml:space="preserve">14-PERMISO DE DIVISION </t>
  </si>
  <si>
    <t>SMA659811</t>
  </si>
  <si>
    <t>FOLIO 14587-5800</t>
  </si>
  <si>
    <t xml:space="preserve">MARTIN </t>
  </si>
  <si>
    <t>DOMINGUEZ</t>
  </si>
  <si>
    <t>SMA659706</t>
  </si>
  <si>
    <t>FOLIO 15377-5939</t>
  </si>
  <si>
    <t xml:space="preserve">AURELIO </t>
  </si>
  <si>
    <t>BUSTAMANTE</t>
  </si>
  <si>
    <t>SMA659918</t>
  </si>
  <si>
    <t>TIENDAS SORIA, S.A. DE C.V.</t>
  </si>
  <si>
    <t xml:space="preserve">JOSE MARIA CASTRO LOPEZ </t>
  </si>
  <si>
    <t>KEIKO FUJIMOLO</t>
  </si>
  <si>
    <t>SMA659750</t>
  </si>
  <si>
    <t>FOLIO 15066</t>
  </si>
  <si>
    <t>AT&amp;T COMERCIALIZACION MAURLS DE R.C DE C.V.</t>
  </si>
  <si>
    <t>SMA661418</t>
  </si>
  <si>
    <t>2 NUMEROS OFICIALES_COMERCIALES</t>
  </si>
  <si>
    <t>FOLIO 14361</t>
  </si>
  <si>
    <t xml:space="preserve">CONBURSA CAPITAL, S.A. DE C.V. </t>
  </si>
  <si>
    <t>SMA659780</t>
  </si>
  <si>
    <t>FOLIO 14659 Y 14660</t>
  </si>
  <si>
    <t xml:space="preserve">COMERCIALIZADORA E INMOBILIARIA OLRAVI, S.A. DE C.V. </t>
  </si>
  <si>
    <t>2-NUMEROS OFICIALES_HABITACIONALES</t>
  </si>
  <si>
    <t>SMA659778</t>
  </si>
  <si>
    <t>FOLIO 15541-5947</t>
  </si>
  <si>
    <t xml:space="preserve">JAIME </t>
  </si>
  <si>
    <t>JUAREZ</t>
  </si>
  <si>
    <t>SMA659794</t>
  </si>
  <si>
    <t>FOLIO 15542-5946</t>
  </si>
  <si>
    <t>YOLANDA</t>
  </si>
  <si>
    <t>MARQUEZ</t>
  </si>
  <si>
    <t>SMA659791</t>
  </si>
  <si>
    <t>FOLIO 15540-5945</t>
  </si>
  <si>
    <t>YOLANDA PATRICIA</t>
  </si>
  <si>
    <t>SMA659789</t>
  </si>
  <si>
    <t>FOLIO 15721</t>
  </si>
  <si>
    <t>ANDRES</t>
  </si>
  <si>
    <t>ROSAS</t>
  </si>
  <si>
    <t>SAUCEDO</t>
  </si>
  <si>
    <t>SMA659815</t>
  </si>
  <si>
    <t>FOLIO 15086-5869</t>
  </si>
  <si>
    <t>JOSE JESUS</t>
  </si>
  <si>
    <t>CRUZ</t>
  </si>
  <si>
    <t>SMA659863</t>
  </si>
  <si>
    <t>FOLIO 15372-5931</t>
  </si>
  <si>
    <t>CHRISTIAN DANIEL</t>
  </si>
  <si>
    <t>CONCHAS</t>
  </si>
  <si>
    <t>MARTINEZ</t>
  </si>
  <si>
    <t>SMA659887</t>
  </si>
  <si>
    <t xml:space="preserve">MARINA JANINA </t>
  </si>
  <si>
    <t xml:space="preserve">QUEVEDO </t>
  </si>
  <si>
    <t>ESCOBEDO</t>
  </si>
  <si>
    <t>SMA659959</t>
  </si>
  <si>
    <t>FOLIO 14900</t>
  </si>
  <si>
    <t xml:space="preserve">ALMA DELIA </t>
  </si>
  <si>
    <t>VILLAFUERTE</t>
  </si>
  <si>
    <t>SMA660045</t>
  </si>
  <si>
    <t xml:space="preserve">NITROPISO, AP S.A. DE C.V. </t>
  </si>
  <si>
    <t>NUMERO OFICIAL_COMERCIAL</t>
  </si>
  <si>
    <t xml:space="preserve">NET POWER, S.A. DE C.V. </t>
  </si>
  <si>
    <t>PERMISO DE CONSTRUCCION_ESPECIALIZADO</t>
  </si>
  <si>
    <t>SMA660129</t>
  </si>
  <si>
    <t>11//11/2024</t>
  </si>
  <si>
    <t>GUSTAVO</t>
  </si>
  <si>
    <t>ALANIS</t>
  </si>
  <si>
    <t>SMA660966</t>
  </si>
  <si>
    <t xml:space="preserve">QUETZALOTES, S.A. DE C.V. </t>
  </si>
  <si>
    <t>FOLIO 13408-5660</t>
  </si>
  <si>
    <t>MA. SOCORRO</t>
  </si>
  <si>
    <t>RIVERA, CDS.</t>
  </si>
  <si>
    <t>SMA660413</t>
  </si>
  <si>
    <t>FOLIO 15608</t>
  </si>
  <si>
    <t>JOSE HUMBERTO</t>
  </si>
  <si>
    <t xml:space="preserve">ARTIGAS </t>
  </si>
  <si>
    <t>DEL OLMO</t>
  </si>
  <si>
    <t>SMA660480</t>
  </si>
  <si>
    <t>FOLIO 15072</t>
  </si>
  <si>
    <t>MAURICIO ALONSO</t>
  </si>
  <si>
    <t>CARRERA</t>
  </si>
  <si>
    <t>UNA RENOVACION</t>
  </si>
  <si>
    <t>SMA660504</t>
  </si>
  <si>
    <t>EN LA RENOVACION NO LE COBRARON EL BARDEADO $5633.88</t>
  </si>
  <si>
    <t>FOLIO 15656</t>
  </si>
  <si>
    <t>JORGE GERARDO</t>
  </si>
  <si>
    <t>SERRANO</t>
  </si>
  <si>
    <t>SALAZAR</t>
  </si>
  <si>
    <t>SMA660491</t>
  </si>
  <si>
    <t>SMA660546</t>
  </si>
  <si>
    <t>FOLIO 33003-1-4575</t>
  </si>
  <si>
    <t>JOSE</t>
  </si>
  <si>
    <t>PERALES</t>
  </si>
  <si>
    <t>SMA660784</t>
  </si>
  <si>
    <t>FOLIO 14600-5801</t>
  </si>
  <si>
    <t>5-PERMISO DE DIVISON</t>
  </si>
  <si>
    <t>SMA660782</t>
  </si>
  <si>
    <t>ISMAEL</t>
  </si>
  <si>
    <t>SMA660967</t>
  </si>
  <si>
    <t>ALGO</t>
  </si>
  <si>
    <t>GARAA</t>
  </si>
  <si>
    <t>MERINO</t>
  </si>
  <si>
    <t>FOLIO 7810-5184</t>
  </si>
  <si>
    <t xml:space="preserve">ANDRES </t>
  </si>
  <si>
    <t>SMA661103</t>
  </si>
  <si>
    <t>FOLIO 12148-5423</t>
  </si>
  <si>
    <t xml:space="preserve">JUAN </t>
  </si>
  <si>
    <t xml:space="preserve">ESPIZONA </t>
  </si>
  <si>
    <t>SMA661063</t>
  </si>
  <si>
    <t>FOLIO 15650</t>
  </si>
  <si>
    <t xml:space="preserve">MARIA CATALINA </t>
  </si>
  <si>
    <t>DE LA LUZ</t>
  </si>
  <si>
    <t>SMA661311</t>
  </si>
  <si>
    <t>FOLIO 15496-5952</t>
  </si>
  <si>
    <t xml:space="preserve">LORENA </t>
  </si>
  <si>
    <t>ASCENAO</t>
  </si>
  <si>
    <t>9-PERMISO DE DIVISION</t>
  </si>
  <si>
    <t>SMA661312</t>
  </si>
  <si>
    <t>FOLIO 13181-5623</t>
  </si>
  <si>
    <t xml:space="preserve">PAULINA </t>
  </si>
  <si>
    <t>LADRILLERO</t>
  </si>
  <si>
    <t xml:space="preserve">4-PERMISO DE DIVISION </t>
  </si>
  <si>
    <t>SMA661314</t>
  </si>
  <si>
    <t>FOLIO 12311-5490</t>
  </si>
  <si>
    <t xml:space="preserve">MARIA CONSUELO </t>
  </si>
  <si>
    <t>SMA661316</t>
  </si>
  <si>
    <t>FOLIO 15767</t>
  </si>
  <si>
    <t xml:space="preserve">CREMERIA HERMANOS CORONEL, S.A. DE C.V. </t>
  </si>
  <si>
    <t>SMA661116</t>
  </si>
  <si>
    <t>15373-5932</t>
  </si>
  <si>
    <t>INNOVACIONES INMOBILIARIAS DE ABANICOS, S.A. DE C.V.</t>
  </si>
  <si>
    <t>SMA661253</t>
  </si>
  <si>
    <t>FOLIO 14935-5836</t>
  </si>
  <si>
    <t>JOSE LUIS RUBEN</t>
  </si>
  <si>
    <t>FRYMAN</t>
  </si>
  <si>
    <t>SMA661283</t>
  </si>
  <si>
    <t>FOLIO 15919</t>
  </si>
  <si>
    <t>LENTES GALILEO S.A.P.I. DE C.V.</t>
  </si>
  <si>
    <t>SMA661436</t>
  </si>
  <si>
    <t>SUSANA ANAYA</t>
  </si>
  <si>
    <t>MIRANDA</t>
  </si>
  <si>
    <t>SMA661446</t>
  </si>
  <si>
    <t>FOLIO 15825</t>
  </si>
  <si>
    <t>CESAR AUGUSTO</t>
  </si>
  <si>
    <t xml:space="preserve">GIL </t>
  </si>
  <si>
    <t>HOYOS</t>
  </si>
  <si>
    <t xml:space="preserve">TERMINACION DE OBRA </t>
  </si>
  <si>
    <t>SMA661524</t>
  </si>
  <si>
    <t>FOLIO 15799</t>
  </si>
  <si>
    <t>GRACIELA</t>
  </si>
  <si>
    <t>SMA661521</t>
  </si>
  <si>
    <t>FOLIO 15800</t>
  </si>
  <si>
    <t>TODD CHARLES TROLDAHL</t>
  </si>
  <si>
    <t>&amp;</t>
  </si>
  <si>
    <t xml:space="preserve">SCOTT DEXTER RICHARS </t>
  </si>
  <si>
    <t>SMA661519</t>
  </si>
  <si>
    <t xml:space="preserve">GUADALUPE </t>
  </si>
  <si>
    <t>BRUNEL, CDS.</t>
  </si>
  <si>
    <t>CONSTANCIA (FE- DE ERRATAS)</t>
  </si>
  <si>
    <t>FOLIO 15830</t>
  </si>
  <si>
    <t xml:space="preserve">MARIA LIZETTE </t>
  </si>
  <si>
    <t xml:space="preserve">GOMEZ </t>
  </si>
  <si>
    <t>SMA661563</t>
  </si>
  <si>
    <t xml:space="preserve">JUAN ANTONIO </t>
  </si>
  <si>
    <t xml:space="preserve">ESCOBEDO </t>
  </si>
  <si>
    <t xml:space="preserve">PERMISO DE DIVISION </t>
  </si>
  <si>
    <t>DUPLICADO 14749</t>
  </si>
  <si>
    <t xml:space="preserve">GASPAR </t>
  </si>
  <si>
    <t>SMA661663</t>
  </si>
  <si>
    <t>RANDE ELLEN SMITH</t>
  </si>
  <si>
    <t>RICHARD LAWENCE SMITH</t>
  </si>
  <si>
    <t>SMA661699</t>
  </si>
  <si>
    <t>FOLIO 15393-5948</t>
  </si>
  <si>
    <t xml:space="preserve">FELIPE </t>
  </si>
  <si>
    <t xml:space="preserve">RICO </t>
  </si>
  <si>
    <t>BALTAZAR</t>
  </si>
  <si>
    <t>SMA661787</t>
  </si>
  <si>
    <t>JUAN MANUEL</t>
  </si>
  <si>
    <t>PALOMAR</t>
  </si>
  <si>
    <t>HERNADEZ</t>
  </si>
  <si>
    <t>SMA661796</t>
  </si>
  <si>
    <t>FOLIO 15710</t>
  </si>
  <si>
    <t>SERVICIOS Y URBANIZACIONES OMICRON S DE RL DE CV</t>
  </si>
  <si>
    <t>SMA662389</t>
  </si>
  <si>
    <t>SMA661809</t>
  </si>
  <si>
    <t>LIDIA EDITH</t>
  </si>
  <si>
    <t>CERDENETA</t>
  </si>
  <si>
    <t>VALENCIA</t>
  </si>
  <si>
    <t>SMA661815</t>
  </si>
  <si>
    <t>FOLIO 15388-5942</t>
  </si>
  <si>
    <t>JUAN MIGUEL</t>
  </si>
  <si>
    <t>QUINTANA</t>
  </si>
  <si>
    <t>SMA662348</t>
  </si>
  <si>
    <t>MA. SALUD LUNA HERNANDEZ</t>
  </si>
  <si>
    <t>MARIA LUISA RAMIREZ LUNA</t>
  </si>
  <si>
    <t>SMA662377</t>
  </si>
  <si>
    <t>FOLIO 15935</t>
  </si>
  <si>
    <t xml:space="preserve">MARLENE </t>
  </si>
  <si>
    <t xml:space="preserve">LOZA </t>
  </si>
  <si>
    <t>SMA662363</t>
  </si>
  <si>
    <t>FOLIO 15867</t>
  </si>
  <si>
    <t xml:space="preserve">ISABEL </t>
  </si>
  <si>
    <t xml:space="preserve">RENDON </t>
  </si>
  <si>
    <t>LUNA</t>
  </si>
  <si>
    <t>SMA662544</t>
  </si>
  <si>
    <t>PULSA SAN MIGUEL, S.A. DE C.V.</t>
  </si>
  <si>
    <t>NUEVOS DERECHOS DE SUPERVICION</t>
  </si>
  <si>
    <t>FOLIO 9833-5030-A</t>
  </si>
  <si>
    <t xml:space="preserve">DELFINA </t>
  </si>
  <si>
    <t>PEÑA BARCENAS</t>
  </si>
  <si>
    <t>DE OBREGON</t>
  </si>
  <si>
    <t>SMA662613</t>
  </si>
  <si>
    <t>15504-A</t>
  </si>
  <si>
    <t>MARTHA ANGELICA</t>
  </si>
  <si>
    <t>NIEVES</t>
  </si>
  <si>
    <t>SMA662744</t>
  </si>
  <si>
    <t>FOLIO 13602-5755</t>
  </si>
  <si>
    <t>JOSE RUTINO</t>
  </si>
  <si>
    <t>DIAZ</t>
  </si>
  <si>
    <t>SMA662783</t>
  </si>
  <si>
    <t>FOLIO 14738-5858</t>
  </si>
  <si>
    <t>MA. REFUGIO</t>
  </si>
  <si>
    <t>RODRIGUEZ</t>
  </si>
  <si>
    <t>SMA662782</t>
  </si>
  <si>
    <t>FOLIO 14356-5856</t>
  </si>
  <si>
    <t>CATALINA</t>
  </si>
  <si>
    <t>CORTINEZ</t>
  </si>
  <si>
    <t>SMA662779</t>
  </si>
  <si>
    <t>FOLIO 13261-5630</t>
  </si>
  <si>
    <t xml:space="preserve">NICOLAS </t>
  </si>
  <si>
    <t>SMA662778</t>
  </si>
  <si>
    <t xml:space="preserve">PULSA SAN MIGUEL, S.A. DE C.V. </t>
  </si>
  <si>
    <t>16-TERMINACIONES DE OBRA</t>
  </si>
  <si>
    <t>FOLIO 15649</t>
  </si>
  <si>
    <t>SMA662852</t>
  </si>
  <si>
    <t>FOLIO 15521</t>
  </si>
  <si>
    <t>QUETZALOTES, S.A. DE C.V.</t>
  </si>
  <si>
    <t>SMA662858</t>
  </si>
  <si>
    <t>FOLIO 15545</t>
  </si>
  <si>
    <t xml:space="preserve">HAGAY </t>
  </si>
  <si>
    <t>BEN</t>
  </si>
  <si>
    <t>AUNER</t>
  </si>
  <si>
    <t>SMA662854</t>
  </si>
  <si>
    <t>FOLIO 11386</t>
  </si>
  <si>
    <t>EUGENIA</t>
  </si>
  <si>
    <t>ARRIAGA</t>
  </si>
  <si>
    <t>SMA662908</t>
  </si>
  <si>
    <t>FOLIO 12244-5996</t>
  </si>
  <si>
    <t>MA. ESTELA</t>
  </si>
  <si>
    <t>GALLEGOS</t>
  </si>
  <si>
    <t>SMA663113</t>
  </si>
  <si>
    <t xml:space="preserve">PROMOTORA LEONESA, S.A. DE C.V. </t>
  </si>
  <si>
    <t>8-TERMINACIONES DE OBRA</t>
  </si>
  <si>
    <t>TIMOTHY</t>
  </si>
  <si>
    <t>TOLD</t>
  </si>
  <si>
    <t>TREBLE</t>
  </si>
  <si>
    <t>SMA663192</t>
  </si>
  <si>
    <t>FOLIO 15983</t>
  </si>
  <si>
    <t>EMDEP EL BAJIO, S.A. DE C.V.</t>
  </si>
  <si>
    <t>USO DE SUELO INDUSTRIAL</t>
  </si>
  <si>
    <t>SMA663697</t>
  </si>
  <si>
    <t>FOLIO 14463</t>
  </si>
  <si>
    <t>ESTELA DEL PILAR</t>
  </si>
  <si>
    <t>ZARAZUA</t>
  </si>
  <si>
    <t>SMA664085</t>
  </si>
  <si>
    <t>FOLIO 15085</t>
  </si>
  <si>
    <t>KARINA</t>
  </si>
  <si>
    <t>GUTIERREZ</t>
  </si>
  <si>
    <t>PERMISO DE ANUNCIO ADOSADO</t>
  </si>
  <si>
    <t>SMA663836</t>
  </si>
  <si>
    <t>ESTA CAPTURDO EN LA HOJA DE CALCULO 2021_2024 REGISTRO DE ENTEROS</t>
  </si>
  <si>
    <t>JOSE LUIS</t>
  </si>
  <si>
    <t>FOLIO 32489-4006-A</t>
  </si>
  <si>
    <t>DELFINA</t>
  </si>
  <si>
    <t>PEÑA</t>
  </si>
  <si>
    <t>BARCENAS DE OBREGON</t>
  </si>
  <si>
    <t>SMA663825</t>
  </si>
  <si>
    <t>FOLIO 7287</t>
  </si>
  <si>
    <t>LAURA EDITH</t>
  </si>
  <si>
    <t>AGUILAR</t>
  </si>
  <si>
    <t>SMA663826</t>
  </si>
  <si>
    <t>FOLIO 14571</t>
  </si>
  <si>
    <t>PRODUCTOS RICH, S.A. DE C.V.</t>
  </si>
  <si>
    <t>NUMERO OFICIAL_INDUSTRIAL</t>
  </si>
  <si>
    <t>SMA663892</t>
  </si>
  <si>
    <t>ALINEAMIENTO_INDUSTRIAL</t>
  </si>
  <si>
    <t>FOLIO 7387-5738</t>
  </si>
  <si>
    <t>JOSE NAZARIO</t>
  </si>
  <si>
    <t>CAMPOS</t>
  </si>
  <si>
    <t>ARZOLA</t>
  </si>
  <si>
    <t>SMA663933</t>
  </si>
  <si>
    <t>FOLIO 13714</t>
  </si>
  <si>
    <t>ALBERTO ALEJANDRO</t>
  </si>
  <si>
    <t>ORDOÑEZ</t>
  </si>
  <si>
    <t>SMA664029</t>
  </si>
  <si>
    <t>RENOVACION DE CONSTRUCCION</t>
  </si>
  <si>
    <t>PROMOTORA DE CASAS PALTINO, S.A. DE C.V.</t>
  </si>
  <si>
    <t>PERMISO DE VENTA</t>
  </si>
  <si>
    <t>SMA664109</t>
  </si>
  <si>
    <t>FOLIO 15531</t>
  </si>
  <si>
    <t>MACCISE</t>
  </si>
  <si>
    <t>NAIME</t>
  </si>
  <si>
    <t>SMA664175</t>
  </si>
  <si>
    <t>FOLIO 15870</t>
  </si>
  <si>
    <t>THOER DESARROLLOS, S.A. DE C.V.</t>
  </si>
  <si>
    <t>SMA664174</t>
  </si>
  <si>
    <t>ALINEAMIENTO HABITACIONAL</t>
  </si>
  <si>
    <t>CARLOS MANUEL</t>
  </si>
  <si>
    <t>ALBA</t>
  </si>
  <si>
    <t>CONSTANCIA INFORMATIVA</t>
  </si>
  <si>
    <t>URBANIZACIONES EN GENERAL, S.A. DE C.V.</t>
  </si>
  <si>
    <t>TERMINACION DE BARDADO</t>
  </si>
  <si>
    <t>CHRISTIAN ABRAHAM</t>
  </si>
  <si>
    <t>MURRILLO</t>
  </si>
  <si>
    <t>PAGO ANUAL DE DERECHOS DE PERITO RESPONSABLE DE OBRA</t>
  </si>
  <si>
    <t>SMA664334</t>
  </si>
  <si>
    <t>FOLIO 15275</t>
  </si>
  <si>
    <t>CADENA COMERCIAL OXXO, S.A. DE C.V.</t>
  </si>
  <si>
    <t>SMA664291</t>
  </si>
  <si>
    <t>FOLIO 15632</t>
  </si>
  <si>
    <t>MAURICIO</t>
  </si>
  <si>
    <t>ROSALES</t>
  </si>
  <si>
    <t>SMA664326</t>
  </si>
  <si>
    <t>FOLIO 15560</t>
  </si>
  <si>
    <t>HAGAY</t>
  </si>
  <si>
    <t>AVNER</t>
  </si>
  <si>
    <t>SMA664349</t>
  </si>
  <si>
    <t>FOLIO 7799-5108</t>
  </si>
  <si>
    <t>CERRATO</t>
  </si>
  <si>
    <t>SMA664357</t>
  </si>
  <si>
    <t>FOLIO 15354</t>
  </si>
  <si>
    <t>CI BANCO S.A.I.B.M, FIDUCIARIO DEL FIDEICOMISO F/00854-2024, 
DISTRIBUIDORA LIVERPOOL, S.A. DE C.V.</t>
  </si>
  <si>
    <t>NUMERO OFICIAL  COMERCIAL</t>
  </si>
  <si>
    <t>SMA664368</t>
  </si>
  <si>
    <t>FOLIO 15863</t>
  </si>
  <si>
    <t xml:space="preserve">DISTRIBUIDORA LIVERPOOL, S.A. DE C.V. </t>
  </si>
  <si>
    <t>SMA664363</t>
  </si>
  <si>
    <t>FOLIO 15653</t>
  </si>
  <si>
    <t>INMOBILIARIA PASEO REAL, S.A. DE C.V.</t>
  </si>
  <si>
    <t>SMA664525</t>
  </si>
  <si>
    <t>SMA664526</t>
  </si>
  <si>
    <t>FOLIO 14824</t>
  </si>
  <si>
    <t>MARCO ANTONIO</t>
  </si>
  <si>
    <t>MORALES</t>
  </si>
  <si>
    <t>SMA664417</t>
  </si>
  <si>
    <t>FOLIO 16047-6011</t>
  </si>
  <si>
    <t>CASTAÑEDA</t>
  </si>
  <si>
    <t>CONSTANCIA- FE DE ERRATAS</t>
  </si>
  <si>
    <t>SMA664423</t>
  </si>
  <si>
    <t>FOLIO 15295</t>
  </si>
  <si>
    <t>QUINTERO</t>
  </si>
  <si>
    <t>SMA664447</t>
  </si>
  <si>
    <t>FOLIO 15604</t>
  </si>
  <si>
    <t>SMA664455</t>
  </si>
  <si>
    <t>FOLIO 15149</t>
  </si>
  <si>
    <t>MARIA EUGENIA</t>
  </si>
  <si>
    <t>RUIZ</t>
  </si>
  <si>
    <t>SMA664441</t>
  </si>
  <si>
    <t>FOLIO 15391-5934</t>
  </si>
  <si>
    <t>SMA664513</t>
  </si>
  <si>
    <t>FOLIO 16140</t>
  </si>
  <si>
    <t>CYNTHIA</t>
  </si>
  <si>
    <t>CLAUS</t>
  </si>
  <si>
    <t>NUMERO OFCIAL HABITACIONA</t>
  </si>
  <si>
    <t>SMA664533</t>
  </si>
  <si>
    <t>FOLIO 15714</t>
  </si>
  <si>
    <t xml:space="preserve">ERICK </t>
  </si>
  <si>
    <t>GREGORY</t>
  </si>
  <si>
    <t>TLAXMAN, CDS.</t>
  </si>
  <si>
    <t>SMA664788</t>
  </si>
  <si>
    <t>FOLIO 15181</t>
  </si>
  <si>
    <t xml:space="preserve">EDMUNDO ADRIAN </t>
  </si>
  <si>
    <t>ITURBIDE</t>
  </si>
  <si>
    <t>MEJIA, CDS.</t>
  </si>
  <si>
    <t>RENOVACION DE PERMISO DE CONSTRUCCION-ESPECIALIZADO</t>
  </si>
  <si>
    <t>SMA665076</t>
  </si>
  <si>
    <t>OSVALDO</t>
  </si>
  <si>
    <t xml:space="preserve">JOSE </t>
  </si>
  <si>
    <t>FOLIO 15074</t>
  </si>
  <si>
    <t>PHILIP F SIAGER CD</t>
  </si>
  <si>
    <t>BRIAN L SINGER</t>
  </si>
  <si>
    <t>SMA665037</t>
  </si>
  <si>
    <t>FOLIO 15853</t>
  </si>
  <si>
    <t>CI BANCO, S.A. INSTITUCION DE BANCA MULTIPLE</t>
  </si>
  <si>
    <t>SMA665122</t>
  </si>
  <si>
    <t>FOLIO 16974</t>
  </si>
  <si>
    <t>BANCO SANTANDER, MEXICO, S.A.. INST. DE BANCA MULTIPLE GRUPO FINANCIERO SANTANDER MEXICO.</t>
  </si>
  <si>
    <t>SMA665975</t>
  </si>
  <si>
    <t>FOLIO 15591</t>
  </si>
  <si>
    <t>CI BANCO S.A. INSTITUCION DE BANCA MULTIPLE</t>
  </si>
  <si>
    <t>SMA665797</t>
  </si>
  <si>
    <t>FOLIO 14365-A</t>
  </si>
  <si>
    <t>ADRIANA DELIA MARIA</t>
  </si>
  <si>
    <t>MENDEZ</t>
  </si>
  <si>
    <t>ACOSTA</t>
  </si>
  <si>
    <t>MODIFICACION DE TRAZA</t>
  </si>
  <si>
    <t>SMA665467</t>
  </si>
  <si>
    <t>FOLIO 15512</t>
  </si>
  <si>
    <t>JORGE SAUL</t>
  </si>
  <si>
    <t>SUAREZ</t>
  </si>
  <si>
    <t>POLANCO</t>
  </si>
  <si>
    <t>SMA665420</t>
  </si>
  <si>
    <t>FOLIO 15730</t>
  </si>
  <si>
    <t>JAIME DIEGO</t>
  </si>
  <si>
    <t>MAGAÑA</t>
  </si>
  <si>
    <t>SMA665421</t>
  </si>
  <si>
    <t>FOLIO 15881</t>
  </si>
  <si>
    <t>INSTITUTO ELECTORAL DEL ESTADO DE GUANAJUATO</t>
  </si>
  <si>
    <t>PERMISO DE MANTA POR 6 MECES</t>
  </si>
  <si>
    <t>SMA665349</t>
  </si>
  <si>
    <t>FOLIO 7799-5108-A</t>
  </si>
  <si>
    <t>SMA665516</t>
  </si>
  <si>
    <t>FOLIO 15995</t>
  </si>
  <si>
    <t xml:space="preserve">LUZ ADRIANA </t>
  </si>
  <si>
    <t>PERALTA</t>
  </si>
  <si>
    <t>ELIZONDO</t>
  </si>
  <si>
    <t>SMA665524</t>
  </si>
  <si>
    <t>FOLIO 15659-B</t>
  </si>
  <si>
    <t xml:space="preserve">CLUB COLONIAL DE SAN MIGUEL DE ALLENDE </t>
  </si>
  <si>
    <t>SMA665551</t>
  </si>
  <si>
    <t>WOLLMAN, S.A.P.I. DE C.V.</t>
  </si>
  <si>
    <t>SMA665575</t>
  </si>
  <si>
    <t>ESTA CAPTURADO EN EL LA HOJA DE CALCULO 2021_2024</t>
  </si>
  <si>
    <t>FOLIO 15558</t>
  </si>
  <si>
    <t>CLUB COLONIAL DE SAN MIGUEL DE ALLENDE</t>
  </si>
  <si>
    <t xml:space="preserve">2-PERMISO DE DIVISION </t>
  </si>
  <si>
    <t>SMA665554</t>
  </si>
  <si>
    <t>FOLIO 12029-5560</t>
  </si>
  <si>
    <t xml:space="preserve">JOSE RUFINO </t>
  </si>
  <si>
    <t>SMA665643</t>
  </si>
  <si>
    <t>FOLIO 15626</t>
  </si>
  <si>
    <t xml:space="preserve">ISMAEL </t>
  </si>
  <si>
    <t>ARAIZA</t>
  </si>
  <si>
    <t>SMA665639</t>
  </si>
  <si>
    <t>FOLIO 14104</t>
  </si>
  <si>
    <t>SMA665640</t>
  </si>
  <si>
    <t>16124-6032</t>
  </si>
  <si>
    <t>MICHAEL LEE BARTLETT</t>
  </si>
  <si>
    <t>BEVERLY RUTH NELSON</t>
  </si>
  <si>
    <t>SMA669016</t>
  </si>
  <si>
    <t>FOLIO 13448-5667</t>
  </si>
  <si>
    <t>JOSE TRANSITO</t>
  </si>
  <si>
    <t>MONZON</t>
  </si>
  <si>
    <t>SMA665746</t>
  </si>
  <si>
    <t>FOLIO 16095</t>
  </si>
  <si>
    <t>AVENTA WINDOWS SOCIEDAD, PROMOTORA DE INVERSION DE CAPITAL VARIABLE</t>
  </si>
  <si>
    <t>SMA665766</t>
  </si>
  <si>
    <t>FOLIO 16164-6031</t>
  </si>
  <si>
    <t>GABRIEL</t>
  </si>
  <si>
    <t>ROMAGNOLI</t>
  </si>
  <si>
    <t>SMA665784</t>
  </si>
  <si>
    <t>FOLIO 15220-6023</t>
  </si>
  <si>
    <t xml:space="preserve">INMOBILIARIA DE GUANAJUATO, S.A. DE C.V. </t>
  </si>
  <si>
    <t>SMA665794</t>
  </si>
  <si>
    <t>FOLIO 15950</t>
  </si>
  <si>
    <t>BANCO ANTINVER, SAIBM GRUPO FINANCIERO ACTINVER</t>
  </si>
  <si>
    <t>SMA665889</t>
  </si>
  <si>
    <t>FOLIO 15785-5994</t>
  </si>
  <si>
    <t>BANCO INVEX, SAIBM, GRUPO FINANCIERO</t>
  </si>
  <si>
    <t>SMA665968</t>
  </si>
  <si>
    <t>FOLIO 14579-5796</t>
  </si>
  <si>
    <t xml:space="preserve">MA. ESTHER </t>
  </si>
  <si>
    <t>CANALES</t>
  </si>
  <si>
    <t>GARNICA</t>
  </si>
  <si>
    <t>PERMISO DE VISION</t>
  </si>
  <si>
    <t>SMA665991</t>
  </si>
  <si>
    <t xml:space="preserve">CAYETANA </t>
  </si>
  <si>
    <t xml:space="preserve">HERNANDZ </t>
  </si>
  <si>
    <t>JUAREZ DE RAMIREZ</t>
  </si>
  <si>
    <t>ALLENDE N°18</t>
  </si>
  <si>
    <t>1) NUMERO OFICIAL</t>
  </si>
  <si>
    <t>SMA667331</t>
  </si>
  <si>
    <t>FOLIO 15226-5783</t>
  </si>
  <si>
    <t>J.TRINIDAD</t>
  </si>
  <si>
    <t>GRANADO</t>
  </si>
  <si>
    <t>RIOZ</t>
  </si>
  <si>
    <t xml:space="preserve">  SMA666049</t>
  </si>
  <si>
    <t>FOLIO 16011</t>
  </si>
  <si>
    <t>SMA666089</t>
  </si>
  <si>
    <t>CONBURSA CAPITAL, S.A. DE C.V.</t>
  </si>
  <si>
    <t>COMERCIALIZADORA E INMOBILIARIA OLVARI, S.A. DE C.V.</t>
  </si>
  <si>
    <t>FOLIO 15473/14573</t>
  </si>
  <si>
    <t>JUAN DANIEL</t>
  </si>
  <si>
    <t>SMA666320</t>
  </si>
  <si>
    <t>SMA666381</t>
  </si>
  <si>
    <t xml:space="preserve">BAYRATAN, S.A. DE C.V. </t>
  </si>
  <si>
    <t>FOLIO 15554-A</t>
  </si>
  <si>
    <t xml:space="preserve">REBECA </t>
  </si>
  <si>
    <t>DE LUNA</t>
  </si>
  <si>
    <t>REINOSO</t>
  </si>
  <si>
    <t>SMA666414</t>
  </si>
  <si>
    <t>FOLIO 15688-5984</t>
  </si>
  <si>
    <t>ADOLFO</t>
  </si>
  <si>
    <t>BOTELLO</t>
  </si>
  <si>
    <t>SMA666456</t>
  </si>
  <si>
    <t>FOLIO 15048</t>
  </si>
  <si>
    <t>MICHELLE MAVELIN HOWARD</t>
  </si>
  <si>
    <t>TAMBIEN CONOCIDA COMO</t>
  </si>
  <si>
    <t>MICHELLE MAVELIN CARTAGENA</t>
  </si>
  <si>
    <t>SMA666463</t>
  </si>
  <si>
    <t xml:space="preserve">ALINEAMIENTO </t>
  </si>
  <si>
    <t>FOLIO 16108</t>
  </si>
  <si>
    <t>SMA666506</t>
  </si>
  <si>
    <t>FOLIO 15380</t>
  </si>
  <si>
    <t>RUTH ESTEFANIA</t>
  </si>
  <si>
    <t>AMADOR</t>
  </si>
  <si>
    <t>SMA666647</t>
  </si>
  <si>
    <t>ADRIANA</t>
  </si>
  <si>
    <t>LASSO DE LA VEGA, CD´S</t>
  </si>
  <si>
    <t>FOLIO 15876-6002</t>
  </si>
  <si>
    <t xml:space="preserve">PABLO </t>
  </si>
  <si>
    <t>MAYA</t>
  </si>
  <si>
    <t xml:space="preserve">  SMA666717</t>
  </si>
  <si>
    <t>FOLIO 11870-5383</t>
  </si>
  <si>
    <t xml:space="preserve">ANTONIO </t>
  </si>
  <si>
    <t>GIL</t>
  </si>
  <si>
    <t>SMA666743</t>
  </si>
  <si>
    <t>FOLIO 16209</t>
  </si>
  <si>
    <t>MARIA ISABEL LUCIA</t>
  </si>
  <si>
    <t xml:space="preserve">SAN </t>
  </si>
  <si>
    <t>ROMAN</t>
  </si>
  <si>
    <t>SMA666786</t>
  </si>
  <si>
    <t>FOLIO 16023</t>
  </si>
  <si>
    <t>MARGARITA</t>
  </si>
  <si>
    <t>GOVEA</t>
  </si>
  <si>
    <t>GRIMALDI</t>
  </si>
  <si>
    <t>SMA666805</t>
  </si>
  <si>
    <t>FOLIO 15845</t>
  </si>
  <si>
    <t>JOSE ABRAHAM</t>
  </si>
  <si>
    <t>LABRADA</t>
  </si>
  <si>
    <t>CAMACHO</t>
  </si>
  <si>
    <t>SMA666803</t>
  </si>
  <si>
    <t>FOLIO 15612-5957</t>
  </si>
  <si>
    <t>YAQUELIN ISABEL ROSALES ARROYO</t>
  </si>
  <si>
    <t>MARTIN STEFANONI MAZZOCCO</t>
  </si>
  <si>
    <t>SMA666911</t>
  </si>
  <si>
    <t>FOLIO 16231-6041</t>
  </si>
  <si>
    <t>MARIA ESMERALDA</t>
  </si>
  <si>
    <t>LARA</t>
  </si>
  <si>
    <t>SMA666956</t>
  </si>
  <si>
    <t>FOLIO 15477-15485</t>
  </si>
  <si>
    <t>MARIA ISABEL YSUNZA BREÑA</t>
  </si>
  <si>
    <t>ANDREA ALEJANDRA SERRATO YSUNZA</t>
  </si>
  <si>
    <t>SMA666970</t>
  </si>
  <si>
    <t>FOLIO 15488-5951</t>
  </si>
  <si>
    <t xml:space="preserve">RAUL </t>
  </si>
  <si>
    <t>PALMA</t>
  </si>
  <si>
    <t>SMA667193</t>
  </si>
  <si>
    <t>FOLIO 32741-4285-B</t>
  </si>
  <si>
    <t>JOSE GUADALUPE</t>
  </si>
  <si>
    <t>VAZQUEZ</t>
  </si>
  <si>
    <t>SMA666997</t>
  </si>
  <si>
    <t>DDUOT-USYAT/2474-E/2024</t>
  </si>
  <si>
    <t>LUIS DANIEL</t>
  </si>
  <si>
    <t>GRANADOS</t>
  </si>
  <si>
    <t>SMA667044</t>
  </si>
  <si>
    <t>FOLIO 16172</t>
  </si>
  <si>
    <t xml:space="preserve">MARIA JUDITH </t>
  </si>
  <si>
    <t xml:space="preserve">GUEVARA </t>
  </si>
  <si>
    <t>TORRES, CDS.</t>
  </si>
  <si>
    <t>SMA667074</t>
  </si>
  <si>
    <t>FOLIO 15907</t>
  </si>
  <si>
    <t>JOSE MARIO</t>
  </si>
  <si>
    <t>SMA667084</t>
  </si>
  <si>
    <t>FOLIO 15906</t>
  </si>
  <si>
    <t>SMA667082</t>
  </si>
  <si>
    <t>FOLIO 14608</t>
  </si>
  <si>
    <t>JOSE ENRIQUE</t>
  </si>
  <si>
    <t>RENOVACION DE OBRA</t>
  </si>
  <si>
    <t>SMA667392</t>
  </si>
  <si>
    <t>FOLIO 14381</t>
  </si>
  <si>
    <t>LUCIANA</t>
  </si>
  <si>
    <t>SMA667401</t>
  </si>
  <si>
    <t>FOLIO 15459</t>
  </si>
  <si>
    <t>2-TERMIANCIONES</t>
  </si>
  <si>
    <t>SMA667679</t>
  </si>
  <si>
    <t>FOLIO 15458</t>
  </si>
  <si>
    <t>2-TERMINACIONES</t>
  </si>
  <si>
    <t>SMA667682</t>
  </si>
  <si>
    <t>DEBE 1 RENOVACION</t>
  </si>
  <si>
    <t>FOLIO 15457</t>
  </si>
  <si>
    <t xml:space="preserve">2-TERMINACIONES </t>
  </si>
  <si>
    <t>SMA667678</t>
  </si>
  <si>
    <t>FOLIO 16099</t>
  </si>
  <si>
    <t>DESARROLLADORA DE VIVIENDA EFRAG, S.A. DE C.V.,UBNANISASIONES EN GENERAL, S.A. DE .C.V.</t>
  </si>
  <si>
    <t>24-TERMINACIONES DE OBRA</t>
  </si>
  <si>
    <t>SMA667698</t>
  </si>
  <si>
    <t>FOLIO 7799-5108-B</t>
  </si>
  <si>
    <t>SMA667741</t>
  </si>
  <si>
    <t>FOLIO 16083</t>
  </si>
  <si>
    <t xml:space="preserve">VICTOR </t>
  </si>
  <si>
    <t>PEREYRA</t>
  </si>
  <si>
    <t>SMA668092</t>
  </si>
  <si>
    <t>FOLIO 15854</t>
  </si>
  <si>
    <t>EV MEXSOLAR II, SOCIEDAD ANONIMA PROMOTORA DE INVERSION DE CAPITAL VARIABLE</t>
  </si>
  <si>
    <t>SMA667937</t>
  </si>
  <si>
    <t>FOLIO 15321-5883</t>
  </si>
  <si>
    <t>17/16/2024</t>
  </si>
  <si>
    <t xml:space="preserve">J. SANTOS </t>
  </si>
  <si>
    <t xml:space="preserve">RUBI </t>
  </si>
  <si>
    <t>SMA667948</t>
  </si>
  <si>
    <t xml:space="preserve">ROSALINDA </t>
  </si>
  <si>
    <t xml:space="preserve">RAMIREZ </t>
  </si>
  <si>
    <t>MENDES DE HERNANDEZ</t>
  </si>
  <si>
    <t>OFELIA</t>
  </si>
  <si>
    <t>BURGOS</t>
  </si>
  <si>
    <t>SORIA</t>
  </si>
  <si>
    <t>SMA668079</t>
  </si>
  <si>
    <t>NORMAN</t>
  </si>
  <si>
    <t>SMA668121</t>
  </si>
  <si>
    <t>WOLLAN, S.A. PRODUCTORA DE INVERSION DE C.V.</t>
  </si>
  <si>
    <t xml:space="preserve">7-APROBACION DE TRAZA </t>
  </si>
  <si>
    <t>FOLIO 16055</t>
  </si>
  <si>
    <t>CARMINA</t>
  </si>
  <si>
    <t>STEFANONI</t>
  </si>
  <si>
    <t>SMA668200</t>
  </si>
  <si>
    <t>PARROCO, S.A. DE C.V.</t>
  </si>
  <si>
    <t>SMA668184</t>
  </si>
  <si>
    <t>FALTO QUE ANEXARAN EL NUMERO OFICIAL</t>
  </si>
  <si>
    <t>INMOBILIARIA NAZARACOSA, S.A. DE C.V. Y ZUBIRI MEXICO, S.A. PROMOTORA DE INVERSION DE C.V.</t>
  </si>
  <si>
    <t>SMA668205</t>
  </si>
  <si>
    <t xml:space="preserve">SAN REMIL, S.A. DE C.V. </t>
  </si>
  <si>
    <t>NUEVOS DERECHOS DE SUPERVISION</t>
  </si>
  <si>
    <t>CESAR ALFREDO VALDERAMA Y
NAJERA E ISMAEL VALDERRAMA ESPINOSA</t>
  </si>
  <si>
    <t>SMA668532</t>
  </si>
  <si>
    <t>SMA668218</t>
  </si>
  <si>
    <t>FOLIO 13388</t>
  </si>
  <si>
    <t>RAUL RAFAEL</t>
  </si>
  <si>
    <t>MARMOLEJO</t>
  </si>
  <si>
    <t>FOLIO 12473-5500</t>
  </si>
  <si>
    <t>RAUL OBREGON PEÑA</t>
  </si>
  <si>
    <t>EDUARDO OBREGON PEÑA</t>
  </si>
  <si>
    <t>SMA668288</t>
  </si>
  <si>
    <t>FOLIO 12689-5702</t>
  </si>
  <si>
    <t>BARBOSA</t>
  </si>
  <si>
    <t>SMA668328</t>
  </si>
  <si>
    <t>FOLIO 13057-5602</t>
  </si>
  <si>
    <t>VICTORIANO</t>
  </si>
  <si>
    <t>NORIA</t>
  </si>
  <si>
    <t>FOLIO 13660-5684</t>
  </si>
  <si>
    <t xml:space="preserve">TAPIA </t>
  </si>
  <si>
    <t>FOLIO 15598-5974</t>
  </si>
  <si>
    <t>FRANCISCO</t>
  </si>
  <si>
    <t>PORTILLO</t>
  </si>
  <si>
    <t>FOLIO 16336</t>
  </si>
  <si>
    <t>BELTRAN</t>
  </si>
  <si>
    <t>SMA668376</t>
  </si>
  <si>
    <t>FOLIO 16176</t>
  </si>
  <si>
    <t>SMA668696</t>
  </si>
  <si>
    <t>FOLIO 16177</t>
  </si>
  <si>
    <t>SMA668697</t>
  </si>
  <si>
    <t>FOLIO 16065</t>
  </si>
  <si>
    <t xml:space="preserve">FRANCISCO </t>
  </si>
  <si>
    <t>SMA668419</t>
  </si>
  <si>
    <t>FOLIO 16066</t>
  </si>
  <si>
    <t>LET</t>
  </si>
  <si>
    <t>KY</t>
  </si>
  <si>
    <t>TRAN</t>
  </si>
  <si>
    <t>SMA668410</t>
  </si>
  <si>
    <t>FOLIO 15145-5867</t>
  </si>
  <si>
    <t>MANUEL VILLAFRANCO AGUILAR</t>
  </si>
  <si>
    <t>MARIA ANTONIA YAÑEZ ALVAREZ</t>
  </si>
  <si>
    <t>SMA668422</t>
  </si>
  <si>
    <t>FOLIO 14341-5765</t>
  </si>
  <si>
    <t>VELAZQUEZ</t>
  </si>
  <si>
    <t>SMA668421</t>
  </si>
  <si>
    <t>FOLIO 16155</t>
  </si>
  <si>
    <t xml:space="preserve">JEAN </t>
  </si>
  <si>
    <t>ELEANOR</t>
  </si>
  <si>
    <t>DOR</t>
  </si>
  <si>
    <t>SMA668424</t>
  </si>
  <si>
    <t>FOLIO 16080</t>
  </si>
  <si>
    <t>PERMISO DE VOLANTEO</t>
  </si>
  <si>
    <t>SMA668455</t>
  </si>
  <si>
    <t>FOLIO 16081</t>
  </si>
  <si>
    <t>SMA668460</t>
  </si>
  <si>
    <t>14257-5760</t>
  </si>
  <si>
    <t>JOSE SANTIAGO</t>
  </si>
  <si>
    <t>SMA668473</t>
  </si>
  <si>
    <t>DAVILA</t>
  </si>
  <si>
    <t>SMA668746</t>
  </si>
  <si>
    <t>16267-6050</t>
  </si>
  <si>
    <t>JUAN ANTONIO</t>
  </si>
  <si>
    <t>SMA668514</t>
  </si>
  <si>
    <t>FOLIO 16241</t>
  </si>
  <si>
    <t>SMA668510</t>
  </si>
  <si>
    <t>4-NUMEROS OFICIALES COMERCIALES</t>
  </si>
  <si>
    <t>13981-5730</t>
  </si>
  <si>
    <t xml:space="preserve">JAVIER </t>
  </si>
  <si>
    <t>SMA668528</t>
  </si>
  <si>
    <t>FOLIO 15964</t>
  </si>
  <si>
    <t>NAPS GUANAJUATO, S.A. DE C.V. DE R.L.</t>
  </si>
  <si>
    <t>PERMISO DE ANUNCIO ADOSADO X 1 AÑO</t>
  </si>
  <si>
    <t>SMA668525</t>
  </si>
  <si>
    <t>15566-A</t>
  </si>
  <si>
    <t>MARIA DE LOS ANGELESS</t>
  </si>
  <si>
    <t>BARQUERA</t>
  </si>
  <si>
    <t>MEDINA</t>
  </si>
  <si>
    <t xml:space="preserve">NUMERO OFICIAL HABITACIONAL </t>
  </si>
  <si>
    <t>SMA668523</t>
  </si>
  <si>
    <t>LUQUE</t>
  </si>
  <si>
    <t>2-TERMIANCIONES DE OBRA</t>
  </si>
  <si>
    <t>9370-4913-A</t>
  </si>
  <si>
    <t xml:space="preserve">ELVIRA </t>
  </si>
  <si>
    <t>SMA668553</t>
  </si>
  <si>
    <t>FOLIO 15087</t>
  </si>
  <si>
    <t>OXIDIANA</t>
  </si>
  <si>
    <t>ROCHA</t>
  </si>
  <si>
    <t>SMA668717</t>
  </si>
  <si>
    <t>GUADALUPE</t>
  </si>
  <si>
    <t>13-PERMISO DE DIVISION_FE DE ERRATAS</t>
  </si>
  <si>
    <t>16-PERMISO DE DIVISION_FE DE ERRATAS</t>
  </si>
  <si>
    <t>15539-A</t>
  </si>
  <si>
    <t xml:space="preserve">GRANT SPORT MEXICO, S.A. DE C.V. </t>
  </si>
  <si>
    <t>SMA669510</t>
  </si>
  <si>
    <t>CHAD WILLIAM YUHASZ STAMM Y 
MARIA CIRINA STAMM AYALA</t>
  </si>
  <si>
    <t>RENOVACION DE PAVIMENTOS_ 50% DE 906.80</t>
  </si>
  <si>
    <t>SMA668904</t>
  </si>
  <si>
    <t xml:space="preserve">EQUIPO REFORZADO DEL CENTRO, S.A. DE C.V. </t>
  </si>
  <si>
    <t>SMA668961</t>
  </si>
  <si>
    <t>15823-5995</t>
  </si>
  <si>
    <t xml:space="preserve">DIMAS </t>
  </si>
  <si>
    <t>SMA669022</t>
  </si>
  <si>
    <t>BENITO</t>
  </si>
  <si>
    <t>CHAVEZ</t>
  </si>
  <si>
    <t>SMA669063</t>
  </si>
  <si>
    <t>16129-6030</t>
  </si>
  <si>
    <t>AMERICA MARIA</t>
  </si>
  <si>
    <t xml:space="preserve">PEREZ </t>
  </si>
  <si>
    <t>LIZCANO, CDS</t>
  </si>
  <si>
    <t>SMA669506</t>
  </si>
  <si>
    <t>15977-6013</t>
  </si>
  <si>
    <t>ISIDRA VARGAS PUENTE Y/O ISIDRA VARGAS PUENTOS</t>
  </si>
  <si>
    <t>SMA669534</t>
  </si>
  <si>
    <t>OJEDA</t>
  </si>
  <si>
    <t>1- PERMISO DE CONSTRUCCION RESIDENCIAL</t>
  </si>
  <si>
    <t>1) PERMISO DE BARDEADO</t>
  </si>
  <si>
    <t>15526-A</t>
  </si>
  <si>
    <t>SUITE DE ARQUITECTURA Y DESARROLLOS, S.A. DE C.V.</t>
  </si>
  <si>
    <t>1) RENOVACION RESIDENCUIAL</t>
  </si>
  <si>
    <t>SMA670174</t>
  </si>
  <si>
    <t>15976-6016</t>
  </si>
  <si>
    <t>JOSE OMAR</t>
  </si>
  <si>
    <t>1) PERMISO DE DIVISION</t>
  </si>
  <si>
    <t>SMA670158</t>
  </si>
  <si>
    <t>DDUyOT/2897-E/2024</t>
  </si>
  <si>
    <t xml:space="preserve">SOCORRO </t>
  </si>
  <si>
    <t xml:space="preserve">HERNANDEZ </t>
  </si>
  <si>
    <t>1) CONSTANCIA DE NUMERO OFICIAL</t>
  </si>
  <si>
    <t>SMA670214</t>
  </si>
  <si>
    <t>15701-5982</t>
  </si>
  <si>
    <t>JUANA</t>
  </si>
  <si>
    <t>SMA670451</t>
  </si>
  <si>
    <t>16149-6036</t>
  </si>
  <si>
    <t xml:space="preserve">PEDRO </t>
  </si>
  <si>
    <t xml:space="preserve">PICHARDO </t>
  </si>
  <si>
    <t>2) PERMISO DE DIVISION</t>
  </si>
  <si>
    <t>SMA670641</t>
  </si>
  <si>
    <t>7799-5108-C</t>
  </si>
  <si>
    <t>4) PERMISO DE DIVISION</t>
  </si>
  <si>
    <t>SMA670749</t>
  </si>
  <si>
    <t>26845-3688</t>
  </si>
  <si>
    <t>HAUS CREARE DESARROLLOS Y ACABADOS SOCIEDAD ANONIMA DE CAPITAL VARIABLE</t>
  </si>
  <si>
    <t>12) PERMISO DE DIVISION</t>
  </si>
  <si>
    <t>SMA671234</t>
  </si>
  <si>
    <t>32581-4106</t>
  </si>
  <si>
    <t>1) PERMISO DE DIVISON</t>
  </si>
  <si>
    <t>SMA671320</t>
  </si>
  <si>
    <t xml:space="preserve">JOSE GUADALUPE </t>
  </si>
  <si>
    <t>GLORIA</t>
  </si>
  <si>
    <t>1) PERMISO DE NUMERO OFICIAL COMERCIAL</t>
  </si>
  <si>
    <t>SMA671307</t>
  </si>
  <si>
    <t>1) CONSTANCIA DE FACTIBILIDAD</t>
  </si>
  <si>
    <t xml:space="preserve">PROMOTORA LEONESA, S.A DE C.V </t>
  </si>
  <si>
    <t xml:space="preserve">2) TERMINACIONES DE OBRA </t>
  </si>
  <si>
    <t xml:space="preserve">ROBERTO </t>
  </si>
  <si>
    <t>PALACIOS</t>
  </si>
  <si>
    <t>1) PERMISO DE NUMERO OFICIAL</t>
  </si>
  <si>
    <t>SMA671361</t>
  </si>
  <si>
    <t>15361-5941</t>
  </si>
  <si>
    <t>JOSE MANUEL RAMIREZ &amp; FLOR DEL CARMEN RAMIREZ RAMIREZ</t>
  </si>
  <si>
    <t>SMA671382</t>
  </si>
  <si>
    <t>EL EXPEDINTE LO TIENE EL AREA DE DIVISIONES POR UNA CONTROVERSIA EN LAS ESCRITURAS...26/02/25</t>
  </si>
  <si>
    <t>16057-6012</t>
  </si>
  <si>
    <t>CESAR</t>
  </si>
  <si>
    <t>MUÑIZ</t>
  </si>
  <si>
    <t>SMA671530</t>
  </si>
  <si>
    <t>SANTOYO</t>
  </si>
  <si>
    <t>1) NUMERO OFICIAL HABITACIONAL</t>
  </si>
  <si>
    <t>SMA671555</t>
  </si>
  <si>
    <t>INMOBILIARIA CITY SMA, S.A. DE C.V.</t>
  </si>
  <si>
    <t xml:space="preserve">1) PERMISO PARA LA APROBACION DE PROYECTO DE TRAZA </t>
  </si>
  <si>
    <t>16280-6051</t>
  </si>
  <si>
    <t>ANGELINA</t>
  </si>
  <si>
    <t>FABIAN</t>
  </si>
  <si>
    <t>SMA671721</t>
  </si>
  <si>
    <t>15617-5978</t>
  </si>
  <si>
    <t>BARRON</t>
  </si>
  <si>
    <t>SMA671797</t>
  </si>
  <si>
    <t>16163-6029</t>
  </si>
  <si>
    <t>FRANCISCO JAVIER</t>
  </si>
  <si>
    <t>SMA671899</t>
  </si>
  <si>
    <t>MERCEDEZ ALICIA VILLALOBOS MUÑOZ, CD.
ALEJANDRO TENIENTE MUÑIZ</t>
  </si>
  <si>
    <t>SMA671933</t>
  </si>
  <si>
    <t>ALAN THOMAS</t>
  </si>
  <si>
    <t>TARBELL</t>
  </si>
  <si>
    <t>SMA672249</t>
  </si>
  <si>
    <t>8409-4721</t>
  </si>
  <si>
    <t>EMILIO</t>
  </si>
  <si>
    <t>8) PERMISO DE DIVISION</t>
  </si>
  <si>
    <t>BANCO AUTOFIN MEXICO, S.A.I.M.B. DIVISION FIDUIARIA</t>
  </si>
  <si>
    <t>SMA672533</t>
  </si>
  <si>
    <t>PROMOTORA LEONESA, S.A. DE C.V.</t>
  </si>
  <si>
    <t>4) TERMINACION DE OBRA</t>
  </si>
  <si>
    <t>2) TERMINACION DE OBRA</t>
  </si>
  <si>
    <t>GLORIA FLORINA</t>
  </si>
  <si>
    <t xml:space="preserve">ORTEGA </t>
  </si>
  <si>
    <t xml:space="preserve">1) TERMIANCION DE OBRA </t>
  </si>
  <si>
    <t>SMA673109</t>
  </si>
  <si>
    <t>TEJEDA</t>
  </si>
  <si>
    <t>1) PERMISO DE BARDADO</t>
  </si>
  <si>
    <t xml:space="preserve">JUANA </t>
  </si>
  <si>
    <t>SMA673223</t>
  </si>
  <si>
    <t>16473-B</t>
  </si>
  <si>
    <t>JOSE CIPRIANO</t>
  </si>
  <si>
    <t>ZAVALA</t>
  </si>
  <si>
    <t>1) CONSTANCIA DE UBICACION</t>
  </si>
  <si>
    <t>SMA673296</t>
  </si>
  <si>
    <t>1) PERMISO DE USO DE SUELO SARE</t>
  </si>
  <si>
    <t xml:space="preserve">EMMANUEL </t>
  </si>
  <si>
    <t>RAMOS</t>
  </si>
  <si>
    <t>2) PERMISO DE DIVISON</t>
  </si>
  <si>
    <t>1) PERMISO DE USO DE SUELO COMERCIAL</t>
  </si>
  <si>
    <t>SMA673322</t>
  </si>
  <si>
    <t>16265-6048</t>
  </si>
  <si>
    <t>SECRETARIA DE OBRA PUBLICA</t>
  </si>
  <si>
    <t>SMA673339</t>
  </si>
  <si>
    <t>SAUL</t>
  </si>
  <si>
    <t>SMA673533</t>
  </si>
  <si>
    <t>16195-6044</t>
  </si>
  <si>
    <t>ARNULFO</t>
  </si>
  <si>
    <t>MANCERA</t>
  </si>
  <si>
    <t>SMA673543</t>
  </si>
  <si>
    <t>21688-A-774</t>
  </si>
  <si>
    <t>JOSE ASCENCION</t>
  </si>
  <si>
    <t>SMA674655</t>
  </si>
  <si>
    <t xml:space="preserve">SAN REMIL, S.A. DE C.V </t>
  </si>
  <si>
    <t>6) RENOVACIONES MAYORES A 150 M2</t>
  </si>
  <si>
    <t>14) RENOVACIONES MENORES A 150 M2</t>
  </si>
  <si>
    <t>20) TERMIANCIONES DE OBRA</t>
  </si>
  <si>
    <t>MARIA ROSA</t>
  </si>
  <si>
    <t>SMA673732</t>
  </si>
  <si>
    <t>1) CONSTANCIA DE FACTIBILIDAS</t>
  </si>
  <si>
    <t>9812-1-5031</t>
  </si>
  <si>
    <t xml:space="preserve">JOSE BENJAMIN </t>
  </si>
  <si>
    <t>SMA673722</t>
  </si>
  <si>
    <t>7385-4580</t>
  </si>
  <si>
    <t>MARIA DEL ROCIO</t>
  </si>
  <si>
    <t>AGUAYO</t>
  </si>
  <si>
    <t>5) PERMISO DE DIVISION</t>
  </si>
  <si>
    <t>SMA674644</t>
  </si>
  <si>
    <t>15708-5981</t>
  </si>
  <si>
    <t>ANTONIO</t>
  </si>
  <si>
    <t>PASTOR</t>
  </si>
  <si>
    <t>SMA670525</t>
  </si>
  <si>
    <t>MARIA ISABEL</t>
  </si>
  <si>
    <t>CHAVARRIA</t>
  </si>
  <si>
    <t>SMA670707</t>
  </si>
  <si>
    <t>EVARISTO</t>
  </si>
  <si>
    <t>JIMENEZ</t>
  </si>
  <si>
    <t>SMA672966</t>
  </si>
  <si>
    <t>SMA672969</t>
  </si>
  <si>
    <t>.</t>
  </si>
  <si>
    <t xml:space="preserve">JORGE </t>
  </si>
  <si>
    <t>ZAVALA, CDS.</t>
  </si>
  <si>
    <t>SMA672975</t>
  </si>
  <si>
    <t>15760-5991</t>
  </si>
  <si>
    <t>GLAFIRA</t>
  </si>
  <si>
    <t>SMA674341</t>
  </si>
  <si>
    <t>16205 Y 16206</t>
  </si>
  <si>
    <t>13) PERMISO DE DIVISION</t>
  </si>
  <si>
    <t>SMA674166</t>
  </si>
  <si>
    <t>16203 Y 16204</t>
  </si>
  <si>
    <t>16) PERMISO DE DIVISION</t>
  </si>
  <si>
    <t>SMA674173</t>
  </si>
  <si>
    <t>13197-5627</t>
  </si>
  <si>
    <t>SMA674305</t>
  </si>
  <si>
    <t>15424-5950</t>
  </si>
  <si>
    <t>CESAREA</t>
  </si>
  <si>
    <t>SMA674317</t>
  </si>
  <si>
    <t>15780-5993</t>
  </si>
  <si>
    <t xml:space="preserve">LOURDES  FLOR </t>
  </si>
  <si>
    <t>RINCON</t>
  </si>
  <si>
    <t>SMA674312</t>
  </si>
  <si>
    <t>13857-5715</t>
  </si>
  <si>
    <t>SARA</t>
  </si>
  <si>
    <t>3) PERMISO DE DIVISION</t>
  </si>
  <si>
    <t>SMA674300</t>
  </si>
  <si>
    <t>FALTA CONBRAR UNA FRACCION</t>
  </si>
  <si>
    <t>15841-5998</t>
  </si>
  <si>
    <t>MARIA ELENA</t>
  </si>
  <si>
    <t>SMA674295</t>
  </si>
  <si>
    <t>15923-6007</t>
  </si>
  <si>
    <t>JAIME</t>
  </si>
  <si>
    <t>CHACARRIA</t>
  </si>
  <si>
    <t>SMA674291</t>
  </si>
  <si>
    <t xml:space="preserve">MARIA LUCIA </t>
  </si>
  <si>
    <t>LUGO</t>
  </si>
  <si>
    <t>MATA</t>
  </si>
  <si>
    <t>1) PERMISO DE COSNTRUCION</t>
  </si>
  <si>
    <t>SMA674236</t>
  </si>
  <si>
    <t>DEBE RENOVACOIONES SU LICENCIA VENCIO EL 09/05/2024</t>
  </si>
  <si>
    <t>SMA675285</t>
  </si>
  <si>
    <t xml:space="preserve">AARON ALDRICH BLOOMQUIST, CD KRISTINA ANN BLOOMQUIST </t>
  </si>
  <si>
    <t>SMA678237</t>
  </si>
  <si>
    <t>16185-6033</t>
  </si>
  <si>
    <t>SABINO</t>
  </si>
  <si>
    <t>VERTIZ</t>
  </si>
  <si>
    <t>SMA674375</t>
  </si>
  <si>
    <t>BEATRIZ OFELIA GUTIERREZ GONZALEZ &amp;
MARIA ELENA ORTEGA GONZALEZ</t>
  </si>
  <si>
    <t>SMA674434</t>
  </si>
  <si>
    <t>LUZ MARIA SILVIA</t>
  </si>
  <si>
    <t>MARCO</t>
  </si>
  <si>
    <t>SMA674457</t>
  </si>
  <si>
    <t xml:space="preserve">1) ALINEAMIENTO HABITACIONAL </t>
  </si>
  <si>
    <t>NET POWER, S.A. DE C.V.</t>
  </si>
  <si>
    <t>SANJUANA</t>
  </si>
  <si>
    <t>1) PERMISO DE COSNTRUCCION (AMPLIACION)</t>
  </si>
  <si>
    <t>SMA675300</t>
  </si>
  <si>
    <t>"CORSA ARQUITECTURA SUSTENTABLE" SOCIEDAD ANONIMA DE CAPITAL VARIABLE</t>
  </si>
  <si>
    <t>1) RENOVACION DE OBRA RESIDEDENCIAL</t>
  </si>
  <si>
    <t>SMA675191</t>
  </si>
  <si>
    <t>14434-5774</t>
  </si>
  <si>
    <t xml:space="preserve">TERESA </t>
  </si>
  <si>
    <t xml:space="preserve">MARQUEZ </t>
  </si>
  <si>
    <t xml:space="preserve">ANGUIANO </t>
  </si>
  <si>
    <t>SMA675148</t>
  </si>
  <si>
    <t>JOSE TRINIDAD</t>
  </si>
  <si>
    <t>SMA675185</t>
  </si>
  <si>
    <t>13602-A-5755</t>
  </si>
  <si>
    <t>JOSE RUFINO</t>
  </si>
  <si>
    <t>SMA675613</t>
  </si>
  <si>
    <t>6993-5751</t>
  </si>
  <si>
    <t>LUCIO</t>
  </si>
  <si>
    <t>SMA675467</t>
  </si>
  <si>
    <t xml:space="preserve">JOSE BALTAZAR </t>
  </si>
  <si>
    <t>SMA675547</t>
  </si>
  <si>
    <t xml:space="preserve">MARIELA </t>
  </si>
  <si>
    <t>SMA675634</t>
  </si>
  <si>
    <t xml:space="preserve">MIGUEL DE JESUS </t>
  </si>
  <si>
    <t xml:space="preserve">RANGEL </t>
  </si>
  <si>
    <t>SMA675741</t>
  </si>
  <si>
    <t>"CONSTHIAFRI", S.A. DE C.V.</t>
  </si>
  <si>
    <t>SMA675739</t>
  </si>
  <si>
    <t>33000-4572</t>
  </si>
  <si>
    <t xml:space="preserve">PAULINA FERNANDA </t>
  </si>
  <si>
    <t>SMA675740</t>
  </si>
  <si>
    <t>FALTA 1 FRACCION DE COBRAR</t>
  </si>
  <si>
    <t>CLUB CAMPESTRE SANTA MARGARITA, S.A. DE C.V.</t>
  </si>
  <si>
    <t>SMA675745</t>
  </si>
  <si>
    <t>8852-4882</t>
  </si>
  <si>
    <t>SMA675929</t>
  </si>
  <si>
    <t>SMA675973</t>
  </si>
  <si>
    <t>15959-6000</t>
  </si>
  <si>
    <t>MELCHOR</t>
  </si>
  <si>
    <t>GALVAN</t>
  </si>
  <si>
    <t>SMA676403</t>
  </si>
  <si>
    <t>MIREN IDOYA</t>
  </si>
  <si>
    <t>OYAREGUI</t>
  </si>
  <si>
    <t>IDIART</t>
  </si>
  <si>
    <t>SMA676076</t>
  </si>
  <si>
    <t>MIGUEL ANGEL</t>
  </si>
  <si>
    <t>DRADO</t>
  </si>
  <si>
    <t>SMA676086</t>
  </si>
  <si>
    <t xml:space="preserve">BENJAMIN EDWAR </t>
  </si>
  <si>
    <t>BECKHART</t>
  </si>
  <si>
    <t>AMESCUA, CD</t>
  </si>
  <si>
    <t>SMA676180</t>
  </si>
  <si>
    <t>1) PERMISO DE CONSTRUCCION</t>
  </si>
  <si>
    <t>15603-A</t>
  </si>
  <si>
    <t xml:space="preserve">CAROLINA </t>
  </si>
  <si>
    <t>DE LA CAJIGA</t>
  </si>
  <si>
    <t>NAVARRO</t>
  </si>
  <si>
    <t>SMA676413</t>
  </si>
  <si>
    <t>9833-5030-B</t>
  </si>
  <si>
    <t>SMA676436</t>
  </si>
  <si>
    <t xml:space="preserve">FRANDINE DEL CARMEN </t>
  </si>
  <si>
    <t>MILLAN</t>
  </si>
  <si>
    <t>SMA676493</t>
  </si>
  <si>
    <t>MARTHA ELMA</t>
  </si>
  <si>
    <t>AYALA</t>
  </si>
  <si>
    <t>SMA676507</t>
  </si>
  <si>
    <t>16090-6026</t>
  </si>
  <si>
    <t>CASTILLO</t>
  </si>
  <si>
    <t>SMA676666</t>
  </si>
  <si>
    <t>32930-4502</t>
  </si>
  <si>
    <t>MORRIS</t>
  </si>
  <si>
    <t>HANSEN</t>
  </si>
  <si>
    <t>SMA677231</t>
  </si>
  <si>
    <t>ROGELIO</t>
  </si>
  <si>
    <t>SMA676713</t>
  </si>
  <si>
    <t>16173-6040</t>
  </si>
  <si>
    <t xml:space="preserve">ALBERTO </t>
  </si>
  <si>
    <t>MENDOZA</t>
  </si>
  <si>
    <t>ENRIQUEZ</t>
  </si>
  <si>
    <t>SMA676735</t>
  </si>
  <si>
    <t>15840-5997</t>
  </si>
  <si>
    <t xml:space="preserve">LAMBERTO </t>
  </si>
  <si>
    <t xml:space="preserve">LOPEZ </t>
  </si>
  <si>
    <t>SMA676732</t>
  </si>
  <si>
    <t>MA. CARMEN</t>
  </si>
  <si>
    <t>VALLE</t>
  </si>
  <si>
    <t>SMA676742</t>
  </si>
  <si>
    <t xml:space="preserve">ANDREA </t>
  </si>
  <si>
    <t>SMA676749</t>
  </si>
  <si>
    <t>16259-6049</t>
  </si>
  <si>
    <t>AGUIÑAGA</t>
  </si>
  <si>
    <t>ROMO</t>
  </si>
  <si>
    <t>SMA676818</t>
  </si>
  <si>
    <t>25153-A-2240</t>
  </si>
  <si>
    <t>SMA676918</t>
  </si>
  <si>
    <t>SMA676922</t>
  </si>
  <si>
    <t>15861-6001</t>
  </si>
  <si>
    <t>MARIA ANTONIETA GALINDO Y 
ALLEN WILIAMS GALINDO</t>
  </si>
  <si>
    <t>SMA676926</t>
  </si>
  <si>
    <t>16310-6061</t>
  </si>
  <si>
    <t>ERIKA GIOVANNA</t>
  </si>
  <si>
    <t>ORTERO</t>
  </si>
  <si>
    <t>DELARUE</t>
  </si>
  <si>
    <t>SMA677197</t>
  </si>
  <si>
    <t xml:space="preserve">FABIAN MIZAEL </t>
  </si>
  <si>
    <t xml:space="preserve">NAVA </t>
  </si>
  <si>
    <t>SMA677406</t>
  </si>
  <si>
    <t xml:space="preserve">CASTILLO </t>
  </si>
  <si>
    <t>SMA677470</t>
  </si>
  <si>
    <t>CANCECLADO</t>
  </si>
  <si>
    <t>16282-6052</t>
  </si>
  <si>
    <t>IGNACIO</t>
  </si>
  <si>
    <t>MEJIA</t>
  </si>
  <si>
    <t>SMA677705</t>
  </si>
  <si>
    <t>15534-5960</t>
  </si>
  <si>
    <t xml:space="preserve">J.ENRIQUE </t>
  </si>
  <si>
    <t>SMA677704</t>
  </si>
  <si>
    <t>LIZZET HEADI</t>
  </si>
  <si>
    <t>MEMMLER</t>
  </si>
  <si>
    <t>SMA677712</t>
  </si>
  <si>
    <t>16192-6065</t>
  </si>
  <si>
    <t>ALTAGRACIA</t>
  </si>
  <si>
    <t>SMA677703</t>
  </si>
  <si>
    <t>15843-5987</t>
  </si>
  <si>
    <t>SERGIO ROBERTO</t>
  </si>
  <si>
    <t xml:space="preserve">HERNANEZ </t>
  </si>
  <si>
    <t>SMA677726</t>
  </si>
  <si>
    <t>15826-5965</t>
  </si>
  <si>
    <t xml:space="preserve">GOBIERNO DEL ESTADO DE GUANAJUATO </t>
  </si>
  <si>
    <t>SMA677778</t>
  </si>
  <si>
    <t>15851-5972</t>
  </si>
  <si>
    <t>SMA677775</t>
  </si>
  <si>
    <t>8299-1-4708</t>
  </si>
  <si>
    <t>JOSE ANGEL</t>
  </si>
  <si>
    <t>HERRERA</t>
  </si>
  <si>
    <t>SMA677782</t>
  </si>
  <si>
    <t>7) PERMISO DE DIVISION</t>
  </si>
  <si>
    <t>16407-6075</t>
  </si>
  <si>
    <t>SILVIA BAUTISTA ARELLANO Y
JOSE ROMUALDO TIVAR BAUTISTA</t>
  </si>
  <si>
    <t>SM677871</t>
  </si>
  <si>
    <t>NAME</t>
  </si>
  <si>
    <t>SMA677852</t>
  </si>
  <si>
    <t>1) PERMISO DE CONSTRUCCION MEDIA</t>
  </si>
  <si>
    <t xml:space="preserve">1) PERMISO DE BARDEADO </t>
  </si>
  <si>
    <t>15548-A</t>
  </si>
  <si>
    <t xml:space="preserve">JOSHUA DAVID CHENIKPFF, BETINA TUREK </t>
  </si>
  <si>
    <t>SMA677860</t>
  </si>
  <si>
    <t>RODOLFO ORTIZ MALDONADO Y 
MARIA LORENA TORRES AGUIÑAGA</t>
  </si>
  <si>
    <t>SMA677865</t>
  </si>
  <si>
    <t>1) PERMISO DE CONSTRUCCION RESIDENCIAL</t>
  </si>
  <si>
    <t>CANDIDO</t>
  </si>
  <si>
    <t>SMA677873</t>
  </si>
  <si>
    <t xml:space="preserve">1) TERMINACION DE OBRA </t>
  </si>
  <si>
    <t>JOSE ALEJO</t>
  </si>
  <si>
    <t>SMA678181</t>
  </si>
  <si>
    <t>14687-5811</t>
  </si>
  <si>
    <t xml:space="preserve">AMERICA MARIA </t>
  </si>
  <si>
    <t>LIZCANO, CDS.</t>
  </si>
  <si>
    <t>SMA677907</t>
  </si>
  <si>
    <t>ALMA</t>
  </si>
  <si>
    <t>ESCOTO</t>
  </si>
  <si>
    <t>SMA678040</t>
  </si>
  <si>
    <t>16436-6074</t>
  </si>
  <si>
    <t>ADRIA</t>
  </si>
  <si>
    <t>SINOME</t>
  </si>
  <si>
    <t>CALARESU</t>
  </si>
  <si>
    <t>SMA678077</t>
  </si>
  <si>
    <t>MARIA ROSARIO</t>
  </si>
  <si>
    <t>BASALDUA</t>
  </si>
  <si>
    <t>SMA678121</t>
  </si>
  <si>
    <t>LICEA ´CDS</t>
  </si>
  <si>
    <t>SMA678559</t>
  </si>
  <si>
    <t>SMA678564</t>
  </si>
  <si>
    <t>SMA678567</t>
  </si>
  <si>
    <t xml:space="preserve">DENISE EUGENIA </t>
  </si>
  <si>
    <t>DRESSER</t>
  </si>
  <si>
    <t>GUERRA</t>
  </si>
  <si>
    <t>SMA678554</t>
  </si>
  <si>
    <t xml:space="preserve">MIGUEL ANGEL </t>
  </si>
  <si>
    <t>VEGA</t>
  </si>
  <si>
    <t>ASCENCIO</t>
  </si>
  <si>
    <t>SMA678267</t>
  </si>
  <si>
    <t xml:space="preserve">GERARDO </t>
  </si>
  <si>
    <t>LEAL</t>
  </si>
  <si>
    <t>SMA678965</t>
  </si>
  <si>
    <t>4) CONSTANCIA DE UBICACION</t>
  </si>
  <si>
    <t>SMA678275</t>
  </si>
  <si>
    <t>4) CONSTANCIA DE FACTIBILIDAD</t>
  </si>
  <si>
    <t xml:space="preserve">VIVIENDA Y DESARROLLO DE TEZIUTLAN, S.A. DE C.V. </t>
  </si>
  <si>
    <t>2) CONSTANCIA DE UBICACION</t>
  </si>
  <si>
    <t>SMA678295</t>
  </si>
  <si>
    <t>MARIA TERESA</t>
  </si>
  <si>
    <t>OLIVEROS</t>
  </si>
  <si>
    <t>OLAEZ</t>
  </si>
  <si>
    <t>SMA678434</t>
  </si>
  <si>
    <t>15524-5959</t>
  </si>
  <si>
    <t>RAUL</t>
  </si>
  <si>
    <t>SMA678486</t>
  </si>
  <si>
    <t xml:space="preserve">DONALD </t>
  </si>
  <si>
    <t>JHON</t>
  </si>
  <si>
    <t>CUTLER</t>
  </si>
  <si>
    <t>SMA678470</t>
  </si>
  <si>
    <t>16222-6046</t>
  </si>
  <si>
    <t xml:space="preserve">MARGARITA </t>
  </si>
  <si>
    <t>SMA678509</t>
  </si>
  <si>
    <t>16324-6062</t>
  </si>
  <si>
    <t>MARIA REMEDIOS</t>
  </si>
  <si>
    <t>6) PERMISO DE DIVISION</t>
  </si>
  <si>
    <t>SMA678579</t>
  </si>
  <si>
    <t>16294-6059</t>
  </si>
  <si>
    <t>MA. LETICIA</t>
  </si>
  <si>
    <t>SMA678582</t>
  </si>
  <si>
    <t>15956-A</t>
  </si>
  <si>
    <t>MAGDALENA</t>
  </si>
  <si>
    <t>RIOS</t>
  </si>
  <si>
    <t>SMA678641</t>
  </si>
  <si>
    <t xml:space="preserve">ERICA DEL CARMEN </t>
  </si>
  <si>
    <t>MONTES</t>
  </si>
  <si>
    <t>DE OCA MARGAIZ</t>
  </si>
  <si>
    <t>SMA678630</t>
  </si>
  <si>
    <t>16340-6063</t>
  </si>
  <si>
    <t>MARIA DE LOURDES</t>
  </si>
  <si>
    <t>ESPERON</t>
  </si>
  <si>
    <t>SMA678645</t>
  </si>
  <si>
    <t>EDMUNDO</t>
  </si>
  <si>
    <t>TOBVAR</t>
  </si>
  <si>
    <t>JUAREZ, CD.</t>
  </si>
  <si>
    <t>SMA678686</t>
  </si>
  <si>
    <t xml:space="preserve">MARCELA </t>
  </si>
  <si>
    <t>BOLARO</t>
  </si>
  <si>
    <t>OLIVARES</t>
  </si>
  <si>
    <t>SMA678694</t>
  </si>
  <si>
    <t>JUAN CARLOS</t>
  </si>
  <si>
    <t>LASCURAIN</t>
  </si>
  <si>
    <t>GORGOLLO</t>
  </si>
  <si>
    <t>SMA678696</t>
  </si>
  <si>
    <t>JOSE IGNACIO</t>
  </si>
  <si>
    <t>SMA680993</t>
  </si>
  <si>
    <t>RAMON 0</t>
  </si>
  <si>
    <t>SMA678831</t>
  </si>
  <si>
    <t>15975-6015</t>
  </si>
  <si>
    <t>SMA678886</t>
  </si>
  <si>
    <t>MARIA DEL CARMEN</t>
  </si>
  <si>
    <t xml:space="preserve">NEGRETE </t>
  </si>
  <si>
    <t>SMA678995</t>
  </si>
  <si>
    <t>16233-6047</t>
  </si>
  <si>
    <t xml:space="preserve"> TERAN</t>
  </si>
  <si>
    <t xml:space="preserve"> VILLAFRANCO</t>
  </si>
  <si>
    <t>SMA679024</t>
  </si>
  <si>
    <t>LARRY</t>
  </si>
  <si>
    <t>JASON</t>
  </si>
  <si>
    <t>STOBBINS</t>
  </si>
  <si>
    <t>SMA679123</t>
  </si>
  <si>
    <t>LITIA</t>
  </si>
  <si>
    <t>RENDON</t>
  </si>
  <si>
    <t>SMA679078</t>
  </si>
  <si>
    <t>1) PERMISO DE COSNTRUCCION</t>
  </si>
  <si>
    <t>SMA679815</t>
  </si>
  <si>
    <t>16034-6021</t>
  </si>
  <si>
    <t>OVIEDO</t>
  </si>
  <si>
    <t>SMA679919</t>
  </si>
  <si>
    <t>15965-6058</t>
  </si>
  <si>
    <t>SMA679450</t>
  </si>
  <si>
    <t>SMA679491</t>
  </si>
  <si>
    <t>16349-6064</t>
  </si>
  <si>
    <t>JOSE REFUGIO</t>
  </si>
  <si>
    <t>MENDIETA</t>
  </si>
  <si>
    <t>SMA679510</t>
  </si>
  <si>
    <t>15472-A</t>
  </si>
  <si>
    <t>GESTOP</t>
  </si>
  <si>
    <t>LAUNCH</t>
  </si>
  <si>
    <t>CONTROL</t>
  </si>
  <si>
    <t>1) TERMINACION DE OBRA</t>
  </si>
  <si>
    <t>SMA681768</t>
  </si>
  <si>
    <t>SILVIA VERONICA</t>
  </si>
  <si>
    <t>1) CONSTANCIA DE FACTIBILDAD</t>
  </si>
  <si>
    <t>SMA679537</t>
  </si>
  <si>
    <t>9600-5000</t>
  </si>
  <si>
    <t>ANTONIO HERNANDEZ LUNA Y 
JENIFER HERNANDEZ GARCIA</t>
  </si>
  <si>
    <t>SMA679827</t>
  </si>
  <si>
    <t xml:space="preserve">JOSE LUIS </t>
  </si>
  <si>
    <t>RECIBO PROVISIONAL</t>
  </si>
  <si>
    <t xml:space="preserve">MARIA GUADALUPE </t>
  </si>
  <si>
    <t>SMA679956</t>
  </si>
  <si>
    <t>LORENZO</t>
  </si>
  <si>
    <t>NORIEGA</t>
  </si>
  <si>
    <t>NORIERO</t>
  </si>
  <si>
    <t>RECIBO OFICIAL</t>
  </si>
  <si>
    <t>DDUOT-USYAT/1324-E/2023</t>
  </si>
  <si>
    <t>"AVENTA WINDOWS", SOCIEDAD ANONIMA, PROMOTOR DE INVERSION DEL CAPITAL, VARIABLE"</t>
  </si>
  <si>
    <t>16481-A</t>
  </si>
  <si>
    <t>PACHECO</t>
  </si>
  <si>
    <t>JOSE DE JESUS</t>
  </si>
  <si>
    <t xml:space="preserve">GARCIA </t>
  </si>
  <si>
    <t>1) NUMERO OFICIAL COMERCIAL</t>
  </si>
  <si>
    <t>LINDA VERONICA KING HOWARD Y
 JUAN JOSE JARDON URRIETA</t>
  </si>
  <si>
    <t>SMA680114</t>
  </si>
  <si>
    <t xml:space="preserve">LIDIA ARREDONDO MENDEZ Y 
RAFAEL GARCIA ARREDONDO </t>
  </si>
  <si>
    <t>SMA679847</t>
  </si>
  <si>
    <t>CLAUDIA</t>
  </si>
  <si>
    <t>AGUERREBERE</t>
  </si>
  <si>
    <t>BARROETA</t>
  </si>
  <si>
    <t>SMA679880</t>
  </si>
  <si>
    <t xml:space="preserve">LLUVIA </t>
  </si>
  <si>
    <t>QUIÑONES</t>
  </si>
  <si>
    <t>1) RENOVACION DE LICENCIA MENOR A 150 M2</t>
  </si>
  <si>
    <t>SMA679877</t>
  </si>
  <si>
    <t>RECENDEZ</t>
  </si>
  <si>
    <t>SMA680339</t>
  </si>
  <si>
    <t>13423-5637</t>
  </si>
  <si>
    <t>JOSE ARTURO</t>
  </si>
  <si>
    <t>SMA682585</t>
  </si>
  <si>
    <t>31184-1-3408</t>
  </si>
  <si>
    <t xml:space="preserve">JOSEFINA CRISTINA </t>
  </si>
  <si>
    <t>BAUTISTA</t>
  </si>
  <si>
    <t xml:space="preserve">2) PERMISO DE DIVISION </t>
  </si>
  <si>
    <t>SMA679957</t>
  </si>
  <si>
    <t>29473-2985</t>
  </si>
  <si>
    <t>CARLOS ERNESTO</t>
  </si>
  <si>
    <t>SMA679969</t>
  </si>
  <si>
    <t>ROSA MARIA</t>
  </si>
  <si>
    <t>CUELLAR</t>
  </si>
  <si>
    <t>SMA680007</t>
  </si>
  <si>
    <t>NORA BERENICE GUZMAN ZAMUDIO Y 
EVER ARSENCION GUZMAN ZAVALA</t>
  </si>
  <si>
    <t>NORA BERENICE ZAVALA GUZMAN Y 
SERGIO GUTIERREZ GONZALEZ</t>
  </si>
  <si>
    <t>1) RENOVACION DE LICENCIA RESIDENCIAL</t>
  </si>
  <si>
    <t>SMA680704</t>
  </si>
  <si>
    <t>GERARDO RODOLFO</t>
  </si>
  <si>
    <t>VERGIL</t>
  </si>
  <si>
    <t>SMA680709</t>
  </si>
  <si>
    <t>MARIA LUISA DEL ROCIO</t>
  </si>
  <si>
    <t>SMA680056</t>
  </si>
  <si>
    <t>RAMIRO</t>
  </si>
  <si>
    <t>1) RENOVACION DE PERMISO DE CONSTRUCCION_MEDIA</t>
  </si>
  <si>
    <t>SMA680231</t>
  </si>
  <si>
    <t>GUILLERMO DE JESUS</t>
  </si>
  <si>
    <t>ROSADO</t>
  </si>
  <si>
    <t>SABIDO</t>
  </si>
  <si>
    <t>SMA680271</t>
  </si>
  <si>
    <t>AGUSTIN</t>
  </si>
  <si>
    <t>SMA680335</t>
  </si>
  <si>
    <t>MA. TRINIDAD</t>
  </si>
  <si>
    <t>SMA680340</t>
  </si>
  <si>
    <t>LAURA</t>
  </si>
  <si>
    <t>SMA680364</t>
  </si>
  <si>
    <t>32566-4-4091</t>
  </si>
  <si>
    <t>ATALA</t>
  </si>
  <si>
    <t>ANGELES</t>
  </si>
  <si>
    <t>SMA680362</t>
  </si>
  <si>
    <t>JORGE MORENO VARGAS Y 
LUCILA RIVAS RESENDIZ</t>
  </si>
  <si>
    <t>SMA680373</t>
  </si>
  <si>
    <t>ESPINOSA</t>
  </si>
  <si>
    <t>SMA680375</t>
  </si>
  <si>
    <t>6/2/0525</t>
  </si>
  <si>
    <t xml:space="preserve">CRISTINA </t>
  </si>
  <si>
    <t>GOZALEZ</t>
  </si>
  <si>
    <t>1)TERMINACION DE OBRA</t>
  </si>
  <si>
    <t>SMA680606</t>
  </si>
  <si>
    <t xml:space="preserve">GABRIELA </t>
  </si>
  <si>
    <t>ARREDONDO</t>
  </si>
  <si>
    <t>SMA680793</t>
  </si>
  <si>
    <t>SMA680488</t>
  </si>
  <si>
    <t>JEREMY TODD SUNTKEN
JENNIFER DAWN SUNTEKEN</t>
  </si>
  <si>
    <t>SMA680564</t>
  </si>
  <si>
    <t>31253-1-3418</t>
  </si>
  <si>
    <t xml:space="preserve">MA. SALUD </t>
  </si>
  <si>
    <t>SMA680624</t>
  </si>
  <si>
    <t>MA. DE LA LUZ MARCELA</t>
  </si>
  <si>
    <t>VORA</t>
  </si>
  <si>
    <t xml:space="preserve">ACEVES </t>
  </si>
  <si>
    <t xml:space="preserve">1) PERMISO DE BARDEADO 
1) PERMISO DE PAVIMENTOS </t>
  </si>
  <si>
    <t>SMA680671</t>
  </si>
  <si>
    <t xml:space="preserve">PD: FALTA QUE EL PERITO FIRME EL OFICIO </t>
  </si>
  <si>
    <t>4) TERMINACIONES DE OBRA</t>
  </si>
  <si>
    <t>SMA680726</t>
  </si>
  <si>
    <t>BANCO ACTINVER S.A. , INSTITUCION DE BANCA MULTIPLE, GRUPO FINANCIERO ACTINVER, DIVISION FIDUCIARIA; UNICA Y EXCLUSIVAMENTE EN SU CARACTER DE FIDUCIARIO DEL FIDEICOMISO 1679</t>
  </si>
  <si>
    <t xml:space="preserve">APROBACION DE LA MODIFICACION DE LA LOTIFICACION </t>
  </si>
  <si>
    <t>SMA680731</t>
  </si>
  <si>
    <t>2) TERMIANCIONES DE OBRA</t>
  </si>
  <si>
    <t>FALTA EL RECIBO DE PAGO</t>
  </si>
  <si>
    <t>SUNSAVER, S.A. DE C.V.</t>
  </si>
  <si>
    <t>1) CARGOS FISCALES 1ERA ETAPA 
1) AUTORIZACION DE OBRA
1)SUCESION DE OBRA</t>
  </si>
  <si>
    <t>LORENA GARCIA MATA Y
OSVALDO GARCIA ARTEAGA</t>
  </si>
  <si>
    <t>SMA680778</t>
  </si>
  <si>
    <t>TREJO</t>
  </si>
  <si>
    <t>MORENO</t>
  </si>
  <si>
    <t>CECILIA DEL CARMEN</t>
  </si>
  <si>
    <t>ANAYA</t>
  </si>
  <si>
    <t>1) RENOVACION DE LICENCIA RESIDENCIAL + BARDADO
1) TERMINACION DE OBRA</t>
  </si>
  <si>
    <t>SMA681585</t>
  </si>
  <si>
    <t>MARIA GRACIELA</t>
  </si>
  <si>
    <t>SMA681133</t>
  </si>
  <si>
    <t xml:space="preserve">MARCIO PAIXAO MARCHEZI Y 
DANIEL DAVID OBRIEN </t>
  </si>
  <si>
    <t>SMA681188</t>
  </si>
  <si>
    <t>16262-A</t>
  </si>
  <si>
    <t>MARISELA</t>
  </si>
  <si>
    <t>SMA681351</t>
  </si>
  <si>
    <t>YOLANDA DEL ROSARIO</t>
  </si>
  <si>
    <t xml:space="preserve">LUNA </t>
  </si>
  <si>
    <t xml:space="preserve">MARTINEZ </t>
  </si>
  <si>
    <t>SMA681362</t>
  </si>
  <si>
    <t>16597-6085</t>
  </si>
  <si>
    <t>SILVIA</t>
  </si>
  <si>
    <t>VALENZUELA</t>
  </si>
  <si>
    <t>SMA681385</t>
  </si>
  <si>
    <t>16598-6086</t>
  </si>
  <si>
    <t>MA. JESUS</t>
  </si>
  <si>
    <t>SMA681383</t>
  </si>
  <si>
    <t>MARTHA PAULINA</t>
  </si>
  <si>
    <t>GALLARDO</t>
  </si>
  <si>
    <t>SMA681392</t>
  </si>
  <si>
    <t>14334-5761</t>
  </si>
  <si>
    <t>FRANCISCO JOSE</t>
  </si>
  <si>
    <t>MEDELLIN</t>
  </si>
  <si>
    <t>SMA681420</t>
  </si>
  <si>
    <t>15620-5979</t>
  </si>
  <si>
    <t>DORIS ROSWITHA VAN BEBBER</t>
  </si>
  <si>
    <t xml:space="preserve">BOES </t>
  </si>
  <si>
    <t>DE MARTINEZ</t>
  </si>
  <si>
    <t>SMA681418</t>
  </si>
  <si>
    <t>16447-6083</t>
  </si>
  <si>
    <t xml:space="preserve">MANCERA </t>
  </si>
  <si>
    <t>SMA681417</t>
  </si>
  <si>
    <t>PAOLO</t>
  </si>
  <si>
    <t>MCLENDON</t>
  </si>
  <si>
    <t>AGUNDIS</t>
  </si>
  <si>
    <t>2) RENOVACIONES DE OBRA ESPECIALIZADO</t>
  </si>
  <si>
    <t>SMA681435</t>
  </si>
  <si>
    <t>16344-A/10150</t>
  </si>
  <si>
    <t>GARCILA</t>
  </si>
  <si>
    <t>1) RENOVACION DE LICENCIA 
1) TERMIANCION DE OBRA</t>
  </si>
  <si>
    <t>SMA688760</t>
  </si>
  <si>
    <t>MENDEZ DE HERNANDEZ</t>
  </si>
  <si>
    <t>1) CONSTANCIA DE FACTIBILIDAD
1) NUMERO OFICIAL COMERCIAL</t>
  </si>
  <si>
    <t>SMA681510</t>
  </si>
  <si>
    <t>15985-6017</t>
  </si>
  <si>
    <t>"BACHOCO" SOCIEDAD ANONIMA DE CAPITAL VARIABLE</t>
  </si>
  <si>
    <t>SMA681558</t>
  </si>
  <si>
    <t>15898-5988</t>
  </si>
  <si>
    <t>MA. LUISA</t>
  </si>
  <si>
    <t xml:space="preserve">1) PERMISO DE DIVISION </t>
  </si>
  <si>
    <t>SMA681564</t>
  </si>
  <si>
    <t>VIVEROS</t>
  </si>
  <si>
    <t xml:space="preserve">HIDALGO </t>
  </si>
  <si>
    <t>SMA681557</t>
  </si>
  <si>
    <t>16563-6082</t>
  </si>
  <si>
    <t>SMA681682</t>
  </si>
  <si>
    <t>27072-1-2340</t>
  </si>
  <si>
    <t xml:space="preserve">FAVIEL </t>
  </si>
  <si>
    <t>SMA681799</t>
  </si>
  <si>
    <t xml:space="preserve">GRACIELA </t>
  </si>
  <si>
    <t xml:space="preserve">ESTRADA </t>
  </si>
  <si>
    <t>NIETO</t>
  </si>
  <si>
    <t xml:space="preserve">1) RENOVACION DE LICENCIA </t>
  </si>
  <si>
    <t>SMA681834</t>
  </si>
  <si>
    <t xml:space="preserve">RICARDO </t>
  </si>
  <si>
    <t>CHIAPA</t>
  </si>
  <si>
    <t>SMA681858</t>
  </si>
  <si>
    <t>SALGADO</t>
  </si>
  <si>
    <t>PARRA</t>
  </si>
  <si>
    <t>SMA682091</t>
  </si>
  <si>
    <t>16475-6080</t>
  </si>
  <si>
    <t>VIÑEDOS SANTA CRUZ</t>
  </si>
  <si>
    <t>SMA681997</t>
  </si>
  <si>
    <t>MARHA</t>
  </si>
  <si>
    <t>AGUASCALIENTES</t>
  </si>
  <si>
    <t>1) RENOVACION DE LICENCIA RESIDENCIAL MENOR A 150 M2</t>
  </si>
  <si>
    <t>SMA681935</t>
  </si>
  <si>
    <t>SONIA BLANCA</t>
  </si>
  <si>
    <t>CABALLERO</t>
  </si>
  <si>
    <t>SMA682057</t>
  </si>
  <si>
    <t>MARCELA</t>
  </si>
  <si>
    <t>OSMAN</t>
  </si>
  <si>
    <t>6) NUMEROS OFICIALES HABITACIONALES</t>
  </si>
  <si>
    <t>SMA683628</t>
  </si>
  <si>
    <t>MILENA</t>
  </si>
  <si>
    <t>IVANOVA</t>
  </si>
  <si>
    <t>LEONDIEVA</t>
  </si>
  <si>
    <t>SMA683822</t>
  </si>
  <si>
    <t>16628
16629
16630</t>
  </si>
  <si>
    <t>3) NUMEROS OFICIALES 
3) ALIMEAMIENTOS
3) CONSTANCIAS DE FACTIBILIDAD</t>
  </si>
  <si>
    <t>SMA683842</t>
  </si>
  <si>
    <t>16825-A</t>
  </si>
  <si>
    <t>UC TELECOMUNICACIONES S.A.P.I. DE C.V.</t>
  </si>
  <si>
    <t>1) PERMISO CONDICIONADO</t>
  </si>
  <si>
    <t>SMA685002</t>
  </si>
  <si>
    <t>16524-A</t>
  </si>
  <si>
    <t>LUIS FELIPE</t>
  </si>
  <si>
    <t>1) CONSTANCIA DE FACTIBILIDAD 
1) CONSTANCIA DE UBICACION</t>
  </si>
  <si>
    <t>SMA683892</t>
  </si>
  <si>
    <t>12829-A-5560</t>
  </si>
  <si>
    <t>SMA683885</t>
  </si>
  <si>
    <t xml:space="preserve">ALEXANDRA SOPHIA DANIELA </t>
  </si>
  <si>
    <t>PALOMINO</t>
  </si>
  <si>
    <t>1) TERMIANACION DE OBRA</t>
  </si>
  <si>
    <t>SMA683902</t>
  </si>
  <si>
    <t>15858-A</t>
  </si>
  <si>
    <t xml:space="preserve">ZOE </t>
  </si>
  <si>
    <t>SIEGOL</t>
  </si>
  <si>
    <t>1) PERMISO DE NUEMERO OFICIAL</t>
  </si>
  <si>
    <t>SMA684113</t>
  </si>
  <si>
    <t>MATC DIGITAL S. R.L. DE C.V.</t>
  </si>
  <si>
    <t>1) PERMISO DE USO DE SUELO</t>
  </si>
  <si>
    <t>1) PERMISO DE CONSTRUCCION REGULARIZACION + BARDADO POR 2 MECES</t>
  </si>
  <si>
    <t>1) RENOVACION DE OBRA</t>
  </si>
  <si>
    <t xml:space="preserve">1) PERMISO DE USO DE SUELO </t>
  </si>
  <si>
    <t>1) PERMISO DE CONSTRUCCION REGULARIZADO + 2 MECES DE BARDADO</t>
  </si>
  <si>
    <t>15894-6006</t>
  </si>
  <si>
    <t>JOSE GUADALUPE  RAMIREZ RAMIREZ Y VENANCIO MENDOZA RAMIREZ</t>
  </si>
  <si>
    <t>SMA685807</t>
  </si>
  <si>
    <t>RONERT CW SUSAN MARGARITA MARIA JIMENEZ</t>
  </si>
  <si>
    <t>SMA686442</t>
  </si>
  <si>
    <t>17040-1</t>
  </si>
  <si>
    <t>LUROLA, S.A.P.I. DE C.V.</t>
  </si>
  <si>
    <t>SMA685942</t>
  </si>
  <si>
    <t>SMA685945</t>
  </si>
  <si>
    <t>23559-1963</t>
  </si>
  <si>
    <t>DESARROLLOS PUNTA SUR, S.A. DE C.V.</t>
  </si>
  <si>
    <t>SMA686063</t>
  </si>
  <si>
    <t>APOLINAR</t>
  </si>
  <si>
    <t>1)  NUMERO OFICIAL HABITACIONAL</t>
  </si>
  <si>
    <t>SMA686046</t>
  </si>
  <si>
    <t>MENDOLA</t>
  </si>
  <si>
    <t>1) RENOVACION DE LICENCIA MAYOR A 150 M2
1) BARDADO POR 1 AÑOS</t>
  </si>
  <si>
    <t>SMA686062</t>
  </si>
  <si>
    <t>GOBIERNO DEL ESTADO DE GUANAJUATO  SECRETARIA DE DE OBRA PUBLICA</t>
  </si>
  <si>
    <t>1) CONSTANCIA</t>
  </si>
  <si>
    <t>SMA686073</t>
  </si>
  <si>
    <t>NAVA</t>
  </si>
  <si>
    <t>SMA686080</t>
  </si>
  <si>
    <t xml:space="preserve">ANTONY </t>
  </si>
  <si>
    <t>ROSA</t>
  </si>
  <si>
    <t>FERDINAND</t>
  </si>
  <si>
    <t>SMA686999</t>
  </si>
  <si>
    <t>16523-A</t>
  </si>
  <si>
    <t>FANNY LESLIE COLL CLEMNETE Y 
BULMARO MORALES FUENTES</t>
  </si>
  <si>
    <t>SMA686147</t>
  </si>
  <si>
    <t>SMA686240
D-11706-DDUOT</t>
  </si>
  <si>
    <t>OSCAR FRANCISCO</t>
  </si>
  <si>
    <t>FABELA</t>
  </si>
  <si>
    <t>SMA686240</t>
  </si>
  <si>
    <t>SMA686238
D-11707-DDUOT</t>
  </si>
  <si>
    <t xml:space="preserve">OSCAR FRANCISCO </t>
  </si>
  <si>
    <t xml:space="preserve">1) RENOVACION DE LICENCIA RESIDENCIAL </t>
  </si>
  <si>
    <t>SMA686238</t>
  </si>
  <si>
    <t xml:space="preserve">YAZMIN LIZBETH </t>
  </si>
  <si>
    <t>LIVINGSTON</t>
  </si>
  <si>
    <t>REBOLLEDO</t>
  </si>
  <si>
    <t>SMA686265</t>
  </si>
  <si>
    <t xml:space="preserve">J. GUADALUPE </t>
  </si>
  <si>
    <t>LIÑAN</t>
  </si>
  <si>
    <t>ZARATE</t>
  </si>
  <si>
    <t>6) PERMISO DE BARDADO
1) CONSTANCIA DE  UBICACION</t>
  </si>
  <si>
    <t>SMA686354</t>
  </si>
  <si>
    <t>OLGA MELISSA</t>
  </si>
  <si>
    <t>ALCANTARA</t>
  </si>
  <si>
    <t>1) NUMERO OFICIAL COMERCIAL
1) CONSTANCIA DE FACTIBILIDAD</t>
  </si>
  <si>
    <t>SMA686341</t>
  </si>
  <si>
    <t>16627-6090</t>
  </si>
  <si>
    <t xml:space="preserve">5) PERMISO DE DIVISION </t>
  </si>
  <si>
    <t>SMA686774</t>
  </si>
  <si>
    <t>NOE</t>
  </si>
  <si>
    <t>TOGNAZZINI</t>
  </si>
  <si>
    <t>SMA686402</t>
  </si>
  <si>
    <t>1) NUMERO OFICIAL HABITACIONal 
1) ALINEAMIENTO HABITACIONAL</t>
  </si>
  <si>
    <t>SMA687264</t>
  </si>
  <si>
    <t xml:space="preserve">JORGE LUIS </t>
  </si>
  <si>
    <t xml:space="preserve">1) NUMERO OFICIAL HABITACIONAL 
1) ALINEAMIENTO HABITACIONAL </t>
  </si>
  <si>
    <t>SMA687262</t>
  </si>
  <si>
    <t>BERNARDO</t>
  </si>
  <si>
    <t>2) RENOVACIONES RESIDENCIAL + BARDADO</t>
  </si>
  <si>
    <t>SMA686420</t>
  </si>
  <si>
    <t xml:space="preserve">MARIA DEL ROCIO </t>
  </si>
  <si>
    <t xml:space="preserve">1) CONSTANCIA DE FACTIBILIDAD </t>
  </si>
  <si>
    <t>SMA686437</t>
  </si>
  <si>
    <t xml:space="preserve">CARLOS </t>
  </si>
  <si>
    <t>PRATS</t>
  </si>
  <si>
    <t>SMA686492</t>
  </si>
  <si>
    <t xml:space="preserve">URBANIZACIONES EN GENERAL </t>
  </si>
  <si>
    <t>1) NUMERO OFICIAL HABITACIONAL
1) PERMISO DE CIONSTRUCCION MEDIA
1) TERMINACION DE OBRA</t>
  </si>
  <si>
    <t>SMA686516</t>
  </si>
  <si>
    <t>URBANIZACIONES EN GENERAL</t>
  </si>
  <si>
    <t>1)  NUMERO OFICIAL HABITACIONAL
1) PERMISO DE CONSTRUCCION MEDIA 
1) TERMIANCION DE OBRA</t>
  </si>
  <si>
    <t>SMA686520</t>
  </si>
  <si>
    <t>1)  NUMERO OFICIAL HABITACIONAL
1) PERMISO DE CONSTRUCCION MEDIA + 2 MECES DE BARDADO
1) TERMIANCION DE OBRA</t>
  </si>
  <si>
    <t>SMA686523</t>
  </si>
  <si>
    <t>THOMAS GEORGE SHIDT WUEST Y 
MARIA BEGOÑA SOLANO FERNANDEZ</t>
  </si>
  <si>
    <t>1) NUMERO OFICIAL HABUTACIONAL</t>
  </si>
  <si>
    <t>SMA686509</t>
  </si>
  <si>
    <t>ARACELI</t>
  </si>
  <si>
    <t>SOSA</t>
  </si>
  <si>
    <t>CARLOS</t>
  </si>
  <si>
    <t>1) RENOVACION DE LICENCIA MAYOR A 150 M2</t>
  </si>
  <si>
    <t>SMA686546</t>
  </si>
  <si>
    <t>VIRIDIANA</t>
  </si>
  <si>
    <t>CORTEZ</t>
  </si>
  <si>
    <t>1) NUMERO OFICIAL HABITACIONAL 
1) ALINEAMIENTO HABITACIONAL</t>
  </si>
  <si>
    <t>SMA686538</t>
  </si>
  <si>
    <t>15038-A</t>
  </si>
  <si>
    <t>JEREMY</t>
  </si>
  <si>
    <t>TODD</t>
  </si>
  <si>
    <t>SUNTKEN, CD.</t>
  </si>
  <si>
    <t>SMA686544</t>
  </si>
  <si>
    <t>PATRICK OLVERA ENRIQUEZ FISCHER, 
JESUS ENRIQUEZ CASTILLO</t>
  </si>
  <si>
    <t>SMA686997</t>
  </si>
  <si>
    <t>SMA686578</t>
  </si>
  <si>
    <t>EDGAR GIOVANNI</t>
  </si>
  <si>
    <t>ARCHIVALDO</t>
  </si>
  <si>
    <t>SMA686755</t>
  </si>
  <si>
    <t>RICARDO</t>
  </si>
  <si>
    <t>DE LA TORRE</t>
  </si>
  <si>
    <t>SANDOVAL</t>
  </si>
  <si>
    <t>SMA686803</t>
  </si>
  <si>
    <t>MARCELINO LEON ROSAS Y 
MATHA ANGELICA GUERRERO VAZQUEZ</t>
  </si>
  <si>
    <t>1) PERMISO DE CONSTRUCCION RESIDENCIAL
1) BARDADO POR 3 MECES</t>
  </si>
  <si>
    <t>SMA688318</t>
  </si>
  <si>
    <t>UNITED ANIMALS, SOCIEDAD ANONIMA DE CAPITAL VARIABLE</t>
  </si>
  <si>
    <t>CAMINO AL SALTITO DE GUADALUPE</t>
  </si>
  <si>
    <t xml:space="preserve">1) RENOVACION DE OBRA ESPECIALZADO
1) TERMINACION DE OBRA 
</t>
  </si>
  <si>
    <t>SMA689247</t>
  </si>
  <si>
    <t>LUZ ADRIANA</t>
  </si>
  <si>
    <t>SMA686867</t>
  </si>
  <si>
    <t>ESTEFANIA BUBELA WABERER Y 
GABOR  GODED DEALBERT</t>
  </si>
  <si>
    <t>SMA686919</t>
  </si>
  <si>
    <t>ARIEL</t>
  </si>
  <si>
    <t xml:space="preserve">SANTOS </t>
  </si>
  <si>
    <t>GARZA</t>
  </si>
  <si>
    <t>1) RENOVACION DE LICENCIA MAYOR A 150 M2
1) PERMISO DE BARDADO POR 1 AÑO
2) TERMIANCION DE OBRA</t>
  </si>
  <si>
    <t>SMA686912</t>
  </si>
  <si>
    <t>2) CONSTANCIAS DE UBICACION</t>
  </si>
  <si>
    <t xml:space="preserve">DANIEL </t>
  </si>
  <si>
    <t>1) CONSTANCIA DE FACTIBILIDAD 
1) NUMERO OFICIAL HABITACIONAL
1) ALINEAMIENTO HABITACIONAL</t>
  </si>
  <si>
    <t>SMA686967</t>
  </si>
  <si>
    <t>CB ESPACIOS SAPI DE CV</t>
  </si>
  <si>
    <t>1) CONSTANCIA DE FACTIBILIDAD 
1) NUMERO OFICIAL HABITACIONAL 
1) ALINEAMIENTO HABITACIONAL</t>
  </si>
  <si>
    <t>SMA686986</t>
  </si>
  <si>
    <t>CLUB DE GOLF MALANQUIN , S.A. DE C.V.</t>
  </si>
  <si>
    <t>1) CONSTANCIA DE FACTIBILIDAD
1) NUMERO OFICIAL HABITACIONAL
1) ALINEAMIENTO HABITACIONAL</t>
  </si>
  <si>
    <t>SMA686978</t>
  </si>
  <si>
    <t>THOER DESARROLLOS SOCIEDAD ANONIMA, CV.</t>
  </si>
  <si>
    <t>SMA681933</t>
  </si>
  <si>
    <t>FATIMA</t>
  </si>
  <si>
    <t>MOTA</t>
  </si>
  <si>
    <t>ESCAMILLA</t>
  </si>
  <si>
    <t>1) RENOVACION DE LICENCIA RESIDENCIAL + BARDADO</t>
  </si>
  <si>
    <t>SMA682123</t>
  </si>
  <si>
    <t>VOSTA QUERETARO, SRL DE CV</t>
  </si>
  <si>
    <t>SMA682141</t>
  </si>
  <si>
    <t>AMANCIO</t>
  </si>
  <si>
    <t>1) CONSTANCIA DE FACTIBILIDAD
1) CONSTANCIA DE UBICACION</t>
  </si>
  <si>
    <t>SMA682208</t>
  </si>
  <si>
    <t>PADILLA</t>
  </si>
  <si>
    <t>SMA682359</t>
  </si>
  <si>
    <t>SUSANA</t>
  </si>
  <si>
    <t>1) NUMERO OFICIAL 
1) ALINEAMIENTO</t>
  </si>
  <si>
    <t>SMA682396</t>
  </si>
  <si>
    <t>J. JESUS</t>
  </si>
  <si>
    <t>VACA</t>
  </si>
  <si>
    <t>SMA682432</t>
  </si>
  <si>
    <t>SALVADOR</t>
  </si>
  <si>
    <t>SMA684682</t>
  </si>
  <si>
    <t xml:space="preserve">MARIA CARMEN </t>
  </si>
  <si>
    <t xml:space="preserve">URIBE </t>
  </si>
  <si>
    <t>SMA682636</t>
  </si>
  <si>
    <t>ISABEL GARCIA</t>
  </si>
  <si>
    <t>BASTIDA</t>
  </si>
  <si>
    <t>GERMAN</t>
  </si>
  <si>
    <t>SMA682721</t>
  </si>
  <si>
    <t>1) ALINEMAIENTO</t>
  </si>
  <si>
    <t>SMA682733</t>
  </si>
  <si>
    <t xml:space="preserve">RAFAEL </t>
  </si>
  <si>
    <t>FRANCO</t>
  </si>
  <si>
    <t>5) NUMEROS OFICIALES HABITACIONALES</t>
  </si>
  <si>
    <t>SMA682761</t>
  </si>
  <si>
    <t>VIÑEDOS SANTA CRUZ, S.A. DE C.V,</t>
  </si>
  <si>
    <t xml:space="preserve">MARTHA LAURA </t>
  </si>
  <si>
    <t>1) PERMISO DE CONSTRUCCION MEDIA
1) PERMISO DE BARDADO</t>
  </si>
  <si>
    <t>SMA682982</t>
  </si>
  <si>
    <t>MA. RAQUEL</t>
  </si>
  <si>
    <t>CERRITOS</t>
  </si>
  <si>
    <t>FLORENCIO</t>
  </si>
  <si>
    <t>SMA682987</t>
  </si>
  <si>
    <t>WILLIAMS JAMES WILSON II Y 
KYRA LAGN BROWLING</t>
  </si>
  <si>
    <t>SMA682990</t>
  </si>
  <si>
    <t>13451-5662</t>
  </si>
  <si>
    <t>CAZARES</t>
  </si>
  <si>
    <t>SMA683582</t>
  </si>
  <si>
    <t>REBOTELLO</t>
  </si>
  <si>
    <t>SMA683273</t>
  </si>
  <si>
    <t>14501-5780</t>
  </si>
  <si>
    <t>MA. DIANA</t>
  </si>
  <si>
    <t>RENTERIA</t>
  </si>
  <si>
    <t>SMA683299</t>
  </si>
  <si>
    <t>15390-5936</t>
  </si>
  <si>
    <t>AURELIO</t>
  </si>
  <si>
    <t>SMA683344</t>
  </si>
  <si>
    <t>15687-5983</t>
  </si>
  <si>
    <t xml:space="preserve">ADOLFO </t>
  </si>
  <si>
    <t>SMA683347</t>
  </si>
  <si>
    <t>1) PERMISO DE CONSTRUCCION RESIDENCIAL
1) PERMISO DE BARDADO</t>
  </si>
  <si>
    <t>SMA683352</t>
  </si>
  <si>
    <t>14079-5839</t>
  </si>
  <si>
    <t>AUDELIO</t>
  </si>
  <si>
    <t>SMA683364</t>
  </si>
  <si>
    <t>RUBEN</t>
  </si>
  <si>
    <t>BASURTO</t>
  </si>
  <si>
    <t xml:space="preserve">1) RENOVACION DE LICENCIA RESIDENCIAL + BARDADO
1) TERMINACION DE OBRA </t>
  </si>
  <si>
    <t>SMA683388</t>
  </si>
  <si>
    <t>MARIA DE JESUS</t>
  </si>
  <si>
    <t>DEANDA, CDS</t>
  </si>
  <si>
    <t>SMA683389</t>
  </si>
  <si>
    <t xml:space="preserve">1) CONTANCIA DE FACTIBILIDAD </t>
  </si>
  <si>
    <t>SMA683575</t>
  </si>
  <si>
    <t xml:space="preserve">SOFIA </t>
  </si>
  <si>
    <t>ASKENAZI</t>
  </si>
  <si>
    <t>ABADI</t>
  </si>
  <si>
    <t xml:space="preserve">1) RENOVACION DE LICENCIA RESIDENCIAL
1) TERMIANCION DE OBRA </t>
  </si>
  <si>
    <t>SMA683466</t>
  </si>
  <si>
    <t>MONTES DE OCA</t>
  </si>
  <si>
    <t>SMA683501</t>
  </si>
  <si>
    <t>NEUTRAL NETWORKS, S. DE R.L. DE C.V.</t>
  </si>
  <si>
    <t>SMA683507</t>
  </si>
  <si>
    <t>14872-5827</t>
  </si>
  <si>
    <t>SMA683518</t>
  </si>
  <si>
    <t>14872-A-5827</t>
  </si>
  <si>
    <t>SMA683519</t>
  </si>
  <si>
    <t>16373-A</t>
  </si>
  <si>
    <t>CAHRLES</t>
  </si>
  <si>
    <t>HANSON</t>
  </si>
  <si>
    <t>DROZDYK</t>
  </si>
  <si>
    <t>1) RENOVACION DE LICENCIA  RESIDENCIAL + BARDADO</t>
  </si>
  <si>
    <t>SMA683530</t>
  </si>
  <si>
    <t>ANA CARMEN</t>
  </si>
  <si>
    <t>1) RENOVACION DE PERMISO DE CONSTRUCCION RESIDENCIAL + BARDADO</t>
  </si>
  <si>
    <t>SMA683559</t>
  </si>
  <si>
    <t xml:space="preserve">JAQUELINE </t>
  </si>
  <si>
    <t xml:space="preserve">MORALES </t>
  </si>
  <si>
    <t>1) TERMINACION DE BARDEADO</t>
  </si>
  <si>
    <t>SMA683557</t>
  </si>
  <si>
    <t>URBANIZACIONES EN GENERAL, SOCIEDAD ANONIMA DE CAPITAL VARIABLE</t>
  </si>
  <si>
    <t>SMA683573</t>
  </si>
  <si>
    <t>SMA683583</t>
  </si>
  <si>
    <t>9257-4909</t>
  </si>
  <si>
    <t>SMA683587</t>
  </si>
  <si>
    <t xml:space="preserve">CASA HOGAR CORAZON VALIENTE SAN MIGUEL </t>
  </si>
  <si>
    <t>1) RENOVACION DE BARDADO</t>
  </si>
  <si>
    <t>SMA683626</t>
  </si>
  <si>
    <t xml:space="preserve">OFELIA </t>
  </si>
  <si>
    <t>1) NUMERO OFCIAL HABITACIONAL</t>
  </si>
  <si>
    <t>SMA683629</t>
  </si>
  <si>
    <t>15008-A</t>
  </si>
  <si>
    <t>GUILLERMO</t>
  </si>
  <si>
    <t>ARRIETA</t>
  </si>
  <si>
    <t>SMA684064</t>
  </si>
  <si>
    <t>11894-12130</t>
  </si>
  <si>
    <t>ESTEBAN</t>
  </si>
  <si>
    <t>1) PERMISO DE CONSTRUCCION RESIDENCIAL
1) PERMISO DE BARDADO
1) NUMERO OFICIAL HABITACIONAL</t>
  </si>
  <si>
    <t>SMA684121</t>
  </si>
  <si>
    <t>1) PERMISO DE CONSTRUCCION RESIDENCIAL MENOR A 150 M2</t>
  </si>
  <si>
    <t>SMA684177</t>
  </si>
  <si>
    <t>J. PATLAN ELIAS</t>
  </si>
  <si>
    <t>1) PERMISO DE CONSTRUCCION RESIDENCIAL
1) NUMERO OFICIAL HABITACIONAL</t>
  </si>
  <si>
    <t>SMA684205</t>
  </si>
  <si>
    <t>JONATHAN JAVIER</t>
  </si>
  <si>
    <t>TORRES</t>
  </si>
  <si>
    <t>STEFFEY</t>
  </si>
  <si>
    <t>SMA684225</t>
  </si>
  <si>
    <t>26) PERMISO DE DIVISION</t>
  </si>
  <si>
    <t>SMA684338</t>
  </si>
  <si>
    <t>QUERZALOTES, S.A. DE C.V.</t>
  </si>
  <si>
    <t>1) RENOVACION RESIDENCIAL
1) PAVIMENTOS
1) TERMINACION DE OBRA</t>
  </si>
  <si>
    <t>SMA698459</t>
  </si>
  <si>
    <t>ARZATE</t>
  </si>
  <si>
    <t>SMA684554</t>
  </si>
  <si>
    <t>MA. DEL CARMEN</t>
  </si>
  <si>
    <t>RABIELA</t>
  </si>
  <si>
    <t>SOTOLO</t>
  </si>
  <si>
    <t>SMA684620</t>
  </si>
  <si>
    <t>MARIANA</t>
  </si>
  <si>
    <t>MONTOYA</t>
  </si>
  <si>
    <t>SMA684640</t>
  </si>
  <si>
    <t>SANDRA</t>
  </si>
  <si>
    <t>SEVILLA</t>
  </si>
  <si>
    <t>1) CONSTANCIA DE FACTIBILIDAD
1) NUMERO OFICIAL HABITACIONAL</t>
  </si>
  <si>
    <t>SMA684855</t>
  </si>
  <si>
    <t>13039-5586</t>
  </si>
  <si>
    <t>AGUADO</t>
  </si>
  <si>
    <t>SMA684919</t>
  </si>
  <si>
    <t>HUMBERTO</t>
  </si>
  <si>
    <t>SMA684932</t>
  </si>
  <si>
    <t xml:space="preserve">JIMENA </t>
  </si>
  <si>
    <t>1) PERMISO DE CONSTRUCCION ESPECIALIZADO
1) TERMINACION DE OBRA</t>
  </si>
  <si>
    <t>SMA685026</t>
  </si>
  <si>
    <t xml:space="preserve">PULSA SAN MIGUEL </t>
  </si>
  <si>
    <t>45) TERMINACIONES DE OBRA</t>
  </si>
  <si>
    <t>SMA685048</t>
  </si>
  <si>
    <t xml:space="preserve">34) TERMINACIONES DE OBRA </t>
  </si>
  <si>
    <t>SMA685052</t>
  </si>
  <si>
    <t xml:space="preserve">SANDRA </t>
  </si>
  <si>
    <t>SMA685193</t>
  </si>
  <si>
    <t>16716-A-6094</t>
  </si>
  <si>
    <t>JOSE LUCAS</t>
  </si>
  <si>
    <t>SMA685216</t>
  </si>
  <si>
    <t>15371-5886</t>
  </si>
  <si>
    <t>ESTELA</t>
  </si>
  <si>
    <t>CORDOBA</t>
  </si>
  <si>
    <t>SMA685212</t>
  </si>
  <si>
    <t xml:space="preserve">EUGENIO </t>
  </si>
  <si>
    <t>1) NUMERO OFICIAL
1) ALIEAMIENTO</t>
  </si>
  <si>
    <t>SMA685225</t>
  </si>
  <si>
    <t>DOBARGANES</t>
  </si>
  <si>
    <t>1) PERMISO DE OCUPACION DE LA VIA PUBLICA POR CANALIZACION EN LIBRAMIENTO MANUEL ZAVALA Y CELAYA</t>
  </si>
  <si>
    <t>SMA685224</t>
  </si>
  <si>
    <t xml:space="preserve">JONATHAN JOAQUIN </t>
  </si>
  <si>
    <t>QUEZADA</t>
  </si>
  <si>
    <t>SMA685251</t>
  </si>
  <si>
    <t xml:space="preserve">IGNACIO </t>
  </si>
  <si>
    <t>PRIETO</t>
  </si>
  <si>
    <t>4) RENOVACIONES RESIDENCIALES 
1) TERMINACION DE OBRA</t>
  </si>
  <si>
    <t>SMA685559</t>
  </si>
  <si>
    <t>07326-4501</t>
  </si>
  <si>
    <t>SMA685275</t>
  </si>
  <si>
    <t>JOSE FRANCISCO GARCIA PEREZ Y 
JOSE ANTONIO SANCHEZ MUÑIZ ESPINOSA</t>
  </si>
  <si>
    <t>1) COSTANCIA DE UBICACION</t>
  </si>
  <si>
    <t>SMA685281</t>
  </si>
  <si>
    <t>SMA685283</t>
  </si>
  <si>
    <t>ERIKA</t>
  </si>
  <si>
    <t>SADLER</t>
  </si>
  <si>
    <t>SMA685316</t>
  </si>
  <si>
    <t xml:space="preserve">VERONICA </t>
  </si>
  <si>
    <t>SMA685350</t>
  </si>
  <si>
    <t>SMA685349</t>
  </si>
  <si>
    <t>SMA685346</t>
  </si>
  <si>
    <t>MA. GUADALUPE</t>
  </si>
  <si>
    <t>SMA685344</t>
  </si>
  <si>
    <t>MARIA ELSA</t>
  </si>
  <si>
    <t>SMA685343</t>
  </si>
  <si>
    <t>16818-6096</t>
  </si>
  <si>
    <t>ROSARIO</t>
  </si>
  <si>
    <t>BAZALDUA</t>
  </si>
  <si>
    <t>BERTADILLO</t>
  </si>
  <si>
    <t>SMA685475</t>
  </si>
  <si>
    <t>MA. SALUD</t>
  </si>
  <si>
    <t>SMA685488</t>
  </si>
  <si>
    <t>SMA685505</t>
  </si>
  <si>
    <t>UC TELECOMUNICACIONES SAPI DE CV</t>
  </si>
  <si>
    <t>1) PERMISO DE OCUPACION CONDICIONADO DE LA VIA PUBLICA</t>
  </si>
  <si>
    <t>SMA685904</t>
  </si>
  <si>
    <t>MONICA</t>
  </si>
  <si>
    <t>CORTES</t>
  </si>
  <si>
    <t>1} NUMERO OFICIL HABITACIONAL</t>
  </si>
  <si>
    <t>SMA685513</t>
  </si>
  <si>
    <t>DANIEL VIKTOR</t>
  </si>
  <si>
    <t>NEVENSCHWONDER</t>
  </si>
  <si>
    <t>MOLLET, CDS</t>
  </si>
  <si>
    <t xml:space="preserve">2) RENOVACIONES RESIDENCIALES 
2) TERMIANCIONES </t>
  </si>
  <si>
    <t>SMA685561</t>
  </si>
  <si>
    <t xml:space="preserve">QUIROZ </t>
  </si>
  <si>
    <t>DE LUCIA CD</t>
  </si>
  <si>
    <t>SMA685565</t>
  </si>
  <si>
    <t>CLIFFORD LAYNE HARRISON, HEATHER F HARRISON</t>
  </si>
  <si>
    <t>SMA685594</t>
  </si>
  <si>
    <t>6763-5573</t>
  </si>
  <si>
    <t>SMA685584</t>
  </si>
  <si>
    <t>10455-5610</t>
  </si>
  <si>
    <t>SMA685585</t>
  </si>
  <si>
    <t xml:space="preserve"> </t>
  </si>
  <si>
    <t>MARISOL</t>
  </si>
  <si>
    <t xml:space="preserve">1) NUMERO OFICIAL HABITACIONAL </t>
  </si>
  <si>
    <t>SMA688698</t>
  </si>
  <si>
    <t>SOKA GAKKAI DE MEXICO</t>
  </si>
  <si>
    <t>SMA687613</t>
  </si>
  <si>
    <t>ANDREW JOHN  BHERENS Y LEEAN FECHO</t>
  </si>
  <si>
    <t>1) NO INCONVENIENTE DE BARDADO</t>
  </si>
  <si>
    <t>SMA687419</t>
  </si>
  <si>
    <t>FIGUEROA</t>
  </si>
  <si>
    <t>RESENDIZ</t>
  </si>
  <si>
    <t>SMA687425</t>
  </si>
  <si>
    <t xml:space="preserve">MARIANA </t>
  </si>
  <si>
    <t>PERAZA</t>
  </si>
  <si>
    <t>SMA687424</t>
  </si>
  <si>
    <t>2) PERMISO DE MANTA</t>
  </si>
  <si>
    <t>MARIA GISELA</t>
  </si>
  <si>
    <t>ESCALERA</t>
  </si>
  <si>
    <t>LEANDRO</t>
  </si>
  <si>
    <t>1) NUMERO OFICIAL HABAITACIONAL</t>
  </si>
  <si>
    <t>SMA687444</t>
  </si>
  <si>
    <t>SMA687456</t>
  </si>
  <si>
    <t>MANUEL ALEXANDRO</t>
  </si>
  <si>
    <t>EGUIA</t>
  </si>
  <si>
    <t>SMA688308</t>
  </si>
  <si>
    <t>LAURA KIMBERLY</t>
  </si>
  <si>
    <t>KIRAN</t>
  </si>
  <si>
    <t>SMA689404</t>
  </si>
  <si>
    <t>SMA689402</t>
  </si>
  <si>
    <t>14004/14597</t>
  </si>
  <si>
    <t>MARY</t>
  </si>
  <si>
    <t>KELLY</t>
  </si>
  <si>
    <t>SANTOS</t>
  </si>
  <si>
    <t>SMA687521</t>
  </si>
  <si>
    <t>FELIPE</t>
  </si>
  <si>
    <t>BADILLO</t>
  </si>
  <si>
    <t>SMA687535</t>
  </si>
  <si>
    <t>CONJUNTO DE ENSEÑANZA EDUCATIVA INTEGRAL NACIONALES UNIDAS</t>
  </si>
  <si>
    <t>SMA687569</t>
  </si>
  <si>
    <t>15667-5985</t>
  </si>
  <si>
    <t>SMA688145</t>
  </si>
  <si>
    <t>FIDEICOMISO C113/3383 CIBANCO S.A. INSTITUCION DE BANCA MULTIPLE</t>
  </si>
  <si>
    <t>SMA687611</t>
  </si>
  <si>
    <t>13382-5649</t>
  </si>
  <si>
    <t>SMA687614</t>
  </si>
  <si>
    <t>PRO</t>
  </si>
  <si>
    <t>ALONDRA FERNANDA</t>
  </si>
  <si>
    <t>PAGO ANUAL COMO PERITO RESPONSABLE DE OBRA</t>
  </si>
  <si>
    <t>16599-6088</t>
  </si>
  <si>
    <t xml:space="preserve">LORENZO </t>
  </si>
  <si>
    <t>SMA687674</t>
  </si>
  <si>
    <t>ANA ISABEL</t>
  </si>
  <si>
    <t xml:space="preserve">LINCON </t>
  </si>
  <si>
    <t>RIVAS</t>
  </si>
  <si>
    <t xml:space="preserve">2) NUMEROS OFICIALES </t>
  </si>
  <si>
    <t>SMA687671</t>
  </si>
  <si>
    <t>OLIO FINO S. DE R.L. DE C.V.</t>
  </si>
  <si>
    <t>1) RENOVACION DE PERMISO DE CONSTRUCCION MAYOR A 150 M2</t>
  </si>
  <si>
    <t>SMA687687</t>
  </si>
  <si>
    <t>SMA687678</t>
  </si>
  <si>
    <t>JULIAN</t>
  </si>
  <si>
    <t>1) PERMISO DE ANUNCIO ADOSADO</t>
  </si>
  <si>
    <t xml:space="preserve">DEBORAH </t>
  </si>
  <si>
    <t>JILL</t>
  </si>
  <si>
    <t>FERRETTE</t>
  </si>
  <si>
    <t>1) NUMERO OFICIAL HABITACIONAL
1) ALINEAMIENTO HABITACIONAL</t>
  </si>
  <si>
    <t>SMA687805</t>
  </si>
  <si>
    <t>ALVARO GUILLERMO HARO GUERRERO, 
SHARON HARO GUERRERO</t>
  </si>
  <si>
    <t>SMA688005</t>
  </si>
  <si>
    <t>16435-6075</t>
  </si>
  <si>
    <t>DAVID NOE</t>
  </si>
  <si>
    <t>AGUIRRE</t>
  </si>
  <si>
    <t>SMA687730</t>
  </si>
  <si>
    <t>17030/17031</t>
  </si>
  <si>
    <t>FRUMKIN</t>
  </si>
  <si>
    <t>1) RENOVACION DE LICENICA RESIDENCIAL MATYOR A  150 M2</t>
  </si>
  <si>
    <t>SMA687749</t>
  </si>
  <si>
    <t>15892-6004</t>
  </si>
  <si>
    <t>MARTHA</t>
  </si>
  <si>
    <t>GRIJALVA</t>
  </si>
  <si>
    <t>SMA687779</t>
  </si>
  <si>
    <t>DENNIS MICHAEL POWELL, FRANCIS GERALD O BRION</t>
  </si>
  <si>
    <t>SMA687809</t>
  </si>
  <si>
    <t>16131-6084</t>
  </si>
  <si>
    <t>ANGEL FERNANDO</t>
  </si>
  <si>
    <t>MALDONADO</t>
  </si>
  <si>
    <t xml:space="preserve">3) PERMISO DE DIVISION </t>
  </si>
  <si>
    <t>SMA687822</t>
  </si>
  <si>
    <t>SMA687976</t>
  </si>
  <si>
    <t>1) NUMERO OFICIAL HABITACIONAL
1) CONSTANCIA DE FACTIBILIDAD</t>
  </si>
  <si>
    <t>SMA687986</t>
  </si>
  <si>
    <t>PROVIDENCIA DE ALCOCER  SOCIEDAD ANONIMA PROMOTORA DE INVERSION DE CAPITAL VARIABLE</t>
  </si>
  <si>
    <t>SMA688045</t>
  </si>
  <si>
    <t>SMA688093</t>
  </si>
  <si>
    <t>ANA AMARIA DE IBARRONDO MIRANDA, 
ARTURO URBINA ARCE</t>
  </si>
  <si>
    <t>1) RENOVACION DE LICENCIA RESIDENCIAL
1) TERMINACION DE OBRA</t>
  </si>
  <si>
    <t>SMA688274</t>
  </si>
  <si>
    <t>SMA688199</t>
  </si>
  <si>
    <t>MARIA DE LOS ANGELES</t>
  </si>
  <si>
    <t>SMA688217</t>
  </si>
  <si>
    <t xml:space="preserve">M. VIRGINIA </t>
  </si>
  <si>
    <t>VILLEGAS</t>
  </si>
  <si>
    <t>SMA688215</t>
  </si>
  <si>
    <t>INMOBILIARIA OPERADORA BALVARTE, S.A.P.I DE C.V.</t>
  </si>
  <si>
    <t>SMA688647</t>
  </si>
  <si>
    <t>IGNACIO LOPEZ CHARRETON, MARIA  GABRIELA PINEL</t>
  </si>
  <si>
    <t>SMA688360</t>
  </si>
  <si>
    <t>SANTIAGO OLVERA Y 
GUILLERMINA CAZARES</t>
  </si>
  <si>
    <t>SMA688600</t>
  </si>
  <si>
    <t xml:space="preserve">WILLIAM JEMES WILSON III Y 
KIRA LEIGH BROWLING </t>
  </si>
  <si>
    <t>SMA688603</t>
  </si>
  <si>
    <t>13490-5670</t>
  </si>
  <si>
    <t>JESUS</t>
  </si>
  <si>
    <t>SMA688624</t>
  </si>
  <si>
    <t>BANCO ACTINVER, S.A.I.B.M- GRUPO FINANCIERO ACTINVER</t>
  </si>
  <si>
    <t>SMA688655</t>
  </si>
  <si>
    <t>CARLOS XAVIER</t>
  </si>
  <si>
    <t xml:space="preserve">ARAIZA </t>
  </si>
  <si>
    <t>SMA688680</t>
  </si>
  <si>
    <t>INMOBILIARIA METL SOCIEDAD CIVIL</t>
  </si>
  <si>
    <t>SMA688717</t>
  </si>
  <si>
    <t>ALEJANDRO OLMOS LIMON Y 
CLAUDIA COLIN FRANCO</t>
  </si>
  <si>
    <t>1) RENOVACION DE LICENCIA MAYPOR A 150 M2
2) TERMINACIONES  DE  OBRA</t>
  </si>
  <si>
    <t>SMA690513</t>
  </si>
  <si>
    <t>17126-6117</t>
  </si>
  <si>
    <t>MARTIN</t>
  </si>
  <si>
    <t>SMA690705</t>
  </si>
  <si>
    <t>MARIA JOSEFINA HELIA</t>
  </si>
  <si>
    <t>SMA690892</t>
  </si>
  <si>
    <t>32609-A-4138</t>
  </si>
  <si>
    <t xml:space="preserve">MARIA ELENA </t>
  </si>
  <si>
    <t xml:space="preserve">GRACIA </t>
  </si>
  <si>
    <t>SMA690758</t>
  </si>
  <si>
    <t xml:space="preserve">JOSE DE JESUS </t>
  </si>
  <si>
    <t xml:space="preserve">CORTES </t>
  </si>
  <si>
    <t>1) NUERO OFICIAL HABITACIONAL</t>
  </si>
  <si>
    <t>SMA690765</t>
  </si>
  <si>
    <t>COPADO</t>
  </si>
  <si>
    <t>IRANEO</t>
  </si>
  <si>
    <t>SMA692034</t>
  </si>
  <si>
    <t>DE LA ROCHA</t>
  </si>
  <si>
    <t>ZAZUETA</t>
  </si>
  <si>
    <t>1) CONSTAMCIA DE FACTIBILIDAD
1) NUMERO OFICIAL COMERCIAL
1) ALINEAMIENTO COMERCIAL</t>
  </si>
  <si>
    <t>SMA690967</t>
  </si>
  <si>
    <t xml:space="preserve">JULIE </t>
  </si>
  <si>
    <t>FOWLER</t>
  </si>
  <si>
    <t>WEISSERT</t>
  </si>
  <si>
    <t>MA. ELENA</t>
  </si>
  <si>
    <t>SMA691377</t>
  </si>
  <si>
    <t>PROMOTORA DE CASAS PLATINO</t>
  </si>
  <si>
    <t>52) PERMISO DE CONSTRUCCION MEDIA</t>
  </si>
  <si>
    <t>SMA691655</t>
  </si>
  <si>
    <t>16841 AL 16841-13</t>
  </si>
  <si>
    <t>14) RENOVACIONES DE OBRA RESIDENCIAL MAYOR A 150 M2</t>
  </si>
  <si>
    <t>SMA691066</t>
  </si>
  <si>
    <t>16842 al 16842-40</t>
  </si>
  <si>
    <t>41) RENOVACIONES DE OBRA RESIDENCIALES MAYOR A 150 M2</t>
  </si>
  <si>
    <t>SMA691062</t>
  </si>
  <si>
    <t>16839 AL 16839-11</t>
  </si>
  <si>
    <t>12) RENOVACIONES DE OBRA RESIDENCIAL MAYOR A 150 M2</t>
  </si>
  <si>
    <t>SMA691074</t>
  </si>
  <si>
    <t>16840 AL 16840-6</t>
  </si>
  <si>
    <t>7) RENOVACIONES DE OBRA RESIDENCIAL MAYOR A 150 M2</t>
  </si>
  <si>
    <t>SMA691070</t>
  </si>
  <si>
    <t>16393-6072</t>
  </si>
  <si>
    <t>MAURO</t>
  </si>
  <si>
    <t>SMA691096</t>
  </si>
  <si>
    <t>ANDREW JOHN BEHRENS
LEEANN FECHD</t>
  </si>
  <si>
    <t>SMA691106</t>
  </si>
  <si>
    <t>IVAN EDUARDO</t>
  </si>
  <si>
    <t>SMA691111</t>
  </si>
  <si>
    <t>7799-D-5108</t>
  </si>
  <si>
    <t>SMA691110</t>
  </si>
  <si>
    <t>ALDO GUILLERMO</t>
  </si>
  <si>
    <t>MORIN</t>
  </si>
  <si>
    <t>1) NUMERO OFICIAL HABITACIONA</t>
  </si>
  <si>
    <t>SMA691121</t>
  </si>
  <si>
    <t>MARIA CONCEPCION</t>
  </si>
  <si>
    <t>ORDUÑA</t>
  </si>
  <si>
    <t>SMA691150</t>
  </si>
  <si>
    <t>CADENA COMERCIAL OXXO</t>
  </si>
  <si>
    <t>SMA691258</t>
  </si>
  <si>
    <t>13047-A-5596</t>
  </si>
  <si>
    <t xml:space="preserve">RUTILO </t>
  </si>
  <si>
    <t>1) PERMISO DE DIVSON</t>
  </si>
  <si>
    <t>SMA691282</t>
  </si>
  <si>
    <t>JOSUE ISRAEL LOPEZ CRUZ Y 
ARCELI AGUIRRE LUNA</t>
  </si>
  <si>
    <t>SMA691305</t>
  </si>
  <si>
    <t>GUSTAVO ERNESTO</t>
  </si>
  <si>
    <t>CLEMEN</t>
  </si>
  <si>
    <t>SMA691356</t>
  </si>
  <si>
    <t>TRANSFERENCIA</t>
  </si>
  <si>
    <t>17193-6124</t>
  </si>
  <si>
    <t>MELQUIADES HUERTA RICO, MA. SILVIA HUERTA RICO, JULIO HUERTA RICO</t>
  </si>
  <si>
    <t>SMA691415</t>
  </si>
  <si>
    <t>JULIO CESAR</t>
  </si>
  <si>
    <t>6763-1-5573</t>
  </si>
  <si>
    <t>SMA691480</t>
  </si>
  <si>
    <t>CONTRERA</t>
  </si>
  <si>
    <t xml:space="preserve">JUAREZ </t>
  </si>
  <si>
    <t>1) NUMERO OFICIAL HABITACIONAL 
1) PERMISO DE BARDADO POR UN AÑO</t>
  </si>
  <si>
    <t>SMA691536</t>
  </si>
  <si>
    <t>HARUIMI</t>
  </si>
  <si>
    <t>CUESTA</t>
  </si>
  <si>
    <t xml:space="preserve">ALFREDO </t>
  </si>
  <si>
    <t>ARGEDA</t>
  </si>
  <si>
    <t>PEDRO ANTONIO</t>
  </si>
  <si>
    <t>ZALDIVAR</t>
  </si>
  <si>
    <t>MACIEL</t>
  </si>
  <si>
    <t xml:space="preserve">1) RENOVACION DE OBRA RESIDENCIAL 
1) TERMINACION DE OBRA </t>
  </si>
  <si>
    <t>SMA691563</t>
  </si>
  <si>
    <t>DE VICTORIA</t>
  </si>
  <si>
    <t>SMA691585</t>
  </si>
  <si>
    <t xml:space="preserve">MICHAEL  BENEDICT </t>
  </si>
  <si>
    <t>MC</t>
  </si>
  <si>
    <t xml:space="preserve">GOWAM , CD. </t>
  </si>
  <si>
    <t>SMA691637</t>
  </si>
  <si>
    <t>PROMOTORA LEONESA</t>
  </si>
  <si>
    <t xml:space="preserve">2) TERMINACION DE OBRA </t>
  </si>
  <si>
    <t>SMA691665</t>
  </si>
  <si>
    <t>SMA691663</t>
  </si>
  <si>
    <t>2) TERMINACIONES DE OBRA</t>
  </si>
  <si>
    <t>SMA691659</t>
  </si>
  <si>
    <t>SMA691862</t>
  </si>
  <si>
    <t>POOL RESIDENCIAL, SOCIEDAD ANONIMA DE CAPITAL VARIABLE</t>
  </si>
  <si>
    <t>SMA691874</t>
  </si>
  <si>
    <t>LUIS ENRIQUE</t>
  </si>
  <si>
    <t xml:space="preserve">ANTONIO ROBERTO </t>
  </si>
  <si>
    <t>DEL COJO</t>
  </si>
  <si>
    <t>BARQUIM</t>
  </si>
  <si>
    <t>SMA691928</t>
  </si>
  <si>
    <t>1) APROBACION DE TRAZA</t>
  </si>
  <si>
    <t>SMA692288</t>
  </si>
  <si>
    <t>ALBERTO</t>
  </si>
  <si>
    <t>SMA692008</t>
  </si>
  <si>
    <t>16749
16749-1
16749-2
16749-3
16749-4
16749-5
16749-6</t>
  </si>
  <si>
    <t>DESARROLLADORA DE VIVIENDA EFAG</t>
  </si>
  <si>
    <t xml:space="preserve">7) RENOVACIONES DE OBRA MEDIA </t>
  </si>
  <si>
    <t>SMA692155</t>
  </si>
  <si>
    <t>16748
16749-1
16749-2
16749-3
16749-4
16749-5
16749-6
16749-7
16749-8
16749-9</t>
  </si>
  <si>
    <t>10) RENOVACIONES DE OBRA MEDIA</t>
  </si>
  <si>
    <t>SMA692158</t>
  </si>
  <si>
    <t>BUENROSTRO</t>
  </si>
  <si>
    <t>SMA688729</t>
  </si>
  <si>
    <t>5) PENDONES</t>
  </si>
  <si>
    <t>JUANA MIGUELINA</t>
  </si>
  <si>
    <t>1) NUMERO OFICIAL HSBITACIONAL</t>
  </si>
  <si>
    <t>SMA688782</t>
  </si>
  <si>
    <t>RAUL JESUS</t>
  </si>
  <si>
    <t>BETANCOURT</t>
  </si>
  <si>
    <t>1) RENOVACION DE LICENCIA</t>
  </si>
  <si>
    <t>SMA689309</t>
  </si>
  <si>
    <t>BARRERA</t>
  </si>
  <si>
    <t>PASCUAL BONILLA</t>
  </si>
  <si>
    <t>SMA689000</t>
  </si>
  <si>
    <t>16619-6098</t>
  </si>
  <si>
    <t>ANTONIO CHAVARRIA RUIZ
ROBERTO CHAVARRIA RUIZ</t>
  </si>
  <si>
    <t>SMA689017</t>
  </si>
  <si>
    <t>1)  NUMERO OFICIAL COMERCIAL
1) CONSTANCIA DE FACTIBILIDAD</t>
  </si>
  <si>
    <t>SMA689074</t>
  </si>
  <si>
    <t xml:space="preserve">RODRIGO </t>
  </si>
  <si>
    <t xml:space="preserve">FERNANDEZ </t>
  </si>
  <si>
    <t>1)  NUMERO OFICIAL  HABITACIONAL</t>
  </si>
  <si>
    <t>SMA689072</t>
  </si>
  <si>
    <t xml:space="preserve">EFRAIN </t>
  </si>
  <si>
    <t>CANO</t>
  </si>
  <si>
    <t>SMA689086</t>
  </si>
  <si>
    <t>28913-2848</t>
  </si>
  <si>
    <t>J. GUADALUPE</t>
  </si>
  <si>
    <t>3) PERMISO DE DIVISIONES</t>
  </si>
  <si>
    <t>SMA689307</t>
  </si>
  <si>
    <t>OMAR</t>
  </si>
  <si>
    <t>SMA689351</t>
  </si>
  <si>
    <t>15509-5954</t>
  </si>
  <si>
    <t>LUCIA</t>
  </si>
  <si>
    <t>SMA689390</t>
  </si>
  <si>
    <t>FLOR ILEANA</t>
  </si>
  <si>
    <t>VENEGAS</t>
  </si>
  <si>
    <t>SMA689394</t>
  </si>
  <si>
    <t>SMA689397</t>
  </si>
  <si>
    <t>1) ALINEAMIENTO HABITACIONAL</t>
  </si>
  <si>
    <t>SMA689418</t>
  </si>
  <si>
    <t>"HAUS CREARE DESARROLLOS Y ACABADOS, S.A. DE C.V."</t>
  </si>
  <si>
    <t>SMA689415</t>
  </si>
  <si>
    <t xml:space="preserve">MA. DEL ROCIO </t>
  </si>
  <si>
    <t>1) NUMERO OFICIALHABITACIONAL</t>
  </si>
  <si>
    <t>SMA689425</t>
  </si>
  <si>
    <t>MARIA DEL SOCORRO</t>
  </si>
  <si>
    <t>SMA689442</t>
  </si>
  <si>
    <t>17223-D</t>
  </si>
  <si>
    <t>MANAVIL COMERCIALIZADORA, S.A. DE C.V.</t>
  </si>
  <si>
    <t>1) NO INCONVENIENTE DE PERMISO DE CONSTRUCCION</t>
  </si>
  <si>
    <t>SMA689469</t>
  </si>
  <si>
    <t>INMOBILIARIA CHARTWELL GUADALAJARA</t>
  </si>
  <si>
    <t>8) RENOVACIONES DE LICENCIA ESPECIALIZADO
2) TERMINACIONES DE OBRA</t>
  </si>
  <si>
    <t>SMA690446</t>
  </si>
  <si>
    <t>32385-3882</t>
  </si>
  <si>
    <t xml:space="preserve">BOTELLO </t>
  </si>
  <si>
    <t>ARTEGA</t>
  </si>
  <si>
    <t>SMA689728</t>
  </si>
  <si>
    <t>LUCERO AURORA</t>
  </si>
  <si>
    <t>SIERRA</t>
  </si>
  <si>
    <t>SMA689686</t>
  </si>
  <si>
    <t xml:space="preserve">ROSA MARIA </t>
  </si>
  <si>
    <t>MOLINERO</t>
  </si>
  <si>
    <t>NUÑEZ</t>
  </si>
  <si>
    <t>SMA689697</t>
  </si>
  <si>
    <t xml:space="preserve">LUNA DEL CARMEM </t>
  </si>
  <si>
    <t>SMA689701</t>
  </si>
  <si>
    <t xml:space="preserve">CXAV. FLOR DE MARIA </t>
  </si>
  <si>
    <t>SMA689787</t>
  </si>
  <si>
    <t>17020-6116</t>
  </si>
  <si>
    <t>JOSE GODOLFO</t>
  </si>
  <si>
    <t>1)PERMISO DE DIVISION</t>
  </si>
  <si>
    <t>396..64</t>
  </si>
  <si>
    <t>SMA689713</t>
  </si>
  <si>
    <t>SMA690015</t>
  </si>
  <si>
    <t xml:space="preserve">1) NUMERO OFICIAL HABITACIONAL
1) CONSTANCIA DE FACTIBILIDAD </t>
  </si>
  <si>
    <t>SMA690036</t>
  </si>
  <si>
    <t xml:space="preserve">DENISE EUGENIS </t>
  </si>
  <si>
    <t>SMA690237</t>
  </si>
  <si>
    <t>LAWRENCE DENNIS</t>
  </si>
  <si>
    <t>AUTREY</t>
  </si>
  <si>
    <t>SMA690038</t>
  </si>
  <si>
    <t xml:space="preserve">JIMENEZ </t>
  </si>
  <si>
    <t>1) RENOVACION DE LICENCIA MAYOR A 150M2 
1) MES DE BARDADO
1) TERMINACION DE OBRA</t>
  </si>
  <si>
    <t>SMA690781</t>
  </si>
  <si>
    <t>SMA690258</t>
  </si>
  <si>
    <t xml:space="preserve">LUIS </t>
  </si>
  <si>
    <t xml:space="preserve">SANTANA </t>
  </si>
  <si>
    <t>1) PERMISO DE USO DE SUELO SARE 
1) CONSTANCIA DE FACTIBILIDAD</t>
  </si>
  <si>
    <t>LILIA</t>
  </si>
  <si>
    <t>1) OFICIO DE PREELIMINARES</t>
  </si>
  <si>
    <t>SMA690284</t>
  </si>
  <si>
    <t>ARTHUR RICHARD</t>
  </si>
  <si>
    <t>TAYLOR</t>
  </si>
  <si>
    <t>SMA690415</t>
  </si>
  <si>
    <t>SANTIAGO</t>
  </si>
  <si>
    <t>SMA690350</t>
  </si>
  <si>
    <t>ELIDA</t>
  </si>
  <si>
    <t>SMA690392</t>
  </si>
  <si>
    <t>SMA690402</t>
  </si>
  <si>
    <t>16370-6071</t>
  </si>
  <si>
    <t>MA. CLEOFAS</t>
  </si>
  <si>
    <t xml:space="preserve"> PATLAN</t>
  </si>
  <si>
    <t>SMA690898</t>
  </si>
  <si>
    <t>ERNESTO MORIN Y 
SANTILLAN, CD.</t>
  </si>
  <si>
    <t>1) RENOVACION RESIDENCIAL MAYOR A 150 M2</t>
  </si>
  <si>
    <t>SMA690440</t>
  </si>
  <si>
    <t>16843 AL 16843-15</t>
  </si>
  <si>
    <t>15) RENOVACIONES RESIDENCIALES</t>
  </si>
  <si>
    <t>SMA680523</t>
  </si>
  <si>
    <t>1) RENOVACION RESIDENCIAL</t>
  </si>
  <si>
    <t>SMA690525</t>
  </si>
  <si>
    <t>16817 AL 16847-28</t>
  </si>
  <si>
    <t>PROMOTORA DE CASA PLATINO</t>
  </si>
  <si>
    <t>29) TERMINACIONES DE OBRA</t>
  </si>
  <si>
    <t>SMA690504</t>
  </si>
  <si>
    <t>16845 AL 16841-1</t>
  </si>
  <si>
    <t>SMA690517</t>
  </si>
  <si>
    <t>16844 AL 16844-6</t>
  </si>
  <si>
    <t>7) TERMINACIONES DE OBRA</t>
  </si>
  <si>
    <t>SMA690515</t>
  </si>
  <si>
    <t>16846 AL 16846-5</t>
  </si>
  <si>
    <t>6) TERMINACIONES DE OBRA</t>
  </si>
  <si>
    <t>SMA690510</t>
  </si>
  <si>
    <t xml:space="preserve">GERMAN HORACIO </t>
  </si>
  <si>
    <t>NAVARRETE</t>
  </si>
  <si>
    <t>SMA690480</t>
  </si>
  <si>
    <t>CARLOS ANTHONY</t>
  </si>
  <si>
    <t>JOHSON</t>
  </si>
  <si>
    <t>1) CONSTANCIA DE FACTIBILIDAD 
1) NUMERO OFICIAL HABITACIONAL</t>
  </si>
  <si>
    <t>SMA692079</t>
  </si>
  <si>
    <t>GONZALO</t>
  </si>
  <si>
    <t>YEPEZ</t>
  </si>
  <si>
    <t>MOJARRO</t>
  </si>
  <si>
    <t>MA. DEL PILAR LLANILLO CISNEROS Y/O
MA. DEL PILAR LLANILLO CISNEROS DE GOMEZ</t>
  </si>
  <si>
    <t>1) RENOVACION DE LICENCIA MAYOR A 150 M2 
1) PERMISO DE BARDADO POR UN AÑO</t>
  </si>
  <si>
    <t>SMA692672</t>
  </si>
  <si>
    <t>MA. DEL PILAR LLANILLO CISNEROS Y 
MA. DEL PILAR LLANILLO CISNEROS DE GOMEZ</t>
  </si>
  <si>
    <t>SMA692673</t>
  </si>
  <si>
    <t>OPERADORA CLEVIA SAN MIGUEL DE ALLENDE SOCIEDAD ANONIMA DE CAPITAL VARIABLE</t>
  </si>
  <si>
    <t>SMA692207</t>
  </si>
  <si>
    <t xml:space="preserve">PATRICIA </t>
  </si>
  <si>
    <t>1) RENOVACION DE LICENCIA RESIDENCIAL
1) PERMISO DE BARDADO POR 1 AÑO</t>
  </si>
  <si>
    <t>SMA692278</t>
  </si>
  <si>
    <t>15897-5989</t>
  </si>
  <si>
    <t>GOBIERNO DEL ESTADO (SICOM)</t>
  </si>
  <si>
    <t>SMA692338</t>
  </si>
  <si>
    <t>17081-6113</t>
  </si>
  <si>
    <t>1) PERMISO DE DIVISIOM</t>
  </si>
  <si>
    <t>SMA692340</t>
  </si>
  <si>
    <t>1) PERMISO DE USO DE USO DE SUELO SARE</t>
  </si>
  <si>
    <t>SMA692376</t>
  </si>
  <si>
    <t>SMA692370</t>
  </si>
  <si>
    <t>SMA692425</t>
  </si>
  <si>
    <t>FRANCISCA</t>
  </si>
  <si>
    <t>ANNISE</t>
  </si>
  <si>
    <t>CASAL</t>
  </si>
  <si>
    <t>SMA692682</t>
  </si>
  <si>
    <t>SMA692674</t>
  </si>
  <si>
    <t>JAMES ROLEND DAVIES 
FLICK JENE DAVIES</t>
  </si>
  <si>
    <t xml:space="preserve">FABIOLA </t>
  </si>
  <si>
    <t>LANDEROS</t>
  </si>
  <si>
    <t>SMA692585</t>
  </si>
  <si>
    <t xml:space="preserve">MARIA </t>
  </si>
  <si>
    <t>BECERRA</t>
  </si>
  <si>
    <t>SMA692599</t>
  </si>
  <si>
    <t>17225-1</t>
  </si>
  <si>
    <t>AVENTA WINDOWS, SOCIEDAD ANONIMA PROMOTORA DE INVERSION DE CAPITAL VARIABLE</t>
  </si>
  <si>
    <t>SMA692618</t>
  </si>
  <si>
    <t>17012-6104</t>
  </si>
  <si>
    <t>VICTORIA JANE</t>
  </si>
  <si>
    <t>ROBBINS</t>
  </si>
  <si>
    <t>DE BRAVO</t>
  </si>
  <si>
    <t>1} PERMISO DE DIVISION</t>
  </si>
  <si>
    <t>SMA692638</t>
  </si>
  <si>
    <t>SALCEDO</t>
  </si>
  <si>
    <t>SMA692645</t>
  </si>
  <si>
    <t>FRANCISCO ANGELES</t>
  </si>
  <si>
    <t>SMA692652</t>
  </si>
  <si>
    <t>1) NUMERO OFICIAL HABITACIONAL
1) NUMERO OFICIAL HABITACIONAL</t>
  </si>
  <si>
    <t>JAIME DINGEIMAN HOOGESTEGER</t>
  </si>
  <si>
    <t>VAN</t>
  </si>
  <si>
    <t>DIJK</t>
  </si>
  <si>
    <t>SMA692707</t>
  </si>
  <si>
    <t>1) TERMIANCION DE OBRA</t>
  </si>
  <si>
    <t>SMA692711</t>
  </si>
  <si>
    <t>16309-6060</t>
  </si>
  <si>
    <t>UNION DE COMERCIANTES DE SAN MIGUEL DE ALLENDE, GUANAJUATO A.C.</t>
  </si>
  <si>
    <t>SMA692719</t>
  </si>
  <si>
    <t>MATC DIGITAL, S. DE R.L. DE C.V.</t>
  </si>
  <si>
    <t>1) TERMINACION DE OBRA COMERCIAL</t>
  </si>
  <si>
    <t xml:space="preserve">BARBARA </t>
  </si>
  <si>
    <t>WALL</t>
  </si>
  <si>
    <t>THURSBY</t>
  </si>
  <si>
    <t>1)  PERMISO DE TRABAJOS PRELIMINARES</t>
  </si>
  <si>
    <t>SMA692774</t>
  </si>
  <si>
    <t>16903-G</t>
  </si>
  <si>
    <t>1) NUMERO OFICIAL HANITACIONAL</t>
  </si>
  <si>
    <t>SMA692793</t>
  </si>
  <si>
    <t>INMOBILIARIA RIACE, S.A. DE C.V.</t>
  </si>
  <si>
    <t>SMA692821</t>
  </si>
  <si>
    <t>SALEN REAL HOME, S.A. DE C.V.</t>
  </si>
  <si>
    <t>1) PERMISO DE CONSTRUCCION RESIDENCIAL
1) BARDADO</t>
  </si>
  <si>
    <t>SMA692834</t>
  </si>
  <si>
    <t>AGROPARQUE SAN MIGUEL FRESHPOINT, S.A. DE C.V.</t>
  </si>
  <si>
    <t xml:space="preserve">2) CONSTANCIAS DE FACTIBILIDAD </t>
  </si>
  <si>
    <t>SMA693094</t>
  </si>
  <si>
    <t>JOSE ROSALIO</t>
  </si>
  <si>
    <t>GUALITO</t>
  </si>
  <si>
    <t>GRACIELA SOLEDAD</t>
  </si>
  <si>
    <t>OLMOS</t>
  </si>
  <si>
    <t>SMA694752</t>
  </si>
  <si>
    <t>LUIS RAYMUNDO</t>
  </si>
  <si>
    <t>CONVECTO DE CALL CENTER SAPI DE CV</t>
  </si>
  <si>
    <t>1) MODIFICACION DE TRAZA , VENTA, CONDOMINIOS</t>
  </si>
  <si>
    <t>SMA693165</t>
  </si>
  <si>
    <t>OLGA VENERANDA</t>
  </si>
  <si>
    <t>SMA693188</t>
  </si>
  <si>
    <t>BERTHA</t>
  </si>
  <si>
    <t>DE LA GARZA</t>
  </si>
  <si>
    <t>LORENZA</t>
  </si>
  <si>
    <t>SMA693199</t>
  </si>
  <si>
    <t xml:space="preserve">ROSMERY </t>
  </si>
  <si>
    <t>DE LOS MONTEROS</t>
  </si>
  <si>
    <t>SMA693209</t>
  </si>
  <si>
    <t>SMA693221</t>
  </si>
  <si>
    <t>LA ESPERANZA ART AND WELLNESS</t>
  </si>
  <si>
    <t>SMA693276</t>
  </si>
  <si>
    <t>SMA693275</t>
  </si>
  <si>
    <t>SMA693273</t>
  </si>
  <si>
    <t>15671-A</t>
  </si>
  <si>
    <t>FELIX MANUEL</t>
  </si>
  <si>
    <t>FIGUROA</t>
  </si>
  <si>
    <t>CORNEJO</t>
  </si>
  <si>
    <t>SMA693349</t>
  </si>
  <si>
    <t>SMA693346</t>
  </si>
  <si>
    <t>MA. DE LOS ANGELES</t>
  </si>
  <si>
    <t>MONTELONGO</t>
  </si>
  <si>
    <t>SMA693378</t>
  </si>
  <si>
    <t>ARANA</t>
  </si>
  <si>
    <t>PAGO ANUAL DE PERITO RESPONSABLE DE OBRA</t>
  </si>
  <si>
    <t>JAMES AARON JATHELEN</t>
  </si>
  <si>
    <t>GALE</t>
  </si>
  <si>
    <t>CRANE</t>
  </si>
  <si>
    <t>SMA693433</t>
  </si>
  <si>
    <t>CREMERIA HERMANOS CORONEL</t>
  </si>
  <si>
    <t>SMA693483</t>
  </si>
  <si>
    <t>JESUS MANUEL</t>
  </si>
  <si>
    <t>NIEBLA</t>
  </si>
  <si>
    <t>SMA693503</t>
  </si>
  <si>
    <t>SMA693497</t>
  </si>
  <si>
    <t>1) RENPVACION DE BARDADO
1) TERMINACION DE OBRA</t>
  </si>
  <si>
    <t>SMA694174</t>
  </si>
  <si>
    <t>NICOLAS AMAYA VILLANEDA, MARIA CATALINA  HERNANDEZ</t>
  </si>
  <si>
    <t>SMA694176</t>
  </si>
  <si>
    <t xml:space="preserve">ARQ. ALBERTO JORGE </t>
  </si>
  <si>
    <t>CORREZ</t>
  </si>
  <si>
    <t xml:space="preserve">1) NUMERO OFICIAL HABITACIONAL
1) ALINEAMIENTO HABITACIONAL </t>
  </si>
  <si>
    <t>SMA693552</t>
  </si>
  <si>
    <t>JESSICA DIANNE</t>
  </si>
  <si>
    <t>PATERSSON</t>
  </si>
  <si>
    <t>1) DEMOLICION PARCIAL</t>
  </si>
  <si>
    <t>SMA694107</t>
  </si>
  <si>
    <t>SMA693609</t>
  </si>
  <si>
    <t>GRUPO FERRETERO DON PEDRO DE R.L. DE C.V.</t>
  </si>
  <si>
    <t>1) PERMISO DE CONSTRUCCION ESPECIALIADO
1) BARDADO POR 1 AÑO</t>
  </si>
  <si>
    <t>SMA693766</t>
  </si>
  <si>
    <t>ROLANDO</t>
  </si>
  <si>
    <t>25420-1881</t>
  </si>
  <si>
    <t>JOSE MAXIMILIANO</t>
  </si>
  <si>
    <t>SMA693749</t>
  </si>
  <si>
    <t>ADALBERTO MARTINEZ ACOSTA, CRISTAL IVONNE CANCERO CRUCES</t>
  </si>
  <si>
    <t>CARLOS ELOY RODRIGUEZ</t>
  </si>
  <si>
    <t>BORGIO</t>
  </si>
  <si>
    <t>JORGE RAUL DE LA GARZA</t>
  </si>
  <si>
    <t>SMA693757</t>
  </si>
  <si>
    <t xml:space="preserve">ENRIQUE </t>
  </si>
  <si>
    <t>URBAN4US DESARROLLO INMIBILIARIO, S.A. DE C.V.</t>
  </si>
  <si>
    <t>SMA693819</t>
  </si>
  <si>
    <t xml:space="preserve">1) ALINEAMIENTO </t>
  </si>
  <si>
    <t>SMA693818</t>
  </si>
  <si>
    <t>SMA693821</t>
  </si>
  <si>
    <t>07589-6102</t>
  </si>
  <si>
    <t>LOYOLA</t>
  </si>
  <si>
    <t>SMA693810</t>
  </si>
  <si>
    <t>11134-A-5238</t>
  </si>
  <si>
    <t>SMA693820</t>
  </si>
  <si>
    <t>JOSE MANUEL ALEJANDRO</t>
  </si>
  <si>
    <t xml:space="preserve">LOYZAGA </t>
  </si>
  <si>
    <t>DE LA CUEVA</t>
  </si>
  <si>
    <t>1) RENOVACION DE LICENCIA "MEDIA"</t>
  </si>
  <si>
    <t>SMA693984</t>
  </si>
  <si>
    <t>JULIA</t>
  </si>
  <si>
    <t>LAURA MARICELA</t>
  </si>
  <si>
    <t>ZAMORA</t>
  </si>
  <si>
    <t>PUGA</t>
  </si>
  <si>
    <t>SMA694009</t>
  </si>
  <si>
    <t xml:space="preserve">VICTORIA </t>
  </si>
  <si>
    <t>1) RENOVACION DE OBRA "MEDIA"</t>
  </si>
  <si>
    <t>SMA694074</t>
  </si>
  <si>
    <t>SMA694081</t>
  </si>
  <si>
    <t>YUNUHEN ROSARIO</t>
  </si>
  <si>
    <t>1) PERMISO DE USO DE USO SARE</t>
  </si>
  <si>
    <t>SMA694126</t>
  </si>
  <si>
    <t>28913-4-2848</t>
  </si>
  <si>
    <t xml:space="preserve">MAYRA </t>
  </si>
  <si>
    <t>MORAN</t>
  </si>
  <si>
    <t>SMA694167</t>
  </si>
  <si>
    <t>ELVIRA</t>
  </si>
  <si>
    <t>SMA694168</t>
  </si>
  <si>
    <t>HIGUERA</t>
  </si>
  <si>
    <t>GUERRERO, CDS.</t>
  </si>
  <si>
    <t>1) NUMERO OFICIAL HBAITACIONAL
1) ALINEAMIENTO HABITACIONAL</t>
  </si>
  <si>
    <t>SMA694560</t>
  </si>
  <si>
    <t>CARLOS DAVID</t>
  </si>
  <si>
    <t>SMA694561</t>
  </si>
  <si>
    <t>SMA694691</t>
  </si>
  <si>
    <t>MARIA DEL ROSARIO</t>
  </si>
  <si>
    <t>VIQUEZ</t>
  </si>
  <si>
    <t>6) RENOVACIONES DE LICENCIA MAYOR A 150 M2</t>
  </si>
  <si>
    <t xml:space="preserve">JENNIFER ELAYNE EDITH </t>
  </si>
  <si>
    <t>CARDENAS</t>
  </si>
  <si>
    <t>SMA694739</t>
  </si>
  <si>
    <t>ILIANA BEGOÑA</t>
  </si>
  <si>
    <t>CARRANCO,CD.</t>
  </si>
  <si>
    <t>SMA694798</t>
  </si>
  <si>
    <t xml:space="preserve">MARC WILLIAM </t>
  </si>
  <si>
    <t xml:space="preserve">KERNER </t>
  </si>
  <si>
    <t>WINDERMAN</t>
  </si>
  <si>
    <t>SMA694963</t>
  </si>
  <si>
    <t>17177-G</t>
  </si>
  <si>
    <t>LUIS MIGUEL</t>
  </si>
  <si>
    <t>SMA694861</t>
  </si>
  <si>
    <t>JOHN</t>
  </si>
  <si>
    <t>GANNON</t>
  </si>
  <si>
    <t>INC</t>
  </si>
  <si>
    <t>2) RENOVACIONES DE LICENCIA ESPECIALIZADO</t>
  </si>
  <si>
    <t>SMA694860</t>
  </si>
  <si>
    <t>MA. EUGENIA</t>
  </si>
  <si>
    <t>BARAJAS</t>
  </si>
  <si>
    <t>SMA694900</t>
  </si>
  <si>
    <t>17572-A</t>
  </si>
  <si>
    <t>ANA BEATRIZ</t>
  </si>
  <si>
    <t>IRIARTE</t>
  </si>
  <si>
    <t xml:space="preserve">1) NUMERO OFICIAL HABITACIONAL	</t>
  </si>
  <si>
    <t>SMA694913</t>
  </si>
  <si>
    <t>LUCRECIA</t>
  </si>
  <si>
    <t>SMA694947</t>
  </si>
  <si>
    <t>SMA695018</t>
  </si>
  <si>
    <t>SMA685020</t>
  </si>
  <si>
    <t>EDUARDO</t>
  </si>
  <si>
    <t>SMA694984</t>
  </si>
  <si>
    <t>JUANA BERTHA</t>
  </si>
  <si>
    <t>1) NUMERO OFICIAL HAVITACIONAL</t>
  </si>
  <si>
    <t>SMA695012</t>
  </si>
  <si>
    <t xml:space="preserve">DANIEL ALEJANDRO </t>
  </si>
  <si>
    <t>CHAVEZ, CD.</t>
  </si>
  <si>
    <t>SMA695166</t>
  </si>
  <si>
    <t>ROBERTO CARLOS MORALES VAZQUEZ, FABIOLA MORALES VAZQUEZ</t>
  </si>
  <si>
    <t>1) PERMISO DE BARDADO POR 1 AÑO</t>
  </si>
  <si>
    <t>SMA695575</t>
  </si>
  <si>
    <t>17205-6141</t>
  </si>
  <si>
    <t>1) PERMISO DE FUSION</t>
  </si>
  <si>
    <t>SMA695202</t>
  </si>
  <si>
    <t>BRUNO ROMAN</t>
  </si>
  <si>
    <t>JARAMILLO</t>
  </si>
  <si>
    <t>SMA697097</t>
  </si>
  <si>
    <t xml:space="preserve">LORRAINE MARIE </t>
  </si>
  <si>
    <t>FAHEY</t>
  </si>
  <si>
    <t>GUSSIN</t>
  </si>
  <si>
    <t>15781-5992</t>
  </si>
  <si>
    <t>EULALIO</t>
  </si>
  <si>
    <t>ARGOTES</t>
  </si>
  <si>
    <t>SMA695256</t>
  </si>
  <si>
    <t>17137-6131</t>
  </si>
  <si>
    <t xml:space="preserve">J. BERNARDO </t>
  </si>
  <si>
    <t>SMA695253</t>
  </si>
  <si>
    <t>INMOBILIARIA METLS.C.</t>
  </si>
  <si>
    <t>1) PERMISO DE DEMOLICION</t>
  </si>
  <si>
    <t>SMA695303</t>
  </si>
  <si>
    <t>PAOLA  CALDERON RODRIGUEZ, VICTOR IVAN NAVARRO ENRIQUEZ</t>
  </si>
  <si>
    <t>SMA695299</t>
  </si>
  <si>
    <t>SEBASTIAN ELIAS</t>
  </si>
  <si>
    <t>SMA697626</t>
  </si>
  <si>
    <t>EZPARZA</t>
  </si>
  <si>
    <t>SMA695322</t>
  </si>
  <si>
    <t>9/4/0225</t>
  </si>
  <si>
    <t>FIONA</t>
  </si>
  <si>
    <t>CUNNINGHAM</t>
  </si>
  <si>
    <t>1) RENOVACION DE LICENCIA
1) TERMINANCION DE OBRA</t>
  </si>
  <si>
    <t>SMA695333</t>
  </si>
  <si>
    <t>17172-6138</t>
  </si>
  <si>
    <t>CRISTINA ALEJANDRA</t>
  </si>
  <si>
    <t>SMA696474</t>
  </si>
  <si>
    <t>SARA ENA</t>
  </si>
  <si>
    <t>EUGENIO</t>
  </si>
  <si>
    <t>BANCA MIFEL, S.A.I. DE B.M.G.F. MIFEL</t>
  </si>
  <si>
    <t>CONTRIBUCION DE MEJORA</t>
  </si>
  <si>
    <t>EDGAR RICARDO</t>
  </si>
  <si>
    <t xml:space="preserve">MODIFICACION DE TRAZA </t>
  </si>
  <si>
    <t>SMA695430</t>
  </si>
  <si>
    <t>REINA</t>
  </si>
  <si>
    <t>JAIME ADRIAN</t>
  </si>
  <si>
    <t xml:space="preserve">ANA BEATRIZ </t>
  </si>
  <si>
    <t>SMA695635</t>
  </si>
  <si>
    <t>MANUEL XICOTENCATL</t>
  </si>
  <si>
    <t>QUIÑONEZ</t>
  </si>
  <si>
    <t>SMA695716</t>
  </si>
  <si>
    <t xml:space="preserve">BRUNO </t>
  </si>
  <si>
    <t>OBREGON</t>
  </si>
  <si>
    <t>SMA695726</t>
  </si>
  <si>
    <t>SMA695731</t>
  </si>
  <si>
    <t>SMA695770</t>
  </si>
  <si>
    <t>SMA695768</t>
  </si>
  <si>
    <t>15477-A</t>
  </si>
  <si>
    <t>ALEJANDRA</t>
  </si>
  <si>
    <t>SMA695776</t>
  </si>
  <si>
    <t>1) CONSTANCIA DE PRELIMINARES</t>
  </si>
  <si>
    <t>SMA695845</t>
  </si>
  <si>
    <t>LUCIA GRISELDA</t>
  </si>
  <si>
    <t>DE LA CRUZ</t>
  </si>
  <si>
    <t>SMA695939</t>
  </si>
  <si>
    <t>JUANA MONICA</t>
  </si>
  <si>
    <t>SMA695953</t>
  </si>
  <si>
    <t>CARLOS GERARDO</t>
  </si>
  <si>
    <t>MONREAL</t>
  </si>
  <si>
    <t>SMA696009</t>
  </si>
  <si>
    <t>MOISES</t>
  </si>
  <si>
    <t>MORFIN</t>
  </si>
  <si>
    <t>SMA696112</t>
  </si>
  <si>
    <t>MARIA ESTELA DE LUCIA</t>
  </si>
  <si>
    <t>ARBENOIZ</t>
  </si>
  <si>
    <t xml:space="preserve">RAQUEL </t>
  </si>
  <si>
    <t>WELCH</t>
  </si>
  <si>
    <t>SMA696114</t>
  </si>
  <si>
    <t>17160
17161
17162
17163</t>
  </si>
  <si>
    <t>BANCO INVEX, SOCIEDAD ANONIMA DE INSTITUCION DE BANCA MULTIPLE</t>
  </si>
  <si>
    <t>4) NUMERO OFICIALES HABITACIONALES</t>
  </si>
  <si>
    <t>SMA696116</t>
  </si>
  <si>
    <t xml:space="preserve">ALMA </t>
  </si>
  <si>
    <t>SMA696118</t>
  </si>
  <si>
    <t>ROLANDO MATEO</t>
  </si>
  <si>
    <t>RAGOITIA</t>
  </si>
  <si>
    <t xml:space="preserve">LILIA </t>
  </si>
  <si>
    <t>1) PERMISO DE CONSTRUCICON RESIDENCIAL
1) NUMERO OFICIAL HABITACIONAL</t>
  </si>
  <si>
    <t>SMA696128</t>
  </si>
  <si>
    <t>JOSE MARTIN</t>
  </si>
  <si>
    <t>PEDRO RAMIRO FABIAN RAMIREZ LOPEZ, CD CHIARA CORDERO</t>
  </si>
  <si>
    <t>SMA696138</t>
  </si>
  <si>
    <t>DISEÑO Y DESARROLLO SUSTENTABLE, S.A. DE C.V.</t>
  </si>
  <si>
    <t>1) PERMISO DE CONSTRUCCION RESIDENCIAL + BARDADO</t>
  </si>
  <si>
    <t>SMA696150</t>
  </si>
  <si>
    <t>SMA696153</t>
  </si>
  <si>
    <t>SMA696148</t>
  </si>
  <si>
    <t>VALDES</t>
  </si>
  <si>
    <t>SMA696155</t>
  </si>
  <si>
    <t>17235-6146</t>
  </si>
  <si>
    <t xml:space="preserve">MA. FLORINA </t>
  </si>
  <si>
    <t>BANCA</t>
  </si>
  <si>
    <t>SMA696420</t>
  </si>
  <si>
    <t>17302-4-6155</t>
  </si>
  <si>
    <t xml:space="preserve"> HERNANDEZ</t>
  </si>
  <si>
    <t>SMA696423</t>
  </si>
  <si>
    <t>SMA696500</t>
  </si>
  <si>
    <t>SARA GUADALUPE</t>
  </si>
  <si>
    <t>NEGRETE</t>
  </si>
  <si>
    <t>15973-6009</t>
  </si>
  <si>
    <t>SMA696476</t>
  </si>
  <si>
    <t>1) PERMISO DE VOLANTEO</t>
  </si>
  <si>
    <t>SMA696480</t>
  </si>
  <si>
    <t>SMA696490</t>
  </si>
  <si>
    <t>SMA696489</t>
  </si>
  <si>
    <t>LETICIA</t>
  </si>
  <si>
    <t>SMA696520</t>
  </si>
  <si>
    <t>17164-6137</t>
  </si>
  <si>
    <t>ANA</t>
  </si>
  <si>
    <t>MURRILO</t>
  </si>
  <si>
    <t>SMA696522</t>
  </si>
  <si>
    <t>JOSE JAVIER</t>
  </si>
  <si>
    <t xml:space="preserve">JUAN CARLOS </t>
  </si>
  <si>
    <t>DESQUENS</t>
  </si>
  <si>
    <t>SMA696565</t>
  </si>
  <si>
    <t>GIANT SPORTS MEXICO, S.A. DE C.V.</t>
  </si>
  <si>
    <t>SMA696676</t>
  </si>
  <si>
    <t>SMA696673</t>
  </si>
  <si>
    <t>ELINE MARIA</t>
  </si>
  <si>
    <t>LARSEN</t>
  </si>
  <si>
    <t>SMA696851</t>
  </si>
  <si>
    <t>RODRIGO EDUARDO</t>
  </si>
  <si>
    <t>1) CONSTANCIA D EFACTIBILIDAD</t>
  </si>
  <si>
    <t>SMA696881</t>
  </si>
  <si>
    <t>16999-6103</t>
  </si>
  <si>
    <t>ESPINOLA</t>
  </si>
  <si>
    <t>ESTUDIATE</t>
  </si>
  <si>
    <t>SMA696972</t>
  </si>
  <si>
    <t>TERRAVALERE SAPI DE CV</t>
  </si>
  <si>
    <t>30) NUMEROS OFICIALES HABITACIONALES
1) CONSTANCIA DE UBICACION</t>
  </si>
  <si>
    <t>SMA697024</t>
  </si>
  <si>
    <t>1) RENOVACION DE LICENCIA MEDIA</t>
  </si>
  <si>
    <t>SMA697047</t>
  </si>
  <si>
    <t>GRUPO ZORRO ABAROTEROS DE R.L. DE C.V.</t>
  </si>
  <si>
    <t>PERMISO DE PAVIMENTO</t>
  </si>
  <si>
    <t>SMA697078</t>
  </si>
  <si>
    <t>AMANDA READ, ARNOLD WERNER KOBELT</t>
  </si>
  <si>
    <t>SMA697132</t>
  </si>
  <si>
    <t>9812-5031</t>
  </si>
  <si>
    <t>VICTOR ALFONSO</t>
  </si>
  <si>
    <t>SMA697137</t>
  </si>
  <si>
    <t>CYNTHIA CARMEN</t>
  </si>
  <si>
    <t>KULANDER</t>
  </si>
  <si>
    <t>DELGADILLO</t>
  </si>
  <si>
    <t>SMA697180</t>
  </si>
  <si>
    <t>16821-A</t>
  </si>
  <si>
    <t xml:space="preserve">SOFIA JONY </t>
  </si>
  <si>
    <t>SMA697142</t>
  </si>
  <si>
    <t>SMA699372</t>
  </si>
  <si>
    <t>7) RENOVACIONES DE LICENCIA</t>
  </si>
  <si>
    <t>SMA699369</t>
  </si>
  <si>
    <t xml:space="preserve">MARQUISA PROMOCION INMOBILIARIA SA DE CV </t>
  </si>
  <si>
    <t>SMA697196</t>
  </si>
  <si>
    <t>27244-1 Y 280751-1</t>
  </si>
  <si>
    <t>VALDIVIEZO</t>
  </si>
  <si>
    <t>9) PERMISO DE DIVISION</t>
  </si>
  <si>
    <t>SMA697205</t>
  </si>
  <si>
    <t>17333-6164</t>
  </si>
  <si>
    <t>MICHAEL BENEDICT</t>
  </si>
  <si>
    <t>GOWAN</t>
  </si>
  <si>
    <t>SMA697225</t>
  </si>
  <si>
    <t>17605-6193</t>
  </si>
  <si>
    <t>JOSE NICOLAS</t>
  </si>
  <si>
    <t>SMA697223</t>
  </si>
  <si>
    <t>17604-6192</t>
  </si>
  <si>
    <t xml:space="preserve">JESSICA DIANNE </t>
  </si>
  <si>
    <t>PALTERSON</t>
  </si>
  <si>
    <t>SMA697227</t>
  </si>
  <si>
    <t>ALEJANDRO</t>
  </si>
  <si>
    <t>RUTLAN</t>
  </si>
  <si>
    <t>1) RENOBACION DE LICENCIA RESIDENCIAL</t>
  </si>
  <si>
    <t>SMA697483</t>
  </si>
  <si>
    <t>1) CONSTANCIA DE UBICACION
1) CONSTANCIA DE FACTIBILIDAD</t>
  </si>
  <si>
    <t>SMA697532</t>
  </si>
  <si>
    <t>CARREON</t>
  </si>
  <si>
    <t>SMA697537</t>
  </si>
  <si>
    <t>SMA697606</t>
  </si>
  <si>
    <t>SMA697623</t>
  </si>
  <si>
    <t xml:space="preserve">LUZ MARIA </t>
  </si>
  <si>
    <t>SMA697622</t>
  </si>
  <si>
    <t>SMA697619</t>
  </si>
  <si>
    <t>VICTOR EDUARDO</t>
  </si>
  <si>
    <t>SMA697635</t>
  </si>
  <si>
    <t>MARIANNE P PAYNE FRANCES</t>
  </si>
  <si>
    <t>GARDNER</t>
  </si>
  <si>
    <t>PARKER</t>
  </si>
  <si>
    <t>SMA697642</t>
  </si>
  <si>
    <t xml:space="preserve">JOEL </t>
  </si>
  <si>
    <t>CARRIZALES</t>
  </si>
  <si>
    <t>GUDIÑO</t>
  </si>
  <si>
    <t>SMA697681</t>
  </si>
  <si>
    <t>17447-6171</t>
  </si>
  <si>
    <t xml:space="preserve">VICENTE </t>
  </si>
  <si>
    <t>SMA697745</t>
  </si>
  <si>
    <t>POO RESIDENCIAL, SOCIEDAD ANONIMA DE C.V.</t>
  </si>
  <si>
    <t>SMA697788</t>
  </si>
  <si>
    <t>SMA697796</t>
  </si>
  <si>
    <t>DIOCELINA</t>
  </si>
  <si>
    <t>MADRIGAL</t>
  </si>
  <si>
    <t>SMA697810</t>
  </si>
  <si>
    <t>SMA697823</t>
  </si>
  <si>
    <t>32637-4165</t>
  </si>
  <si>
    <t>TOVALIN</t>
  </si>
  <si>
    <t>SMA697828</t>
  </si>
  <si>
    <t>JUAN LANDIN</t>
  </si>
  <si>
    <t>SMA697850</t>
  </si>
  <si>
    <t>28365-4-2673</t>
  </si>
  <si>
    <t>JOSE NICOMEDES</t>
  </si>
  <si>
    <t>SMA697897</t>
  </si>
  <si>
    <t>17273-6152</t>
  </si>
  <si>
    <t xml:space="preserve">MA. FLAVIA </t>
  </si>
  <si>
    <t>SMA697904</t>
  </si>
  <si>
    <t xml:space="preserve">DOMINGA </t>
  </si>
  <si>
    <t>CRUZ, CDS.</t>
  </si>
  <si>
    <t>SMA697909</t>
  </si>
  <si>
    <t>SERGIO</t>
  </si>
  <si>
    <t>LIRA</t>
  </si>
  <si>
    <t>SMA697932</t>
  </si>
  <si>
    <t>17291-A</t>
  </si>
  <si>
    <t>OCHOA</t>
  </si>
  <si>
    <t>SMA697933</t>
  </si>
  <si>
    <t>TIERRA BLANCA</t>
  </si>
  <si>
    <t>SMA697938</t>
  </si>
  <si>
    <t>SMA697947</t>
  </si>
  <si>
    <t>7913-4653</t>
  </si>
  <si>
    <t xml:space="preserve">CAMILA </t>
  </si>
  <si>
    <t>SUE</t>
  </si>
  <si>
    <t>FENTON</t>
  </si>
  <si>
    <t>SMA697965</t>
  </si>
  <si>
    <t xml:space="preserve">SUZANNE </t>
  </si>
  <si>
    <t>JAYNE</t>
  </si>
  <si>
    <t>LUDEKENS</t>
  </si>
  <si>
    <t>SMA698099</t>
  </si>
  <si>
    <t>ISRAEL</t>
  </si>
  <si>
    <t>SMA698163</t>
  </si>
  <si>
    <t xml:space="preserve">MARIA ARACELI </t>
  </si>
  <si>
    <t>1) CONSTANCIA DE FACTIBILIDAD
1) CONSTACIA DE UBICACION</t>
  </si>
  <si>
    <t>SMA698171</t>
  </si>
  <si>
    <t xml:space="preserve">KATHERINE </t>
  </si>
  <si>
    <t>MERCER</t>
  </si>
  <si>
    <t>SMA698208</t>
  </si>
  <si>
    <t>17155-6134</t>
  </si>
  <si>
    <t>M</t>
  </si>
  <si>
    <t>SMA698189</t>
  </si>
  <si>
    <t>ULF ROHDE</t>
  </si>
  <si>
    <t>3) RENOVACIONES DE LICENCIA</t>
  </si>
  <si>
    <t>SMA698280</t>
  </si>
  <si>
    <t>28913-B-2848</t>
  </si>
  <si>
    <t>SMA698289</t>
  </si>
  <si>
    <t>1) NUMERO OFICIAL INDUSTRIAL</t>
  </si>
  <si>
    <t>SMA699517</t>
  </si>
  <si>
    <t>9739-5038</t>
  </si>
  <si>
    <t>SMA698353</t>
  </si>
  <si>
    <t>UBSA VIVIENDA, S.A. DE C.V.</t>
  </si>
  <si>
    <t>40) TERMINACIONES DE OBRA</t>
  </si>
  <si>
    <t>SMA698643</t>
  </si>
  <si>
    <t>36) RENOVACIONES MENORES A 150 M2 
4) TERMINACIONES MAYORES A 150 M2</t>
  </si>
  <si>
    <t>SMA698645</t>
  </si>
  <si>
    <t>7273-4544</t>
  </si>
  <si>
    <t>SMA698352</t>
  </si>
  <si>
    <t>MARIA OLVIA RUBIO GUARDA. BEATRIZ OLVERA HELLING RUBIO</t>
  </si>
  <si>
    <t>SMA698382</t>
  </si>
  <si>
    <t>ARTURO</t>
  </si>
  <si>
    <t>SMA698405</t>
  </si>
  <si>
    <t xml:space="preserve">CESAR </t>
  </si>
  <si>
    <t>ZEPEDA</t>
  </si>
  <si>
    <t>SMA698407</t>
  </si>
  <si>
    <t>ISIDORO</t>
  </si>
  <si>
    <t>CONTRERAS</t>
  </si>
  <si>
    <t>SMA698410</t>
  </si>
  <si>
    <t>HAGAIJ</t>
  </si>
  <si>
    <t>SMA698461</t>
  </si>
  <si>
    <t>GUILLERMINA</t>
  </si>
  <si>
    <t>SMA698485</t>
  </si>
  <si>
    <t>KATJA SMITH</t>
  </si>
  <si>
    <t>GER</t>
  </si>
  <si>
    <t>KLEIN</t>
  </si>
  <si>
    <t>2) CONSTANCIAS DE FACTIBILIDAD 
2) CONSTANCIAS DE UBICACION</t>
  </si>
  <si>
    <t>SMA698631</t>
  </si>
  <si>
    <t>CIRA</t>
  </si>
  <si>
    <t>SMA698639</t>
  </si>
  <si>
    <t xml:space="preserve">SANDRA URSULA </t>
  </si>
  <si>
    <t xml:space="preserve">AGULAR </t>
  </si>
  <si>
    <t xml:space="preserve">1) RENOVACION DE OBRA MAYOR A 150 M2
1) TERMINACION DE OBRA </t>
  </si>
  <si>
    <t>SMA698664</t>
  </si>
  <si>
    <t>JOSE ALBERTO</t>
  </si>
  <si>
    <t>AGUI</t>
  </si>
  <si>
    <t>SMA698665</t>
  </si>
  <si>
    <t>20773-413</t>
  </si>
  <si>
    <t>DUARTE</t>
  </si>
  <si>
    <t>SMA698667</t>
  </si>
  <si>
    <t>SANDRA SARAHI</t>
  </si>
  <si>
    <t>SMA698704</t>
  </si>
  <si>
    <t>ISAIS</t>
  </si>
  <si>
    <t>SMA698915</t>
  </si>
  <si>
    <t>CADENA COMERCIA OXXO, S.A. DE C.V.</t>
  </si>
  <si>
    <t>SMA698919</t>
  </si>
  <si>
    <t>SMA698922</t>
  </si>
  <si>
    <t>SMA698917</t>
  </si>
  <si>
    <t>17483-6177</t>
  </si>
  <si>
    <t>MELENDEZ</t>
  </si>
  <si>
    <t>SMA698961</t>
  </si>
  <si>
    <t>JOSE AGUSTIN</t>
  </si>
  <si>
    <t>1) RENOVACION DE LICENCIA MAYOR A 150 M2
1) TERMINACION DE OBRA</t>
  </si>
  <si>
    <t>SMA698988</t>
  </si>
  <si>
    <t>CAROLINA</t>
  </si>
  <si>
    <t>ALDACO</t>
  </si>
  <si>
    <t>SMA699002</t>
  </si>
  <si>
    <t>BRISEÑO</t>
  </si>
  <si>
    <t>SMA699004</t>
  </si>
  <si>
    <t>NINA</t>
  </si>
  <si>
    <t>HIGGINS</t>
  </si>
  <si>
    <t>DAVIS</t>
  </si>
  <si>
    <t>SMA699037</t>
  </si>
  <si>
    <t>MARK JOSEPTH</t>
  </si>
  <si>
    <t>MATHIEU</t>
  </si>
  <si>
    <t>CDS</t>
  </si>
  <si>
    <t xml:space="preserve">1) RENOVACION DE LICENCIA 
1) TERMINACION DE OBRA </t>
  </si>
  <si>
    <t>SMA699393</t>
  </si>
  <si>
    <t>MIRELES</t>
  </si>
  <si>
    <t>SMA699028</t>
  </si>
  <si>
    <t xml:space="preserve">AUTOZONE DE MEXICO, S.R.L.  DE C.V. </t>
  </si>
  <si>
    <t>SMA699038</t>
  </si>
  <si>
    <t>15577-5964</t>
  </si>
  <si>
    <t>SMA699134</t>
  </si>
  <si>
    <t>17436-6166</t>
  </si>
  <si>
    <t>SMA699261</t>
  </si>
  <si>
    <t>RADIOMOVIL VILDIPSA, S.A. DE C.V.</t>
  </si>
  <si>
    <t>SMA699242</t>
  </si>
  <si>
    <t>MAGNO</t>
  </si>
  <si>
    <t>SMA699253</t>
  </si>
  <si>
    <t>17138-6133</t>
  </si>
  <si>
    <t>SMA699260</t>
  </si>
  <si>
    <t>17651-6189</t>
  </si>
  <si>
    <t>GOBIERNO DEL ESTADO DE GUANAJUATO</t>
  </si>
  <si>
    <t>SMA699311</t>
  </si>
  <si>
    <t>17558-6183</t>
  </si>
  <si>
    <t>SMA699313</t>
  </si>
  <si>
    <t>17201-6139</t>
  </si>
  <si>
    <t xml:space="preserve">SILVIA </t>
  </si>
  <si>
    <t>SMA699326</t>
  </si>
  <si>
    <t>17476-A</t>
  </si>
  <si>
    <t>DIGNA CECILIA</t>
  </si>
  <si>
    <t>YBARRA</t>
  </si>
  <si>
    <t>SMA699328</t>
  </si>
  <si>
    <t>17589-6191</t>
  </si>
  <si>
    <t xml:space="preserve">J. EVARISTO </t>
  </si>
  <si>
    <t>SMA699350</t>
  </si>
  <si>
    <t>JORGE OLIVER ZAMUELIO GUTIERREZ, MARIA ISABEL ARGENTINA ZAMUDIO GUTIERREZ, BRENDA ABIGAIL ZAMURO GUTIERREZ</t>
  </si>
  <si>
    <t>SMA699514</t>
  </si>
  <si>
    <t>17535-6182</t>
  </si>
  <si>
    <t>SMA700486</t>
  </si>
  <si>
    <t>17555-6188</t>
  </si>
  <si>
    <t>1) PERMISO DE DIVISIN</t>
  </si>
  <si>
    <t>SMA699563</t>
  </si>
  <si>
    <t>LUIS CARLOS</t>
  </si>
  <si>
    <t>SMA699566</t>
  </si>
  <si>
    <t>SMA699584</t>
  </si>
  <si>
    <t>17121-6115</t>
  </si>
  <si>
    <t>SMA699582</t>
  </si>
  <si>
    <t>07809-4619</t>
  </si>
  <si>
    <t>SMA699579</t>
  </si>
  <si>
    <t>16427-6068</t>
  </si>
  <si>
    <t>JOS CRUZ</t>
  </si>
  <si>
    <t>SMA699575</t>
  </si>
  <si>
    <t>LAISHA ANAID</t>
  </si>
  <si>
    <t>VELASCO</t>
  </si>
  <si>
    <t>SMA699684</t>
  </si>
  <si>
    <t>SMA699849</t>
  </si>
  <si>
    <t>15990-6019</t>
  </si>
  <si>
    <t xml:space="preserve">LODIA </t>
  </si>
  <si>
    <t>SMA699866</t>
  </si>
  <si>
    <t>17499-6167</t>
  </si>
  <si>
    <t xml:space="preserve">GILBERTO </t>
  </si>
  <si>
    <t>SMA699947</t>
  </si>
  <si>
    <t>28365-B-2673</t>
  </si>
  <si>
    <t>SMA700034</t>
  </si>
  <si>
    <t>YATES ABAD</t>
  </si>
  <si>
    <t>SMA700062</t>
  </si>
  <si>
    <t>DDUOT-USYAT/3004-E/2025</t>
  </si>
  <si>
    <t>ROSA EMILIA PLACERES RIZO, PATRICIO JOSE MADRAZO PLACERES, GERARDO ANTONIO MADRAZO PLACERES, ALEJANDRO MADRAZO PLACERES</t>
  </si>
  <si>
    <t>"S.R.L. DE C.V.," GRUPO SAN MIGUEL SMGA", S.A.P.I DE C.V.</t>
  </si>
  <si>
    <t>SMA700104</t>
  </si>
  <si>
    <t>15956-B</t>
  </si>
  <si>
    <t>JORGE LUIS</t>
  </si>
  <si>
    <t>SMA700367</t>
  </si>
  <si>
    <t>15802-6024</t>
  </si>
  <si>
    <t>SMA700370</t>
  </si>
  <si>
    <t>17446-6170</t>
  </si>
  <si>
    <t xml:space="preserve">WILFREDO </t>
  </si>
  <si>
    <t>SMA700453</t>
  </si>
  <si>
    <t>SMA700461</t>
  </si>
  <si>
    <t>KATIA ROSALBA</t>
  </si>
  <si>
    <t>SMA700565</t>
  </si>
  <si>
    <t xml:space="preserve">MARIA ISABEL LUCIA </t>
  </si>
  <si>
    <t>SAN ROMAN</t>
  </si>
  <si>
    <t>2) RENOVACIONES DE LICENCIA</t>
  </si>
  <si>
    <t>SMA705105</t>
  </si>
  <si>
    <t>CONFIR SA DE CV</t>
  </si>
  <si>
    <t>SMA705500</t>
  </si>
  <si>
    <t>SMA705498</t>
  </si>
  <si>
    <t>MONTERREY Y SABINAS SA DE CV</t>
  </si>
  <si>
    <t>SMA704614</t>
  </si>
  <si>
    <t>DESARROLLOS LW, SOCIEDAD ANONIMA PROMOTORA DE INVERSION DE CAPITAL VARIABLE</t>
  </si>
  <si>
    <t>SMA704520</t>
  </si>
  <si>
    <t>MARIA ELIZABETH SARIA HERNANDEZ RAMIREZ, CESAR JOSUE LUNA GLORIA</t>
  </si>
  <si>
    <t>SMA704551</t>
  </si>
  <si>
    <t>ALEJANDRO MATIAS</t>
  </si>
  <si>
    <t>SMA704573</t>
  </si>
  <si>
    <t>SMA704619</t>
  </si>
  <si>
    <t>MARIA ELENA JANETT</t>
  </si>
  <si>
    <t>TAMEZ</t>
  </si>
  <si>
    <t>MARTIENEZ</t>
  </si>
  <si>
    <t>SMA704733</t>
  </si>
  <si>
    <t>17698-6199</t>
  </si>
  <si>
    <t>RODRIGUEZ ,CDS</t>
  </si>
  <si>
    <t>1) PERMISO DE DIVSION</t>
  </si>
  <si>
    <t>SMA704739</t>
  </si>
  <si>
    <t>GASCA</t>
  </si>
  <si>
    <t>PLANCARTE</t>
  </si>
  <si>
    <t>SMA704768</t>
  </si>
  <si>
    <t>17155-G-6135</t>
  </si>
  <si>
    <t>SMA704805</t>
  </si>
  <si>
    <t>15546-5962</t>
  </si>
  <si>
    <t>MUNGUIA</t>
  </si>
  <si>
    <t>SMA704789</t>
  </si>
  <si>
    <t>BRUNO</t>
  </si>
  <si>
    <t>OBREJON</t>
  </si>
  <si>
    <t>GARCIA, CD</t>
  </si>
  <si>
    <t>SMA704804</t>
  </si>
  <si>
    <t>10944-A-5208</t>
  </si>
  <si>
    <t>FRIAS</t>
  </si>
  <si>
    <t>SMA704824</t>
  </si>
  <si>
    <t xml:space="preserve">BENJAMIN </t>
  </si>
  <si>
    <t>SMA704827</t>
  </si>
  <si>
    <t>MARTINA</t>
  </si>
  <si>
    <t>CARLOS HUMBERTO</t>
  </si>
  <si>
    <t>MONJARAS</t>
  </si>
  <si>
    <t xml:space="preserve">EDUARDO </t>
  </si>
  <si>
    <t>SMA705289</t>
  </si>
  <si>
    <t xml:space="preserve">JOAQUIN </t>
  </si>
  <si>
    <t>GARCIA MARGAIN</t>
  </si>
  <si>
    <t>DIAZ BARRGA</t>
  </si>
  <si>
    <t>SMA705294</t>
  </si>
  <si>
    <t>17997-6216</t>
  </si>
  <si>
    <t>SMA705354</t>
  </si>
  <si>
    <t>17234-6147</t>
  </si>
  <si>
    <t>PAZ</t>
  </si>
  <si>
    <t>3) PERMISO DE DIVISON</t>
  </si>
  <si>
    <t>SMA705382</t>
  </si>
  <si>
    <t>CARLIN</t>
  </si>
  <si>
    <t>SMA705398</t>
  </si>
  <si>
    <t xml:space="preserve">GUILLERMINA </t>
  </si>
  <si>
    <t>SMA705404</t>
  </si>
  <si>
    <t>SMA705403</t>
  </si>
  <si>
    <t>17517-A</t>
  </si>
  <si>
    <t>PRICILA ANANI</t>
  </si>
  <si>
    <t>SALINAS</t>
  </si>
  <si>
    <t>SMA705417</t>
  </si>
  <si>
    <t>TELEFONIA POR CABLE SA DE CV</t>
  </si>
  <si>
    <t>SMA705556</t>
  </si>
  <si>
    <t>PROYECTOS CREATIVOS RBF</t>
  </si>
  <si>
    <t>SMA705579</t>
  </si>
  <si>
    <t>17008-G</t>
  </si>
  <si>
    <t xml:space="preserve">ROSA </t>
  </si>
  <si>
    <t>ZAPATERO</t>
  </si>
  <si>
    <t>ALCALA</t>
  </si>
  <si>
    <t>SMA705600</t>
  </si>
  <si>
    <t>JOHAN</t>
  </si>
  <si>
    <t>LEDESMA</t>
  </si>
  <si>
    <t>LUCIA ESTHER</t>
  </si>
  <si>
    <t>SMA705618</t>
  </si>
  <si>
    <t>PULSA SAN MIGUEL SA DE CV</t>
  </si>
  <si>
    <t>17) LICENCIAS MENOR A 70 M2
20) LICENCIAS MAYOR A 70 M2</t>
  </si>
  <si>
    <t>GRUPO FERRETERO DON PEDRO SA DE CV</t>
  </si>
  <si>
    <t>PROMOTRANCOMEX</t>
  </si>
  <si>
    <t>RENOVACION DE EDIFICACION</t>
  </si>
  <si>
    <t>BENJAMIN</t>
  </si>
  <si>
    <t>SMA705687</t>
  </si>
  <si>
    <t>SMA705774</t>
  </si>
  <si>
    <t>32680-A-4214</t>
  </si>
  <si>
    <t>SMA705821</t>
  </si>
  <si>
    <t>URBANIZACIONES EN GENERAL SA DE CV</t>
  </si>
  <si>
    <t>7) RENOVACIONES DE LICENCIA MENOR A 150 M2</t>
  </si>
  <si>
    <t>DIRECCIÓN DE DESARROLLO URBANO Y ORDENAMIENTO TERRITORIAL</t>
  </si>
  <si>
    <t>REGISTRO DE ENTEROS ELABORADOS EN EL MES DE ENERO DEL 2025</t>
  </si>
  <si>
    <t>No. DE FOLIO</t>
  </si>
  <si>
    <t>No. DE ENTERO</t>
  </si>
  <si>
    <t xml:space="preserve">NOMBRE </t>
  </si>
  <si>
    <t>CALLE</t>
  </si>
  <si>
    <t>N°</t>
  </si>
  <si>
    <t>FRACCIONAMIENTO Y/O COLONIA</t>
  </si>
  <si>
    <t>TIPO DE TRÁMITE</t>
  </si>
  <si>
    <t>IMPORTE</t>
  </si>
  <si>
    <t>No. DE EXPEDIENTE</t>
  </si>
  <si>
    <t>FUNDAMENTO</t>
  </si>
  <si>
    <t>FECHA DE EMISION</t>
  </si>
  <si>
    <t>RECARGOS</t>
  </si>
  <si>
    <t>FECHA DE VENCIM.</t>
  </si>
  <si>
    <t xml:space="preserve">A QUIEN FUE ENTREGADO </t>
  </si>
  <si>
    <r>
      <rPr>
        <rFont val="Arial"/>
        <color theme="1"/>
        <sz val="13.0"/>
      </rPr>
      <t>"EL MORAL PUERTO DE SOSA</t>
    </r>
    <r>
      <rPr>
        <rFont val="Arial"/>
        <b/>
        <color theme="1"/>
        <sz val="13.0"/>
      </rPr>
      <t xml:space="preserve"> EN LA CALLE PINCIPAL</t>
    </r>
  </si>
  <si>
    <t>MORAL DE PUERTO DE SOSA</t>
  </si>
  <si>
    <t>15701/5982/FRACC/DIV/C-2024</t>
  </si>
  <si>
    <t>ART. 22 FRACCION V</t>
  </si>
  <si>
    <t>2025-01-02T11.51.22</t>
  </si>
  <si>
    <t>NA</t>
  </si>
  <si>
    <t>LOTE 1, MZ-18, Z-1</t>
  </si>
  <si>
    <t>LLANO BLANCO</t>
  </si>
  <si>
    <t>16149/6036/FRACC/DIV/C-2024</t>
  </si>
  <si>
    <t>2025-01-03T09.49.53</t>
  </si>
  <si>
    <t>RPDRIGUEZ</t>
  </si>
  <si>
    <t>EL CAPADERO</t>
  </si>
  <si>
    <t>7799/5108/C/FRACC/DIV/C-2023</t>
  </si>
  <si>
    <t>2025-01-03T13.18.15</t>
  </si>
  <si>
    <t>DEL PREDIO RUSICO DENOMINADO SAN MARTIN</t>
  </si>
  <si>
    <t>26845/3688/FRACC/DIV/C-2022</t>
  </si>
  <si>
    <t>2025-01-07T08.34.23</t>
  </si>
  <si>
    <t>32851-4106</t>
  </si>
  <si>
    <t>FRACCION DE LA FRACCION DEL PREDIO "LIRA"</t>
  </si>
  <si>
    <t>32851/4106/FRACC/DIV/C-2023</t>
  </si>
  <si>
    <t>2025-01-07T11.26.31</t>
  </si>
  <si>
    <t xml:space="preserve">JOSE GUADALAUPE </t>
  </si>
  <si>
    <t xml:space="preserve">BENIGNO CABALLERO </t>
  </si>
  <si>
    <t>SANTA CECILIA</t>
  </si>
  <si>
    <t>E- N° 0403</t>
  </si>
  <si>
    <t>ART. 22 FRACCION VI</t>
  </si>
  <si>
    <t>2025-01-07T11.12.12</t>
  </si>
  <si>
    <t>DDUOT-USyAT/2615-E/2024</t>
  </si>
  <si>
    <t>ART. 27 FRACCION VI</t>
  </si>
  <si>
    <t>GATILLAL</t>
  </si>
  <si>
    <t>FRACCIONAMIENTO PEÑA DE LA CRUZ</t>
  </si>
  <si>
    <t>E- N° 0371</t>
  </si>
  <si>
    <t>2025-01-07T12.15.57</t>
  </si>
  <si>
    <t>JOSE MANUEL RAMIREZ RAMIREZ Y 
FLOR DEL CARMEN RAMIREZ RAMIREZ</t>
  </si>
  <si>
    <t>126, Z-6, P 1/2</t>
  </si>
  <si>
    <t>BANDA OAXACA Y RANCHO NUEVO</t>
  </si>
  <si>
    <t>15361/5941/FRACC/DIV/C-2024</t>
  </si>
  <si>
    <t>2025-01-07T12.50.31</t>
  </si>
  <si>
    <t xml:space="preserve">CAMINO EMPEDRADO A TABOADA </t>
  </si>
  <si>
    <t>SIN NUMERO</t>
  </si>
  <si>
    <t>LA CIENEGUITA</t>
  </si>
  <si>
    <t>16057/6012/FRACC/DIV/C-2024</t>
  </si>
  <si>
    <t>2025-01-08T09.48.52</t>
  </si>
  <si>
    <t xml:space="preserve">LAS MONJAS </t>
  </si>
  <si>
    <t>FRACCIONAMIENTO LA PARROQUIA II</t>
  </si>
  <si>
    <t>E- N°0070</t>
  </si>
  <si>
    <t>2025-01-08T10.31.19</t>
  </si>
  <si>
    <t>LA VIGA</t>
  </si>
  <si>
    <t>PUERTO DE SOSA</t>
  </si>
  <si>
    <t>16280/6051/FRACC/DIV/C-2023</t>
  </si>
  <si>
    <t>2025-01-08T14.54.47</t>
  </si>
  <si>
    <t>55, Z-1, P 1/1</t>
  </si>
  <si>
    <t>TIRADO</t>
  </si>
  <si>
    <t>15617/5978/FRACC/DIV/C-2024</t>
  </si>
  <si>
    <t>2025-01-09T08.44.34</t>
  </si>
  <si>
    <t xml:space="preserve">FRANCISCO JAVIER </t>
  </si>
  <si>
    <t>FRACCION 1  DE " EL CERRITO Y LA MESA "</t>
  </si>
  <si>
    <t xml:space="preserve">EL CARMEN </t>
  </si>
  <si>
    <t>16163/6029/FRACC/DIV/C-2024</t>
  </si>
  <si>
    <t>2025-01-09T10.57.38</t>
  </si>
  <si>
    <t>EDAM CENTRO</t>
  </si>
  <si>
    <t>FRACCIONAMIENTO POLO HABITAXIONAL LA ESMERALDA</t>
  </si>
  <si>
    <t>E- N°0367</t>
  </si>
  <si>
    <t>2025-01-09T11.30.33</t>
  </si>
  <si>
    <t>N/A</t>
  </si>
  <si>
    <t xml:space="preserve">PRINCIPAL DEL OBRAJE </t>
  </si>
  <si>
    <t>EL OBRAJE</t>
  </si>
  <si>
    <t>E- N°0464</t>
  </si>
  <si>
    <t>2025-01-10T09.32.24</t>
  </si>
  <si>
    <t xml:space="preserve">AVENIDA FRAY JUAN DE SAN MIGUEL </t>
  </si>
  <si>
    <t>FRACCIONAMIENTO VILLA DE LOS FRAILES</t>
  </si>
  <si>
    <t>E- N°0390</t>
  </si>
  <si>
    <t>2025-01-10T14.40.28</t>
  </si>
  <si>
    <t xml:space="preserve">FLORES </t>
  </si>
  <si>
    <t>ANGELA PERALTA</t>
  </si>
  <si>
    <t>NUEVO SAN MIGUEL</t>
  </si>
  <si>
    <t>DDUOT-CCDU/2856/2025</t>
  </si>
  <si>
    <t>ART. 22 FRACCION XIII INC A) PTO 1</t>
  </si>
  <si>
    <t>2025-01-14T09.51.47</t>
  </si>
  <si>
    <t>A-107</t>
  </si>
  <si>
    <t>SALVATIERRA</t>
  </si>
  <si>
    <t>COL. GUANAJUATO</t>
  </si>
  <si>
    <t>E- N° 0406</t>
  </si>
  <si>
    <t>2025-01-14T12.00.30</t>
  </si>
  <si>
    <t>JUANA MENDEZ HERNANDEZ</t>
  </si>
  <si>
    <t xml:space="preserve">CARRETERA SAN MIGUEL DE ALLENDE A DOLORES HIDALGO  </t>
  </si>
  <si>
    <t>KM 3.39</t>
  </si>
  <si>
    <t>DDUOT-USYAT/2722/E/2025</t>
  </si>
  <si>
    <t>ART. 27 FRACCION III</t>
  </si>
  <si>
    <t>2025-01-14T13.32.19</t>
  </si>
  <si>
    <t>DDUOT-USyAT/2721-E/2025</t>
  </si>
  <si>
    <t>ART. 22 FRACCION X</t>
  </si>
  <si>
    <t xml:space="preserve">SAN GAMALIEL </t>
  </si>
  <si>
    <t>FRACC. EL PARAISO</t>
  </si>
  <si>
    <t>DDUOT-CCDU/2852/2024</t>
  </si>
  <si>
    <t>2025-01-14T14.12.05</t>
  </si>
  <si>
    <t>VERA</t>
  </si>
  <si>
    <t>ACEVES</t>
  </si>
  <si>
    <t>FRACCION DEL PREDIO RUSTICO DENOMINADO "SAN FRANCISCO" QUE FORMO PARTE DE LA FRACCION B, UBICADO EN EL KM 14 DE LA CARRETERA  SAN MIGUEL DE ALLENDE A DOLORES HIDALGO</t>
  </si>
  <si>
    <t>16265/6048/FRACC/DIV/C-2024</t>
  </si>
  <si>
    <t>2025-01-14T14.32.22</t>
  </si>
  <si>
    <t>ALAMEDA DEL PIRACANTO</t>
  </si>
  <si>
    <t xml:space="preserve">FRACCIONAMIENTO LAS ALAMEDAS </t>
  </si>
  <si>
    <t>E- N° 0412</t>
  </si>
  <si>
    <t>2025-01-15T10.27.25</t>
  </si>
  <si>
    <t xml:space="preserve">EL BATAN </t>
  </si>
  <si>
    <t>EL BATAN</t>
  </si>
  <si>
    <t>16195/6044/FRACC/DIV/C-2024</t>
  </si>
  <si>
    <t>2025-01-15T10.35.31</t>
  </si>
  <si>
    <t xml:space="preserve">JOSE ASCENCION </t>
  </si>
  <si>
    <t>28, Z-Z, P-1/1</t>
  </si>
  <si>
    <t>DON DIEGO</t>
  </si>
  <si>
    <t>21688/A/774/FRACC/DIV/C-2023</t>
  </si>
  <si>
    <t>2025-01-17T11.42.45</t>
  </si>
  <si>
    <t>A PARTIR DE PUENTE DEPRIMIDO CON RUMBO AL SUROESTE SOBRE CARRETERA SAN MIGUEL DE ALLENDE A CELAYA 6.46 KM, GIRANDO HACIA EL SURESTE 0.1 KM, CON UN TOTSL DE 6.56 KM</t>
  </si>
  <si>
    <t xml:space="preserve">KM TOTAL 6.56 </t>
  </si>
  <si>
    <t>SAN MARCOS DE BEGOÑA</t>
  </si>
  <si>
    <t>DDUOT-USYAT/2652-E/2024</t>
  </si>
  <si>
    <t>2025-01-15T14.00.25</t>
  </si>
  <si>
    <t>DDUOT-USyAT/2653-E/2024</t>
  </si>
  <si>
    <t>252, Z-3, P 1/1</t>
  </si>
  <si>
    <t>CORRAL DE PIEDRA</t>
  </si>
  <si>
    <t>9812/1/5031/FRACC/DIV/C-2023</t>
  </si>
  <si>
    <t>2025-01-15T13.50.28</t>
  </si>
  <si>
    <t>7385-4850</t>
  </si>
  <si>
    <t>FRACCION 2 DE LA PARCELA NUMERO 38 Z 1 P 1/3</t>
  </si>
  <si>
    <t>LA VIVIENDA</t>
  </si>
  <si>
    <t>7385/4580/FRACC/DIV/C-2023</t>
  </si>
  <si>
    <t>2025-1-17T11.28.01</t>
  </si>
  <si>
    <t xml:space="preserve">RESTO DE LA FRACCION DEL PREDIO EN RANCHO LA ESPERANZA </t>
  </si>
  <si>
    <t>15708/5981/FRACC/DIV/C-2024</t>
  </si>
  <si>
    <t>2025-01-02T14.10.57</t>
  </si>
  <si>
    <t xml:space="preserve">PRIVADA DE LOS LAURELES </t>
  </si>
  <si>
    <t>EL VERGEL DE LOS LAURELES</t>
  </si>
  <si>
    <t>E- N°0362</t>
  </si>
  <si>
    <t>ART. 22 FRACCIONM VI</t>
  </si>
  <si>
    <t>2025-01-03T12.05.30</t>
  </si>
  <si>
    <t xml:space="preserve">EVARISTO </t>
  </si>
  <si>
    <t xml:space="preserve">ANCHA DE SAN ANTONIO </t>
  </si>
  <si>
    <t>45 INT 1</t>
  </si>
  <si>
    <t>CENTRO</t>
  </si>
  <si>
    <t>DDUOT-USyAT/2697-E/2025</t>
  </si>
  <si>
    <t>2025-01-13T14.30.43</t>
  </si>
  <si>
    <t>DDUOT-USyAT/2698-E/2025</t>
  </si>
  <si>
    <t>2025-01-13T14.38.49</t>
  </si>
  <si>
    <t>ZAVALA, CDS</t>
  </si>
  <si>
    <t>PARTIENDO DEL PUENTE BICENTENARIO CON RUMBO AL NOROESTE SOBRE CALZADA DE LA ESTACION 0.66 KM, CONTINUANDO HACIA EL NOROESTE CARRETERA A LA CIENEGUITA 3.59 KM, CON UN TOTAL DE 4.25 KM</t>
  </si>
  <si>
    <t>CON UN TOTAL DE 4.25 KM</t>
  </si>
  <si>
    <t>PREDIO RUSTICO DENOMIANDO "LA CANTERA"</t>
  </si>
  <si>
    <t>DDUOT-USYAT/2679-E/2024</t>
  </si>
  <si>
    <t>2025-01-13T14.45.33</t>
  </si>
  <si>
    <t>DDUOT-USyAT/2680-E/2024</t>
  </si>
  <si>
    <t>41, Z-1, P 1/1</t>
  </si>
  <si>
    <t>15760/5991/FRACC/DIV/C-2024</t>
  </si>
  <si>
    <t>2025-01-16T14.05.35</t>
  </si>
  <si>
    <t>SOLICITUD POR CONCEPTO DE FE DE ERRATAS</t>
  </si>
  <si>
    <t>DDUYOT/FRACC/DIV/196-5/B-6/5955/C-2024
DDUYOT/FRACC/DIV/196-5/A-7/5955/C-2024</t>
  </si>
  <si>
    <t>2025-01-16T11.11.20</t>
  </si>
  <si>
    <t>DDUYOT/FRACC/DIV/196-1/A-8/5955/C-2024
DDUYOT/FRACC/DIV/196-2/A-8/5955/C-2024</t>
  </si>
  <si>
    <t>2025-01-16T11.15.44</t>
  </si>
  <si>
    <t>28, Z-1, P 1/1</t>
  </si>
  <si>
    <t>13197/5627/FRACC/DIV/C-2024</t>
  </si>
  <si>
    <t>2025-01-16T13.30.56</t>
  </si>
  <si>
    <t>RESTO DEL LOTE 15, MZ-9, Z-1</t>
  </si>
  <si>
    <t>LOS LOPEZ</t>
  </si>
  <si>
    <t>15424/5950/FRACC/DIV/C-2024</t>
  </si>
  <si>
    <t>2025-01-16T13.37.14</t>
  </si>
  <si>
    <t>LOURDES FLOR</t>
  </si>
  <si>
    <t>FRACCION UNICA DE LA FRACCION DEL PREDIO "EL AGUA ESPINOZA"</t>
  </si>
  <si>
    <t>15780/5993/FRACC/DIV/C-2024</t>
  </si>
  <si>
    <t>2025-01-16T13.35.06</t>
  </si>
  <si>
    <t xml:space="preserve">SARA </t>
  </si>
  <si>
    <t>"MESA DE GUADALAUPE" Y/O " PUERTA DEL AIRE"</t>
  </si>
  <si>
    <t>PUERTA DEL AIRE</t>
  </si>
  <si>
    <t>13857/5715/FRACC/DIV/C-2024</t>
  </si>
  <si>
    <t>2025-01-16T13.28.45</t>
  </si>
  <si>
    <t>EN CARRETERA LOS RODRIGUEZ A DOCTOR MORA, TAMBIEN CONOCIDA COMO AVENIDA REVOLUCION SALIDA A DOCTOR MORA, GUANAJUATO.</t>
  </si>
  <si>
    <t>LOS RODRIGUEZ</t>
  </si>
  <si>
    <t>15841/5998/FRACC/DIV/C-2024</t>
  </si>
  <si>
    <t>2025-01-16T13.24.53</t>
  </si>
  <si>
    <t>1, MZ-29, Z-1</t>
  </si>
  <si>
    <t>15923/6007/FRACC/DIV/C-2024</t>
  </si>
  <si>
    <t>2025-01-16T13.21.56</t>
  </si>
  <si>
    <t xml:space="preserve">CALZADA DE GUADALUPE </t>
  </si>
  <si>
    <t>D-12539</t>
  </si>
  <si>
    <t>ART. 22 FRACCION 1 INC A) PTO 3</t>
  </si>
  <si>
    <t>2025-01-16T12.20.59</t>
  </si>
  <si>
    <t>1 AÑO</t>
  </si>
  <si>
    <t>CREDIX GS, S.A. DE C.V. SOCIEDAD FINANCIERA DE OBJETO MULTIPLE FIDEICOMISO IRREVOCABLE DE GARANTIA  CON DERECHO DE REVERSION NUMERO CDX/1551</t>
  </si>
  <si>
    <t xml:space="preserve">LIB. JOSE MANUEL ZAVALA ZAVALA, ESQ.,SAL. A DOLORES HIDALGO </t>
  </si>
  <si>
    <t>PREDIO URBANO DENOMINADO SAN ANTONIO</t>
  </si>
  <si>
    <t>D-10567</t>
  </si>
  <si>
    <t>ART. 22 FRACCION 1 INC B) PTO 3 INC C)</t>
  </si>
  <si>
    <t>2025-01-20T14.27.52</t>
  </si>
  <si>
    <t>A-075</t>
  </si>
  <si>
    <t>AARON ADRICH BLOOMQUIST, CD KRISTINA ANN BLOOMQUIST</t>
  </si>
  <si>
    <t>COLORES</t>
  </si>
  <si>
    <t>91 INT. 5</t>
  </si>
  <si>
    <t>CONDOMINIO VILLAS ACUARELAS, EN COLONIA EL CARACOL</t>
  </si>
  <si>
    <t>E- N° 0393</t>
  </si>
  <si>
    <t>2025-01-29T12.47.27</t>
  </si>
  <si>
    <t>JUAN JOSE VALDEZ DE ECHAVARRIA</t>
  </si>
  <si>
    <t xml:space="preserve">SABINO </t>
  </si>
  <si>
    <t>135, Z-1, P 1/1</t>
  </si>
  <si>
    <t xml:space="preserve">LLANO BLANCO </t>
  </si>
  <si>
    <t>16185/6033/FRACC/DIV/C-2024</t>
  </si>
  <si>
    <t>2025-01-16T14.45.51</t>
  </si>
  <si>
    <t>BEATRIZ OFELIA GUTIERREZ GONZALEZ Y 
MARIA ELENA ORTEGA GONZALEZ</t>
  </si>
  <si>
    <t>SANTA TERESITA</t>
  </si>
  <si>
    <t>SANTA CRUZ DE LA PAZ</t>
  </si>
  <si>
    <t>DDUOT-CCDU/2865/2024</t>
  </si>
  <si>
    <t>2025-01-17T07.29.26</t>
  </si>
  <si>
    <t>A-048</t>
  </si>
  <si>
    <t>AVENIDA INDEPENDENCIA</t>
  </si>
  <si>
    <t>123 INT. 55</t>
  </si>
  <si>
    <t>COLONIA INDEPENDENCIA</t>
  </si>
  <si>
    <t>E- N° 0474</t>
  </si>
  <si>
    <t>2025-01-17T08.03.42</t>
  </si>
  <si>
    <t>D--2432</t>
  </si>
  <si>
    <t>ART. 22 FRACCION VII</t>
  </si>
  <si>
    <t xml:space="preserve">SANJUANA </t>
  </si>
  <si>
    <t>AV. JAVIER ALVAREZ DOMENZAIN</t>
  </si>
  <si>
    <t>FRACCIONAMIENTO SAN JAVIER</t>
  </si>
  <si>
    <t>E- N°0421</t>
  </si>
  <si>
    <t>2025-01-20T14.41.50</t>
  </si>
  <si>
    <t>A-193</t>
  </si>
  <si>
    <t>"CORSA ARQUTECTURA SUSTENTABLE" SOCIEDAD ANONIMA DE CAPITAL VARIABLE"</t>
  </si>
  <si>
    <t xml:space="preserve">VEGA QUEMADA </t>
  </si>
  <si>
    <t>LAS CAMPANAS</t>
  </si>
  <si>
    <t>D-12549</t>
  </si>
  <si>
    <t>ART. 22 FRACCION III REMITIDO AL ART. 22 FRACCION 1 INC A) PTO 4</t>
  </si>
  <si>
    <t>2025-01-20T12.42.47</t>
  </si>
  <si>
    <t>A-112</t>
  </si>
  <si>
    <t>"LA PALMA"</t>
  </si>
  <si>
    <t>RANCHO SAN DAMIAN</t>
  </si>
  <si>
    <t>14434/5774/FRACC/DIV/C-2024</t>
  </si>
  <si>
    <t>2025-01-20T12.04.45</t>
  </si>
  <si>
    <t>JOSE TRINIDAD VARGAS ROSAS Y 
PATRICIA CACIQUE RAMIREZ DE VARGAS</t>
  </si>
  <si>
    <t xml:space="preserve">GENERAL PABLO YAÑEZ </t>
  </si>
  <si>
    <t xml:space="preserve">2DA ETAPA FRACCIONAMIENTO INSURGENTES </t>
  </si>
  <si>
    <t>E- N°0488</t>
  </si>
  <si>
    <t>2025-01-20T12.34.52</t>
  </si>
  <si>
    <t>47, Z-1, P 1/1</t>
  </si>
  <si>
    <t>SAUSNABAR Y CAÑAJO</t>
  </si>
  <si>
    <t>13602/A/5755/FRACC/DIV/C-2023</t>
  </si>
  <si>
    <t>2025-01-21T10.54.45</t>
  </si>
  <si>
    <t xml:space="preserve">FILEMON </t>
  </si>
  <si>
    <t xml:space="preserve">MONTECILLO DE NIETO </t>
  </si>
  <si>
    <t>6993/5751/FRACC/DIV/C-2023</t>
  </si>
  <si>
    <t>2025-01-21T07.55.44</t>
  </si>
  <si>
    <t>JOSE BALTAZAR</t>
  </si>
  <si>
    <t>A PARTIR DEL PUENTE BICENTENARIO CRUCE CON LIBRAMIENTO MANUEL ZAVALA ZAVALA PPKBZON CON RUMBO AL NORPONIENTE SOBRE CAMINO VIEJO  A LA ESTACION CON UNA DISTANCIA DE 0.835 KM, GIRAR AL NORTE POR BRECHA CON UNA DISTANCIA DE 0.108 KM, CON UN TOTAL DE 0.943 KM</t>
  </si>
  <si>
    <t>CON UN TOTAL DE 0.943 KM</t>
  </si>
  <si>
    <t>EJIDO TIRADO</t>
  </si>
  <si>
    <t>DDUyOT/2796-E/2024</t>
  </si>
  <si>
    <t>2025-01-21T09.41.56</t>
  </si>
  <si>
    <t>ZARAGOZA</t>
  </si>
  <si>
    <t>COMUNIDAD DE LOS RODRIGUEZ</t>
  </si>
  <si>
    <t>E- N°0385</t>
  </si>
  <si>
    <t xml:space="preserve">ART. 22 FRACCION VI </t>
  </si>
  <si>
    <t>2025-01-21T11.22.05</t>
  </si>
  <si>
    <t>MIGUEL DE JESUS</t>
  </si>
  <si>
    <t xml:space="preserve">REAL DEL SALTO </t>
  </si>
  <si>
    <t>17 INT. 14</t>
  </si>
  <si>
    <t xml:space="preserve">PREDIO RUSTICO DENOMINADO VISTA PICACHO </t>
  </si>
  <si>
    <t>E- N°0398</t>
  </si>
  <si>
    <t>2025-01-21T13.51.43</t>
  </si>
  <si>
    <t>E- N°0349</t>
  </si>
  <si>
    <t>2025-01-21T13.48.27</t>
  </si>
  <si>
    <t>PAULINA FERNANDA</t>
  </si>
  <si>
    <t>79,Z-1, P-1/1</t>
  </si>
  <si>
    <t>33000/4572/FRACC/DIV/C-2023
12665/5551/FRACC/DIV/C-2023</t>
  </si>
  <si>
    <t>2025-01-21T13.51.20</t>
  </si>
  <si>
    <t>A PARTIR DE GLORIETA PATRIMONIO CON RUMBO AL NOROESTE SOBRE CARRETERA SAN MIGUEL DE ALLENDE A DOLORES HIDALGO 5.69 KM, GIRANDO HACIA EL SUROESTE POR CAMINO DE TABOADA 2.14 KM, CON UN TOTAL DE 7.83 KM</t>
  </si>
  <si>
    <t>TOTAL DE 7.83 KM</t>
  </si>
  <si>
    <t>PREDIO RUSTICO DENOMINADO "TABOADA"</t>
  </si>
  <si>
    <t>DDUOT-USYAT/2714-E/2025</t>
  </si>
  <si>
    <t>2025-01-21T14.03.19</t>
  </si>
  <si>
    <t>DDUOT-USyAT/2715-E/2025</t>
  </si>
  <si>
    <t>8852-4802</t>
  </si>
  <si>
    <t>127, Z-2, P 2/2</t>
  </si>
  <si>
    <t xml:space="preserve">SAUSNABAR Y CAÑAJO </t>
  </si>
  <si>
    <t>8852/4802/FRACC/DIV/C-2023</t>
  </si>
  <si>
    <t>2025-01-22T09.14.03</t>
  </si>
  <si>
    <t xml:space="preserve">JOSE TRANSITO </t>
  </si>
  <si>
    <t>CALLE IGNACIO ALDAMA</t>
  </si>
  <si>
    <t>POBLADO DE SAUSNABAR Y CAÑAJO</t>
  </si>
  <si>
    <t>E- N° 0478</t>
  </si>
  <si>
    <t>2025-01-22T10.31.52</t>
  </si>
  <si>
    <t>DDUOT-USyAT/2723-E/2025</t>
  </si>
  <si>
    <t>15859-6000</t>
  </si>
  <si>
    <t xml:space="preserve">GALVAN </t>
  </si>
  <si>
    <t>LA TINAJA</t>
  </si>
  <si>
    <t>CLAVELLINAS</t>
  </si>
  <si>
    <t>15859/6000/FRACC/DIV/C-2024</t>
  </si>
  <si>
    <t>2025-01-23T10.42.20</t>
  </si>
  <si>
    <t>SAN VALENTIN</t>
  </si>
  <si>
    <t xml:space="preserve">CONDOMINIO SAN SEBASTIAN </t>
  </si>
  <si>
    <t>E-N° 0366</t>
  </si>
  <si>
    <t>2025-01-22T12.33.25</t>
  </si>
  <si>
    <t>EDUARDO RUBEN BALSAMO</t>
  </si>
  <si>
    <t>PRADO</t>
  </si>
  <si>
    <t>SAN BENITO</t>
  </si>
  <si>
    <t>E- N°0365</t>
  </si>
  <si>
    <t>ART. 22  FRACCION VI</t>
  </si>
  <si>
    <t>2025-01-22T12.41.42</t>
  </si>
  <si>
    <t>SERVIDUMBRE DE PASO</t>
  </si>
  <si>
    <t>SAN IGNACIO Y TIERRAS DE PAZ</t>
  </si>
  <si>
    <t>E- N°0189</t>
  </si>
  <si>
    <t>2025-01-22T14.30.05</t>
  </si>
  <si>
    <t>DDUyOT/12556-257/FRACC/2025</t>
  </si>
  <si>
    <t>A-121</t>
  </si>
  <si>
    <t>E- N° 0296</t>
  </si>
  <si>
    <t>ART. 22 FRACCION 1 INC A) PTO 4</t>
  </si>
  <si>
    <t>PASEO ALAMO</t>
  </si>
  <si>
    <t>LOMA BONITA</t>
  </si>
  <si>
    <t>D-12880</t>
  </si>
  <si>
    <t>ART. 22 FRACCION III ART. 22 FRACCION 1 INC A) PTO 4</t>
  </si>
  <si>
    <t>2025-01-23T10.49.59</t>
  </si>
  <si>
    <t>FRACCION C DEL PREDIO DENOMINADO " LA LUZ" ANTES RANCHO LA LUZ</t>
  </si>
  <si>
    <t>9833/5030/B/FRACC/DIV/C-2023</t>
  </si>
  <si>
    <t>2025-01-23T11.06.40</t>
  </si>
  <si>
    <t>A PARTIR DE LA GLORIETA PATRIMONIO CON RUMBO AL NOROESTE SOBRE CARRETERA SAN MIGUEL DE ALLENDE A QUERETARO 6.34 KM; CON UN TOTAL DE 6.34 KM</t>
  </si>
  <si>
    <t>CON UN TOTAL DE 6.34 KM</t>
  </si>
  <si>
    <t>CORRALEJO</t>
  </si>
  <si>
    <t>DDUOT-USYAT/2702-E/2025</t>
  </si>
  <si>
    <t>2025-01-23T12.07.37</t>
  </si>
  <si>
    <t>DDUOT-USyAT/2703-E/2025</t>
  </si>
  <si>
    <t xml:space="preserve">CIRCUITO EL RELOJ </t>
  </si>
  <si>
    <t>13 PB-4</t>
  </si>
  <si>
    <t>ZIRANDARO, EL RELOJ</t>
  </si>
  <si>
    <t>E- N° 0496</t>
  </si>
  <si>
    <t>2025-01-23T12.23.12</t>
  </si>
  <si>
    <t>D-2435</t>
  </si>
  <si>
    <t xml:space="preserve">PHILIP </t>
  </si>
  <si>
    <t>MUSGRAVE</t>
  </si>
  <si>
    <t>GRAHAN, CDS</t>
  </si>
  <si>
    <t>FRACCION SEGUNDA Y TERCERA DEL PREDIO "MONTECILLO DE NIETO"</t>
  </si>
  <si>
    <t>16090/6026/FRACC/DIV/C-2024</t>
  </si>
  <si>
    <t>2025-01-24T08.09.55</t>
  </si>
  <si>
    <t>ERICK</t>
  </si>
  <si>
    <t>SAN ISIDRO DE BANDA</t>
  </si>
  <si>
    <t>32930/4502/FRACC/DIV/C-2023</t>
  </si>
  <si>
    <t>2025-01-27T09.14.16</t>
  </si>
  <si>
    <t xml:space="preserve">ROGELIO </t>
  </si>
  <si>
    <t xml:space="preserve">CIRCUITO NATIVIDAD </t>
  </si>
  <si>
    <t>FRACCIONAMIENTO LA VISTA II</t>
  </si>
  <si>
    <t>E- N°0487</t>
  </si>
  <si>
    <t>2025-01-24T09.24.09</t>
  </si>
  <si>
    <t>LOTE 2, MZ--16, Z-2</t>
  </si>
  <si>
    <t>SAN JULIAN</t>
  </si>
  <si>
    <t>16173/6040/FRACC/DIV/C-2024</t>
  </si>
  <si>
    <t>2025-01-24T09.57.51</t>
  </si>
  <si>
    <t>LOTE 6, MZ-40, Z-1</t>
  </si>
  <si>
    <t>SAN AGUSTIN GONZALEZ</t>
  </si>
  <si>
    <t>15840/5997/FRACC/DIV/C-2024</t>
  </si>
  <si>
    <t>2025-01-24T09.56.42</t>
  </si>
  <si>
    <t>TOMANDO COMO PUNTO DE REFERENCIA GLORIETA PATRIMONIO CARRETERA SAN MIGUEL DE ALLENDE A DOCTOR MORA, HASTA EL ACCESO AL CAMINO PRINCIPAL DE LAS COMUNIDAD DE LOS ORGANOS Y SAN JOSE DE GRACIA HASTA EL KM 7.00, GIRAR AL PONIENTE HASTA EL KM 2.41 HASTA LLEGAR A LA CALLE PROLONGACION ALDAMA, GIRAR HACIA EL SUR 0.25 KM POR PROLONGACION ALDAMA, AL TOTAL DE 9.66 KM</t>
  </si>
  <si>
    <t xml:space="preserve">KM TOTAL 9.66 </t>
  </si>
  <si>
    <t>SAN JOSE DE GRACIA</t>
  </si>
  <si>
    <t>DDUOT/USYAT/2969-E/2025</t>
  </si>
  <si>
    <t>2025-01-24T10.02.38</t>
  </si>
  <si>
    <t>GRANADA</t>
  </si>
  <si>
    <t>RESIDENCIAL HOYO 13</t>
  </si>
  <si>
    <t>N° A- 6705</t>
  </si>
  <si>
    <t>2025-01-24T10.12.57</t>
  </si>
  <si>
    <t>A-054</t>
  </si>
  <si>
    <t>FRACCION 3</t>
  </si>
  <si>
    <t>LA ESPERANZA</t>
  </si>
  <si>
    <t>16259/6049/FRACC/DIV/C-2024</t>
  </si>
  <si>
    <t>2025-01-24T12.06.54</t>
  </si>
  <si>
    <t>FRACCION 7 DE LA FRACCION 3, LETRA A, PREDIO RUSTICO CONOCIDO CON EL NOMBRE DE RANCHO DE FLORES, CONOCIDO TAMBIEN CON EL NOMBRE DE FLORES DE BEGOÑA</t>
  </si>
  <si>
    <t>PANTOJA</t>
  </si>
  <si>
    <t>25153/A/2240/FRACC/DIV/C-2023</t>
  </si>
  <si>
    <t>2025-01-24T14.05.13</t>
  </si>
  <si>
    <t>2025-01-24T14.07.30</t>
  </si>
  <si>
    <t>MARIA ANTONIETA GALINDO CHAVEZ Y ALLEN SCOTT WILLIAMS GALINDO</t>
  </si>
  <si>
    <t>FRACCION 2 DEL PREDIO "SANTA MATILDE"</t>
  </si>
  <si>
    <t>15861/6001/FRACC/DIV/C-2024</t>
  </si>
  <si>
    <t>2025-01-24T14.15.30</t>
  </si>
  <si>
    <t>OTERO</t>
  </si>
  <si>
    <t>FRACCION 5 DEL PREDIO SEGREGADO EL PREDIO "SALTITO DE GUADALUPE" DENOMINADO FRACCION V</t>
  </si>
  <si>
    <t>16310/6061/FRACC/DIV/C-2024</t>
  </si>
  <si>
    <t>2025-01-27T08.09.29</t>
  </si>
  <si>
    <t>FABIAN MIZAEL</t>
  </si>
  <si>
    <t>ANTIGUO CAMINO REAL A MARROQUIN F-1</t>
  </si>
  <si>
    <t xml:space="preserve">PREDIO RUSTICO DENOMINADO LAS COLONIAS DE ESTE MUNICIPIO </t>
  </si>
  <si>
    <t>DDUyOT/2870-E/2024</t>
  </si>
  <si>
    <t>2025-01-27T12.401.31</t>
  </si>
  <si>
    <t>SENDERO EMMENTAL ORIENTE</t>
  </si>
  <si>
    <t>FRACCIONAMIENTO POLO HABITACIONAL LA ESMERALDA</t>
  </si>
  <si>
    <t>E- N°0369</t>
  </si>
  <si>
    <t>2025-01-27T14.13.10</t>
  </si>
  <si>
    <t>D-2426</t>
  </si>
  <si>
    <t>LOTE 10, MANZANA "K" DEL TERRENO EN CALLE CARBAJO NUMERO</t>
  </si>
  <si>
    <t>16782/6052/FRACC/DIV/C-2023</t>
  </si>
  <si>
    <t>2025-01-28T10.44.43</t>
  </si>
  <si>
    <t>EL GARBANZO II</t>
  </si>
  <si>
    <t>15534/5960/FRACC/DIV/C-2024</t>
  </si>
  <si>
    <t>2025-01-28T10.43.26</t>
  </si>
  <si>
    <t>CALZADA DE LA LUZ</t>
  </si>
  <si>
    <t>DDUOT-USyAT/2650-E/2024</t>
  </si>
  <si>
    <t>2025-01-28T10.54.12</t>
  </si>
  <si>
    <t>51, Z-1, P-4/4</t>
  </si>
  <si>
    <t>PUENTE DEL CARMEN</t>
  </si>
  <si>
    <t>16192/6065/FRACC/DIV/C-2024</t>
  </si>
  <si>
    <t>2025-01-28T10.41.08</t>
  </si>
  <si>
    <t>15843-5967</t>
  </si>
  <si>
    <t>SALTITO DE GUADALUPE</t>
  </si>
  <si>
    <t>15843/5987/FRACC/DIV/C-2024</t>
  </si>
  <si>
    <t>2025-01-28T11-06.22</t>
  </si>
  <si>
    <t>ELOISA MARQUEZ</t>
  </si>
  <si>
    <t>HARRIS</t>
  </si>
  <si>
    <t>SAN FRANCISCO</t>
  </si>
  <si>
    <t>15826/5965/FRACC/DIV/C-2024</t>
  </si>
  <si>
    <t>2025-1-28T12.12.20</t>
  </si>
  <si>
    <t>LA PRESITA DE GUADALUPE</t>
  </si>
  <si>
    <t>15851/5972/FRACC/DIV/C-2024</t>
  </si>
  <si>
    <t>2025-1-28T12.10.21</t>
  </si>
  <si>
    <t>EQUIPO REFORZADO DEL CENTRO, S.A. DE C.V.</t>
  </si>
  <si>
    <t>LA PURISIMA ANTES DENOMINADA CERRITO DE LOS TOVARES</t>
  </si>
  <si>
    <t>8299/1/4708/FRACC/DIV/C-2023</t>
  </si>
  <si>
    <t>2025-1-28T12.15.15</t>
  </si>
  <si>
    <t>16407-6073</t>
  </si>
  <si>
    <t>"CERRITO DE LOS TOVAR"</t>
  </si>
  <si>
    <t>16407/6073/FRACC/DIV/C-2025</t>
  </si>
  <si>
    <t>SMA677871</t>
  </si>
  <si>
    <t>2025-01-28T13.55.58</t>
  </si>
  <si>
    <t>GAVIOTAS</t>
  </si>
  <si>
    <t>FRACC. MONTES DE LORETO</t>
  </si>
  <si>
    <t>E- N°0053</t>
  </si>
  <si>
    <t>2025-01-28T13.37.23</t>
  </si>
  <si>
    <t>E- N°0265</t>
  </si>
  <si>
    <t>A-169</t>
  </si>
  <si>
    <t>E- N°0264</t>
  </si>
  <si>
    <t>3 MECES</t>
  </si>
  <si>
    <t>TOMANDO COMO PUNTO DE INICIO AL NOROESTE, A PARTIR DEL SRGURO SOCIAL IMMS CARRETERA FEDERAL SAN MIGUEL DE ALLENDE A DOLORES HIDALGO, HASTA EL KM 3.64, GIRAR AL OESTE POR CAMINO DE EMPEDRADO A FRACCIONAMIENTO LA PAZ HASTA EL KM 0.65, GIRAR AL SUROESTE CAMINO VERGEL DE LOS LAURELES KM 0.31 GIRAR AL NOROESTE POR CAMINO DE TERRACERIA KM 0.58, GIRAR AL SUR CAMINO DE TERRACERIA HASTA EL KM 0.89, GIRAR CON DIRECCION AL OESTE HASTA EL KM 0.21, SE UBICA EL PREDIO MENCIONADO CON UN TOTAL DE 5.18 KM</t>
  </si>
  <si>
    <t>TOTAL 5.18 KM</t>
  </si>
  <si>
    <t>PREDIO RUSTICO DENOMINADO TIERRAS DE PAZ , IDENTIFICADO COMO LOTE 2"A" EN EL LOTE 3 LETRA A</t>
  </si>
  <si>
    <t>DDUyOT/2893-E/2024</t>
  </si>
  <si>
    <t>2025-01-28T13.44.00</t>
  </si>
  <si>
    <t>DDUyOT/2872-E/2025</t>
  </si>
  <si>
    <t>CERRADA DE JOSE LUIS CUEVAS</t>
  </si>
  <si>
    <t>FRACC. ZIRANDARO</t>
  </si>
  <si>
    <t>E- N°0304</t>
  </si>
  <si>
    <t>2025-01T28.13.47.50</t>
  </si>
  <si>
    <t>E- N°0268</t>
  </si>
  <si>
    <t>ART, 22 FRACCION 1 INC A) PTO 4</t>
  </si>
  <si>
    <t xml:space="preserve">PASEO ALAMO </t>
  </si>
  <si>
    <t xml:space="preserve">RESIDENCIAL CAMPESTRE LOMA BONITA </t>
  </si>
  <si>
    <t>D-12779</t>
  </si>
  <si>
    <t>2025-01-28T14.00.55</t>
  </si>
  <si>
    <t>A-055</t>
  </si>
  <si>
    <t>DDUOT-CCDU/2892/2024</t>
  </si>
  <si>
    <t>2025-01-29T11.58.59</t>
  </si>
  <si>
    <t>LIZACANO, CDS.</t>
  </si>
  <si>
    <t>"EL CARMEN"</t>
  </si>
  <si>
    <t>14687/5811/FRACC/DIV/C-2024</t>
  </si>
  <si>
    <t>2024-01-28T14.34.03</t>
  </si>
  <si>
    <t>BLANCA ESTELA</t>
  </si>
  <si>
    <t>AVILA</t>
  </si>
  <si>
    <t xml:space="preserve">ALBERO </t>
  </si>
  <si>
    <t>VENTANAS DE SAN MIGUEL</t>
  </si>
  <si>
    <t>D-19919</t>
  </si>
  <si>
    <t>2025-01-29T08.42.32</t>
  </si>
  <si>
    <t>LAS CAÑAS</t>
  </si>
  <si>
    <t>16436/6074/FRACC/DIV/C-2025</t>
  </si>
  <si>
    <t>2025-01-29T09.41.22</t>
  </si>
  <si>
    <t>PARTIENDO DE LA GLORIETA PATRIMONIO CON RUMBO AL NOROESTE SOBRE CARRETERA FEDERAL SAN MIGUEL DE ALLENDE A DOCTOR MORA 24.00 KM.,GIRANDO RUMBO AL NOROESTE EN LA COMUNIDAD DE SAN MARTIN EL PAREDON, SOBRE CAMINO A LA COMUNIDAD DE SAN CRISTOBAL 4.28 KM.;QUEBRANDO EN ESTE PUNTO AL NOROESTE SOBRE CALLE EL CUAL IDENTIFICAN COMO "RUFINO" TAMAYO 0.31 KM; POR ULTIMO, GIRANDO CON RUMBO AL OESTE SOBRE CALLE EL CUAL IDENTIFICAN COMO "RUFINO TAMAYO 0.31 KM; POR ULTIMO GIRANDO CON TUMBO AL OESTE SOBRE CALLE EL CUAL IDENTIFICAN COMO"CAMINO REAL" 0.11 KM, CON UN TOTAL DE 28.7 KM.</t>
  </si>
  <si>
    <t>28.7 KM</t>
  </si>
  <si>
    <t>COMUNIDAD DE SAN CRISTOBAL</t>
  </si>
  <si>
    <t>DDUOT-USYAT/2370-E/2024</t>
  </si>
  <si>
    <t>2025-01-29T10.42.04</t>
  </si>
  <si>
    <t>DDUOT-USyAT/2371-E/2024</t>
  </si>
  <si>
    <t>ESTEPONIA</t>
  </si>
  <si>
    <t>EL MALANQUIN TERCERA ETAPA</t>
  </si>
  <si>
    <t>DDUOT-CCDU/2836/2024</t>
  </si>
  <si>
    <t>2025-01-30T11-29.01</t>
  </si>
  <si>
    <t>A-029</t>
  </si>
  <si>
    <t>D-12572</t>
  </si>
  <si>
    <t>2025-01-30T11.32.02</t>
  </si>
  <si>
    <t>2025-01-30T11.35.12</t>
  </si>
  <si>
    <t>TOLEDO</t>
  </si>
  <si>
    <t>D-12077</t>
  </si>
  <si>
    <t>2025-01-30T11.22.54</t>
  </si>
  <si>
    <t>CIRCUITO VENERO DE IFATY</t>
  </si>
  <si>
    <t xml:space="preserve">FRACCIONAMIENTO CUMBRES DE SAN MIGUEL ETAPA 1 DENOMINADA CUMBRES DE SAN PEDRO </t>
  </si>
  <si>
    <t>E- N°043</t>
  </si>
  <si>
    <t>2025-1-29T13.24.24</t>
  </si>
  <si>
    <t>PARTIENDO DE LA GLORIETA CON RUMBO AL SURESTE SOBRE CARRETERA SAN MIGUEL DE ALLENDE A QUERETARO 5.61 KM: GIRANDO AL SURESTE SOBRE CARRETERA A JALPA 0.1 KM; CON UN TOTAL DE 5.71 KM</t>
  </si>
  <si>
    <t>KM 5.71</t>
  </si>
  <si>
    <t xml:space="preserve">FRACCION 2  DE LA PARCELA 42, Z1, P 1/1 DEL EJIDO DE SAUSNABAR Y CAÑAJO </t>
  </si>
  <si>
    <t>DDUOT-USYAT/2516-E/2024</t>
  </si>
  <si>
    <t>2024-01-31T11.17.19</t>
  </si>
  <si>
    <t>DDUOT-USyAT/2517-E/2024</t>
  </si>
  <si>
    <t xml:space="preserve">MARIA DE LOURDES </t>
  </si>
  <si>
    <t>BERRA</t>
  </si>
  <si>
    <t>BORTOLOTTI</t>
  </si>
  <si>
    <t>A PARTIR DE LA GLORIETA PATRIMONIO CON RUMBO AL NORESTE SOBRE CARRETERA SAN MIGUEL DE ALLENDE A DOCTOR MORA 18.00 KM; CONTINUNADO HACIA EL NOROESTE POR CALLE INDEPENDENCIA 1.59 KM; GIRANDO HACIA EL NORESTE POR CAMINO A LA COMUNIDAD DE JESUS MARIA LA PETACA 2.1 KM</t>
  </si>
  <si>
    <t xml:space="preserve">21.69 KM </t>
  </si>
  <si>
    <t>FRACCION 1 (TEMPORAL) DEL PREDIO  RUSTICO DENOMIANDO "LA PERLA"</t>
  </si>
  <si>
    <t>1) CONSTANCIA DE UBICACION
1)CONSTANCIA DE FACTIBILIDAD</t>
  </si>
  <si>
    <t>DDUOT-USyAT/2794-E/2025
DDUOT-USYAT/2793-E/2025</t>
  </si>
  <si>
    <t>ART. 27 FRACCION VI
ART. 27 FRACCION III</t>
  </si>
  <si>
    <t>2025-01-29T13.43.12</t>
  </si>
  <si>
    <t>A PARTIR DE LA GLORIETA PATRIMONIO CON RUMBO AL NORESTE SOBRE CARRETERA SAN MIGUEL DE ALLENDE A DOCTOR MORA 18.00 KM; CONTINUNADO HACIA EL NOROESTE POR CALLE INDEPENDENCIA 1.59 KM; GIRANDO HACIA EL NORESTE POR CAMINO A LA COMUNIDAD DE JESUS MARIA LA PETACA 2.28 KM</t>
  </si>
  <si>
    <t xml:space="preserve">21.87 KM </t>
  </si>
  <si>
    <t>FRACCION 5 (TEMPORAL) DEL PREDIO  RUSTICO DENOMIANDO "LA PERLA"</t>
  </si>
  <si>
    <t>DDUOT-USyAT/2790-E/2025
DDUOT-USYAT/2789-E/2025</t>
  </si>
  <si>
    <t>A PARTIR DE LA GLORIETA PATRIMONIO CON RUMBO AL NORESTE SOBRE CARRETERA SAN MIGUEL DE ALLENDE A DOCTOR MORA 18.00 KM; CONTINUANDO HACIA EL NOROESTE POR CALLE INDEPENDENCIA 1.59 KM; GIRANDO HACIA EL NORESTE POR CAMINO A LA COMUNIDAD DE JESUS MARIA LA PETACA 2. 22 KM</t>
  </si>
  <si>
    <t>21.81 KM</t>
  </si>
  <si>
    <t>FRACCION 4 (TEMPORAL) DEL PREDIO  RUSTICO DENOMIANDO "LA PERLA"</t>
  </si>
  <si>
    <t>DDUOT-USyAT/2792-E/2025
DDUOT-USYAT/2791-E/2025</t>
  </si>
  <si>
    <t>A PARTIR DE LA GLORIETA PATRIMONIO CON RUMBO AL NORESTE SOBRE CARRETERA SAN MIGUEL DE ALLENDE A DOCTOR MORA 18.00 KM; CONTINUANDO HACIA EL NOROESTE POR CALLE INDEPENDENCIA 1.59 KM; GIRANDO HACIA EL NORESTE POR CAMINO A LA COMUNIDAD DE JESUS MARIA LA PETACA 2.16 KM</t>
  </si>
  <si>
    <t>21.75 KM</t>
  </si>
  <si>
    <t>FRACCION 2 (TEMPORAL) DEL PREDIO  RUSTICO DENOMIANDO "LA PERLA"</t>
  </si>
  <si>
    <t>DDUOT-USyAT/2788-E/2025
DDUOT-USYAT/2787-E/2025</t>
  </si>
  <si>
    <t>VIVIENDA Y DESARROLLO DE TEZIUTLAN, S.A. DE C.V.</t>
  </si>
  <si>
    <t>AVENIDA DIEGO RIVERA</t>
  </si>
  <si>
    <t xml:space="preserve">FRACCIONAMIENTO ZIRANDARO </t>
  </si>
  <si>
    <t>DDUOT-USyAT/2766-E/2025</t>
  </si>
  <si>
    <t>2025-01-29T14.07.41</t>
  </si>
  <si>
    <t xml:space="preserve">AZABAN </t>
  </si>
  <si>
    <t>LA PROVIDENCIA VIDA DEL CAMPO</t>
  </si>
  <si>
    <t>DDUOT-CCDU/2926/2025</t>
  </si>
  <si>
    <t>2025-01-30T08.26.09</t>
  </si>
  <si>
    <t>A-146</t>
  </si>
  <si>
    <t>LOTE 21, MZ-A</t>
  </si>
  <si>
    <t>RANCHO VIEJO</t>
  </si>
  <si>
    <t>15524/5959/FRACC/DIV/C-2024</t>
  </si>
  <si>
    <t>2025-01-30T09.53.34</t>
  </si>
  <si>
    <t xml:space="preserve">TURQUESA </t>
  </si>
  <si>
    <t xml:space="preserve">SALTITO DE GUADALUPE </t>
  </si>
  <si>
    <t>E- N° 0299</t>
  </si>
  <si>
    <t>2025-01-30T09.30.26</t>
  </si>
  <si>
    <t xml:space="preserve">JORGE ARMANDO PALMA DELGADO </t>
  </si>
  <si>
    <t xml:space="preserve">LOTE 6, ACTUALMENTE EN CALLE ARBOLERAS SIN NUMERO EZQUINA CON CALLE POTRERITO DE SAN JOSE </t>
  </si>
  <si>
    <t>SANTA JULIA</t>
  </si>
  <si>
    <t>16222/6046/FRACC/DIV/C-2024</t>
  </si>
  <si>
    <t>ART. 22 FRACICON V</t>
  </si>
  <si>
    <t>2025-01-30T10.24.45</t>
  </si>
  <si>
    <t>30, Z-3, P 1/2</t>
  </si>
  <si>
    <t>CALDERON</t>
  </si>
  <si>
    <t>16324-6062/FRACC/DIV/C-2024</t>
  </si>
  <si>
    <t>2025-01-30T11.49.37</t>
  </si>
  <si>
    <t>EN CALLE CORAZON DE MARIA ESQUINA CALLE SIN NOMBRE</t>
  </si>
  <si>
    <t>CONGREGACION DE LOS RODRIGUEZ</t>
  </si>
  <si>
    <t>16294/6059/FRACC/DIV/C-2024</t>
  </si>
  <si>
    <t>2025-01-30T11.51.49</t>
  </si>
  <si>
    <t>JOHN RICHARD GARVIN Y 
SONIA BERTHA DIAZ ORTEGA</t>
  </si>
  <si>
    <t xml:space="preserve">2DA DE MONTOLEA </t>
  </si>
  <si>
    <t xml:space="preserve">CONDOMINIO LOS SENDEROS </t>
  </si>
  <si>
    <t>E- N° 0552</t>
  </si>
  <si>
    <t>2025-01-30T12.48.15</t>
  </si>
  <si>
    <t>HEROES DE NACOZARI</t>
  </si>
  <si>
    <t>COL. LUIS DONALDO COLOSIO</t>
  </si>
  <si>
    <t>DDUOT-USAyAT/2726-E/2025</t>
  </si>
  <si>
    <t>2025-01-30T12.40.43</t>
  </si>
  <si>
    <t>FRACCION 1 DE LA PARCELA 608, Z-6, P 1/1</t>
  </si>
  <si>
    <t>608- Z-6, P /1</t>
  </si>
  <si>
    <t>2025-01-30T12.49.49</t>
  </si>
  <si>
    <t>CUAUHTEMOC</t>
  </si>
  <si>
    <t>COL. AZTECA</t>
  </si>
  <si>
    <t>DDUOT-USyAT/2014-E/2024</t>
  </si>
  <si>
    <t>2025-01-30T13.46.55</t>
  </si>
  <si>
    <t>PICACHOS</t>
  </si>
  <si>
    <t>RESIDENCIAL CAMPESTRE LA LAGUNITA</t>
  </si>
  <si>
    <t>E- N°0511</t>
  </si>
  <si>
    <t>2025-01-30T14.09.01</t>
  </si>
  <si>
    <t>D-2436</t>
  </si>
  <si>
    <t>CAMINO DE HERRADURA</t>
  </si>
  <si>
    <t>CONDOMINIO CAMINO DE PLATA, TIERRA ADENTRO</t>
  </si>
  <si>
    <t>E- N°0512</t>
  </si>
  <si>
    <t>2025-01-30T14.12.57</t>
  </si>
  <si>
    <t xml:space="preserve">CAMINO VIEJO A LA ESTACION </t>
  </si>
  <si>
    <t>COLONIA SAN MARTIN</t>
  </si>
  <si>
    <t>DDUOT-USyAT/2797-E/2025</t>
  </si>
  <si>
    <t>2025-02-10T10.23.36</t>
  </si>
  <si>
    <t xml:space="preserve">GUSTAVO ROSAS </t>
  </si>
  <si>
    <t xml:space="preserve">RAMON </t>
  </si>
  <si>
    <t xml:space="preserve">OJEDA </t>
  </si>
  <si>
    <t>SAN MIGUEL</t>
  </si>
  <si>
    <t>FRACC. SAN RICARDO</t>
  </si>
  <si>
    <t>DDUOT-CCDU/2866/2024</t>
  </si>
  <si>
    <t>ART, 22 FRACCION XIII INC A) PTO 1</t>
  </si>
  <si>
    <t>2024-01-31T08.24.07</t>
  </si>
  <si>
    <t>A-027</t>
  </si>
  <si>
    <t>ARQ. GUSTAVO GUTIERREZ RODRIGUEZ</t>
  </si>
  <si>
    <t>LOTE 6, MZ-30, Z-1, ACTUALMEMTE CALLE SANTA TERESITA SIN NUMERO COLONIA DANTA CRUZ DE LA PAZ</t>
  </si>
  <si>
    <t>15975/6015/FRACC/DIV/C-2024</t>
  </si>
  <si>
    <t>2025-01-01T09.56.59</t>
  </si>
  <si>
    <t>CALLE NORIA N°1</t>
  </si>
  <si>
    <t>FRACC. LA LOMITA</t>
  </si>
  <si>
    <t>E- N° 0340</t>
  </si>
  <si>
    <t>2025-01-31T12.02.44</t>
  </si>
  <si>
    <t>D-2420</t>
  </si>
  <si>
    <t>ART. 232 FRACCION VII</t>
  </si>
  <si>
    <t>DDUOT-USyAT/2527-E/2024</t>
  </si>
  <si>
    <t xml:space="preserve">YOLANDA </t>
  </si>
  <si>
    <t xml:space="preserve">TERAN </t>
  </si>
  <si>
    <t xml:space="preserve">LOTE 1 Mz-J, EN CALLE HIDALGO </t>
  </si>
  <si>
    <t xml:space="preserve">SIN NUMERO </t>
  </si>
  <si>
    <t>SAN JOSE DE GARCIA</t>
  </si>
  <si>
    <t>16233/6047/FRACC/DIV/C-2023</t>
  </si>
  <si>
    <t>2024-01-31T12.29.37</t>
  </si>
  <si>
    <t>STEBBINS</t>
  </si>
  <si>
    <t>CALLE DIEZ DE SOLLANO Y DAVALOS</t>
  </si>
  <si>
    <t>COL. CENTRO</t>
  </si>
  <si>
    <t>DDUOT-USyAT/2752-E/2025</t>
  </si>
  <si>
    <t>2025-01-31T15.05.25</t>
  </si>
  <si>
    <t>LA MALINCHE</t>
  </si>
  <si>
    <t>FRACCIONMAIENTO VILLA DE LOS FRAILES</t>
  </si>
  <si>
    <t>E- N° 0382</t>
  </si>
  <si>
    <t>2025-01-31T13.47.10</t>
  </si>
  <si>
    <t>D-2430</t>
  </si>
  <si>
    <t>TOTAL DE INGRESOS POR ENTERO ELABORADO DEL MES DE ENERO 2025</t>
  </si>
  <si>
    <t>REGISTRO DE ENTEROS ELABORADOS EN EL MES DE FEBRERO  DEL 2025</t>
  </si>
  <si>
    <t>DIRECCIÓN</t>
  </si>
  <si>
    <t xml:space="preserve">NUMERO </t>
  </si>
  <si>
    <t xml:space="preserve">COLONIA Y/O FRACCIONAMIENTO </t>
  </si>
  <si>
    <t>FECHA DE EMISIÓN</t>
  </si>
  <si>
    <t xml:space="preserve">MARBELLA </t>
  </si>
  <si>
    <t>FRACCIONAMIENTO EL MALANQUIN, TERCERA ETAPA</t>
  </si>
  <si>
    <t>E- N° 04727</t>
  </si>
  <si>
    <t>2025-02-05T09.07.01</t>
  </si>
  <si>
    <t>A-162</t>
  </si>
  <si>
    <t xml:space="preserve">1) PERMISO DE BARDADO </t>
  </si>
  <si>
    <t>ART. 22 FRACION 1 INC B) PTO 3 INC C)</t>
  </si>
  <si>
    <t>145, Z-1, P 1/1</t>
  </si>
  <si>
    <t>DOÑA JUANA</t>
  </si>
  <si>
    <t>16034/6021/FRACC/DIV/C-2024</t>
  </si>
  <si>
    <t>2025-02-05T11.19.09</t>
  </si>
  <si>
    <t>PATALAN</t>
  </si>
  <si>
    <t>"LA ERA"</t>
  </si>
  <si>
    <t>SAN JOSE DE LOS ALLENDE</t>
  </si>
  <si>
    <t>15965/6058/FRACC/DIV/C-2024</t>
  </si>
  <si>
    <t>2025-02-04T08.40.02</t>
  </si>
  <si>
    <t>PARTIENDO DE GLORIETA VENTANAS CON RUMBO AL NOROESTE SOBRE CARRETERA SAN MIGUEL DE ALLENDE A DOLORES HIDALGO 5.69 KM; GIRANDO HACIA EL SUROESTE POR CAMINO A LA COMUNIDAD DE RACHO NUEVO DE BANDA 2.64 KM, CONTINUANDO POR MISMO CAMINO HACIA EL SUROESTE 1.27 KM. QUEBRANDO HACIA EL SUROESTE 1.00 KM, SIGUIENDO POR EL SUROESTE 0.28 KM, REANUANDO POR EL NOROESTE 0.21 KM, CON UN TOTAL DE 11.09 KM</t>
  </si>
  <si>
    <t>KM TOTAL 11.09</t>
  </si>
  <si>
    <t>POBLADO DE BANDA OAXACA Y RANCHO NUEVO</t>
  </si>
  <si>
    <t>DDUOT-USyAT/2584-E/2024</t>
  </si>
  <si>
    <t>2025-02-04T09.34.53</t>
  </si>
  <si>
    <t>DDUOT-USYAT/2583-E/2024</t>
  </si>
  <si>
    <t xml:space="preserve">"EL GARBANZO II" UBICADO EN LA CALLE RODEO SIN NUMERO </t>
  </si>
  <si>
    <t>16349/6064/FRACC/DIV/C-2024</t>
  </si>
  <si>
    <t>2025-02-04T09.57.49</t>
  </si>
  <si>
    <t xml:space="preserve">CI BANCO </t>
  </si>
  <si>
    <t xml:space="preserve">LIBRAMIENTO JOS MANUEL ZAVALA ZAVALA PPKBZON </t>
  </si>
  <si>
    <t>DDUOT-CCDU/2853/2024</t>
  </si>
  <si>
    <t>2025-02-12T11.46.46</t>
  </si>
  <si>
    <t>A-158</t>
  </si>
  <si>
    <t xml:space="preserve">EMMENTAL CENTRO SUR </t>
  </si>
  <si>
    <t>POLO HABITACIONAL "LA ESMERALDA"</t>
  </si>
  <si>
    <t>E- N°0497</t>
  </si>
  <si>
    <t>2025-02-04T10.40.30</t>
  </si>
  <si>
    <t>SILVIA VERONICA GARCIA</t>
  </si>
  <si>
    <t>DDUOT-USyAT/2756-E/2025</t>
  </si>
  <si>
    <t xml:space="preserve"> 114, Z-1, P- 2/2</t>
  </si>
  <si>
    <t xml:space="preserve">LA PALMITA </t>
  </si>
  <si>
    <t>9600/5000/FRACC/DIV/C-2023</t>
  </si>
  <si>
    <t>2025-02-05T09.24.08</t>
  </si>
  <si>
    <t xml:space="preserve">VICENTE ARAIZA </t>
  </si>
  <si>
    <t>FRACC. LA LEJON</t>
  </si>
  <si>
    <t>DDUOT-USyAT/2807-E/2025</t>
  </si>
  <si>
    <t>RECIBO PROVISIONAL 04/2/25</t>
  </si>
  <si>
    <t>HIDALGO</t>
  </si>
  <si>
    <t>DDUOT-USyAT/2806-E/2025</t>
  </si>
  <si>
    <t>2025-02-05T11.55.42</t>
  </si>
  <si>
    <t>ALI PATLAN MATEHUALA</t>
  </si>
  <si>
    <t>COLONIA SANTA CRUZ DE LA PAZ</t>
  </si>
  <si>
    <t>E- N° 0510</t>
  </si>
  <si>
    <t>RECIBO OFICIAL 04/02/2025</t>
  </si>
  <si>
    <t>D-2443</t>
  </si>
  <si>
    <t>DDUOT-USYAT/1324-E/2024</t>
  </si>
  <si>
    <t>PARTIENDO DE LA GLORIETA PATRIMONIO CON RUMBO AL NOROESTE SOBRE CARRETERA SAN MIGUEL DE ALLENDE A DOCTOR MORA 3.70 KM; GIRANDO HACIA EL NOROESTE POR CAMINO A LA COMUNIDAD 2.1 KM; CON UN TOTAL DE DEL 5.8 KM</t>
  </si>
  <si>
    <t>5. 8 KM</t>
  </si>
  <si>
    <t>PREDIO RUSTICO DENOMINADO "EL TORERO"</t>
  </si>
  <si>
    <t>ART. 22 FRACCION X INC A)</t>
  </si>
  <si>
    <t>REVIBO OFICIAL</t>
  </si>
  <si>
    <t>MARTIN GUTIERREZ CAMPOS</t>
  </si>
  <si>
    <t>16481-A-6078</t>
  </si>
  <si>
    <t>POTRERO DE LOS LOPEZ</t>
  </si>
  <si>
    <t>EL MEMBRILLO</t>
  </si>
  <si>
    <t>16481/1/6078/FRACC/DIV/C-2025</t>
  </si>
  <si>
    <t xml:space="preserve">CARRETERA A CELAYA, ESQ. LIBRAMIENTO MANUEL ZAVALA ZAVALA PPKBZON </t>
  </si>
  <si>
    <t>1 LOC.1-E</t>
  </si>
  <si>
    <t xml:space="preserve">ZONA CENTRO </t>
  </si>
  <si>
    <t>E- N°0473</t>
  </si>
  <si>
    <t>RECIBO OFICIAL 04/02/25</t>
  </si>
  <si>
    <t>MARIA GUADALUPE VAZQUEZ GARCIA</t>
  </si>
  <si>
    <t>DDUOT-USyAT/2626-E/2024</t>
  </si>
  <si>
    <t>PRIVADA SAN GABRIEL</t>
  </si>
  <si>
    <t>D-12893</t>
  </si>
  <si>
    <t>2025-02-06T07.35.04</t>
  </si>
  <si>
    <t>A-117</t>
  </si>
  <si>
    <t xml:space="preserve">SAN MIGUEL </t>
  </si>
  <si>
    <t>FRACCIONAMIENTO SAN RICARDO</t>
  </si>
  <si>
    <t>E- N°0475</t>
  </si>
  <si>
    <t>2025-02-05T09.44.18</t>
  </si>
  <si>
    <t xml:space="preserve">CALLE SIN NOMBRE </t>
  </si>
  <si>
    <t>KM 10.43</t>
  </si>
  <si>
    <t xml:space="preserve">PREDIO RUSTICO DENOMINADO POVEÑA </t>
  </si>
  <si>
    <t>DDUOT-CCDU/2973/2025</t>
  </si>
  <si>
    <t>2025-02-05T10.22.29</t>
  </si>
  <si>
    <t xml:space="preserve">LUCERO </t>
  </si>
  <si>
    <t>LA LEJONA</t>
  </si>
  <si>
    <t>D-12897</t>
  </si>
  <si>
    <t>2025-02-05T10.20.16</t>
  </si>
  <si>
    <t>CORONADO</t>
  </si>
  <si>
    <t>DDUOT-CCDU/2839/2024</t>
  </si>
  <si>
    <t>2025-02-06T13.50.39</t>
  </si>
  <si>
    <t>A-109</t>
  </si>
  <si>
    <t>EL CORRAL</t>
  </si>
  <si>
    <t>"PRESA IGNACIO ALLENDE"</t>
  </si>
  <si>
    <t>13423/5637/FRACC/DIV/C-2023</t>
  </si>
  <si>
    <t>2025-02-17T09.26.35</t>
  </si>
  <si>
    <t>JOSEFINA CRISTINA</t>
  </si>
  <si>
    <t>FRACCION 3 DE LA PARCELA 99, Z-1, P 4/5</t>
  </si>
  <si>
    <t>31184/1/3408/FRACC/DIV/C-2023</t>
  </si>
  <si>
    <t>2025-02-05T11.56.05</t>
  </si>
  <si>
    <t xml:space="preserve">LOTE 27, MZ-6, Z-1, EN CALLE GUILLERMO PRIETO </t>
  </si>
  <si>
    <t>SAN LUIS REY</t>
  </si>
  <si>
    <t>29473/2985/FRACC/DIV/C-2023</t>
  </si>
  <si>
    <t>2025-02-05T12.18.37</t>
  </si>
  <si>
    <t xml:space="preserve">CIRCUITO JAZMIN </t>
  </si>
  <si>
    <t>VISTA ANTIGUA</t>
  </si>
  <si>
    <t>DDUOT-CCDU/2848/2024</t>
  </si>
  <si>
    <t>2025-02-05T12.50.12</t>
  </si>
  <si>
    <t>A-124</t>
  </si>
  <si>
    <t>BUGAMBILIA</t>
  </si>
  <si>
    <t>D-12526</t>
  </si>
  <si>
    <t>SMA680700</t>
  </si>
  <si>
    <t>2025-02-07T13.34.20</t>
  </si>
  <si>
    <t>DDUOT-CCDU/2846/2024</t>
  </si>
  <si>
    <t xml:space="preserve">MAGUEY </t>
  </si>
  <si>
    <t>D-12620</t>
  </si>
  <si>
    <t>2025-02-07T13.38.01</t>
  </si>
  <si>
    <t>DDUOT-CCDU/2849/2024</t>
  </si>
  <si>
    <t xml:space="preserve">CIRCUITO BUGAMBILIAS </t>
  </si>
  <si>
    <t>D-12543</t>
  </si>
  <si>
    <t>2025-02-07T13.41.34</t>
  </si>
  <si>
    <t>DDUOT-CCDU/2850/2024</t>
  </si>
  <si>
    <t>FRACC. RESIDENCIAL HOYO 13</t>
  </si>
  <si>
    <t>DDUyOT/T0192-16649/FRACC/2025</t>
  </si>
  <si>
    <t>2025-02-05T14.22.37</t>
  </si>
  <si>
    <t>SANTA ROSA</t>
  </si>
  <si>
    <t>COL. PROVIDENCIA</t>
  </si>
  <si>
    <t>N° A 0242</t>
  </si>
  <si>
    <t>ART. 22 FRACCION III REMITIDO AL ART. 22 FRACCION 1 INC A) PTO 3</t>
  </si>
  <si>
    <t>2024-02-06T11.41.20</t>
  </si>
  <si>
    <t>A-085</t>
  </si>
  <si>
    <t>RAMIRO RODRIGUEZ CORDOVA</t>
  </si>
  <si>
    <t>A PARTIR DE LA GLORIETA VENTANAS CON RUMBO AL NOROESTE 0.66 KM POR CAMINO DE TERRACERIA, QUEBRANDO HACIA EL SUROESTE POR MISMO CAMINO 0.32 KM, CONTINUANDO HACIA EL NOROESTE 0.58 KM, DOBLANDO AL SUROESTE 0.52 KM; CON UN TOTAL DE 4.00 KM</t>
  </si>
  <si>
    <t>CON UN TOTAL DE 4.00 KM</t>
  </si>
  <si>
    <t>PREDIO RUSTICO "EL GARBANZO"</t>
  </si>
  <si>
    <t>DDUOT-USyAT/2701-E/2025</t>
  </si>
  <si>
    <t>2024-02-06T12.20.11</t>
  </si>
  <si>
    <t>FRANCISCO JAIME OBREGON</t>
  </si>
  <si>
    <t>DDUOT-USYAT/2700-E/2025</t>
  </si>
  <si>
    <t xml:space="preserve">DE LAS FLORES </t>
  </si>
  <si>
    <t>ALLENDE</t>
  </si>
  <si>
    <t>DDUOT-CCDU/2859/2024</t>
  </si>
  <si>
    <t>2025-02-06T13.46.01</t>
  </si>
  <si>
    <t>A-200</t>
  </si>
  <si>
    <t>ARQ. DIEGO RICARDO GONZALEZ</t>
  </si>
  <si>
    <t xml:space="preserve">LIBRAMIENTO MANUEL ZAVALA ZAVALA </t>
  </si>
  <si>
    <t>125-B</t>
  </si>
  <si>
    <t>BARRIO VALLE DEL MAIZ</t>
  </si>
  <si>
    <t>E- N°0490</t>
  </si>
  <si>
    <t>2025-02-06T13.50.44</t>
  </si>
  <si>
    <t>MANUEL ROCHA</t>
  </si>
  <si>
    <t>FRACCIONAMIENTO LA LEJONA</t>
  </si>
  <si>
    <t>E- N°0188</t>
  </si>
  <si>
    <t>2025-02-06T14.43.42</t>
  </si>
  <si>
    <t>32566-A-4091</t>
  </si>
  <si>
    <t>FRACCION 1</t>
  </si>
  <si>
    <t>LA CIENEGUITA O LOS BAÑOS</t>
  </si>
  <si>
    <t>32566/A/4091/FRACC/DIV/C-2023</t>
  </si>
  <si>
    <t>2025-02-06T14.42.51</t>
  </si>
  <si>
    <t>DEL POCITO</t>
  </si>
  <si>
    <t>VILLA DE LOS FRAILES</t>
  </si>
  <si>
    <t>D-11498</t>
  </si>
  <si>
    <t>2025-02-06T14.53.18</t>
  </si>
  <si>
    <t xml:space="preserve">ESPINOSA </t>
  </si>
  <si>
    <t xml:space="preserve">RIENDA </t>
  </si>
  <si>
    <t xml:space="preserve">VENTANAS DE SAN MIGUEL </t>
  </si>
  <si>
    <t>D-13043</t>
  </si>
  <si>
    <t>2025-02-06T14.55.03</t>
  </si>
  <si>
    <t>CRISTINA</t>
  </si>
  <si>
    <t xml:space="preserve">FRANCISCO MARQUEZ </t>
  </si>
  <si>
    <t>19-A</t>
  </si>
  <si>
    <t>INDEPENDENCIA</t>
  </si>
  <si>
    <t>DDUOT-CCDU/3002/2025</t>
  </si>
  <si>
    <t>2025-02-07T11.44.01</t>
  </si>
  <si>
    <t>A-059</t>
  </si>
  <si>
    <t>NICOLAS LICEA</t>
  </si>
  <si>
    <t>COLONIA SAN RAFAEL</t>
  </si>
  <si>
    <t>DDUOT-CCDU/2927/2025</t>
  </si>
  <si>
    <t>2025-02-07T15.24.36</t>
  </si>
  <si>
    <t xml:space="preserve">AVENIDA PRINCIPAL DE LA LUZ </t>
  </si>
  <si>
    <t xml:space="preserve">ITZQUINAPAN </t>
  </si>
  <si>
    <t>DDUOT-CCDU/3094/2025</t>
  </si>
  <si>
    <t>2025-02-07T09.18.47</t>
  </si>
  <si>
    <t xml:space="preserve">GRANADA </t>
  </si>
  <si>
    <t>E- N°0334</t>
  </si>
  <si>
    <t>2024-02-07T11.01.14</t>
  </si>
  <si>
    <t>13, Z-1, P- 1/3</t>
  </si>
  <si>
    <t>31253/1/3418/FRACC/DIV/C-2023</t>
  </si>
  <si>
    <t>2025-02-07T12.01.50</t>
  </si>
  <si>
    <t xml:space="preserve">MA. DE LA LUZ MARCELA </t>
  </si>
  <si>
    <t xml:space="preserve">CALLE INSURGENTES </t>
  </si>
  <si>
    <t xml:space="preserve">ATOTONILCO </t>
  </si>
  <si>
    <t>1) PERMISO DE BARDEADO
1) PERMISO DE PAVIMENTOS</t>
  </si>
  <si>
    <t>DDUyOT/2948-E/2025</t>
  </si>
  <si>
    <t>ART. 22 FRACCION 1 INC B) PTO 3 INC C) 
ART. 22 FRACCION 1 INC B) PTO 3</t>
  </si>
  <si>
    <t>2025-02-07T12.59.22</t>
  </si>
  <si>
    <t>1 MES</t>
  </si>
  <si>
    <t>A-163</t>
  </si>
  <si>
    <t>PROMOTORA S.A. DE C.V.</t>
  </si>
  <si>
    <t>JARDIN MORENO</t>
  </si>
  <si>
    <t>33-B
33-A
31-A
31-B</t>
  </si>
  <si>
    <t>JARDINES DE ALLENDE</t>
  </si>
  <si>
    <t>4) TERMNACIONES DE OBRA</t>
  </si>
  <si>
    <t>DDUyOT/0581,0582,0583,0584-11556/AO/FRACC/2024</t>
  </si>
  <si>
    <t>2025-02-07T14.02.29</t>
  </si>
  <si>
    <t>A-090</t>
  </si>
  <si>
    <t xml:space="preserve">COMUNIDAD DE MARROQUIN PARTE NORTE DEL FRACCIONAMIENTO VENTANAS DE SAN MIGUEL </t>
  </si>
  <si>
    <t>"SAN JOAQUIN" O "POLIGONO 3"</t>
  </si>
  <si>
    <t>DDUyOT/324-16469/FRACC/2025</t>
  </si>
  <si>
    <t>ART. 26 FRACCION VI INC C)</t>
  </si>
  <si>
    <t>2025-02-07T14.15.42</t>
  </si>
  <si>
    <t>LETICIA BALDERAS GRANADOS</t>
  </si>
  <si>
    <t>JARDIN ALDAMA</t>
  </si>
  <si>
    <t>45-B
45-A</t>
  </si>
  <si>
    <t>DDUyOT/T-0191-14884/FRACC/2025
DDUyOT/T-0190-14884/FRACC/2025</t>
  </si>
  <si>
    <t>ART. 22 FRAXXION XIII INC A) PTO 1</t>
  </si>
  <si>
    <t>CIRCUITO JAZMIN</t>
  </si>
  <si>
    <t>3-B</t>
  </si>
  <si>
    <t>FRACCIONAMIENTO VISTA ANTIGUA</t>
  </si>
  <si>
    <t>E- N° 0485</t>
  </si>
  <si>
    <t>2025-02-07T15.11.14</t>
  </si>
  <si>
    <t>D-12561</t>
  </si>
  <si>
    <t>ART. 22 FRACCION III REMITIDO AL ART. 22 FRACCION 1 INC A) PTO 4 
ART. 22 FRACCION 1 INC B) PTO 3 INC C)</t>
  </si>
  <si>
    <t>2025-02-11T15.05.28</t>
  </si>
  <si>
    <t>A-079</t>
  </si>
  <si>
    <t>DDUOT-CCDU/3015/2025</t>
  </si>
  <si>
    <t>A PARTIR DE LA GLORIETA DE VENTANAS CON RUMBO AL NOROESTE SOBRE CARRETERA SAN MIGUEL DE ALLENDE A DOLORES HIDALGO 11.00 KILOMETROS, GIRANDO HACIA EL NORESTE POR COMUNIDAD LA PALMA 1.22 KM, DOBLANDO HACIA EL NOROESTE POR MISMO CAMINO 0.25 KM,CON UN TOTAL DE 12.47 KM</t>
  </si>
  <si>
    <t>CON UN TOTAL DE 12.47 KM</t>
  </si>
  <si>
    <t xml:space="preserve">POBLADO TIERRA BLANCA DE ARRIBA </t>
  </si>
  <si>
    <t>DDUOT-USyAT/2735-E/2025</t>
  </si>
  <si>
    <t>2025-02-10T13.13.59</t>
  </si>
  <si>
    <t>JORGE OLVERA ZUÑIGA</t>
  </si>
  <si>
    <t>DDUOT-USYAT/2734-E/2025</t>
  </si>
  <si>
    <t>PRIVADA DE LA LOMA</t>
  </si>
  <si>
    <t>LA COLINA</t>
  </si>
  <si>
    <t>DDUOT-CCDU/2986/2025</t>
  </si>
  <si>
    <t>2025-02-10T14.48.57</t>
  </si>
  <si>
    <t>A PARTR DE LA GLORIETA PATRIMO NI8O CON RUMBO A CARRETERA SAN MIGUEL DE ALLENDE A QUERETARO CON UNA DISTANC IA DE 1.83 KM, CON COORDENADAS 323465.03 E, 2312216.10 N</t>
  </si>
  <si>
    <t>CON UN TOTAL 1.83 KM</t>
  </si>
  <si>
    <t>EL PREDIO RUSTICO DENOMINADO SAN BENITO, ACTUALMENTE CONOCIDO TAMBIEN COMO RANCHO TRES MARIAS</t>
  </si>
  <si>
    <t>DDUyOT/2885-E/2024</t>
  </si>
  <si>
    <t>2025-02-11T10.17.47</t>
  </si>
  <si>
    <t xml:space="preserve">YOLANDA DEL ROSARIO </t>
  </si>
  <si>
    <t xml:space="preserve">CIRCUITO VALENCIANA </t>
  </si>
  <si>
    <t xml:space="preserve">FRACCIONAMIENTO TIERRAADENTRO COND. 07 MINERAL DE LA VALENCIANA </t>
  </si>
  <si>
    <t>E- N°0553</t>
  </si>
  <si>
    <t>2025-02-11T10.33.25</t>
  </si>
  <si>
    <t>LOTE 1, MZ-1,  Z-1</t>
  </si>
  <si>
    <t>16597/6085/FRACC/DIV/C-2025</t>
  </si>
  <si>
    <t>ART. 22 FRCCION V</t>
  </si>
  <si>
    <t>2025-02-11T10.51.02</t>
  </si>
  <si>
    <t>FRACCION 17 DE LA PARCELA 49, Z-1, P-1/1</t>
  </si>
  <si>
    <t>16598/6086/FRACC/DIV/C-2025</t>
  </si>
  <si>
    <t>2025-2-11T10.49.06</t>
  </si>
  <si>
    <t xml:space="preserve">MARTHA PAULINA </t>
  </si>
  <si>
    <t>COLONIA ALLENDE Y SAN ANTONIO</t>
  </si>
  <si>
    <t>DDUOT/PU/0162-02/2025</t>
  </si>
  <si>
    <t>2025-02-11T11.01.14</t>
  </si>
  <si>
    <t xml:space="preserve">ABRAHAM RODRIGUEZ </t>
  </si>
  <si>
    <t>FRACCION 2 DEL PREDIO "GRANJA LINDAVISTA"</t>
  </si>
  <si>
    <t>14334/5761/FRACC/DIV/C-2024</t>
  </si>
  <si>
    <t>2025-02-11T11.34.54</t>
  </si>
  <si>
    <t>FRACCION 1 DEL PREDIO "GRANJA LINDAVISTA"</t>
  </si>
  <si>
    <t>15620/5979/FRACC/DIV/C-2024</t>
  </si>
  <si>
    <t>2025-02-11T11.31.30</t>
  </si>
  <si>
    <t>16447-6044</t>
  </si>
  <si>
    <t>MENCERA</t>
  </si>
  <si>
    <t>16447/6083/FRACC/DIV/C-2025</t>
  </si>
  <si>
    <t>2025-02-11T11.28.12</t>
  </si>
  <si>
    <t>15622-A</t>
  </si>
  <si>
    <t xml:space="preserve">PAOLO </t>
  </si>
  <si>
    <t xml:space="preserve">MCLENDON </t>
  </si>
  <si>
    <t xml:space="preserve">CARRETERA SAN MIGUEL DE ALLENDE A QUERETARO </t>
  </si>
  <si>
    <t>KM. 5.9</t>
  </si>
  <si>
    <t xml:space="preserve">EJIDO SAUSNABAR Y CAÑAJO </t>
  </si>
  <si>
    <t xml:space="preserve">2) RENOVACIONES DE LICENCIA ESPECIALIZADO </t>
  </si>
  <si>
    <t>D-12777
D-12778</t>
  </si>
  <si>
    <t>ART. 22 FRACCION III REMITIDO AL ART. 22 FRACCION 1 INC B) PTO 1</t>
  </si>
  <si>
    <t>2025-02-11T11.50.52</t>
  </si>
  <si>
    <t>GUTIERREZ GARCIA</t>
  </si>
  <si>
    <t>DE LAS ILUSIONES</t>
  </si>
  <si>
    <t xml:space="preserve">1) RENOVACION DE LICENCIA 
1) TERMIANCION </t>
  </si>
  <si>
    <t>D-12795-DDUOT
DDUOT-CCDU/2998/2025</t>
  </si>
  <si>
    <t>ART. 22 FRACCION  III REMITIDO AL ART. 22 FRACCION 1 INC A) PTO 1
ART. 22 FRACCION XIII INC A) PTO 1</t>
  </si>
  <si>
    <t>2025-03-11T15.26.13</t>
  </si>
  <si>
    <t>ARQ. ALBERTO CERVANTES MATHEHUALA</t>
  </si>
  <si>
    <t>CARDENAL</t>
  </si>
  <si>
    <t xml:space="preserve">FRACC. RESIDENCIAL LA LUZ </t>
  </si>
  <si>
    <t>1) CONSTANCIA DE FACTIBILIDAD 
1) NUMERO OFICIAL COMERCIAL</t>
  </si>
  <si>
    <t>DDUOT-USyAT/2616-E/2024
E- N° 0400</t>
  </si>
  <si>
    <t>ART. 27 FRACCION VI
ART. 22 FRACCION VI</t>
  </si>
  <si>
    <t>2025-02-11T13.30.46</t>
  </si>
  <si>
    <t>MARGARITA MONREAL LABRADA</t>
  </si>
  <si>
    <t>BACHOCO "SOCIEDAD ANONIMA DE CAPITAL VARIABLE"</t>
  </si>
  <si>
    <t>FRACCION DEL PREDIO RUSTICO DENOMINADO "PEQUEÑA PROPIEDAD DE LA EX HACIENDA LA PETACA ACTUALMENTE" PETACA UNO " SAN MIGUEL DE ALLENDE, GUANAJUATO</t>
  </si>
  <si>
    <t>15985/6017/FRACC/DIV/C-2024</t>
  </si>
  <si>
    <t>2025-02-11T14.36.09</t>
  </si>
  <si>
    <t xml:space="preserve">MA. LUISA </t>
  </si>
  <si>
    <t>FRACCION DEL PREDIO RUSTICO DENOMINADO LA PRESITA DE GUADALUPE-SAN MIGUEL DE ALLENDE</t>
  </si>
  <si>
    <t>15898/5988/FRACC/DIV/C-2024</t>
  </si>
  <si>
    <t>2025-02-11T14.39.08</t>
  </si>
  <si>
    <t xml:space="preserve">ANTIGUO CAMINO REAL </t>
  </si>
  <si>
    <t>7-A</t>
  </si>
  <si>
    <t xml:space="preserve">PREDIO RUSTICO DENOMINADO SAN SEBASTIAN DE APARICIO </t>
  </si>
  <si>
    <t>E- N°0527</t>
  </si>
  <si>
    <t>2025-02-11T14.36.00</t>
  </si>
  <si>
    <t>SALOMON VELASQUEZ</t>
  </si>
  <si>
    <t xml:space="preserve">PEDRO IGNACIO </t>
  </si>
  <si>
    <t>FRACCION 10 DEL FRACCIONAMIENTO RESIDENCIAL CAMPESTRE " LA LAGUNITA"</t>
  </si>
  <si>
    <t>16563/6082/FRACC/DIV/V-2025</t>
  </si>
  <si>
    <t>2025-02-12T10.12.46</t>
  </si>
  <si>
    <t>73, Z--1, P 1/1</t>
  </si>
  <si>
    <t>27072/1/2340/FRACC/DIV/C-2023</t>
  </si>
  <si>
    <t>2025-02-12T12.34.29</t>
  </si>
  <si>
    <t xml:space="preserve">NIETO </t>
  </si>
  <si>
    <t xml:space="preserve">CALLEJON DE LAS LUCES </t>
  </si>
  <si>
    <t>D-11927</t>
  </si>
  <si>
    <t>2025-02-12T13.51.17</t>
  </si>
  <si>
    <t>1) BARDADO</t>
  </si>
  <si>
    <t xml:space="preserve">CALLE PIRUL </t>
  </si>
  <si>
    <t>INFONAVIT LA LUZ</t>
  </si>
  <si>
    <t>E- N° 0481</t>
  </si>
  <si>
    <t>2025-02-12T14.55.55</t>
  </si>
  <si>
    <t>IGNACIO ACOSTA</t>
  </si>
  <si>
    <t>29-A</t>
  </si>
  <si>
    <t>E- N° 0570</t>
  </si>
  <si>
    <t>2025-02-13T12.59.37</t>
  </si>
  <si>
    <t>JOSE DE JESUS MENDEZ HERNANDEZ</t>
  </si>
  <si>
    <t>CARLOS FRANCISCO ALATORRE DRESEL, COMPAÑIA INDUSTRIAL AZO, S.A. DE C.V., RICARDO ANTONIO GARRIDO SANCHEZ Y RICARDO JAVIER BARROSO FEATHERTON</t>
  </si>
  <si>
    <t>SANTA CRUZ</t>
  </si>
  <si>
    <t>16475/6080/FRACC/DIV/C-2023</t>
  </si>
  <si>
    <t>2025-02-13T11.07.50</t>
  </si>
  <si>
    <t>GRIMALDO</t>
  </si>
  <si>
    <t xml:space="preserve">SAN JAVIER </t>
  </si>
  <si>
    <t>SAN JAVIER</t>
  </si>
  <si>
    <t>1) RENOVACION DE PERMISO DE CONSTRUCCION MENOR A 150 M2</t>
  </si>
  <si>
    <t>D-6262</t>
  </si>
  <si>
    <t>ART. 22 FRACCION III REMITIDO AL ART. 22  FRACCION 1 INC A) PTO 4</t>
  </si>
  <si>
    <t>2025-02-13T09.31.46</t>
  </si>
  <si>
    <t>A-067</t>
  </si>
  <si>
    <t>JOSE MARTIN GONZALEZ GRIMALDI</t>
  </si>
  <si>
    <t>CABALELRO</t>
  </si>
  <si>
    <t>LIBRAMIENTO MANUEL ZAVALA ZAVALA PPKBZON</t>
  </si>
  <si>
    <t>FRACC. LA LEJONA</t>
  </si>
  <si>
    <t>DDUOT-USyAT/2830-E/2025</t>
  </si>
  <si>
    <t>2025-02-13T12.08.41</t>
  </si>
  <si>
    <t xml:space="preserve">SONIA BLANCA CABELLERO LOPEZ </t>
  </si>
  <si>
    <t xml:space="preserve">OSMAN </t>
  </si>
  <si>
    <t xml:space="preserve">CACOMIXTLE </t>
  </si>
  <si>
    <t>N°8,10,12,14,16,18.</t>
  </si>
  <si>
    <t xml:space="preserve">CARRETERA SAN MIGUEL DE ALLENDE A CELAYA, DON DIEGO </t>
  </si>
  <si>
    <t>6) NUMEROS OFICIALES</t>
  </si>
  <si>
    <t>E- N° 0514,0515,0516,0517,0518,0523.</t>
  </si>
  <si>
    <t>2025-02-20T14.53.05</t>
  </si>
  <si>
    <t xml:space="preserve">SONIA BALDERAS GRANADOS </t>
  </si>
  <si>
    <t>MIGUEL ANGEL GARCIA DOMINGUEZ</t>
  </si>
  <si>
    <t xml:space="preserve">FRACCIONAMIENTO LA LEJONA </t>
  </si>
  <si>
    <t>E- N° 0524</t>
  </si>
  <si>
    <t>2025-02-21T12.17.11</t>
  </si>
  <si>
    <t>LAS MONJAS</t>
  </si>
  <si>
    <t>LA PARROQUIA II</t>
  </si>
  <si>
    <t>3) NUMEROS OFICIALES</t>
  </si>
  <si>
    <t>E- N° 0533
E- N°0535
E- N°0534</t>
  </si>
  <si>
    <t>2025-02-21T13.16.33</t>
  </si>
  <si>
    <t>MIGUEL GRIMALDI MOLINA</t>
  </si>
  <si>
    <t>3) ALINEAMIENTOS</t>
  </si>
  <si>
    <t>D- 2442
D-2444
D-2440</t>
  </si>
  <si>
    <t>3) CONSTANCIAS DE FACTIBILIDAD</t>
  </si>
  <si>
    <t>DDUOT-USyAT/2808-E/2025
DDUOT-USyAT/28010-E/2025
DDUOT-USyAT/2809-E/2025</t>
  </si>
  <si>
    <t>INFRAESTRUCTURA DEL PROYECTO DE INSTALACION DE FIBRA OPTICA SUBTERRANEA</t>
  </si>
  <si>
    <t>SAN MIGUEL DE ALLENDE, GTO.</t>
  </si>
  <si>
    <t>DDUYOT/PU/0178-02/2025</t>
  </si>
  <si>
    <t>ART. 22 FRACCION 1 INC C INC B)</t>
  </si>
  <si>
    <t>2025-02-26T13.36.37</t>
  </si>
  <si>
    <t xml:space="preserve">A PARTIR DE PUENTE DEPRIMIDO CON RUMBO AL SUROESTE SOBRE CARRETERA SAN MIGUEL DE ALLENDE A CELAYA 8.85 KM; GIRANDO HACIA EL SUROESTE POR DESVIACION HACIA GUANAJUATO 1.14 KM, DOBLANDO HACIA EL NOROESTE POR CALLE PRINCIPAL 1.00 KM; CONTINUANDO POR MISMO CAMINO AL NORESTE 0.25 KM; CON UN TOTAL DE 27.71 KM; SIENDO ESTE EL PUNTO DE UBICACION DEL PREDIO </t>
  </si>
  <si>
    <t>DDUOT-USyAT/2742-E/2025</t>
  </si>
  <si>
    <t>2025-02-21T14.52.07</t>
  </si>
  <si>
    <t>DDUOT-USYAT/2741-E/2025</t>
  </si>
  <si>
    <t xml:space="preserve">DIAZ </t>
  </si>
  <si>
    <t>12829/A/5560/FRACC/DIV/C-2023</t>
  </si>
  <si>
    <t>2025-02-21T14.45.29</t>
  </si>
  <si>
    <t>ALEXANDRA SOPHIA DANIELA</t>
  </si>
  <si>
    <t>TRUENOS</t>
  </si>
  <si>
    <t>OTOMI LAKE Y VILLAS I</t>
  </si>
  <si>
    <t>DDUOT-CCDU/3014/2025</t>
  </si>
  <si>
    <t>2025-02-21T15.05.52</t>
  </si>
  <si>
    <t>4-B</t>
  </si>
  <si>
    <t>COLONIA SANTA JULIA</t>
  </si>
  <si>
    <t>E- N° 0500</t>
  </si>
  <si>
    <t>2025-02-24T10.04.25</t>
  </si>
  <si>
    <t>JUANA MAYRA HERNANDEZ ESTRADA</t>
  </si>
  <si>
    <t>JOSE GUADALUPE RAMIREZ RAMIREZ Y VENANCIO MENDOZA RAMIREZ</t>
  </si>
  <si>
    <t>" EL ARCO"</t>
  </si>
  <si>
    <t>EL CARMEN</t>
  </si>
  <si>
    <t xml:space="preserve">15894/6006/FRACC/DIV/C-2024       </t>
  </si>
  <si>
    <t>2025-03-03T09.51.59</t>
  </si>
  <si>
    <t>ROBERT C W SUSAN, MARGARITA MARIA JIMENEZ</t>
  </si>
  <si>
    <t xml:space="preserve">PROLONGACION SANTO DOMINGO </t>
  </si>
  <si>
    <t>COLONIA ARCOS DE SAN MIGUEL</t>
  </si>
  <si>
    <t>E- N°0575-DDUOT</t>
  </si>
  <si>
    <t>2025-03-04T13.20.32</t>
  </si>
  <si>
    <t>ANDRES VACA REINA</t>
  </si>
  <si>
    <t>ROSA MARIA GUADALUPE</t>
  </si>
  <si>
    <t>136-A</t>
  </si>
  <si>
    <t>ZONA CENTRO</t>
  </si>
  <si>
    <t>DDUOT-USyAT/2852-E/2025</t>
  </si>
  <si>
    <t>2025-03-03T12.09.32</t>
  </si>
  <si>
    <t>LIZETH MEJIA DEVORA</t>
  </si>
  <si>
    <t>FABIAN MIZAEL MARTINEZ NAVA, SANDRA BALTAZAR BARAJAS</t>
  </si>
  <si>
    <t>ANTIGUO CAMINO REAL A MARROQUIN</t>
  </si>
  <si>
    <t>PREDIO RUSTICO DENOMINADO LAS COLONIAS</t>
  </si>
  <si>
    <t>E- N°0603-DDUOT</t>
  </si>
  <si>
    <t>2025-03-03T14.47.00</t>
  </si>
  <si>
    <t>RAMIRO RIVERA NUÑEZ</t>
  </si>
  <si>
    <t>FRACCIONAMIENTO ARCOS DE SAN MIGUEL</t>
  </si>
  <si>
    <t>E- N°0622-DDUOT</t>
  </si>
  <si>
    <t>2025-03-04T12.52.13</t>
  </si>
  <si>
    <t>DANIEL NOE TOGNAZZINI</t>
  </si>
  <si>
    <t>VAZQUEZ, CDS</t>
  </si>
  <si>
    <t>ZAMORA RIOS</t>
  </si>
  <si>
    <t>11 B INT. 4</t>
  </si>
  <si>
    <t>COLONIA ALLENDE</t>
  </si>
  <si>
    <t>E- N°0532</t>
  </si>
  <si>
    <t>ART. 22 FRACCION VI Y VII</t>
  </si>
  <si>
    <t>2025-03-06T11.12.13</t>
  </si>
  <si>
    <t>JOSE LUIS GONZALEZ VAZQUEZ</t>
  </si>
  <si>
    <t>11 B INT. 2</t>
  </si>
  <si>
    <t>E- N°0525
D-2438</t>
  </si>
  <si>
    <t>2025-03-06T11.10.06</t>
  </si>
  <si>
    <t>RONDA</t>
  </si>
  <si>
    <t>FRACCIONAMIENTO RESIDENCIAL HOYO 13</t>
  </si>
  <si>
    <t>E- N°0594</t>
  </si>
  <si>
    <t>SMA686493</t>
  </si>
  <si>
    <t>2025-03-04T14.17.45</t>
  </si>
  <si>
    <t>JOSE ANTONIO CERNA CERVANTES</t>
  </si>
  <si>
    <t>LEPONIA</t>
  </si>
  <si>
    <t>E- N°0595</t>
  </si>
  <si>
    <t>2025-03-04T14.16.16</t>
  </si>
  <si>
    <t xml:space="preserve">ARACELI </t>
  </si>
  <si>
    <t>CIRCUITO DAVID ALFARO</t>
  </si>
  <si>
    <t>ZIRANDARO</t>
  </si>
  <si>
    <t>D-12552-DDUOT</t>
  </si>
  <si>
    <t>2025-03-04T15.03.36</t>
  </si>
  <si>
    <t>A-081</t>
  </si>
  <si>
    <t>ALFREDO NOBEL</t>
  </si>
  <si>
    <t>FRACCIONAMIENTO LA PAZ</t>
  </si>
  <si>
    <t>E- N°0546-DDUOT
D-2446</t>
  </si>
  <si>
    <t>ART. 22 FRACCION VI
ART. 22 FRACCION VII</t>
  </si>
  <si>
    <t>2025-03-04T14.57.07</t>
  </si>
  <si>
    <t xml:space="preserve"> LUCERO AURORA SIERRA ESCOBEDO</t>
  </si>
  <si>
    <t>ANDRES MANCERA GONZALEZ Y ARNULFO MANCERA GONZALEZ</t>
  </si>
  <si>
    <t>16627/6090/FRACC/DIV/C-2025</t>
  </si>
  <si>
    <t>2025-03-05T10.41.56</t>
  </si>
  <si>
    <t>CB, ESPACIOS SOCIEDAD ANONIMA PROMOTORA DE INVERSION DE CAPITAL VARIABLE</t>
  </si>
  <si>
    <t>PREDIO RUSTICO DENOMIADO LA CARRERA</t>
  </si>
  <si>
    <t>1) CONSTANCIA DE FACTIBILIDAD
1) NUMERO OFICIAL HABITACIONAL
1) ALINEAMIENTO HABITCIONAL</t>
  </si>
  <si>
    <t>DDUOT-USyAT/2841-E/2025
E- N° 0630
D-2463</t>
  </si>
  <si>
    <t>ART. 27 FRACCION VI
ART. 22 FRACCION VI
ART. 22 FRACCION VII</t>
  </si>
  <si>
    <t>2025-03-05T14.22.05</t>
  </si>
  <si>
    <t>KAREN GORETY MALDONADO AGUADO</t>
  </si>
  <si>
    <t>THOER DESARROLLOS SOCIEDAD ANONIMA DE CAPITAL VARIABLE</t>
  </si>
  <si>
    <t xml:space="preserve">SEVILLA </t>
  </si>
  <si>
    <t>BARROCO</t>
  </si>
  <si>
    <t>D-20289</t>
  </si>
  <si>
    <t>2025-02-13T09.27.41</t>
  </si>
  <si>
    <t>JORGE ARMANDO PALMA DELGADO</t>
  </si>
  <si>
    <t xml:space="preserve">FATIMA </t>
  </si>
  <si>
    <t>AVENIDA DE LA CRUZ</t>
  </si>
  <si>
    <t>NUEVO TENOCHTITLAN</t>
  </si>
  <si>
    <t>D-13131</t>
  </si>
  <si>
    <t>ART. 22 FRACCION III REMITIDO AL ART. 22 FRACCION 1 INC A) PTO 4
ART. 22 FRACCION 1 INC B) PTO 3 INC C)</t>
  </si>
  <si>
    <t>2025-02-13T13.40.23</t>
  </si>
  <si>
    <t>ILIANA GONZALEZ GONZALEZ</t>
  </si>
  <si>
    <t>VESTA QUERETARO, S.R.L. DE C..V</t>
  </si>
  <si>
    <t xml:space="preserve">POLIGONO EMPRESARIAL </t>
  </si>
  <si>
    <t>POLIGO EMPRESARIAL SAN MIGUEL</t>
  </si>
  <si>
    <t>DDUOT-CCDU/3041/2025</t>
  </si>
  <si>
    <t>2025-02-13T14.25.56</t>
  </si>
  <si>
    <t>JIMENA FLORES GONZALEZ</t>
  </si>
  <si>
    <t>A PARTIR DE LA GLORIETA PATRIMONIO CON RUMBO AL NORESTE SOBRE CARRETERA SAN MIGUEL DE ALLENDE A QUERETARO 10.00 KM, GIRANDO HACIA EL NORESTE POR CARRETERA SAN MGUEL DE ALLENE A CORRAL DE PIEDRAS 11.00 KM, DOBALNDO HACIA EL SURESTE POR CALLE SIN NOMBRE 0.17 KM, CON UN TOTAL DE 21.17 KM</t>
  </si>
  <si>
    <t>UN TOTAL DE 21.17 KM</t>
  </si>
  <si>
    <t>CORRAL DE PIEDRAS</t>
  </si>
  <si>
    <t>DDUOT-USYAT/2743-E/2025
DDUOT-USyAT/2744-E/2025</t>
  </si>
  <si>
    <t>ART. 27 FRACCION III
ART. 27 FRACCION VI</t>
  </si>
  <si>
    <t>2025-02-14T08.59.17</t>
  </si>
  <si>
    <t>JULIETA VARHAS CRUZ</t>
  </si>
  <si>
    <t>VIALIDAD INTERIOR</t>
  </si>
  <si>
    <t>FRACCIONAMIENTO ZIRANDARO, CONDOMINIO MAGNOLIAS</t>
  </si>
  <si>
    <t>E- N°0503</t>
  </si>
  <si>
    <t>ART.22 FRACCION VI</t>
  </si>
  <si>
    <t>2025-02-14T13.31.29</t>
  </si>
  <si>
    <t>SALVADORA SUAREZ PACHECO</t>
  </si>
  <si>
    <t xml:space="preserve">SUSANA </t>
  </si>
  <si>
    <t xml:space="preserve">CIRCUITO YOLANDA </t>
  </si>
  <si>
    <t xml:space="preserve">LA VISTA II </t>
  </si>
  <si>
    <t>E- N°0571</t>
  </si>
  <si>
    <t>2025-02-14T14.22.28</t>
  </si>
  <si>
    <t>CARLOS MARTIN RODRIGUEZ HERNANDEZ</t>
  </si>
  <si>
    <t>D-2433</t>
  </si>
  <si>
    <t>SAN JOSE</t>
  </si>
  <si>
    <t>DDUYOT/PU/0169-02/2025</t>
  </si>
  <si>
    <t>2025-02-14T15.08.35</t>
  </si>
  <si>
    <t>ANDREA  VACA REINA</t>
  </si>
  <si>
    <t>CORREO</t>
  </si>
  <si>
    <t>DDUOT-USyAT/2677-E/2024</t>
  </si>
  <si>
    <t>2025-02-25T13.43.54</t>
  </si>
  <si>
    <t>MARIA CARMEN</t>
  </si>
  <si>
    <t>LA LOCALIDAD MENCIONADA SE ENCUENTRA RECONOCIDA Y DENOMINADA  COMO "ZAPOTE", MISMA QUE PERTENECE A ESTE MUNICIPIO DE SAN MIGUEL DE ALLENDE, GUANAJUATO</t>
  </si>
  <si>
    <t xml:space="preserve">RANCHO EL ZAPOTE </t>
  </si>
  <si>
    <t>DDUYOT/PU/0168-02/2025</t>
  </si>
  <si>
    <t>2025-02-17T10.54.05</t>
  </si>
  <si>
    <t>MARIA CARMEN URIBE VARGAS</t>
  </si>
  <si>
    <t>A PARTIR DEL PUENTE BICENTENARIO  CRUCE CON LIBRAMIENTO MANUEL ZAVALA ZAVALA PPKBZON CON RUMBO AL NOROESTE SOBRE CARRETERA A LA CIENEGUITA CON UNA DISTANCIA DE 0.66 KM (SE ENCUENTRAN LAS VIAS DEL TREN), GIRAR AL NOROESTE SOBRE CALZADA DE LA ESTACION CON UNA DISTANCIA DE 2.414 KM, DIRECCION AL NOROESTE SOBRE CAMINO A LA COMUNIDAD DE BANDA CON UNA DISTANCIA DE 0.304 KM,  CON SENTIDO AL OESTE POR CAMINO A PRESITA DE SANTA ROSA CON UNA DISTANCIA DE 0.536 KM, CON UN TOTAL DE 8.594 KM</t>
  </si>
  <si>
    <t xml:space="preserve">                                                                                                                                                                                                                                                                                                                                                                                                                                                                                                                                                                                                        </t>
  </si>
  <si>
    <t xml:space="preserve">EJIDO BANDA OAXACA Y RANCHO NUEVO </t>
  </si>
  <si>
    <t>DDUyOT/3051-E/2025</t>
  </si>
  <si>
    <t>2025-02-17T13.05.19</t>
  </si>
  <si>
    <t>ISABEL GARCIA BASTIDA GERMAN</t>
  </si>
  <si>
    <t>ZIRANDARO, MAGNOLIAS</t>
  </si>
  <si>
    <t>D-2448</t>
  </si>
  <si>
    <t>2025-02-17T13.33.58</t>
  </si>
  <si>
    <t>BRANCO</t>
  </si>
  <si>
    <t xml:space="preserve">STIRLING DICKINSON </t>
  </si>
  <si>
    <t>28  INT. 4
28 INT. 3
28 INT. 1
28 INT. 5
28 INT. 2</t>
  </si>
  <si>
    <t>COLONIA SAN ANTONIO</t>
  </si>
  <si>
    <t xml:space="preserve">5) NUMEROS OFICIALES </t>
  </si>
  <si>
    <t>E- N° 0504
E- N° 0505
E- N° 0507
E- N° 0508
E- N° 0539</t>
  </si>
  <si>
    <t>2025-02-17T14.17.46</t>
  </si>
  <si>
    <t>BENITO BUSTAMANTE</t>
  </si>
  <si>
    <t>MIRASOL</t>
  </si>
  <si>
    <t>FRACC. JARDINES II</t>
  </si>
  <si>
    <t>E- N° 0323</t>
  </si>
  <si>
    <t>2025-02-18T10.56.17</t>
  </si>
  <si>
    <t>A-052</t>
  </si>
  <si>
    <t>E- N° 0324</t>
  </si>
  <si>
    <t>2 MECES</t>
  </si>
  <si>
    <t>PARCELA 137 Z-1 P2/2</t>
  </si>
  <si>
    <t>CERTIFICADO PARCELARIO N°000001034213</t>
  </si>
  <si>
    <t>COMUNIDAD DE CALDERON</t>
  </si>
  <si>
    <t xml:space="preserve">1) CONSTANCIA </t>
  </si>
  <si>
    <t>DDUYOT/PU/0166-02/2025</t>
  </si>
  <si>
    <t>2025-02-18T11.00.20</t>
  </si>
  <si>
    <t>MA. RAQUEL CERRITOS FLORENCTINO</t>
  </si>
  <si>
    <t>WILLIAM JAMES WILSON III Y 
KYRA LEIGH BROWLING</t>
  </si>
  <si>
    <t>PRIVADA DEL FORO</t>
  </si>
  <si>
    <t xml:space="preserve">LOS BALCONES </t>
  </si>
  <si>
    <t>D-12540</t>
  </si>
  <si>
    <t>2025-02-18T11.07.48</t>
  </si>
  <si>
    <t>A-116</t>
  </si>
  <si>
    <t>"EL MEQUITE GRANDE"</t>
  </si>
  <si>
    <t>EL SALITRILLO</t>
  </si>
  <si>
    <t>13451/5662/FRACC/DIV/C-2023</t>
  </si>
  <si>
    <t>2025-02-20T12.59.36</t>
  </si>
  <si>
    <t>CARRETERA SAN MIGUEL DE ALLENDE A CELAYA</t>
  </si>
  <si>
    <t xml:space="preserve"> 3, LOC. 22</t>
  </si>
  <si>
    <t>PREDIO RUSTICO DENOMINADO "SAN FELIPE NERI Y SANTA CRUZ"</t>
  </si>
  <si>
    <t>DDUOT-USyAT/2760-E/2025
E- N° 0569</t>
  </si>
  <si>
    <t>ART. 27 FRACCION VI
ART. 22 FRACCION X INC A)</t>
  </si>
  <si>
    <t>2025-02-19T11.17.29</t>
  </si>
  <si>
    <t>ANGELES FONZALEZ</t>
  </si>
  <si>
    <t>LOTE -3, MZ- 1, Z-1</t>
  </si>
  <si>
    <t>14501/5780/FRACC/DIV/C-2023</t>
  </si>
  <si>
    <t>2025-02-19T11.59.41</t>
  </si>
  <si>
    <t>224, Z-2, P 1/1</t>
  </si>
  <si>
    <t>15390/5936/FRACC/DIV/C-2024</t>
  </si>
  <si>
    <t>2025-02-19T13.15.01</t>
  </si>
  <si>
    <t>FRACCION 3 DE LA PARCELA 58, Z-1, P</t>
  </si>
  <si>
    <t>15687/5983/FRACC/DIV/C-2023</t>
  </si>
  <si>
    <t>2025-02-19T13.16.58</t>
  </si>
  <si>
    <t>SERVIND, SERVICIOS Y MANTENIMIENTOS, SOCIEDAD DE RESPONSABILIDAD LIMITADA DE CAPITAL VARIABLE</t>
  </si>
  <si>
    <t>FRACC. VENTANAS DE SAN MIGUEL</t>
  </si>
  <si>
    <t>E- N° 0333</t>
  </si>
  <si>
    <t>2025-02-19T13.23.53</t>
  </si>
  <si>
    <t>A-159</t>
  </si>
  <si>
    <t>E- N° 0334</t>
  </si>
  <si>
    <t>54, Z-1, P 1/1</t>
  </si>
  <si>
    <t>14079/5839/FRACC/DIV/C-2023</t>
  </si>
  <si>
    <t>2025-02-19T12.52.53</t>
  </si>
  <si>
    <t>VENTANAS</t>
  </si>
  <si>
    <t>D-11744
DDUOT-CCDU/2939/2025</t>
  </si>
  <si>
    <t>ART. 22 FRACCION III REMITIDO AL ART. 22 FRACCION 1 INC A) PTO 4, ART. 22 FRACCION 1 INC B) PTO 3 INC C)
ART. 22 FRACCION XIII INC A) PTO 1</t>
  </si>
  <si>
    <t>2025-02-19T15.02.49</t>
  </si>
  <si>
    <t>1 AÑO
NA</t>
  </si>
  <si>
    <t>AQR, MARTIN ARELLANO LICEA</t>
  </si>
  <si>
    <t>DEANDA, CDS.</t>
  </si>
  <si>
    <t>PRINCIPAL LA CIENEGUITA</t>
  </si>
  <si>
    <t>PREDIO RUSTICO DENOMINADO LA CIENEGUITA O LOS BAÑOS</t>
  </si>
  <si>
    <t>E- N° 0583</t>
  </si>
  <si>
    <t>2025-02-19T15.07.39</t>
  </si>
  <si>
    <t>MARIA DE JESUS JUAREZ</t>
  </si>
  <si>
    <t xml:space="preserve">CARRETERA SAN MIGUEL DE ALLENDE A CELYA </t>
  </si>
  <si>
    <t>DDUOT-USyAT/2761-E/2025</t>
  </si>
  <si>
    <t>2025-02-20T12.48.19</t>
  </si>
  <si>
    <t>ANGELES GONZALEZ</t>
  </si>
  <si>
    <t>VIALIDAD ORIENTE</t>
  </si>
  <si>
    <t xml:space="preserve">PREDIO RUSTICO DENOMINADO RANCHO LA LOMA </t>
  </si>
  <si>
    <t>1) RENOVACION DE LICENCIA RESIDENCIAL
1) TERMIANCION DE OBRA</t>
  </si>
  <si>
    <t>D-12881
DDUOT-CCDU/2906/2025</t>
  </si>
  <si>
    <t>ART. 22 FRACCION III REMITIDO AL ART. 22 FRACCION 1 INC A) PTO 4
ART. 22 FRACCION XIII INC A) PTO 1</t>
  </si>
  <si>
    <t>2025-02-20T09.52.58</t>
  </si>
  <si>
    <t>A-134</t>
  </si>
  <si>
    <t>HARUMI MARTINEZ CUESTA</t>
  </si>
  <si>
    <t>ERICA DEL CARMEN</t>
  </si>
  <si>
    <t>DDUOT-USyAT/2833-E/2025</t>
  </si>
  <si>
    <t>2025-02-20T10.55.14</t>
  </si>
  <si>
    <t>MAXIMILIANO VALDEZ BUSTAMANTE</t>
  </si>
  <si>
    <t>PROYECTO DENOMINADO "ASTER 2 GTAC SAN MIGUEL DE ALLENDE" EN LA COMUNIDAD DE CERRITOS SOBRE LA CALLE LIBERTAD</t>
  </si>
  <si>
    <t>DDUYOT/PU/120-09/2024</t>
  </si>
  <si>
    <t>2025-02-20T11.08.17</t>
  </si>
  <si>
    <t>ALBERTO ALARCON LOPEZ</t>
  </si>
  <si>
    <t>4. Z-1, P 2/2</t>
  </si>
  <si>
    <t>LA PALMITA</t>
  </si>
  <si>
    <t>14872/5827/FRACC/DIV/C-2023</t>
  </si>
  <si>
    <t>2025-02-20T11.22.11</t>
  </si>
  <si>
    <t>14872-1-5827</t>
  </si>
  <si>
    <t>4, Z-1, P 2/2</t>
  </si>
  <si>
    <t>14872/4/5827/FRACC/DIV/C-2023</t>
  </si>
  <si>
    <t>2025-02-20T11.24.19</t>
  </si>
  <si>
    <t xml:space="preserve">CHARLES </t>
  </si>
  <si>
    <t xml:space="preserve">HANSON </t>
  </si>
  <si>
    <t>DROZDYR</t>
  </si>
  <si>
    <t xml:space="preserve">PRINCIPAL DE LANDETA </t>
  </si>
  <si>
    <t>KM. 3010</t>
  </si>
  <si>
    <t xml:space="preserve">EJIDO LA PALMITA </t>
  </si>
  <si>
    <t>D-13118</t>
  </si>
  <si>
    <t>2025-02-20T11.52.22</t>
  </si>
  <si>
    <t xml:space="preserve">PASEO VISTA ANTIGUA </t>
  </si>
  <si>
    <t>1) RENOVACION DE PERMISO DE COSNTRUCCION RESIDENCIAL + BARDADO</t>
  </si>
  <si>
    <t>D-5474-DDUOT</t>
  </si>
  <si>
    <t>2025-02-20T12.32.34</t>
  </si>
  <si>
    <t>JOSE ANTONIO AGUADO ARANA</t>
  </si>
  <si>
    <t>JAQUELINE MORALES VAZQUEZ &amp; 
ROBERTO MORALES GONZALEZ</t>
  </si>
  <si>
    <t xml:space="preserve">CALLE SAMOABAR </t>
  </si>
  <si>
    <t>FRACC. INSURGENTES</t>
  </si>
  <si>
    <t>DDUOT-CCDU/2665/2025</t>
  </si>
  <si>
    <t>2025-02-20T12.30.16</t>
  </si>
  <si>
    <t>ANTONIO ARANA AGUADO</t>
  </si>
  <si>
    <t xml:space="preserve">PROLONGACION PARROQUIA </t>
  </si>
  <si>
    <t>22 INT. 2-C</t>
  </si>
  <si>
    <t>E- N° 0572</t>
  </si>
  <si>
    <t>2025-02-20T12.47.07</t>
  </si>
  <si>
    <t>MIGUEL GRIMAKLDI MARTINEZ</t>
  </si>
  <si>
    <t>AL NORTE DE LOS RODRIGUEZ, MUNICIPIO DE SAN MIGUEL ALLENDE, EMTRE LAS COORDENADAS GEOGRAFICAS 21¨,05¨,50.8¨N 100°, 33, 13.7¨W Y 21¨, 06¨, N 100°, 38¨, 03.1¨W</t>
  </si>
  <si>
    <t>1) CONSTAN CIA DE UBICACION</t>
  </si>
  <si>
    <t>DDUYOT/PU/0164-02/2025</t>
  </si>
  <si>
    <t>2025-02-20T13.00.46</t>
  </si>
  <si>
    <t>JOSE JESUS MEDINA GARCIA</t>
  </si>
  <si>
    <t>PARCELA 180, Z-1, P 1/1</t>
  </si>
  <si>
    <t>9257/4909/FRACC/DIV/C-2023</t>
  </si>
  <si>
    <t>2025-02-20T13.22.59</t>
  </si>
  <si>
    <t>"CASA HOGAR CORAZON SAN MIGUEL", ASOCIACION CIVIL</t>
  </si>
  <si>
    <t>PIPILA</t>
  </si>
  <si>
    <t>COMUNIDAD DE LOS LOPEZ</t>
  </si>
  <si>
    <t xml:space="preserve">1) RENOVACION DE BARDEADO </t>
  </si>
  <si>
    <t>D-13061</t>
  </si>
  <si>
    <t>ART. 22 FRACCION III REMITIDO AL ART. 22 FRACCION 1 INC B) PTO 3 INC C)</t>
  </si>
  <si>
    <t>2025-02-20T14.47.23</t>
  </si>
  <si>
    <t>GUSTAVO BARRERA GARCIA</t>
  </si>
  <si>
    <t>CACOMIXTLE</t>
  </si>
  <si>
    <t xml:space="preserve">CARRETERA SAN MIGUEL DE ALLENDE A CELYA, DON DIEGO </t>
  </si>
  <si>
    <t>E- N°0519</t>
  </si>
  <si>
    <t>2025-02-20T14.54.29</t>
  </si>
  <si>
    <t>MARCELA OSMAN ORTIZ</t>
  </si>
  <si>
    <t>15008-a</t>
  </si>
  <si>
    <t>MINERAL DE LA LUZ</t>
  </si>
  <si>
    <t>CONDOMINIO MINERAL DE LA VALENCIANA TIERRADENTRO</t>
  </si>
  <si>
    <t>E- N°0405</t>
  </si>
  <si>
    <t>2025-02-24T08.54.24</t>
  </si>
  <si>
    <t>GUILLERMO SANCHEZ ARRIETA</t>
  </si>
  <si>
    <t xml:space="preserve">ESTEBAN </t>
  </si>
  <si>
    <t>PRIVADA HACIENDA DEL CARMEN</t>
  </si>
  <si>
    <t>PRESITA DE GUADALUPE</t>
  </si>
  <si>
    <t>1) PERMISO DE CONSTRUCCION RESIDENCIAL + BARDADO 
1) NUMERO OFICIAL HABITACIONAL</t>
  </si>
  <si>
    <t>D-13539-DDUOT
D-19799</t>
  </si>
  <si>
    <t>ART. 22 FRACCION 1 INC A) PTO 4
ART. 22 FRACCION 1 INC B) PTO 3 INC C)
ART. 22 FRACCION VI</t>
  </si>
  <si>
    <t>2025-02-24T10.16.21</t>
  </si>
  <si>
    <t>A-117
NA</t>
  </si>
  <si>
    <t>DAVID ALFARO SIQUEIROS</t>
  </si>
  <si>
    <t xml:space="preserve">ZIRANDARO, COND. OLEO </t>
  </si>
  <si>
    <t>1) PERMISO DE CONSTRUCCION RESIDENCIAL MENORA A 150 M2</t>
  </si>
  <si>
    <t>E- N° 0271</t>
  </si>
  <si>
    <t>2025-02-24T11.41.13</t>
  </si>
  <si>
    <t>A-113</t>
  </si>
  <si>
    <t>J. PLATON ELIAS</t>
  </si>
  <si>
    <t>REAL DEL SALTO</t>
  </si>
  <si>
    <t>17 INT. 1</t>
  </si>
  <si>
    <t>PREDIO RUSTICO DENOMINADO "SALTITO DE GUADALUPE"</t>
  </si>
  <si>
    <t>E- N°0434-DDUOT
E- N° 0547</t>
  </si>
  <si>
    <t>ART. 22 FRACCION 1 INC A) PTO 4
ART. 22 FRACCION VI</t>
  </si>
  <si>
    <t>2025-02-24T12.30.04</t>
  </si>
  <si>
    <t>1 AÑO 
NA</t>
  </si>
  <si>
    <t>A-113
NA</t>
  </si>
  <si>
    <t xml:space="preserve">TORRES </t>
  </si>
  <si>
    <t>STEFFEY, CDS.</t>
  </si>
  <si>
    <t>RUSTICO DENOMINADO "GRANJA LUNA"</t>
  </si>
  <si>
    <t>33017/5890/FRACC/DIV/C-2023
33017/1/5890/FRACC/DIV/C-2023
33017/2/5890/FRACC/DIV/C-2023</t>
  </si>
  <si>
    <t>2025-02-24T13.02.25</t>
  </si>
  <si>
    <t>2025-02-24T14.46.38</t>
  </si>
  <si>
    <t>QUETEZALOTES S.A. DE C.V.</t>
  </si>
  <si>
    <t xml:space="preserve">CARRETERA SAN MIGUEL DE ALLENDE A DOLORES HIDALGO, GIRANDO POR VIALIDAD INTERNA DE DESARROLLO SENDEROS </t>
  </si>
  <si>
    <t>KM 1.68</t>
  </si>
  <si>
    <t>PREDIO RUSTICO DENOMINADO SAN IGNACIO Y TIERRAS DE PAZ (SENDEROS)</t>
  </si>
  <si>
    <t>D-13068-DDUOT
DDUyOT/T-0195-16411/FRACC/2025</t>
  </si>
  <si>
    <t>ART. 22 FRACCION III REMITIDO AL ART. 22 FRACCION 1 INC A) PTO 4
ART. 22 FRACCION 1 INC B) PTO 3
ART. 22 FRACCION XIII INC A) PTO 1</t>
  </si>
  <si>
    <t>2025-02-24T14.15.10</t>
  </si>
  <si>
    <t>RAQUEL HERNANDEZ CORREA</t>
  </si>
  <si>
    <t>REBECA</t>
  </si>
  <si>
    <t xml:space="preserve">EDAM PONIENTE </t>
  </si>
  <si>
    <t xml:space="preserve">FRACCIONAMIENTO POLO HABITACIONAL, LA ESMERALDA </t>
  </si>
  <si>
    <t>E- N°0521</t>
  </si>
  <si>
    <t>2025-02-25T11.34.23</t>
  </si>
  <si>
    <t>REBECA DELGADO ARZATE</t>
  </si>
  <si>
    <t>SOTELO</t>
  </si>
  <si>
    <t xml:space="preserve">HACIENDA SANTA MARGARITA </t>
  </si>
  <si>
    <t>4-A</t>
  </si>
  <si>
    <t>FRACCIONAMIENTO RESIDENCIAL CAMPESTRE PRESITA DE GUADALAUPE</t>
  </si>
  <si>
    <t>E- N°0567</t>
  </si>
  <si>
    <t>2025-02-25T12.41.43</t>
  </si>
  <si>
    <t>SERGIO MONTAYO MARTINEZ</t>
  </si>
  <si>
    <t>HACIENDA EL CARMEN</t>
  </si>
  <si>
    <t xml:space="preserve">FRACCIONAMIENTO RESIDENCIAL CAMPESTRE, PRESITA DE GUADALUPE </t>
  </si>
  <si>
    <t>E- N°0562</t>
  </si>
  <si>
    <t>2025-02-25T13.00.30</t>
  </si>
  <si>
    <t>SERGIO MONTOYA MARTINEZ</t>
  </si>
  <si>
    <t xml:space="preserve">MA. CONCEPCION </t>
  </si>
  <si>
    <t>AVENIDA REVOLUCION</t>
  </si>
  <si>
    <t xml:space="preserve">JULIO </t>
  </si>
  <si>
    <t>PEÑAS DE ARRIBA</t>
  </si>
  <si>
    <t>LA TALEGA</t>
  </si>
  <si>
    <t>13039/5586/FRACC/DIV/C-2024</t>
  </si>
  <si>
    <t>2025-02-26T11.49.18</t>
  </si>
  <si>
    <t>CALLE SIN NOMBRE</t>
  </si>
  <si>
    <t>EJIDO LA PALMITA</t>
  </si>
  <si>
    <t>DDUOT-USyAT/2776-E/2025
E- N°0538</t>
  </si>
  <si>
    <t>2025-02-26T12.06.48</t>
  </si>
  <si>
    <t>SANTUARIO HOGAR GUADALUPANO, A.C.</t>
  </si>
  <si>
    <t>CARRETERA SAN MIGUEL A DOLORES</t>
  </si>
  <si>
    <t>KM 0.3</t>
  </si>
  <si>
    <t>COL. MEXIQUITO</t>
  </si>
  <si>
    <t xml:space="preserve">1) PERMISO DE CONSTRUCCION ESPECIALIZADO
1) TERMINACION DE OBRA </t>
  </si>
  <si>
    <t>E- N° 0233</t>
  </si>
  <si>
    <t>ART. 22 FRACCION 1 INC B) PTO 1
ART. 22 FRACCION XIII INC A) PTO 1</t>
  </si>
  <si>
    <t>2025-02-26T14.52.05</t>
  </si>
  <si>
    <t>"PULSA SAN MIGUEL" S.A. DE C.V.</t>
  </si>
  <si>
    <t>GOUDA ORIENTE
GOUDA NORTE
GOUDA CENTRO SUR
SENDERO GOUDA ORIENTE</t>
  </si>
  <si>
    <t>2,4.6,8,10,12,14,16,18,20,22,24,26,28.30,32.
1,3,5,7,9,11,13,15,17,19,21,23,25.
24,26,28,30,32,34,36,38,40,42.
1,3,5,7,9,11.</t>
  </si>
  <si>
    <t xml:space="preserve">DDUyOT/T0236,0237,0238,0239,0240,0241,0242,0243,0244,0245,0246,0247,0248,0249,0250,0251,0252,0253,0254,0255,0256,0257,0258,0259,0260,0261,0262,0263,0264,0265,0266,0267,0268,0269,0270,0271,0272,0273,0274,0275,0276,0276,0277,0278,0279.      </t>
  </si>
  <si>
    <t>2025-02-26T15.11.24</t>
  </si>
  <si>
    <t>GOUDA NORTE</t>
  </si>
  <si>
    <t>4,4-A,6,6-A,8,8-A,10,10-A,12,12-A,14,14-A,16,16-A,18,18-A,20,20-A,22,22-A,24,24-A,26,26-A,28,28-A,30,30-A,32,32-A,34,34-A,36, 36-A.</t>
  </si>
  <si>
    <t>34) TERMINACIONES DE OBRA</t>
  </si>
  <si>
    <t>DDUyOT/T0202,0203,0204,0205,0206,0207,0208,0209,0210,0211,0212,0213,0214,0215,0216,0217,0218,0219,0220,0221,0225,0226,0227,0228,0229,0230,0231,0232,0233,0234,0235,0236,0237,0238/FRACC/2025</t>
  </si>
  <si>
    <t>2025-02-26T15.14.48</t>
  </si>
  <si>
    <t>JARDIN HIDALGO</t>
  </si>
  <si>
    <t>57 INT 6</t>
  </si>
  <si>
    <t>FRACCIONAMIENTO JARDINES DE ALLENDE</t>
  </si>
  <si>
    <t>E- N°0545</t>
  </si>
  <si>
    <t>2025-02-27T10.45.43</t>
  </si>
  <si>
    <t>SANDRA NAVARRO RODFRIGUEZ</t>
  </si>
  <si>
    <t>"LLANO BLANCO"</t>
  </si>
  <si>
    <t>16716-A/6094/FRACC/DIV/C-2025</t>
  </si>
  <si>
    <t>2025-02-27T11.17.13</t>
  </si>
  <si>
    <t>EL SACRIFICIO</t>
  </si>
  <si>
    <t>SAN JOSE DE LA AMISTAD</t>
  </si>
  <si>
    <t>15371/5886/FRACC/DIV/C-2024</t>
  </si>
  <si>
    <t>2025-02-27T11.15.10</t>
  </si>
  <si>
    <t>AVENIDA PRIMERA DE MAYO</t>
  </si>
  <si>
    <t>IGNACIO RAMIREZ</t>
  </si>
  <si>
    <t>1) NUMERO OFICIAL
1) ALINEAMIENTO</t>
  </si>
  <si>
    <t>E- N°0581
D-2451</t>
  </si>
  <si>
    <t>2025-02-2027T11.27.42</t>
  </si>
  <si>
    <t>EUGENIO SANCHEZ RODRIGUEZ</t>
  </si>
  <si>
    <t>LIBRAMIENTO MANUEL ZAVALA  JOSE MANUEL ZAVALA ZAVALA Y CARRETERA SAN MIGUEL DE ALLENDE A CELAYA</t>
  </si>
  <si>
    <t>DDUYOT/PU/0180-02/2025</t>
  </si>
  <si>
    <t>ART. 27 FRACCION I INCISO C) INCISO B)</t>
  </si>
  <si>
    <t>2025-02-27T11.26.24</t>
  </si>
  <si>
    <t>MARIA LUISA GONZALEZ CHAVEZ</t>
  </si>
  <si>
    <t>DDUOT-CCDU/3128/2025</t>
  </si>
  <si>
    <t>2025-02-27T12.17.35</t>
  </si>
  <si>
    <t xml:space="preserve">PALOMA </t>
  </si>
  <si>
    <t>11-A INT. 5</t>
  </si>
  <si>
    <t>LAS COLONIAS</t>
  </si>
  <si>
    <t>4) RENOVACIONES RESIDENCIAL
1) TERMINACION DE OBRA</t>
  </si>
  <si>
    <t>D-6281-DDUOT
DDUyOT/T0283-16741/FRACC/2025</t>
  </si>
  <si>
    <t>2025-02-28T13.32.40</t>
  </si>
  <si>
    <t>ARQ. GUSTAVO ARROYO</t>
  </si>
  <si>
    <t>7326-4501</t>
  </si>
  <si>
    <t>UNA FRACCION DE SOLAR URBANO UBICQADO EN LA SEGUNDA CUESTA DE LORETO NUMERO 24</t>
  </si>
  <si>
    <t>7326/4501/FRACC/DIV/C-2023</t>
  </si>
  <si>
    <t>2025-02-27T12.53.12</t>
  </si>
  <si>
    <t>JOSE FRANCISCO GARCIA PEREZ
JOSE ANTONIO SANCHEZ MUÑIZ ESPINOSA</t>
  </si>
  <si>
    <t>A PARTIR DEL INSTITUTO MEXICANO DEL SEGURO SOCIAL CON RUMBO AL NOROESTE SOBRE CARRETERA SAN MIGUEL DE ALLENDE A DOLORES HIDALGO CON UNA DISTANCIA DE 13.00 KM, GIRAR AL NOROESTE POR CARRETERA A ATOTONILCO CON UNA DISTANCIA DE 1.820 KM, DOBLAR AL OESTE POR CAMINO A LA CUADRILLA CON UNA DISTANCIA DE 0.953 KM, CON UN TOTAL DE 15.773 KM</t>
  </si>
  <si>
    <t>PREDIO RUSTICO VILLAS ARBOL DEL VIENTO</t>
  </si>
  <si>
    <t>DDUyOT/3139-E/2025</t>
  </si>
  <si>
    <t>2025-02-27T13.05.07</t>
  </si>
  <si>
    <t>ANTONIO SANCHEZ MUÑIZ</t>
  </si>
  <si>
    <t>CIRCUITO HACIENDA SANTA MARGARITA</t>
  </si>
  <si>
    <t>FRACCIONAMIENTO PRESITA DE GUADALUPE</t>
  </si>
  <si>
    <t>E N°0554</t>
  </si>
  <si>
    <t>2025-02-27T13.07.17</t>
  </si>
  <si>
    <t>JOSE FRANCISCO SANCHEZ PEREZ</t>
  </si>
  <si>
    <t xml:space="preserve">ERIKA </t>
  </si>
  <si>
    <t>CERRADA DE SAN JOAQUIN</t>
  </si>
  <si>
    <t>COLONIA EL OBRAJE</t>
  </si>
  <si>
    <t>E- N°0580</t>
  </si>
  <si>
    <t>2025-02-27T14.20.20</t>
  </si>
  <si>
    <t>ERNESTO MUÑOZ MOJICA</t>
  </si>
  <si>
    <t>CALLE ARROYO DEL ATASCADERO</t>
  </si>
  <si>
    <t>DDUOT-USyAT/2751-E/2025</t>
  </si>
  <si>
    <t>2025-02-27T15.04.08</t>
  </si>
  <si>
    <t>DDUOT-USyAT/2750-E/2025</t>
  </si>
  <si>
    <t>2025-02-27T15.02.24</t>
  </si>
  <si>
    <t>DDUOT-USyAT/2749-E/2025</t>
  </si>
  <si>
    <t>2025-02-27T15.01.07</t>
  </si>
  <si>
    <t>CALLE  IGNACIO RAMIREZ</t>
  </si>
  <si>
    <t>FRACCIONAMIENTO GUADALUPE DE MEXIQUITO II</t>
  </si>
  <si>
    <t>DDUOT-USyAT/2753-E/2025</t>
  </si>
  <si>
    <t>2025-02-27T14.59.42</t>
  </si>
  <si>
    <t xml:space="preserve">RUIZ </t>
  </si>
  <si>
    <t>CALLE JUAN JOSE DE LOS REYES MARTINEZ</t>
  </si>
  <si>
    <t>36-A</t>
  </si>
  <si>
    <t>FFRACCIONAMIENTO INSURGENTES</t>
  </si>
  <si>
    <t>DDUOT-USyAT/2754-E/2025</t>
  </si>
  <si>
    <t>2025-02-27T14.56.28</t>
  </si>
  <si>
    <t>"SAN CRISTOBAL"</t>
  </si>
  <si>
    <t>16818/6096/FRACC/DIV/C-2025</t>
  </si>
  <si>
    <t>ART. 22 RACCION V</t>
  </si>
  <si>
    <t>2025-02-28T10.28.29</t>
  </si>
  <si>
    <t>VASCO DE QUIROGA</t>
  </si>
  <si>
    <t>E- N°0568</t>
  </si>
  <si>
    <t>2025-02-28T10.57.52</t>
  </si>
  <si>
    <t xml:space="preserve">JOSE DAVIS RAMIREZ </t>
  </si>
  <si>
    <t>CALLE ANCHA DE SAN ANOTNIO</t>
  </si>
  <si>
    <t>81-A</t>
  </si>
  <si>
    <t>DDUOT-USyAT/2820-E/2025</t>
  </si>
  <si>
    <t>2025-02-28T11.45.24</t>
  </si>
  <si>
    <t>ING. JOSE ROGELIO GOMEZ PATLAN</t>
  </si>
  <si>
    <t>TELECOMUNICACIONES, S.A.P.I. DE C.V,</t>
  </si>
  <si>
    <t>PROYECTO DE INSTALACIONES DE FIBRA OPTICA SUBTERRANEA DENTRO DEL MUNICIPIO DE SAN MIGUEL DE ALLENDE, GTO0</t>
  </si>
  <si>
    <t>PERMISO CONDICIONADO</t>
  </si>
  <si>
    <t>DDUYOT/PU/0187-02/2025</t>
  </si>
  <si>
    <t>ART. 22 FRACCION I INC C) INC B)</t>
  </si>
  <si>
    <t>2025-02-03T11.23.14</t>
  </si>
  <si>
    <t>DANIEL EMMANUEL GONZALEZ CORDOBA</t>
  </si>
  <si>
    <t>HACIENDA EL MOLINO</t>
  </si>
  <si>
    <t>FRACCIONAMIENTO LAS BRISAS II</t>
  </si>
  <si>
    <t>E- N°0576</t>
  </si>
  <si>
    <t>2025-02-28T12.07.47</t>
  </si>
  <si>
    <t>MONICA MARTINEZ CORTES</t>
  </si>
  <si>
    <t>NEUENSCHWANDER</t>
  </si>
  <si>
    <t>RESIDENCIAL HOYO</t>
  </si>
  <si>
    <t xml:space="preserve">2) RENOVACIONES RESIDENCIALES 
2) TERMINACIONES </t>
  </si>
  <si>
    <t>D-11673-DDUOT
D-11674-DDUOT
DDUOT-CCDU/2855/2024
DDUOT-CCDU/2854/2024</t>
  </si>
  <si>
    <t>ART. 22 FRACCION 1 INC A) PTO 4
ART. 22 FRACCION XIII INC A) PTO 1</t>
  </si>
  <si>
    <t>2025-02-28T13.35.39</t>
  </si>
  <si>
    <t>A-190</t>
  </si>
  <si>
    <t xml:space="preserve">ANGEL </t>
  </si>
  <si>
    <t>QUIROZ DE LUCIA</t>
  </si>
  <si>
    <t>CD</t>
  </si>
  <si>
    <t xml:space="preserve">CALLE DE HIDALGO </t>
  </si>
  <si>
    <t>DDUOT-USyAT/2861-E/2024</t>
  </si>
  <si>
    <t>2025-02-28T13.39.00</t>
  </si>
  <si>
    <t>LA MARGADA</t>
  </si>
  <si>
    <t>COLONIA GUADIANA</t>
  </si>
  <si>
    <t>E- N°0528</t>
  </si>
  <si>
    <t>2025-02-28T14.24.40</t>
  </si>
  <si>
    <t xml:space="preserve">JUAN CARLOS VALDES </t>
  </si>
  <si>
    <t>06763-5573</t>
  </si>
  <si>
    <t>CELINA</t>
  </si>
  <si>
    <t>FRACCION UNO DE LA FRACCION UNICA DE LA PARCELA 28, Z Z P 1/1</t>
  </si>
  <si>
    <t>6763/5573/FRACC/DIV/C-2023</t>
  </si>
  <si>
    <t>2025-02-28T14.12.15</t>
  </si>
  <si>
    <t>JENARO</t>
  </si>
  <si>
    <t>PARCELA 25, Z-1, P 1/3</t>
  </si>
  <si>
    <t>SANTAS MARIAS</t>
  </si>
  <si>
    <t>10455/5610/FRACC/DIV/C-2023</t>
  </si>
  <si>
    <t>2025-02-28T14.14.17</t>
  </si>
  <si>
    <t>REGISTRO DE ENTEROS ELABORADOS EN EL MES DE MARZO DEL 2025</t>
  </si>
  <si>
    <t>NUMERO</t>
  </si>
  <si>
    <t>A QUIEN FUE ENTREGADO EL TRAMITE</t>
  </si>
  <si>
    <t>LUROLA S.A.P.I. DE CV</t>
  </si>
  <si>
    <t>ZACATEROS</t>
  </si>
  <si>
    <t>1) PERMISO USO DE SUELO</t>
  </si>
  <si>
    <t>DDUOT-USyAT/2851-E/2025</t>
  </si>
  <si>
    <t>2025-03-03T12.12.47</t>
  </si>
  <si>
    <t>ANGELES LIZETH MEJIA DEVORA</t>
  </si>
  <si>
    <t>DESARROLLADORA PUNTA SUR, S.A. DE C.V.</t>
  </si>
  <si>
    <t>FRACCIONES DE "SAN IGANCIO" Y "TIERRAS DE PAZ"</t>
  </si>
  <si>
    <t>23559/1963/FRACC/DIV/C-2023</t>
  </si>
  <si>
    <t>2025-03-03T14.07.51</t>
  </si>
  <si>
    <t>AVENIDA REFORMA</t>
  </si>
  <si>
    <t>FRACC. IGNACIO RAMIREZ</t>
  </si>
  <si>
    <t>E- N°0597</t>
  </si>
  <si>
    <t>2025-03-03T13.51.04</t>
  </si>
  <si>
    <t xml:space="preserve">MANUEL </t>
  </si>
  <si>
    <t>MENDIOLA</t>
  </si>
  <si>
    <t>VIALIDAD PONIENTE (PRIVADA I)</t>
  </si>
  <si>
    <t>2-A</t>
  </si>
  <si>
    <t>RANCHO LA LOMA</t>
  </si>
  <si>
    <t>1) RENOVACION DE LICENCIA + BARDADO</t>
  </si>
  <si>
    <t>D-12527-DDUOT</t>
  </si>
  <si>
    <t>ART. 22 FRACCION III REMITIDO AL ART. 22 FRACCION 1 INC A) PTO4
ART. 22 FRACCION 1 INC B) PTO 3 INC C)</t>
  </si>
  <si>
    <t>2025-03-03T14.07.28</t>
  </si>
  <si>
    <t>A-194</t>
  </si>
  <si>
    <t>GUSTAVO ARROYO</t>
  </si>
  <si>
    <t xml:space="preserve">ING. ADAN FRANCISCO JAVIER </t>
  </si>
  <si>
    <t>PROYECTO DE CONSTRUCCION DE LA AUTOPISTA SILAO-SAN MIGUEL DE ALLENDE EN SU TRAMO POR EL MUNICIPIO DE SAN MIGUEL CON UNA LONGITUD DE 4 KM</t>
  </si>
  <si>
    <t>DDUYOT/PU/0185-02/2025</t>
  </si>
  <si>
    <t>2025-03-03T14.24.51</t>
  </si>
  <si>
    <t xml:space="preserve">LORENZO ARANDA ESPINOZA </t>
  </si>
  <si>
    <t>ANTONY</t>
  </si>
  <si>
    <t>DDUYOT/PU/0186-02/2025</t>
  </si>
  <si>
    <t>ART. 22 FRACCION I C) INCISO</t>
  </si>
  <si>
    <t>2025-03-05T14.52.18</t>
  </si>
  <si>
    <t>FANNY LESLIE COLL CLEMENETE, BULMARO MORALES FUENTES</t>
  </si>
  <si>
    <t>E- N°0565-DDUOT</t>
  </si>
  <si>
    <t>2025-03-04T08.34.21</t>
  </si>
  <si>
    <t>BULMARO MORALES FUENTES</t>
  </si>
  <si>
    <t>SMA686240
D-11706</t>
  </si>
  <si>
    <t>CABRERA</t>
  </si>
  <si>
    <t>12-A</t>
  </si>
  <si>
    <t>FRACC. RESIDENCIAL CAMPRESTRE "LA LAGUNITA"</t>
  </si>
  <si>
    <t>D-11706-DDUOT</t>
  </si>
  <si>
    <t>ART. 22 FRACCION III REMITIDO AL ART, 22 FRACCION 1 INC A) PTO 4</t>
  </si>
  <si>
    <t>2025-03-04T10.14.22</t>
  </si>
  <si>
    <t xml:space="preserve">OSCAR JIMENEZ </t>
  </si>
  <si>
    <t>SMA686238
D-11707</t>
  </si>
  <si>
    <t>D-11707-DDUOT</t>
  </si>
  <si>
    <t>AER. 22 FRACCION III REMITIDO AL ART. 22 FRACCION 1 INC A) PTO 4</t>
  </si>
  <si>
    <t>2025-03-04T10.12.02</t>
  </si>
  <si>
    <t>"MONTERREY Y SABINBAS", S.A. DE C.V.</t>
  </si>
  <si>
    <t>3 LOCAL 22</t>
  </si>
  <si>
    <t>PREDIO DENOMINADO "SAN FELIPE NERI  Y SANTA  CRUZ"</t>
  </si>
  <si>
    <t>DDUOT-USyAT/2853-E/2025</t>
  </si>
  <si>
    <t>2025-03-04T10.35.14</t>
  </si>
  <si>
    <t>OLGA MELISA</t>
  </si>
  <si>
    <t>LIBRAMIENTO JOSE MANUEL ZAVALA ZAVALA PPKBZON</t>
  </si>
  <si>
    <t>165 INT. SA-3</t>
  </si>
  <si>
    <t>LA LUCIERNAGA</t>
  </si>
  <si>
    <t>E- N° 0480, DDUOT-USyAT/2627-E/2024</t>
  </si>
  <si>
    <t>ART. 27 FRACCION VI ; ART. 22 FRACCION X INC A)</t>
  </si>
  <si>
    <t>2025-03-04T12.08.40</t>
  </si>
  <si>
    <t>DANIELA ALFARO ARTEAGA</t>
  </si>
  <si>
    <t>1) PERMISO NUMERO OFICIAL</t>
  </si>
  <si>
    <t>E- N° 0622</t>
  </si>
  <si>
    <t>ISIDRO BERNARDO MARTINEZ SANCHEZ Y JOAQUIN RODRIGO MARTINEZ SANCHEZ</t>
  </si>
  <si>
    <t>OJO DE AGUA IDENTIFICADO COMO CAMINO A XICHU</t>
  </si>
  <si>
    <t>VALLE DE MAIZ</t>
  </si>
  <si>
    <t xml:space="preserve">2) RENOVACIONES DE LICENCIA </t>
  </si>
  <si>
    <t>D-11908-DDUOT</t>
  </si>
  <si>
    <t>2025-03-04T13.05.32</t>
  </si>
  <si>
    <t>RIGOBERTO</t>
  </si>
  <si>
    <t>SANCHEZ, CD.</t>
  </si>
  <si>
    <t>CALLE MINERVA</t>
  </si>
  <si>
    <t>COL. OLIMPO</t>
  </si>
  <si>
    <t>DDUOT-USyAT/2849-E/2025</t>
  </si>
  <si>
    <t>2025-03-04T13.17.23</t>
  </si>
  <si>
    <t>E- N°0548
E- N°0435-DDUOT
DDUyOT/T0200-16702/FRACC/2025</t>
  </si>
  <si>
    <t>ART. 22 FRACCION VI 
ART. 22 FRACCION 1 INC A) PTO 3
ART. 22 FRACCION XIII INC A) PTO 1</t>
  </si>
  <si>
    <t>2025-03-04T14.39.56</t>
  </si>
  <si>
    <t>1  AÑO</t>
  </si>
  <si>
    <t>E- N°0549
E- N°0436-DDUOT
DDUyOT/T0199-16703/FRACC/2025</t>
  </si>
  <si>
    <t>2025-03-04T14.43.55</t>
  </si>
  <si>
    <t>E- N°0550
E- N°0437-DDUOT
DDUyOT/T0200-16704/FRACC/2024</t>
  </si>
  <si>
    <t>2025-03-04T14.48.02</t>
  </si>
  <si>
    <t>THOMAS GEORGE SHIDT WUEST Y 
MARIA BEGOÑA G. SOLANO FERNANDEZ</t>
  </si>
  <si>
    <t>CALLE MONTURA</t>
  </si>
  <si>
    <t>FRACC VENTANAS DE SAN MIGUEL</t>
  </si>
  <si>
    <t>E- N° 0560</t>
  </si>
  <si>
    <t>ART 22 FRACC II</t>
  </si>
  <si>
    <t>2025-03-04T4.33.23</t>
  </si>
  <si>
    <t>GONZALO YEPEZ MORALES</t>
  </si>
  <si>
    <t xml:space="preserve">VALLE GRANDE </t>
  </si>
  <si>
    <t>14-A</t>
  </si>
  <si>
    <t>FRACCIONAMIENTO LAS BRISAS I</t>
  </si>
  <si>
    <t>E- N° 0559</t>
  </si>
  <si>
    <t>ART 22 FRACC VI</t>
  </si>
  <si>
    <t>2025-03-11T14.05.31</t>
  </si>
  <si>
    <t>CRUZ RAFAEL PERALTA ELIZONDO</t>
  </si>
  <si>
    <t>MAGNOLIAS</t>
  </si>
  <si>
    <t>LINDAVISTA</t>
  </si>
  <si>
    <t>E- N° 0387</t>
  </si>
  <si>
    <t>2025-03-11T14.51.07</t>
  </si>
  <si>
    <t>JESUS BUENROSTRO</t>
  </si>
  <si>
    <t>BANCO ACTINVER S.A.I.B.M GRUPO FINANCIERO ACTINVER</t>
  </si>
  <si>
    <t>A PARTIR DE LA GLORIETA PATRIMONIO CON RUMBO AL ESTE SOBRE CARRETERA SAN MIGUEL DE ALLENDE A QRO. HASTA EL KM 1.00 EN ESTE MUNICIPIO</t>
  </si>
  <si>
    <t>SAN JOSE DE LA POSTA</t>
  </si>
  <si>
    <t>1) CONSTANCIA DE UBICACIÓN</t>
  </si>
  <si>
    <t>ART 27 FRACC III</t>
  </si>
  <si>
    <t>2025-03-11T13.22.24</t>
  </si>
  <si>
    <t xml:space="preserve">JULIAN MORELOS ZARAGOZA </t>
  </si>
  <si>
    <t>PATRICK OLIVER ENRIQUEZ FISCHER, JESUS ENRIQUEZ CASTILLO</t>
  </si>
  <si>
    <t>PROLONGACION ALDAMA</t>
  </si>
  <si>
    <t>91 INT. 9</t>
  </si>
  <si>
    <t>CONDOMINIO VILLAS ACUARELA, COLONIA EL CARACOL</t>
  </si>
  <si>
    <t>E- N°0605</t>
  </si>
  <si>
    <t>2025-03-05T14.51.27</t>
  </si>
  <si>
    <t xml:space="preserve">EDITH ELIAS </t>
  </si>
  <si>
    <t>A PARTIR DE LA GLORIETA PATRIMONIO CON RUMBO AL ESTE SOBRE CARRETERA SAN MIGUEL DE ALLENDE A QUERETARO CON UNA DISTANCIA DE 1.484 KM, GIRAR AL NOROESTE POR CAMINO SERVIDUMBRE DE PASO CON UNA DISTANCIA 0.324 KM</t>
  </si>
  <si>
    <t>CON UN TOTAL DE  1.808 KM</t>
  </si>
  <si>
    <t>RANCHO DE SAN JULIAN</t>
  </si>
  <si>
    <t>DDUyOT/3091-E/2025</t>
  </si>
  <si>
    <t>2025-03-05T10.27.29</t>
  </si>
  <si>
    <t>ARCHIVALDO GALLARDO SANCHEZ</t>
  </si>
  <si>
    <t>REAL BAJERA</t>
  </si>
  <si>
    <t>CONDOMINIO LAS CAMPANAS</t>
  </si>
  <si>
    <t>E- N° 0590</t>
  </si>
  <si>
    <t>2025-03-05T11.18.15</t>
  </si>
  <si>
    <t>JOSE JESUS TELLEZ M.</t>
  </si>
  <si>
    <t>UNITED ANIMALS, SOCIEDAD ANONIM,A DE CAPITAL VARIABLE.</t>
  </si>
  <si>
    <t xml:space="preserve">CAMINO AL SALTITO DE GUADALUPE </t>
  </si>
  <si>
    <t xml:space="preserve">PREDIO RUSTICO SALTITO DE GUADALUPE </t>
  </si>
  <si>
    <t>1) RENOVACION DE LICENCIA ESPECIALIZADO
1) TERMINSCION DE OBRA</t>
  </si>
  <si>
    <t>D-11203
DDUOT-CCDU/2867/2024</t>
  </si>
  <si>
    <t>ART. 22 FRACCION III REMITIDO AL ART. 22 FRACCION 1 INC B) PTO 1
ART. 2 FRACCION XIII INC A) PTO 1</t>
  </si>
  <si>
    <t>2025-03-13T09.28.17</t>
  </si>
  <si>
    <t>A-125</t>
  </si>
  <si>
    <t>CALLE HEROES DE NACOZARI</t>
  </si>
  <si>
    <t>COL. ESTACION DEL FERROCARRIL</t>
  </si>
  <si>
    <t>DDUOT-USyAT/2829-E/2025</t>
  </si>
  <si>
    <t>2025-03-05T12.19.20</t>
  </si>
  <si>
    <t>LUZ ADRIANA SANCHEZ MEDINA</t>
  </si>
  <si>
    <t>ESTEFANIA BUBELA WABERER Y GABOR GODED DEALBERT</t>
  </si>
  <si>
    <t>SAN GAMALIEL</t>
  </si>
  <si>
    <t>EL PARAISO</t>
  </si>
  <si>
    <t>DDUOT-CCDU/3111/2025</t>
  </si>
  <si>
    <t>2025-03-05T13.13.38</t>
  </si>
  <si>
    <t>DIEGO CHAVEZ RAMIREZ</t>
  </si>
  <si>
    <t>CALLE FUENTES</t>
  </si>
  <si>
    <t>ARCOS DE SAN MIGUEL</t>
  </si>
  <si>
    <t>1) RENOVACION DE LICENCIA RESIDENCIAL MAYOR A 150 M2</t>
  </si>
  <si>
    <t>D-13199-DDUOT</t>
  </si>
  <si>
    <t>ART. 22 FRACCION III, REMITIDO AL ART. 22 FRACCION 1 INC A) PTO 4 ART. 22 FRACCION 1 INC B) PTO 3 INC C)</t>
  </si>
  <si>
    <t>2025-03-05T13.07.27</t>
  </si>
  <si>
    <t>A194</t>
  </si>
  <si>
    <t>1) BARDADO + 2) TERMINACIONES</t>
  </si>
  <si>
    <t>FRACC. SAN JAVIER</t>
  </si>
  <si>
    <t>E- N°0593-DDUOT
DDUOT-USyAT/2846-E/2025
D-2453</t>
  </si>
  <si>
    <t>ART. 22 FRACCION VI
ART. 22 FRACCION VII
ART. 27 FRACCION VI</t>
  </si>
  <si>
    <t>2025-03-05T14.09.53</t>
  </si>
  <si>
    <t xml:space="preserve">DANIEL VELAZQUEZ GOMEZ </t>
  </si>
  <si>
    <t>CLUB DE GLOF MALANQUIN, S.A. DE C.V.</t>
  </si>
  <si>
    <t>1A</t>
  </si>
  <si>
    <t>MESA DEL MALANQUIN</t>
  </si>
  <si>
    <t>DDUOT-USyAT/2811-E/2025
E- N° 0537-DDUOT
D-2461-DDUOT</t>
  </si>
  <si>
    <t>2025-03-05T14.17.30</t>
  </si>
  <si>
    <t>JOSE LUIS ZAMANO SALAZAR</t>
  </si>
  <si>
    <t>ROICHI YANASHIMA</t>
  </si>
  <si>
    <t>PRIVADA CAMINO ANTIGUO REAL A QUERETARO</t>
  </si>
  <si>
    <t>DDUOT-CCDU/3129/2025</t>
  </si>
  <si>
    <t>ART. 22 FRACCION XIII INX A) PTO 1</t>
  </si>
  <si>
    <t>2025-03-07T10.18.24</t>
  </si>
  <si>
    <t>E- N°0623-DDUOT</t>
  </si>
  <si>
    <t>2025-03-06T14.52.49</t>
  </si>
  <si>
    <t>VICTOR URIEL LOPEZ HERNANDEZ</t>
  </si>
  <si>
    <t>SAN URIEL</t>
  </si>
  <si>
    <t>FRACCIONAMIENTO EL PARAISO</t>
  </si>
  <si>
    <t>E- N°0624-DDUOT</t>
  </si>
  <si>
    <t>2025-03-06T14.51.40</t>
  </si>
  <si>
    <t>SANTA MERCEDES</t>
  </si>
  <si>
    <t>CONDOMINIO VIÑEDOS SAN FRANCISCO</t>
  </si>
  <si>
    <t>E- N°0631</t>
  </si>
  <si>
    <t>2025-03-06T15.24.00</t>
  </si>
  <si>
    <t>SERGIO GONZALEZ ANAYA</t>
  </si>
  <si>
    <t>DDUYOT/PU/0188-02/2025</t>
  </si>
  <si>
    <t>2025-03-06T15.38.29</t>
  </si>
  <si>
    <t xml:space="preserve">CALLEJON DEL PUEBLITO </t>
  </si>
  <si>
    <t>20 INT. 1</t>
  </si>
  <si>
    <t>DDUOT-USyAT/2678-E/2025</t>
  </si>
  <si>
    <t>2025-03-10T14.38.49</t>
  </si>
  <si>
    <t>SANDRA VIRIDIANA CASTILLO ANASTACIA</t>
  </si>
  <si>
    <t>JOSEPH ALEXANDER</t>
  </si>
  <si>
    <t>II</t>
  </si>
  <si>
    <t>CALLE DE HIDALGO</t>
  </si>
  <si>
    <t>19 INT. 2</t>
  </si>
  <si>
    <t>DDUOT-USyAT/2842-E/2025</t>
  </si>
  <si>
    <t>2025-03-13T13.02.38</t>
  </si>
  <si>
    <t>19 INT.1</t>
  </si>
  <si>
    <t>2025-03-13T13.01.06</t>
  </si>
  <si>
    <t>KELL</t>
  </si>
  <si>
    <t xml:space="preserve">LAS CRUCES </t>
  </si>
  <si>
    <t xml:space="preserve">FRACCIONAMIENTO VILLA DE LOS FRAILES </t>
  </si>
  <si>
    <t>1) NUMERO OFICOAL HABITACIONAL</t>
  </si>
  <si>
    <t>E- N°0061</t>
  </si>
  <si>
    <t>2025-03-07T08.50.00</t>
  </si>
  <si>
    <t>GUILLERMO OROZCO FUNES</t>
  </si>
  <si>
    <t>CORONEL NARCISO MARIA LORETO</t>
  </si>
  <si>
    <t>FRACCIONAMIENTO INSURGENTES</t>
  </si>
  <si>
    <t>E- N°0483</t>
  </si>
  <si>
    <t>205-03-07T09.08.52</t>
  </si>
  <si>
    <t>FELIPE BADILLO GOMEZ</t>
  </si>
  <si>
    <t>PRIVADA DE LA ESPERANZA</t>
  </si>
  <si>
    <t>FRACC. LA LAGUNITA</t>
  </si>
  <si>
    <t>DDUOT-USyAT/2870-E/2025</t>
  </si>
  <si>
    <t>2025-03-07T09.34.29</t>
  </si>
  <si>
    <t>RESTO DE LA PROPIEDAD DEL PREDIO RUSTICO DENOMINADO EL SACRIFICIO, IDENTIFICADO COMO PREDIO NUMERO 16</t>
  </si>
  <si>
    <t>15667/5985/FRACC/DIV/C-2024</t>
  </si>
  <si>
    <t>2025-03-10T11.53.28</t>
  </si>
  <si>
    <t>FIDEICOMISO NUMERO CIB/3383 CIBANC, S.A.  INSTITUCION DE BANCA MULTIPLE</t>
  </si>
  <si>
    <t>PREDIO RUSTICO SAN NICOLAS</t>
  </si>
  <si>
    <t>DDUyOT/1052-14416/AO/FRACC/2024</t>
  </si>
  <si>
    <t>2025-03-07T10.17.39</t>
  </si>
  <si>
    <t>A-152</t>
  </si>
  <si>
    <t>240, Z-2, P 3/3</t>
  </si>
  <si>
    <t>13382/5649/FRACC/DIV/C-2023</t>
  </si>
  <si>
    <t>2025-03-07T10.19.33</t>
  </si>
  <si>
    <t>16599/6088/FRACC/DIV/C-2025</t>
  </si>
  <si>
    <t>2025-03-07T11.38.15</t>
  </si>
  <si>
    <t>LICON</t>
  </si>
  <si>
    <t>CIRCUITO LAVANDA</t>
  </si>
  <si>
    <t>147-A
147</t>
  </si>
  <si>
    <t>ZIRANDARO, (LAVANDA)</t>
  </si>
  <si>
    <t>2) NUMEROS OFICALED HABITACIONALES</t>
  </si>
  <si>
    <t>D- 19448
D-19449</t>
  </si>
  <si>
    <t>2025-03-07T11.34.49</t>
  </si>
  <si>
    <t>ANA ISABEL LICON RIVAS</t>
  </si>
  <si>
    <t>OLIO FINOS, S. DE R.L. DE C.V.</t>
  </si>
  <si>
    <t>CAMINO A ALCOCER, SAN JOSE DE LA POSTA</t>
  </si>
  <si>
    <t>S/N</t>
  </si>
  <si>
    <t>CARRETERA SAN MIGUEL DE ALLENDE A QUERETARO</t>
  </si>
  <si>
    <t>D-12879</t>
  </si>
  <si>
    <t>ART. 22 FRACCION III REMITIDO AL ART. 22 FRACCION I INC A) PTO 4</t>
  </si>
  <si>
    <t>2025-03-07T11.55.04</t>
  </si>
  <si>
    <t>FRANCIS LINETH BONILLA TORRES</t>
  </si>
  <si>
    <t>DEBORAH</t>
  </si>
  <si>
    <t>FERRETE</t>
  </si>
  <si>
    <t>TRUENO</t>
  </si>
  <si>
    <t>07/03/0225</t>
  </si>
  <si>
    <t>E- N°0599
D-2454</t>
  </si>
  <si>
    <t>ART. 22 FRACCCION VI Y VII</t>
  </si>
  <si>
    <t>2025-03-07T14.58.30</t>
  </si>
  <si>
    <t>LAURA CECILIA GONZALEZ</t>
  </si>
  <si>
    <t>ALVARO GUILLERMO HARO GUERRER, SHARON HARO GUERRERO</t>
  </si>
  <si>
    <t>PREDIO RUSTICO DENOMINADO SALTITO DE GUADALUPE</t>
  </si>
  <si>
    <t>E- N°0495</t>
  </si>
  <si>
    <t>2025-03-10T09.28.38</t>
  </si>
  <si>
    <t>ALVARO GUILLERMO HARO GUERRERO</t>
  </si>
  <si>
    <t>LOTE 2, MZ-103, Z-1</t>
  </si>
  <si>
    <t>16435/6075/FRACC/DIV/C-2025</t>
  </si>
  <si>
    <t>2025-03-07T13.31.49</t>
  </si>
  <si>
    <t>17030-17031</t>
  </si>
  <si>
    <t xml:space="preserve">BUGAMBILIAS </t>
  </si>
  <si>
    <t>LINDA VISTA</t>
  </si>
  <si>
    <t>D-11074</t>
  </si>
  <si>
    <t>2025-03-07T13.47.06</t>
  </si>
  <si>
    <t>A-147</t>
  </si>
  <si>
    <t>CLAUDIA P. ESCALANTE R.</t>
  </si>
  <si>
    <t>LOTE 2, MZ-21 EN CALLE FRAY JUAN DE SAN MIGUEL</t>
  </si>
  <si>
    <t>15892/6004/FRACC/DIV/C-2024</t>
  </si>
  <si>
    <t>2025-03-07T14.18.39</t>
  </si>
  <si>
    <t>DENNIS MICHAEL POWELL, FRANCIS GERALD O BRIEN</t>
  </si>
  <si>
    <t>PASEO LAVANDA</t>
  </si>
  <si>
    <t>E- N°0614</t>
  </si>
  <si>
    <t>2025-03-07T15.04.52</t>
  </si>
  <si>
    <t>JOSE ANOTNIO ARANA AGUADO</t>
  </si>
  <si>
    <t xml:space="preserve">ZARATE </t>
  </si>
  <si>
    <t>CALLE GENERAL IGNACIO ALLENDE ESQUINA CON LA CALLE NO ME OLVIDES</t>
  </si>
  <si>
    <t>INSURGENTES</t>
  </si>
  <si>
    <t>16131/6084/FRACC/DIV/C-2025</t>
  </si>
  <si>
    <t>2025-03-07T15.26.01</t>
  </si>
  <si>
    <t xml:space="preserve">A PARTIR DE LA GLORIETA PATRIMONIO CON RUMBO AL ESTE SOBRE CARRETERA SAN MIGUEL DE ALLENDE A QUERETARO CON UNA DISTANCIA DE 5.61 KM, GIRAR AL SUR POR CARRETERA A JALÁ CON UNA DISTANCIA DE  3.77 KM, DOBLAR AL PONIENTE POR CALLE 10 DE MAYO CON UNA DISTANCIA DE 0.735 KM </t>
  </si>
  <si>
    <t>10.11 KM</t>
  </si>
  <si>
    <t>POBLADO LLANO BLANCO</t>
  </si>
  <si>
    <t>DDUyOT/3118-E/2025</t>
  </si>
  <si>
    <t>2025-03-10T08.59.17</t>
  </si>
  <si>
    <t>GABRIELA PICHARDO GALLEGOS</t>
  </si>
  <si>
    <t xml:space="preserve">LAURA </t>
  </si>
  <si>
    <t xml:space="preserve">CALLE DEL SANTO NIÑO </t>
  </si>
  <si>
    <t>FRACC. LA PARROQUIA 2DA SECCION</t>
  </si>
  <si>
    <t>DDUOT-USyAT/2857-E/2025
E- N° 0601-DDUOT</t>
  </si>
  <si>
    <t>2025-03-10T09.09.06</t>
  </si>
  <si>
    <t>LAURA RAMIREZ FLORES</t>
  </si>
  <si>
    <t>PROVIDENCIA DE ALCOCER SOCIEDAD ANONIMA PROMOTORA DE INVERSION DE CAPITAL VARIABLE</t>
  </si>
  <si>
    <t>CERRADA ROBLE</t>
  </si>
  <si>
    <t>CONDOMINIO LA PROVIDENCIA VIDA DE CAMPO</t>
  </si>
  <si>
    <t>E- N°0619</t>
  </si>
  <si>
    <t>2025-03-10T10.20.37</t>
  </si>
  <si>
    <t>CARLOS GONZALEZ R</t>
  </si>
  <si>
    <t>COL. LINDA VISTA</t>
  </si>
  <si>
    <t>DDUOT-USyAT/2858-E/2025
E- N°0602</t>
  </si>
  <si>
    <t>ART. 22 FRACCION VI
ART. 27 FRACCION VI</t>
  </si>
  <si>
    <t>2025-03-10T11.00.12</t>
  </si>
  <si>
    <t>JOSE LUZ RODRIGUEZ CHAVEZ</t>
  </si>
  <si>
    <t>ANA MARIA DE IBARRONDO MIRANDA, 
ARTURO URBIOLA ARCE</t>
  </si>
  <si>
    <t xml:space="preserve">LAS VENTANAS </t>
  </si>
  <si>
    <t>D-12590-DDUOT
DDUOT-CCDU/3098/2025</t>
  </si>
  <si>
    <t>2025-03-10T14.04.39</t>
  </si>
  <si>
    <t>A-102</t>
  </si>
  <si>
    <t>DENISE EUGENIA</t>
  </si>
  <si>
    <t>EL MALANQUIN. TERCERA ETAPA</t>
  </si>
  <si>
    <t>DDUyOT/T0282-16733/FRACC/2025
DDUyOT/T0281-16733/FRACC/2025</t>
  </si>
  <si>
    <t>ART. 22 FRACCION XIII INC A)  PTO 1</t>
  </si>
  <si>
    <t>2025-03-10T12.53.58</t>
  </si>
  <si>
    <t>AVENIDA PROVIDENCIA</t>
  </si>
  <si>
    <t>E- N°0531</t>
  </si>
  <si>
    <t>2025-03-10T13.10.31</t>
  </si>
  <si>
    <t xml:space="preserve">VILLEGAS </t>
  </si>
  <si>
    <t>PRIVADA JOSE MARIA AREVALO</t>
  </si>
  <si>
    <t>6-B</t>
  </si>
  <si>
    <t>COLONI SAN RAFAEL</t>
  </si>
  <si>
    <t>E- N°0530</t>
  </si>
  <si>
    <t>2025-03-10T13.08.48</t>
  </si>
  <si>
    <t>SELENE ADRIANA R.C.</t>
  </si>
  <si>
    <t>INMOBILIARIA OPERADORA BALUARTE, S.A.P.I. DE C.V.</t>
  </si>
  <si>
    <t>" LA SANTA VID"</t>
  </si>
  <si>
    <t>NUEVOS DE RECHOS DE SUPERVISION</t>
  </si>
  <si>
    <t>DDUyOT/354-15065-E/2025</t>
  </si>
  <si>
    <t>ART. 26 FRACCION IV INC B)</t>
  </si>
  <si>
    <t>2025-03-11T13.15.03</t>
  </si>
  <si>
    <t>RODRIGO MALDONADO</t>
  </si>
  <si>
    <t>IGNACIO LOPEZ CHARRETON, MARIA GABRIELA PINEL MONCADA</t>
  </si>
  <si>
    <t xml:space="preserve">SAN LUCAS </t>
  </si>
  <si>
    <t>VIÑEDO SAN LUCAS</t>
  </si>
  <si>
    <t>DDUOT-CCDU/2968/2025</t>
  </si>
  <si>
    <t>2025-03-10T15.31.06</t>
  </si>
  <si>
    <t>BERTHA SANCHEZ DE LA  GARZA</t>
  </si>
  <si>
    <t>SANTIAGO OLVERA, GUILLERMINA CAZARES</t>
  </si>
  <si>
    <t>A PARTIR DE PUENTE BICENTENARIO CRUCE CON LIBRAMIENTO MANUEL ZAVALA ZAVALA PPKBZON CON RUMBO AL OESTE SOBRE CAMINO ANTIGUO A LA ESTACION CON UNA DISTANCIA DE 0.64 KM, GIRAR AL NORTE POR CAMINO DE TERRACERIA Y VIALIDAD PAVIMENTADA CON UNA DISTANCIA DE 1.05 KM, DOBLAR AL OESTE POR CAMINO DE TERRACERIA CON UNA DISTANCIA DE 0.31 KM</t>
  </si>
  <si>
    <t>CON UN TOTAL DE 2.00 KM</t>
  </si>
  <si>
    <t>EJIDO LOS LOPEZ</t>
  </si>
  <si>
    <t>DDUyOT/2984-E/2025</t>
  </si>
  <si>
    <t>2025-03-11T12.00.43</t>
  </si>
  <si>
    <t>SANTIAGO OLVERA</t>
  </si>
  <si>
    <t>WILLIAM JAMES WILSON III Y KIRA LEICH BROWLING</t>
  </si>
  <si>
    <t>LOS BALCONES</t>
  </si>
  <si>
    <t>DDUOT-CCDU/3161/2025</t>
  </si>
  <si>
    <t>2025-03-11T12.04.01</t>
  </si>
  <si>
    <t>"CERRITO DE LOS TOVARES"</t>
  </si>
  <si>
    <t>13490/5670/FRACC/DIV/C-2024</t>
  </si>
  <si>
    <t>2025-03-11T12.44.25</t>
  </si>
  <si>
    <t>A PARTIR DE PUENTE DEPRIMIDO CON RUMBO AL SUROESTE SOBRE CARRETERA SAN MIGUEL DE ALLENDE A CELAYA 0.69 KM, GIRANDO HACIA EL NOROESTE PARA TOMAR RETORNO CON DIRECCION AL LIBRAMIENTO MANUEL ZAVALA ZAVALA 0.1 KM, CON UN TOTAL DE 0.79 KM.</t>
  </si>
  <si>
    <t>PREDIO RUSTICO "SAN FELIPE NERI"</t>
  </si>
  <si>
    <t>DDUOT-USyAT/2659-E/2024
DDUOT-USYAT/2660-E/2024</t>
  </si>
  <si>
    <t>2025-03-11T13.45.42</t>
  </si>
  <si>
    <t>JUAN VALDEZ</t>
  </si>
  <si>
    <t>POBLADO DE TIRADO</t>
  </si>
  <si>
    <t>1) NUMERO OFCIAL COMERCIAL</t>
  </si>
  <si>
    <t>E- N°0592</t>
  </si>
  <si>
    <t>2025-03-11T14.37.31</t>
  </si>
  <si>
    <t>LAURA CECILIA GONZALEZ ESTRADA</t>
  </si>
  <si>
    <t>LUISITANOS</t>
  </si>
  <si>
    <t xml:space="preserve">1) RENOVACION DE LICENCIA MAYOR A 150 M2
2) TERMINACUIONES DE OBRA </t>
  </si>
  <si>
    <t>D-12410
DDUyOT/0939-14555/AO/FRACC/2024
DDUyOT/0940-14555/AO/FRACC/2024</t>
  </si>
  <si>
    <t>2025-03-19T14.14.03</t>
  </si>
  <si>
    <t>KAY</t>
  </si>
  <si>
    <t>LATONA</t>
  </si>
  <si>
    <t>PEDRO `PARAMO</t>
  </si>
  <si>
    <t>EL MIRADOR</t>
  </si>
  <si>
    <t>17126/6117/FRACC/DIV/C-2025</t>
  </si>
  <si>
    <t>2025-03-20T11.15.35</t>
  </si>
  <si>
    <t>HACIENDA TEPEXTAN</t>
  </si>
  <si>
    <t>FRACC. LAS BRISAS II</t>
  </si>
  <si>
    <t>E- N°0629</t>
  </si>
  <si>
    <t>2025-03-21T08.48.34</t>
  </si>
  <si>
    <t xml:space="preserve">CAMERINO </t>
  </si>
  <si>
    <t>EL GIRASOL</t>
  </si>
  <si>
    <t xml:space="preserve">SAN AGUSTIN DEL BORDO </t>
  </si>
  <si>
    <t>32609/A/4138/FRACC/DIV/C-2022</t>
  </si>
  <si>
    <t>2025-03-20T12.49.50</t>
  </si>
  <si>
    <t>ANTONIO QUERO</t>
  </si>
  <si>
    <t>COLONIA SANTA CECILIA</t>
  </si>
  <si>
    <t>E- Nª 0620</t>
  </si>
  <si>
    <t>2025-03-20T13.01.21</t>
  </si>
  <si>
    <t>JOSE DE JESUS CORTES R</t>
  </si>
  <si>
    <t>FELIPE GONZALEZ</t>
  </si>
  <si>
    <t>DDUOT-CCDU/3027/2025</t>
  </si>
  <si>
    <t>2025-03-27T11.17.08</t>
  </si>
  <si>
    <t>ANTONIO DE LA ROCHA</t>
  </si>
  <si>
    <t>1) CONSTANCIA DE FACTIBILIDAD
1) NUMERO OFICIAL COMERCIAL
1) ALINEAMIENTO COMERCIAL</t>
  </si>
  <si>
    <t>DDUOT-USyAT/0840-E/2025
D-18107
D-2048</t>
  </si>
  <si>
    <t>ART. 27 FRACCION VI
ART. 22 FRACCION XI
ART. 22 FRACCION X INC A)</t>
  </si>
  <si>
    <t>2025-03-21T11.24.41</t>
  </si>
  <si>
    <t>ERNESTO RAUL FRANCO C.</t>
  </si>
  <si>
    <t xml:space="preserve">PASEO BUGAMBILIA </t>
  </si>
  <si>
    <t>RESIDENCIAL CAMPESTRE LOMA BONITA</t>
  </si>
  <si>
    <t>DDUOT-CCDU/2987/2025</t>
  </si>
  <si>
    <t>2025-03-24T13.25.37</t>
  </si>
  <si>
    <t>A-127</t>
  </si>
  <si>
    <t xml:space="preserve">PROMOTORA LEONESA S.A. DE C.V. </t>
  </si>
  <si>
    <t>JARDIN ALDAMA Y JARDIN ORTIZ DE DOMINGUEZ</t>
  </si>
  <si>
    <t>1, 1-A, 2, 2-A,3, 3-A, 4, 4-A, 5, 5-A, 6, 6-A, 7, 7-A,8,8-A,9,9-A,10. 10-A, 11, 75-B,73-A,73-B, 71-A, 71-B.
25-A,25-B,23-A,23-B,21-A,21-B,19-A,19-B,17-A,17-B,15-A,15-B,13-A,13-B,11-A,11-B,9-A,9-B,7-A,7-B,5-A,5-B,3-A,3-B,1-A,1-B</t>
  </si>
  <si>
    <t>FRACC. JARDINES DE ALLENDE</t>
  </si>
  <si>
    <t>52) LICENCIAS  DE CONSTRUCCION MEDIA</t>
  </si>
  <si>
    <t>E- N°0206,0207,0208,0209,0210,0182,0184,0185,205,0186,0187,0188,0189,0202,0203,0204,0200,0199,093,0192,0190,0191,0194,0195,0196,0197,0198,0201,0180,0183,0181,0211,0212,0213,0214,0215,0216,0217,0218,0219,0220,0221,0222,0223,0224,0225,0228,0229,0230,0231,0235,0236-DDUOT</t>
  </si>
  <si>
    <t>SMA691566</t>
  </si>
  <si>
    <t>2025-03-25T14.17.01</t>
  </si>
  <si>
    <t xml:space="preserve">PROMOTORA DE CASAS PLATINO , S.A. DE C.V </t>
  </si>
  <si>
    <t xml:space="preserve">ANDADOR LOS ARCOS </t>
  </si>
  <si>
    <t>13,15,19 PB A, 19 PA C,19 PB B,19 PA D,11 PA D,21 PB,21 PA,17 PA,17 PB,11 PB A,11 PA C,11 PB B.</t>
  </si>
  <si>
    <t>CONDOMINIO PORTALES, (ZIRANDARO)</t>
  </si>
  <si>
    <t xml:space="preserve">14) RENOVACIONES DE OBRA </t>
  </si>
  <si>
    <t>D-13281,13309,13333,13334,13335,13336,13340,13379,13380,13382,13383,13698,13699,13700-DDUOT</t>
  </si>
  <si>
    <t>ART. 22 FRACCION III REMITIDO AL  ART. 22 FRACCION 1 INC A) PTO 4</t>
  </si>
  <si>
    <t>2025-03-21T13.47.14</t>
  </si>
  <si>
    <t>A-086</t>
  </si>
  <si>
    <t>16842 AL 16842-40</t>
  </si>
  <si>
    <t>PORTALES</t>
  </si>
  <si>
    <t>11,23,27,35,49,63,7,57,53,39,15,61,55,41,33,17,9,13,19,25,29,37,43,51,59,65,5,47 PB,47 PA,45 PA C,45 PA D,51 PA D, 31 PA C,21 PA D, 21 PA C , 21 PB A, 21 PB B, 21 PB A, 31 PB B,45 PB A, 45 PB B.</t>
  </si>
  <si>
    <t>41) RENOVACIONES DE OBRA  RESIDENCIAL</t>
  </si>
  <si>
    <t>D-13267,13268,13269,13270,13271,13272,13266,13256,13258,13254,13253,13322,13321,13320,13319,13318,13290,13291,13292,13293,13294,13295,13296,13297,13298,13299,13289,13418,13420,13396,13398,13393,13391,13389,13387,13386,13388,13390,13392,13394,13397-DDUOT</t>
  </si>
  <si>
    <t>ART. 22 FFRACCION III REMITIDO AL ART. 22 FRACCION 1 INC A) PTO 4</t>
  </si>
  <si>
    <t>2025-03-21T12.43.54</t>
  </si>
  <si>
    <t>DAMARIS BIRAL ROQUE RUBIO</t>
  </si>
  <si>
    <t>ANDADOR LAS FUENTES</t>
  </si>
  <si>
    <t>27,31,25,33,23 PB A, 23 PA C,23 PB  B,23 PA D,29 PB A, 29 PA C,29 PB B, 29 PA D,</t>
  </si>
  <si>
    <t xml:space="preserve">12) RENOVACIONES DE LICENCIA </t>
  </si>
  <si>
    <t>D-13311,13312,13284,13330,13346,13347,13348,13350,13351,13352,13353,13354-DDUOT</t>
  </si>
  <si>
    <t>2025-03-21T13.55.17</t>
  </si>
  <si>
    <t>ANDADOR LAS PLAZAS</t>
  </si>
  <si>
    <t>7,9,5,3 PB A,3 PA C,3 PB B,3 PA D.</t>
  </si>
  <si>
    <t>7) RENOVACIONESD DE OBRA</t>
  </si>
  <si>
    <t>D-13282,13310,13314,13341,13342,13343,133444-DDUOT</t>
  </si>
  <si>
    <t>2025-03-21T13.51.01</t>
  </si>
  <si>
    <t>A-86</t>
  </si>
  <si>
    <t xml:space="preserve">MAURO </t>
  </si>
  <si>
    <t>47, Z-1, P-1/2</t>
  </si>
  <si>
    <t>LA PALOMITA</t>
  </si>
  <si>
    <t>16393/6072/FRACC/DIV/C-2025</t>
  </si>
  <si>
    <t>2025-03-21T14.17.15</t>
  </si>
  <si>
    <t>ANDREW JOHN BEHRENS, LEEANN FECHO</t>
  </si>
  <si>
    <t>PROLONGACION ANTONIO VILLANUEVA</t>
  </si>
  <si>
    <t>E- N°0645</t>
  </si>
  <si>
    <t>2025-03-21T4.25.18</t>
  </si>
  <si>
    <t>CALLE DE LAS ASUNCIONES</t>
  </si>
  <si>
    <t>E- N°0617</t>
  </si>
  <si>
    <t>2025-03-21T14.30.15</t>
  </si>
  <si>
    <t>IVAN EDUARDO HERNANDEZ</t>
  </si>
  <si>
    <t>7799/5108/D/FRACC/DIV/C-2025</t>
  </si>
  <si>
    <t>2025-03-21T14.30.01</t>
  </si>
  <si>
    <t>MARIN</t>
  </si>
  <si>
    <t>HACIENDA LA GAVIA</t>
  </si>
  <si>
    <t>E- N°0663</t>
  </si>
  <si>
    <t>2025-03-21T14.48.39</t>
  </si>
  <si>
    <t>ALDO GUILLERMO CASTILLO MARIN</t>
  </si>
  <si>
    <t>ORFUÑA</t>
  </si>
  <si>
    <t xml:space="preserve">CALLE SALIDA A QUERETARO </t>
  </si>
  <si>
    <t>DDUOT-USyAT/2894-E/2025</t>
  </si>
  <si>
    <t>2025-03-21T15.29.34</t>
  </si>
  <si>
    <t>LAURA ISABEL RAMIREZ RANGEL</t>
  </si>
  <si>
    <t>VIVIENDA Y DESARROLLO DE TEZIUTLAN, S.A DE C.V.</t>
  </si>
  <si>
    <t>6 LOCAL 1.</t>
  </si>
  <si>
    <t>FRACCIONAMIENTO ZIRANDARO</t>
  </si>
  <si>
    <t>DDUOT-USyAT/2891-E/2025</t>
  </si>
  <si>
    <t>2025-03-24T09.56.15</t>
  </si>
  <si>
    <t>MART KARLA MORALES MALDONADO</t>
  </si>
  <si>
    <t>PARCELA 161 Z-6 P1/2</t>
  </si>
  <si>
    <t>13047/A/5596/FRACC/DIV/C-2023</t>
  </si>
  <si>
    <t>2025-03-24T10.39.44</t>
  </si>
  <si>
    <t>LIC, CECILIA HERNANDEZ</t>
  </si>
  <si>
    <t>JOSUE</t>
  </si>
  <si>
    <t xml:space="preserve">PASEO DE LAS PALMAS </t>
  </si>
  <si>
    <t>LA MALCONTENTA</t>
  </si>
  <si>
    <t>D-12836-DDUOT</t>
  </si>
  <si>
    <t>2025-03-24T11.34.49</t>
  </si>
  <si>
    <t xml:space="preserve">JOSUE ISRAEL LOPEZ CRUZ </t>
  </si>
  <si>
    <t>PUEBLO BONITO SAN MIGUEL DE ALLENDE SAP DE I DE CV</t>
  </si>
  <si>
    <t>AVENIDA SANTA CECILIA</t>
  </si>
  <si>
    <t>1-A</t>
  </si>
  <si>
    <t>FRACCION DE MEXIQUITO O SAN LUIS REY</t>
  </si>
  <si>
    <t>1)CONSTANCIA DE FACTIBILIDAD</t>
  </si>
  <si>
    <t>DDUOT-USyAT/2902-E/2025</t>
  </si>
  <si>
    <t>2025-03-24T12.55.32</t>
  </si>
  <si>
    <t>ING. GUSTAVO ESNESTO CLEMNETE</t>
  </si>
  <si>
    <t>CONFIR, S.A. DE C.V</t>
  </si>
  <si>
    <t>CONDOMINIO CLEO ZIRANDARO</t>
  </si>
  <si>
    <t>1)PERMISO DE CONSTRUCCION HABITACIONAL</t>
  </si>
  <si>
    <t>E- Nª 0272</t>
  </si>
  <si>
    <t>ART. 22 FRACCION 1, INC A) PTO 4</t>
  </si>
  <si>
    <t>24-03-2025 14:11;12</t>
  </si>
  <si>
    <t>MELQUIADES</t>
  </si>
  <si>
    <t>CALLE DE LAS FLORES</t>
  </si>
  <si>
    <t>3)PERMISO DE DIVISION</t>
  </si>
  <si>
    <t>17193/6124/FRACC/DIV/C-2025</t>
  </si>
  <si>
    <t>2025-03-24T14.26.45</t>
  </si>
  <si>
    <t>PABLO CERVANTES</t>
  </si>
  <si>
    <t>FRACCION UNO DE LA FRACCION UNICA DE LA PARCELA 28 Z Z P 1/1</t>
  </si>
  <si>
    <t>6763-1/5573/FRACC/DIV/C-2023</t>
  </si>
  <si>
    <t>2025-03-25T08.52.37</t>
  </si>
  <si>
    <t>JOSE LUIS LUCIO CHAVEZ</t>
  </si>
  <si>
    <t>CALLE PUENTE DEL CUERVO</t>
  </si>
  <si>
    <t>FRACC. LOS FRAILES</t>
  </si>
  <si>
    <t>BARDADO POR UN AÑO 1)NUMERO OFICIAL HABITACIONAL</t>
  </si>
  <si>
    <t>E- Nª 0640, DDUOT-378-14630/FRACC/2025</t>
  </si>
  <si>
    <t>ART. 22 FRACCION VI Y ART. 22 FRACCION 1 INC B) PTO 3 INC C)</t>
  </si>
  <si>
    <t>2025-03-25T10.35.02</t>
  </si>
  <si>
    <t xml:space="preserve">HACIENDA SAN MATEO </t>
  </si>
  <si>
    <t xml:space="preserve">RESIDENCIAL CAMPESTRE PRESITA DE GUADALUPE </t>
  </si>
  <si>
    <t>1) RENOVACION DE LICENCIA 
1) TERMINACION DE OBRA</t>
  </si>
  <si>
    <t>D-12937-DDUOT
DDUOT-CCDU/2907/2025</t>
  </si>
  <si>
    <t>2025-03-25T11.27.11</t>
  </si>
  <si>
    <t xml:space="preserve"> DE VICTORIA</t>
  </si>
  <si>
    <t>ALHONDIGA</t>
  </si>
  <si>
    <t>18 INT.12</t>
  </si>
  <si>
    <t>FRACCIONAMIENTO VILLA DE LOS FRIALES</t>
  </si>
  <si>
    <t>E- N°0701</t>
  </si>
  <si>
    <t>2025-03-25T12.07.07</t>
  </si>
  <si>
    <t>VERONICA GARCAI DE VICTORIA</t>
  </si>
  <si>
    <t xml:space="preserve">MICHAEL BENEDICT </t>
  </si>
  <si>
    <t>GOWAN, CD</t>
  </si>
  <si>
    <t>PROLONGACION CUESTA DE SAN JOSE</t>
  </si>
  <si>
    <t>1)NUMERO OFICIAL HABITACIONAL</t>
  </si>
  <si>
    <t>E- Nª 0674</t>
  </si>
  <si>
    <t>2025-03-25T13.53.31</t>
  </si>
  <si>
    <t>MARIA ELENA BELTRAN HERNANDEZ</t>
  </si>
  <si>
    <t>PROMOTORA LEONESA S.A. DE C.V.</t>
  </si>
  <si>
    <t xml:space="preserve">JARDIN ALDAMA </t>
  </si>
  <si>
    <t>21-A</t>
  </si>
  <si>
    <t>DDUyOT/T0294/FRACC/2025
DDUyOT/T0293/FRACC/2025</t>
  </si>
  <si>
    <t>2025-03-25T14.25.00</t>
  </si>
  <si>
    <t>COND. VIÑEDOS SAN FRANCISCO</t>
  </si>
  <si>
    <t>E- N° 0509-DDUOT</t>
  </si>
  <si>
    <t>2025-03-26T12.51.45</t>
  </si>
  <si>
    <t>A-087</t>
  </si>
  <si>
    <t>POOL RESIDENCIAL. SOCIEDAD ANONIMA DE CAPITAL VARIABLE</t>
  </si>
  <si>
    <t>SANTA SOFIA</t>
  </si>
  <si>
    <t>VIÑEDOS SAN FRANCISCO</t>
  </si>
  <si>
    <t>1) RENOVACION DE LICENICA MAYOR A 150 M2</t>
  </si>
  <si>
    <t>D-12943</t>
  </si>
  <si>
    <t>2025-03-26T13.38.07</t>
  </si>
  <si>
    <t>ANTONIO ROBERTO</t>
  </si>
  <si>
    <t>BARQUIN</t>
  </si>
  <si>
    <t>INT. 19</t>
  </si>
  <si>
    <t>D-13246</t>
  </si>
  <si>
    <t>ART. 22 FRACCION  III REMITIDO AL ART. 22 FRACCION 1 INC A) PTO 4</t>
  </si>
  <si>
    <t>2025-03-26T15.23.57</t>
  </si>
  <si>
    <t>A-119</t>
  </si>
  <si>
    <t>INMOBILIARIA CITY SMA, S.A DE C.V.</t>
  </si>
  <si>
    <t>FRACCION 6 Y LOTE 7</t>
  </si>
  <si>
    <t>FELIPE NERI Y SANTA CRUZ</t>
  </si>
  <si>
    <t>REGIMEN DE CONDOMINIO</t>
  </si>
  <si>
    <t>DDUyOT/17090-RC7FRACC/2025</t>
  </si>
  <si>
    <t>ART. 22 FRACCION II</t>
  </si>
  <si>
    <t>2025-03-28T10.55.38</t>
  </si>
  <si>
    <t>LAURA ISABEL RAMIREZ</t>
  </si>
  <si>
    <t>VALENZUELA, CD.</t>
  </si>
  <si>
    <t>HOSPICIO</t>
  </si>
  <si>
    <t>DDUOT-USyAT/2755-E/2025</t>
  </si>
  <si>
    <t>2025-03-27T10.32.27</t>
  </si>
  <si>
    <t xml:space="preserve">ALBERTO MARTINEZ VALENZUELA </t>
  </si>
  <si>
    <t>DESARROLLADORA DE VIVIENDA EFAG S.A. DE C.V.</t>
  </si>
  <si>
    <t>FEDERICO DE SICILIA</t>
  </si>
  <si>
    <t>C1,C2,C3,C4.C5,C6,-,</t>
  </si>
  <si>
    <t>QUINTA DE ALLENDE I</t>
  </si>
  <si>
    <t xml:space="preserve">7) RENOVACIONES DE LICENCIA MEDIA </t>
  </si>
  <si>
    <t>D-12020,12021,12022,12023,12024,12025,12065,-DDUOT</t>
  </si>
  <si>
    <t>ART. 22 FRACCION III REMITIDO AL ART. 22 FRACCION 1 INC A PTO 3</t>
  </si>
  <si>
    <t>2025-03-27T15.28.05</t>
  </si>
  <si>
    <t>ARQ. EDITH ESLIAS ESPINOLA</t>
  </si>
  <si>
    <t>16748 AL 16748-9</t>
  </si>
  <si>
    <t xml:space="preserve">CARLOS ANTHONY </t>
  </si>
  <si>
    <t>JOHNSON</t>
  </si>
  <si>
    <t>LAS FLORES</t>
  </si>
  <si>
    <t>DDUOT-USyAT/2908-E/2025
E- N° 0666-DDUOT</t>
  </si>
  <si>
    <t>2025-03-27T12.54.28</t>
  </si>
  <si>
    <t>MA. DEL PILAR LLANILLO CISNEROS Y/O MA. DEL PILAR LLANILLO CISNEROS DE GOMEZ</t>
  </si>
  <si>
    <t xml:space="preserve">DURAZNO </t>
  </si>
  <si>
    <t>"LA LEJONA"</t>
  </si>
  <si>
    <t>D-13232</t>
  </si>
  <si>
    <t>ART. 22 FARCCION III REMETIDO AL ART. 22 FRACCION I INC A) PTO 4
ART. 22 FRACCION I INC B) PTO 3 INC C)</t>
  </si>
  <si>
    <t>2025-03-31T11.10.26</t>
  </si>
  <si>
    <t>JAVIER MOJARRO RODRIGUEZ</t>
  </si>
  <si>
    <t>D-13231</t>
  </si>
  <si>
    <t>2025-03-31T11.12.23</t>
  </si>
  <si>
    <t>INMOBILIARIA DALE DE GUANAJUATO, S.A. DE C.V.</t>
  </si>
  <si>
    <t>ZEFERINO GUTIERREZ</t>
  </si>
  <si>
    <t>POTRERO DE SAN ANTONIO</t>
  </si>
  <si>
    <t>DDUOT-USyAT/2910-E/2025</t>
  </si>
  <si>
    <t>2025-03-28T09.05.58</t>
  </si>
  <si>
    <t>MARTIN OCTAVIO RANGEL</t>
  </si>
  <si>
    <t>DDUOT-USyAT/2909-E/2025</t>
  </si>
  <si>
    <t>PATRICIA</t>
  </si>
  <si>
    <t>CALLE CRISTAL</t>
  </si>
  <si>
    <t>CASERIO DE ALLENDE</t>
  </si>
  <si>
    <t>1)PERMISO DE CONSTRUCCION RESIDENCIAL 1)BARDADO POR 12 MESES</t>
  </si>
  <si>
    <t>E- Nª 0432, E- Nª 0433</t>
  </si>
  <si>
    <t>ART. 22 FRACCION 1 INC A) PTO 4 Y ART. 22 FRACCION 1 INC A) PTO INC C)</t>
  </si>
  <si>
    <t>2025-03-28T10.39.25</t>
  </si>
  <si>
    <t>12 MESES</t>
  </si>
  <si>
    <t>FRACCION 8 DEL PREDIO RUSTICO QUE FORMO PARTE DE LA PRESITA DE GUADALUPE, SAN MIGUEL DE ALLENDE</t>
  </si>
  <si>
    <t>15897/5989/FRACC/DIV/C-2024</t>
  </si>
  <si>
    <t>2025-03-28T12.25.34</t>
  </si>
  <si>
    <t>MIGUEL RIOS</t>
  </si>
  <si>
    <t>SANDRA ZUÑIGA RAMIREZ Y MARCIAL ANTONIO ESPINOZA ZUÑIGA</t>
  </si>
  <si>
    <t>FRACCION B DEL PREDIO RUSTICO DENOMINADO "LA PRESITA DE GUADALUPE"</t>
  </si>
  <si>
    <t>17081/6113/FRACC/DIV/C-2025</t>
  </si>
  <si>
    <t>2025-03-28T12.27.10</t>
  </si>
  <si>
    <t xml:space="preserve">VICTOR ADRIAN </t>
  </si>
  <si>
    <t>VILLAREAL</t>
  </si>
  <si>
    <t>ANGUIANO</t>
  </si>
  <si>
    <t xml:space="preserve">ZACATEROS </t>
  </si>
  <si>
    <t>DDUOT-USyAT/2911-E/2025</t>
  </si>
  <si>
    <t>2025-03-28T13.32.46</t>
  </si>
  <si>
    <t>GAYTAN</t>
  </si>
  <si>
    <t xml:space="preserve">DIEZ DE SOLLANO Y DAVALOS </t>
  </si>
  <si>
    <t>23-A</t>
  </si>
  <si>
    <t>DDUOT-USyAT/2912-E/2025</t>
  </si>
  <si>
    <t>2025-03-28T13.27.38</t>
  </si>
  <si>
    <t>DIEGO VICENTE</t>
  </si>
  <si>
    <t>VILCHIS</t>
  </si>
  <si>
    <t>LIBRAMIENTO JOSE MANUEL ZAVALA ZAVALA</t>
  </si>
  <si>
    <t>87-C9 PB</t>
  </si>
  <si>
    <t>DDUOT-USyAT/2924-E/2025</t>
  </si>
  <si>
    <t>2025-03-28T14.22.05</t>
  </si>
  <si>
    <t xml:space="preserve">ELENA PERALTA RAMIREZ </t>
  </si>
  <si>
    <t>CERRADA DELMANANTIAL</t>
  </si>
  <si>
    <t>EX-HACIENDA DE SAMTA MARIA DE GUADALUPE DEL OBRAJE</t>
  </si>
  <si>
    <t>E- N°0647</t>
  </si>
  <si>
    <t>2025-03-31T11.27.12</t>
  </si>
  <si>
    <t>JAMES ROLAND DAVIES, FLICK JANE DAVIES</t>
  </si>
  <si>
    <t>MIGUEL ANGEL GARCIA</t>
  </si>
  <si>
    <t>E- N° 0083</t>
  </si>
  <si>
    <t>2025-03-31T11.13.52</t>
  </si>
  <si>
    <t>FABIOLA</t>
  </si>
  <si>
    <t>CIRCUITO GARDENIAS</t>
  </si>
  <si>
    <t>ZIRANDARO, GARDENIAS</t>
  </si>
  <si>
    <t>D-12878</t>
  </si>
  <si>
    <t>ART.22 FRACCION III REMITIDO AL ART. 22 FRACCION 1 INC A) PTO 1</t>
  </si>
  <si>
    <t>2025-03-31T08.51.58</t>
  </si>
  <si>
    <t>ALVARO OBREGON</t>
  </si>
  <si>
    <t xml:space="preserve">COLONIA SAN LUIS REY </t>
  </si>
  <si>
    <t>1) NUMERO OFICIAL HABOTACIONAL</t>
  </si>
  <si>
    <t>E- N°0635</t>
  </si>
  <si>
    <t>2025-03-31T09.14.07</t>
  </si>
  <si>
    <t>MARIA BECERRA SOTO</t>
  </si>
  <si>
    <t>CIRCUITO CORRAL DE PIEDRAS</t>
  </si>
  <si>
    <t>POLIGONO EMPRESARIAL SAN MIGUEL DE ALLENDE</t>
  </si>
  <si>
    <t>DDUOT-USyAT/2905-E/2025</t>
  </si>
  <si>
    <t>2025-03-31T10.00.13</t>
  </si>
  <si>
    <t>JUAN ADRIAN CASTAÑEDA HERNANDEZ</t>
  </si>
  <si>
    <t>SAN SEBASTIAN DE APARICIO</t>
  </si>
  <si>
    <t>17012/6104/FRACC/DIV/C-2025</t>
  </si>
  <si>
    <t>2025-03-31T10.21.07</t>
  </si>
  <si>
    <t>SALAMON MAAWWAD VELASQUEZ</t>
  </si>
  <si>
    <t>LIDIA</t>
  </si>
  <si>
    <t>ZAMARRIPA</t>
  </si>
  <si>
    <t>CALLE MARIA GREVER</t>
  </si>
  <si>
    <t>COL. GUADALUPE</t>
  </si>
  <si>
    <t>DDUOT-USyAT/2921-E/2025</t>
  </si>
  <si>
    <t>2025-03-31T10.32.11</t>
  </si>
  <si>
    <t>ANDREA ZAVALA SALLEDO</t>
  </si>
  <si>
    <t>FRANCISCO ANGELEZ</t>
  </si>
  <si>
    <t>POTRERO PERTENENCIENTE AL MUNICIPIO DE COMONFORT</t>
  </si>
  <si>
    <t>DDUyOT/PU/0182-02/2025</t>
  </si>
  <si>
    <t>2025-03-31T10.37.45</t>
  </si>
  <si>
    <t>J. FRANCISCO ANGELEZ GONZALEZ</t>
  </si>
  <si>
    <t>JAIME DINGEMAN HOOGESTEGER</t>
  </si>
  <si>
    <t>DILIGENCIA</t>
  </si>
  <si>
    <t>COLONIA ATASCADERO</t>
  </si>
  <si>
    <t>1) NUMERO OFICIAL HABITACIOANL</t>
  </si>
  <si>
    <t>E- N°0566</t>
  </si>
  <si>
    <t>2025-03-31T12.07.36</t>
  </si>
  <si>
    <t xml:space="preserve">VICENT HOOGEBER </t>
  </si>
  <si>
    <t>D-11484-DDUOT</t>
  </si>
  <si>
    <t>2025-03-31T12.16.30</t>
  </si>
  <si>
    <t>UNION DE COMERCIANTES DE SAN MIGUEL DE ALLENDE GUNAJUATO A.C.</t>
  </si>
  <si>
    <t>LA PLAYA</t>
  </si>
  <si>
    <t>16309/6060/FRACC/DIV/C-2025</t>
  </si>
  <si>
    <t>2025-03-31T12.30.48</t>
  </si>
  <si>
    <t>MA. EUGENIA A, OLVERA HERNANDEZ</t>
  </si>
  <si>
    <t>BARBARA WALL THURSBY, WILLIAM RAYMOND THURSBY JR</t>
  </si>
  <si>
    <t>MAGUEY</t>
  </si>
  <si>
    <t>PERMISO PARA TRABAJOS DE PRELIMINARES</t>
  </si>
  <si>
    <t>DDUOT-428-17308/FRACC/2025</t>
  </si>
  <si>
    <t>2025-03-31T13.56.48</t>
  </si>
  <si>
    <t>E- N° 0612</t>
  </si>
  <si>
    <t>2025-03-31T14.29.04</t>
  </si>
  <si>
    <t>MARCOS NOE OLIVARES M.</t>
  </si>
  <si>
    <t>INMOBILIARIA  RIACE, S.A. DE C.V.</t>
  </si>
  <si>
    <t>PARTIENDO DE LA GLORIETA PATRIMONIO CON RU,BO ASL NOROESTE SOBRE CARRETERA SAN MIGUEL DE ALLENDE A DOCTOR MORA 3.39 KM; CON UN TOTAL DE  3.39 KM</t>
  </si>
  <si>
    <t>PREDIO RUSTICO DENOMINADO SAN MIGUEL DE ALLENDE A DOCTOR MORA</t>
  </si>
  <si>
    <t>DDUOT-USyAT/2943-E/2025
DDUOT-USYAT/2942-E/2025</t>
  </si>
  <si>
    <t>2025-03-31T15.11.47</t>
  </si>
  <si>
    <t>JUANA MIGUELA</t>
  </si>
  <si>
    <t>VICENTE LOBO</t>
  </si>
  <si>
    <t>BARRIO DE LAS CACHINCHES</t>
  </si>
  <si>
    <t>E- N°0648</t>
  </si>
  <si>
    <t>2025-03-11T15.57.11</t>
  </si>
  <si>
    <t>JUANA MIGUELINA MARTINEZ RICO</t>
  </si>
  <si>
    <t>VISTA HERMOSA</t>
  </si>
  <si>
    <t>VILLA DE LOS FRIALES</t>
  </si>
  <si>
    <t>D-12148</t>
  </si>
  <si>
    <t>2025-03-13T10.28.24</t>
  </si>
  <si>
    <t>A-035</t>
  </si>
  <si>
    <t>RICARDO LUIS FELIPE</t>
  </si>
  <si>
    <t>PASCUAL</t>
  </si>
  <si>
    <t>BONILLA</t>
  </si>
  <si>
    <t>CALLEJON DELN BESO</t>
  </si>
  <si>
    <t>E- N°0564</t>
  </si>
  <si>
    <t>2025-03-12T12.00.07</t>
  </si>
  <si>
    <t>MARTHA ANAI MARTINEZ AGUILAR</t>
  </si>
  <si>
    <t>ANONIO CHAVARRIA RUIZ Y 
ROBERTO CHAVARRIA RUIZ</t>
  </si>
  <si>
    <t xml:space="preserve">LOTE 2, MZ-F, CALLE DEL ROSAL SIN NUMERO </t>
  </si>
  <si>
    <t>16619/6098/FRACC/DIV/C-2025</t>
  </si>
  <si>
    <t>2025-03-12T12.19.29</t>
  </si>
  <si>
    <t xml:space="preserve">JUANA MAYRA HERNANDEZ ESTRADA </t>
  </si>
  <si>
    <t>CALZADA DE LA ESTACION</t>
  </si>
  <si>
    <t>DDUOT-USyAT/2378-E/2024
E- N°0160</t>
  </si>
  <si>
    <t>ART. 22 FRACCION X INC A) PTO 1
ART. 27 FRACCION VI</t>
  </si>
  <si>
    <t>2025-03-12T13.37.45</t>
  </si>
  <si>
    <t>MARIA PATRICIA AGUNDIS ESTRADA</t>
  </si>
  <si>
    <t>FERNANDEZ</t>
  </si>
  <si>
    <t>CERRADA JOSE LUIS CUEVAS</t>
  </si>
  <si>
    <t>E- N° 0649</t>
  </si>
  <si>
    <t>2025-03-12T13.36.45</t>
  </si>
  <si>
    <t>MONICA GOMEZ</t>
  </si>
  <si>
    <t>EFRAIN</t>
  </si>
  <si>
    <t>HEROES DE NACOSARI</t>
  </si>
  <si>
    <t>COLONIA LUIS DONALDO COLOSIO</t>
  </si>
  <si>
    <t>E- N°0544</t>
  </si>
  <si>
    <t>2025-03-12T13.56.09</t>
  </si>
  <si>
    <t>EFRAIN CANO VAZQUEZ</t>
  </si>
  <si>
    <t>41, Z-1, P-1/3</t>
  </si>
  <si>
    <t>28913/2848/FRACC/DIV/C-2023</t>
  </si>
  <si>
    <t>2025-03-13T10.26.43</t>
  </si>
  <si>
    <t>MAYRA RESENDIZ MORAN</t>
  </si>
  <si>
    <t xml:space="preserve">OMAR </t>
  </si>
  <si>
    <t>CALLE JACARANDAS</t>
  </si>
  <si>
    <t>FRACC. LA LEJONA 2DA SELECCION</t>
  </si>
  <si>
    <t>DDUOT-USyAT/2838-E/2025</t>
  </si>
  <si>
    <t>2025-03-13T11.18.58</t>
  </si>
  <si>
    <t>TANIA GUADALUPE CERVANTES</t>
  </si>
  <si>
    <t xml:space="preserve">LUCIA </t>
  </si>
  <si>
    <t>BARGENAS</t>
  </si>
  <si>
    <t>144, Z-1, P1/1</t>
  </si>
  <si>
    <t>15509/5954/FRACC/DIV/C-2024</t>
  </si>
  <si>
    <t>2025-03-13T12.51.30</t>
  </si>
  <si>
    <t>LUIS JAVIER TAPIA ARTEAGA</t>
  </si>
  <si>
    <t xml:space="preserve">FLOR ILEANA </t>
  </si>
  <si>
    <t xml:space="preserve">CENTELLA </t>
  </si>
  <si>
    <t>E- N°0577</t>
  </si>
  <si>
    <t>2025-03-13T12.54.49</t>
  </si>
  <si>
    <t>SANDRA PAMELA RANGEL B</t>
  </si>
  <si>
    <t>E- N°0578</t>
  </si>
  <si>
    <t>2025-03-13T12.57.10</t>
  </si>
  <si>
    <t>SANDRA PAMELA RANGEL B.</t>
  </si>
  <si>
    <t>ATEAGA</t>
  </si>
  <si>
    <t>D-2449</t>
  </si>
  <si>
    <t>SMA689422</t>
  </si>
  <si>
    <t>2025-03-13T13.23.49</t>
  </si>
  <si>
    <t>D- 2450</t>
  </si>
  <si>
    <t>2025-03-13T13.21.31</t>
  </si>
  <si>
    <t>"HAUS CREARE DESARROLLOS Y ACABADOS", S.A. DE C.V.</t>
  </si>
  <si>
    <t>PARTIENDO DEL PUENTE BICENTENARIO CON RUMBO AL NOROESTE, SOBRE CALZADA DE LA ESTACION 0.64 KM, CRUZANDO LAS VIAS DEL TREN , CON RUMBO AL NOROESTE, SOBRE CARRETERA A LA CIENEGUITA  4.12 KM</t>
  </si>
  <si>
    <t>CON UN TOTAL DE 4.76 KM</t>
  </si>
  <si>
    <t xml:space="preserve">UNA FRACCION DEL PREDIO RUSTICO DENOMINADO SAN MARTIN </t>
  </si>
  <si>
    <t>DDUOT-USyAT/2884-E/2025
DDUOT-USYAT/2883-E/2025</t>
  </si>
  <si>
    <t>2025-03-13T13.17.48</t>
  </si>
  <si>
    <t>JIMENA FLORES MORALES</t>
  </si>
  <si>
    <t>MA. DEL ROCIO</t>
  </si>
  <si>
    <t>ESPERANZA</t>
  </si>
  <si>
    <t>PREDIO RUSTICO DENOMINADO SAN VIRGILIO</t>
  </si>
  <si>
    <t>E- N°0529</t>
  </si>
  <si>
    <t>2025-03-13T13.27.17</t>
  </si>
  <si>
    <t>MA. DEL ROCIO ACOSTA RAMIREZ</t>
  </si>
  <si>
    <t>MARIA SOCORRO</t>
  </si>
  <si>
    <t>BETTY WILLIAMS</t>
  </si>
  <si>
    <t>E- N° 0636</t>
  </si>
  <si>
    <t>2025-03-13T12.52.53</t>
  </si>
  <si>
    <t xml:space="preserve">MANAVIL COMERCIALIZADORA, S.A. DE C.V. </t>
  </si>
  <si>
    <t xml:space="preserve">CALLE DEL ESTUDIANTE </t>
  </si>
  <si>
    <t>FRACC. PALMITA DE LANDETA</t>
  </si>
  <si>
    <t>1) PERMISO DE CONSTRUCCION ESPECIALIZADO</t>
  </si>
  <si>
    <t>DDUOT-404-17223-D/FRACC/2025</t>
  </si>
  <si>
    <t>ART. 22 FRACCION 1 INC B) PTO 1</t>
  </si>
  <si>
    <t>2025-03-13T14.55.24</t>
  </si>
  <si>
    <t>A-164</t>
  </si>
  <si>
    <t>CLAUDIA FERNANDA</t>
  </si>
  <si>
    <t>SERENA PRINCIPAL</t>
  </si>
  <si>
    <t>LA SERENA</t>
  </si>
  <si>
    <t xml:space="preserve">8) RENOVACIONES DE LICENCIA ESPECIALIZADO
2) TERMINACIONES DE OBRA </t>
  </si>
  <si>
    <t>D-5922-DDUOT
DDUOT-CCDU/3106/2025
DDUOT-CCDU/3107/2025</t>
  </si>
  <si>
    <t>ART. 22 FRACCION III REMITIDO AL ART. 22 FRACCION 1 INC B) PTO 1
ART. 22 FRACCION XIII INC A) PTO 1</t>
  </si>
  <si>
    <t>2025-03-19T12.15.50</t>
  </si>
  <si>
    <t xml:space="preserve">ERICK BRIAR </t>
  </si>
  <si>
    <t>4, Z-1, P 1/1</t>
  </si>
  <si>
    <t>32385/3882/FRACC/DIV/C-2024</t>
  </si>
  <si>
    <t>2025-03-14T13.25.53</t>
  </si>
  <si>
    <t>ADOLFO BOTELLO ARTEAGA</t>
  </si>
  <si>
    <t>HUERTA</t>
  </si>
  <si>
    <t>ANDADOR RELIEVE</t>
  </si>
  <si>
    <t xml:space="preserve">FRACCIONAMIENTO INFONAVIT MALANQUIN </t>
  </si>
  <si>
    <t>E- N°0615
D-2459</t>
  </si>
  <si>
    <t>2025-03-14T12.36.53</t>
  </si>
  <si>
    <t>LUCERO AURORA SIERRA ESCOBEDO</t>
  </si>
  <si>
    <t>GARITONES</t>
  </si>
  <si>
    <t>INFONAVIT MALANQUIN</t>
  </si>
  <si>
    <t>E- N°0610
D-2457</t>
  </si>
  <si>
    <t>2025-03-14T12.46.32</t>
  </si>
  <si>
    <t>ROSA MARIA MOLINERO NUÑEZ</t>
  </si>
  <si>
    <t>16804-6095</t>
  </si>
  <si>
    <t xml:space="preserve">LUISA DEL CARMEN </t>
  </si>
  <si>
    <t>ROMERO MARTINEZ</t>
  </si>
  <si>
    <t>DEL SOBRAL</t>
  </si>
  <si>
    <t>FRACCION 3 DE LA PARCELA 32, Z-1, P</t>
  </si>
  <si>
    <t>16804/6095/FRACC/DIV/C-2025</t>
  </si>
  <si>
    <t>2025-03-14T12.54.47</t>
  </si>
  <si>
    <t>CXAV, FLOR DE MARIA</t>
  </si>
  <si>
    <t xml:space="preserve">AVENIDA DE LA LUZ </t>
  </si>
  <si>
    <t>FRACC. LA LUZ</t>
  </si>
  <si>
    <t>DDUOT-USyAT/2831-E/2025</t>
  </si>
  <si>
    <t>2025-03-14T14.30.29</t>
  </si>
  <si>
    <t>FLOR DE MAÑA LOPEZ CADENA</t>
  </si>
  <si>
    <t>JOSE GODOFREDO</t>
  </si>
  <si>
    <t>17020/6116/FRACC/DIV/C-2025</t>
  </si>
  <si>
    <t>2025-03-14T13.07.08</t>
  </si>
  <si>
    <t>INDALECIO ALLENDE</t>
  </si>
  <si>
    <t>E- Nª0609 DDUOT</t>
  </si>
  <si>
    <t>2025-03-18T09.02.01</t>
  </si>
  <si>
    <t>ARELY SILVA MONZON</t>
  </si>
  <si>
    <t>FRACCIONAMIENTO IGNACIO RAMIREZ SECCION II</t>
  </si>
  <si>
    <t>E- Nª0586 DDUOT
DDUOT-USyAT/2684-E/2024</t>
  </si>
  <si>
    <t>2025-03-18T09.36.55</t>
  </si>
  <si>
    <t>MAURICIO ADAIR  SANCHEZ CANSECO</t>
  </si>
  <si>
    <t xml:space="preserve">TOLEDO </t>
  </si>
  <si>
    <t>EL MALANQUIN, TERCERA ETAPA</t>
  </si>
  <si>
    <t>1) RENOVACION DE LICENCIA MAYOR A 150 M2 
1) TERMINACION DE OBRA</t>
  </si>
  <si>
    <t xml:space="preserve">D-12077
DDUyOT/T0281/16733/FRACC/2025
</t>
  </si>
  <si>
    <t>2025-03-18T13.52.50</t>
  </si>
  <si>
    <t xml:space="preserve">JOSE LUIS ARELLANO LICEA </t>
  </si>
  <si>
    <t xml:space="preserve">JAMES AARON, KATHLEEN GALE CRANE </t>
  </si>
  <si>
    <t>CALLEJON DEL ESCULTOR</t>
  </si>
  <si>
    <t>4-D INT. 1</t>
  </si>
  <si>
    <t>BARRIO DE LA PALMITA</t>
  </si>
  <si>
    <t>E- N°0675</t>
  </si>
  <si>
    <t>2025-03-18T09.40.18</t>
  </si>
  <si>
    <t>ELIZABETH VARGAS GONZALEZ</t>
  </si>
  <si>
    <t>MALAGA</t>
  </si>
  <si>
    <t>EL MALANQUIN</t>
  </si>
  <si>
    <t>1) RENOVACION DE LICENCIA MAYOR A 150 M2 
1) MES DE BARDADO
1) TERMINACION DE OBRA</t>
  </si>
  <si>
    <t>D-13137
DDUOT-CCDU/3137/2025</t>
  </si>
  <si>
    <t>ART. 22 FRACCION III REMITIDO AL ART. 22 FRACCION 1 INC A) PTO 4
ART. 22 FRACCION 1 INC B) PTO 3 INC C)
ART. 22 FRACCION XIII INC A) PTO 1</t>
  </si>
  <si>
    <t>2025-03-20T13.24.37</t>
  </si>
  <si>
    <t>1 AÑO
1 MES 
NA</t>
  </si>
  <si>
    <t>ING. JOSE ANTONIO ARANA AGUADO</t>
  </si>
  <si>
    <t>CALLE DE MAGUEY</t>
  </si>
  <si>
    <t>1) CONSTANCIA DE FACTIBILIDAD
1) PERMISO DE USO DE SUELO SARE</t>
  </si>
  <si>
    <t>DDUOT-USyAT/2897-E/2025
DDUOT-USyAT/2900-E/2025</t>
  </si>
  <si>
    <t>ART. 22 FRACCION X
ART. 27 FRACCION VI</t>
  </si>
  <si>
    <t>2025-03-18T14.15.28</t>
  </si>
  <si>
    <t xml:space="preserve">LUIS ANTONIO GALVAN </t>
  </si>
  <si>
    <t>CALLE GRANADA</t>
  </si>
  <si>
    <t>M-1, L-20</t>
  </si>
  <si>
    <t>1) OFICIO DE PRELIMINARES</t>
  </si>
  <si>
    <t>DDUOT-372-16321/FRACC/2025</t>
  </si>
  <si>
    <t>2025-03-18T14.46.27</t>
  </si>
  <si>
    <t>HACIENDA SANTA NATALIA</t>
  </si>
  <si>
    <t>FRACC. PRESITA DE GUADALUPE</t>
  </si>
  <si>
    <t>E- N°0662</t>
  </si>
  <si>
    <t>2025-03-19T11.20.08</t>
  </si>
  <si>
    <t>MARIA ELENA BELTRAN H</t>
  </si>
  <si>
    <t xml:space="preserve">SANTIAGO </t>
  </si>
  <si>
    <t>EL SUSPIRO</t>
  </si>
  <si>
    <t>FRACCIONAMIENTO PASEO REAL</t>
  </si>
  <si>
    <t>DDUYOT/PU/0191-03/2025</t>
  </si>
  <si>
    <t>ART. 22 FRACCION 1 INCISO B) PTO 3 INCISO A)</t>
  </si>
  <si>
    <t>2025-03-19T08.46.27</t>
  </si>
  <si>
    <t xml:space="preserve">45 DIAS </t>
  </si>
  <si>
    <t>A PARTIR DE LA GLORIETA PATRIMONIO CON RUMBO AL NORESTE SOBRE CARRETERA SAN MIGUEL DE ALLENDE A DOCTOR MORA CON UNA DISTANCIA DE 3.78VKM, GIRAR AL ESTE POR VIÑEDOS SAN LUCAS CON UNA DISTANCIA DE 4.36 KM, AL DOBLAR AL NORTE POR CAMINO AL RANCHO LAS MORAS CON UNA DISTANCAI DE 4.36 KM, DOBLAR AL NORTE POR CAMINO AL RANCHO LAS MORAS CON UNA DISTANCIA DE 1.70 KM, DIRECCION AL NOROESTE SOBRE CAMINO CON UNA DISTANCIA DE 0.100 KM, CON UN TOTAL DE 10.34 KM</t>
  </si>
  <si>
    <t>TOTAL DE 10.34 KM</t>
  </si>
  <si>
    <t>RANCHO LAS MORAS</t>
  </si>
  <si>
    <t>DDUyOT/3000-E/2025</t>
  </si>
  <si>
    <t>2025-03-19T10.30.40</t>
  </si>
  <si>
    <t>JOSE LUIS MORENO MORENO</t>
  </si>
  <si>
    <t>MURILLO</t>
  </si>
  <si>
    <t>ARTEMISA</t>
  </si>
  <si>
    <t>OLIMPO</t>
  </si>
  <si>
    <t>DDUOT-CCDU/3154/2025</t>
  </si>
  <si>
    <t>2025-03-19T10.56.48</t>
  </si>
  <si>
    <t>ISRAEL ESTRADA LOPEZ</t>
  </si>
  <si>
    <t>76, Z-3, P 1/1</t>
  </si>
  <si>
    <t xml:space="preserve">4) PERMISO DE DIVISON </t>
  </si>
  <si>
    <t>16370/6071/FRACC/DIV/C-2025</t>
  </si>
  <si>
    <t>2025-03-21T09.02.17</t>
  </si>
  <si>
    <t>MA. CLEOFAS PATLAN HERNANDEZ</t>
  </si>
  <si>
    <t>ERNESTO MARIN Y SANTILLAN, CD.</t>
  </si>
  <si>
    <t xml:space="preserve">FRAY PAULENA </t>
  </si>
  <si>
    <t>RINCONADA DE LOS BALCONES</t>
  </si>
  <si>
    <t>D-12180</t>
  </si>
  <si>
    <t>2025-03-19T12.10.41</t>
  </si>
  <si>
    <t>ARMANDO PALMA DELGADO</t>
  </si>
  <si>
    <t>PROMOTORA DE CASAS PLATINO, S.A. DE C.V.</t>
  </si>
  <si>
    <t>JARDINES</t>
  </si>
  <si>
    <t>60,54,64,52,46,62,58,50,44,56,48 PB A,48 PA C,48 PA D,42, PB,48 PB B,42 PA.</t>
  </si>
  <si>
    <t>CONDOMINIO PORTALES (ZIRANDARO)</t>
  </si>
  <si>
    <t>15) RENOVACIONES DE LICENCIA</t>
  </si>
  <si>
    <t>D-13257,13258,13273,13274,13275,13300,13301,13302,13303,13323,13399,13401,13402,13421,13404,13422-DDUOT</t>
  </si>
  <si>
    <t>SMA690523</t>
  </si>
  <si>
    <t>2025-03-19T14.24.10</t>
  </si>
  <si>
    <t>DAMARIS BIRAI ROQUE RUBIO</t>
  </si>
  <si>
    <t>2025-03-19T14.26.28</t>
  </si>
  <si>
    <t>16897 AL 16847-28</t>
  </si>
  <si>
    <t>PROMOTORA DE CASAS PLATINO S.A DE C.V.</t>
  </si>
  <si>
    <t xml:space="preserve">40, 38 PB A, 38 PA C, 38 PB B, 38 PA D, 36, 34, 32, 30, 28, 26, 24, 22, 20 PB A, 20 PB B, 20 PA D, 20 PA C, 18, 16, 14,12,10, 8, 6, 4, 2 PB A,  2 PA C, 2 PB B,  2 PA D, </t>
  </si>
  <si>
    <t>CONDOMINIO PORTALES</t>
  </si>
  <si>
    <t>DDUyOT/T0309,0310,0311,0312,0313,0314,0315,0316,0317,0318,0319,0320,0321,0322,0323,0324,0325,0326,0327,0328,0329,0330,0331,0332,0333,0334,0335,0336,0337-16847/FRACC/2025</t>
  </si>
  <si>
    <t>2025-03-19T14.08.42</t>
  </si>
  <si>
    <t>ARQ. JAVIER MOJARRO RODRIGUEZ</t>
  </si>
  <si>
    <t>16845 AL 16845-1</t>
  </si>
  <si>
    <t>3 Y 1</t>
  </si>
  <si>
    <t xml:space="preserve">DDUyOT/T0302-16845-1/FRACC/2025
DDUyOT/T0302-16845/FRACC/2025
</t>
  </si>
  <si>
    <t>2025-03-19T14.19.29</t>
  </si>
  <si>
    <t xml:space="preserve">ANDADOR LAS PLAZAS </t>
  </si>
  <si>
    <t>1, 8, 10,12 PB A, 12 PA C, 12 PB B, 12 PA D.</t>
  </si>
  <si>
    <t>DDUyOT/T0286,0287,0288,0289,0290,0291,0292-16844/FRACC/2025</t>
  </si>
  <si>
    <t>2025-03-19T14.16.22</t>
  </si>
  <si>
    <t>ANDADOR LOS KIOSCOS</t>
  </si>
  <si>
    <t>14 PB A, 14 PA C, 14 PB B, 14 PA D, 16, 18.</t>
  </si>
  <si>
    <t>DDUyOT/T0303,0304,0305,0306,0307,0308-16846/FRACC/2025</t>
  </si>
  <si>
    <t>2025-03-19T14.13.06</t>
  </si>
  <si>
    <t xml:space="preserve">NAVARRETE </t>
  </si>
  <si>
    <t xml:space="preserve">PRIVADA SAN MATIAS </t>
  </si>
  <si>
    <t xml:space="preserve">FRACC. PRESITA DE GUADALUPE </t>
  </si>
  <si>
    <t>D-7064</t>
  </si>
  <si>
    <t>2025-03-19T13.17.36</t>
  </si>
  <si>
    <t>A-063</t>
  </si>
  <si>
    <t xml:space="preserve">ARQ. OSCAR FELIPE SALGADO </t>
  </si>
  <si>
    <t>TOTAL DE INGRESOS POR ENTERO ELABORADO DEL MES DE MARZO 2025</t>
  </si>
  <si>
    <t>REGISTRO DE ENTEROS ELABORADOS EN EL MES DE ABRIL DEL 2025</t>
  </si>
  <si>
    <t>COLONIA Y/O FRACCIONAMIENTO</t>
  </si>
  <si>
    <t>FRACCION DEL PRESIO DE LA FRACCION 1 "A" FR 1 DE LA FRACCION RESTANTE DEL PREDIO</t>
  </si>
  <si>
    <t>PREDIO RUSTICO DENOMINADO "EL CARMEN"</t>
  </si>
  <si>
    <t>1) COSNTANCIA DE FACTIBILIDAD</t>
  </si>
  <si>
    <t>DDUOT-USyAT/2941-E/2025</t>
  </si>
  <si>
    <t>2025-04-01T11.51.59</t>
  </si>
  <si>
    <t>ROSA NALLEY RUIZ AVILA</t>
  </si>
  <si>
    <t>PAJAROS DE CANTE</t>
  </si>
  <si>
    <t>1) RENOVACION DE LICENCIA MAYOR A  150 M2</t>
  </si>
  <si>
    <t>D-13121</t>
  </si>
  <si>
    <t>2025-04-08T08.59.58</t>
  </si>
  <si>
    <t>LUIS RAYMUNDO ANAYA RICO</t>
  </si>
  <si>
    <t>BANCO INVEX SA IBM INVEX GRUPO FINANCIERO
FIDEICOMISO IRREVOCABLE DE ADMINISTRACION Y GARANYIA NO EMPRESARIAL PARA DESARROLLOS INMOBILIARIOS CON DERECHOS DE REVERSION INDENTIFICADO CON EL NUMERO 3860</t>
  </si>
  <si>
    <t>FRACCION 1 DEL POLIGO 1</t>
  </si>
  <si>
    <t>DEL PREDIO RUSTICO DENOMINDO "EL TIGRE"</t>
  </si>
  <si>
    <t>DDUyOT/0436-17304/FRACC/2025</t>
  </si>
  <si>
    <t>ART. 26 FRACCION VII INC C)</t>
  </si>
  <si>
    <t>2025-04-01T13.11.05</t>
  </si>
  <si>
    <t>MARIA FERNANDA HERNANDEZ</t>
  </si>
  <si>
    <t>HERNANEZ</t>
  </si>
  <si>
    <t>A PARTIR DE LA GLORIETA PATRIMONIO CON RUMBO AL NOROESTE SOBRE CARRETERA SAN MIGUEL DE ALLENDE A QUERETARO CON UNA DISTANCIA DE 1.450 KM, GIRAR AL SUR POR CAMINO  A HACIENDA LOS PICAHCO CON UNA DISTANCIA DE 0.604 KM, DOBLAR AL NOROESTE POR BRECHA CON UNA DISTANCIA DE 0.111 KM</t>
  </si>
  <si>
    <t>CON UN TOTAL DE 2.165 KM</t>
  </si>
  <si>
    <t>DDUyOT/3153-E/2025</t>
  </si>
  <si>
    <t>2025-04-01T13.42.49</t>
  </si>
  <si>
    <t>OLGA VENERANDA HERNANDEZ HERNANDEZ</t>
  </si>
  <si>
    <t xml:space="preserve">ROSAS DE MAYO </t>
  </si>
  <si>
    <t>DDUOT-USyAT/2904-E/2025</t>
  </si>
  <si>
    <t>2025-04-01T13.59.42</t>
  </si>
  <si>
    <t>LORENA CERVANTES</t>
  </si>
  <si>
    <t>DE LOS MONTERROS SERRANO</t>
  </si>
  <si>
    <t>PARTIENDO DEL PUENTE BICENTENARIO CON RUMBO AL NOROESTE SOBRE CALZADA DE LA ESTACION 0.65 KM; CRUZANDO LAS VIAS DEL TREN CONTINUANDO AHORA AL NOROESTE SOBRE CARRETERA A LA CIENEGUITA 4.21 KM;  EN ESTE PUNTO GIRANDO AL SURESTE SOBRE BRECHA SIN NOMBRE 0.1 KM; CON UN TOTAL DE 5.10 KM</t>
  </si>
  <si>
    <t>FRACCION DEL PREDIO RUSTICO DENOMINADO "EL VERGEL"</t>
  </si>
  <si>
    <t>DDUOT-USyAT/2525-E/2024
DDUOT-USYAT/2524-E/2024</t>
  </si>
  <si>
    <t>ART. 27 FRACCION VI 
ART. 27 FRACCION III</t>
  </si>
  <si>
    <t>2025-04-01T14.10.42</t>
  </si>
  <si>
    <t>ROSMETY ESPINOSA DE LOS MONTES SERRANO</t>
  </si>
  <si>
    <t>ECALERA</t>
  </si>
  <si>
    <t xml:space="preserve">COND. VIÑEDOS SAN FRANCISCO </t>
  </si>
  <si>
    <t>DDUyOT/T399-17518/FRACC/2025</t>
  </si>
  <si>
    <t>ART.22 FRACCION XIII INC A) PTO 1</t>
  </si>
  <si>
    <t>2025-04-01T14.25.49</t>
  </si>
  <si>
    <t>ARQ, SERGIO GONZALEZ ANAYA</t>
  </si>
  <si>
    <t>LA ESPERANZA ART AND WELLNES, SA DE CV</t>
  </si>
  <si>
    <t>CAMINO A TIRADO</t>
  </si>
  <si>
    <t>EL CERRITO Y LOMAS DE XIDO</t>
  </si>
  <si>
    <t>E- N°0638</t>
  </si>
  <si>
    <t>2025-04-01T15.48.23</t>
  </si>
  <si>
    <t>HUMBERTO MUÑOZ</t>
  </si>
  <si>
    <t>E- N°0637</t>
  </si>
  <si>
    <t>2025-04-01T15.46.32</t>
  </si>
  <si>
    <t>E- N°0639</t>
  </si>
  <si>
    <t>2025-04-01T15.44.39</t>
  </si>
  <si>
    <t>AN</t>
  </si>
  <si>
    <t>TEPOZAN</t>
  </si>
  <si>
    <t xml:space="preserve">FRACCIONAMIENTO JARDINES CUARTA ETAPA DE LA SEGUNDA SECCION </t>
  </si>
  <si>
    <t>E- N°0494</t>
  </si>
  <si>
    <t>2025-04-02T09.15.17</t>
  </si>
  <si>
    <t>JUSTO BACA</t>
  </si>
  <si>
    <t>DDUOT-CCDU/3138/2025</t>
  </si>
  <si>
    <t>2025-04-02T09.13.27</t>
  </si>
  <si>
    <t>ARQ. JOSE ARMANDO PALMA DELGADO</t>
  </si>
  <si>
    <t xml:space="preserve">MA. DE LOS ANGELES </t>
  </si>
  <si>
    <t>CANTERA</t>
  </si>
  <si>
    <t>4 INT.1</t>
  </si>
  <si>
    <t xml:space="preserve">PREDIO RUSTICO DENONIMADO ARACELI </t>
  </si>
  <si>
    <t>E- N°0555</t>
  </si>
  <si>
    <t>2025-04-02T10.03.11</t>
  </si>
  <si>
    <t>MA. DE LOS ANGELES MONTELONGO GOMEZ</t>
  </si>
  <si>
    <t>LAWRENCE DENNIS AUTREY, LORENCE FARRIL AUTREY</t>
  </si>
  <si>
    <t>4-D INT. 2</t>
  </si>
  <si>
    <t>BARRIO LA PALMITA</t>
  </si>
  <si>
    <t>E- N°0585</t>
  </si>
  <si>
    <t>2025-04-02T11.18.38</t>
  </si>
  <si>
    <t>REBECA ELIZABETH VARGAS GONZALEZ</t>
  </si>
  <si>
    <t>CALLE SAN ANTONIO ABAD</t>
  </si>
  <si>
    <t>DDUOT-USyAT/2900-E/2025</t>
  </si>
  <si>
    <t>2025-04-02T12.13.49</t>
  </si>
  <si>
    <t>HERNANDEZ MORALES BRENDA OLIVIO</t>
  </si>
  <si>
    <t>MONTERREY Y SABINAS S.A. DE C.V.</t>
  </si>
  <si>
    <t>DDUOT-USyAT/2945-E/2025</t>
  </si>
  <si>
    <t>ART. 28 FRACCION 1 INC B)</t>
  </si>
  <si>
    <t>2025-04-02T12.43.20</t>
  </si>
  <si>
    <t>DDUOT-USyAT/2946-E/2025</t>
  </si>
  <si>
    <t>2025-04-02T12.39.45</t>
  </si>
  <si>
    <t>AVENIDA CENTENARIO</t>
  </si>
  <si>
    <t>1) RENOVACION DE BARDADO
1) TERMIANCION DE OBRA</t>
  </si>
  <si>
    <t>E- N°0010
DDUyOT/T0285-16759/FRACC/2025</t>
  </si>
  <si>
    <t>ART. 22 FRACCION III REMITIDO AL ART. 22 FRACCION 1 INC B) PTO 3 INC C)
ART. 22 FRACCION XIII INC A) PTO 1</t>
  </si>
  <si>
    <t>2025-04-04T13.52.47</t>
  </si>
  <si>
    <t>NICOLAS ANAYA VILLANEDA, MARIA CATALINA HEINRICH</t>
  </si>
  <si>
    <t>MARIALBA</t>
  </si>
  <si>
    <t>FRACCIONAMIENTO VENTANAS DE SAN MIGUEL</t>
  </si>
  <si>
    <t>E- N°0646</t>
  </si>
  <si>
    <t>2025-04-04T13.54.26</t>
  </si>
  <si>
    <t>ISRAEL AGUSTIN</t>
  </si>
  <si>
    <t xml:space="preserve">CAMINO A MARROQUIN </t>
  </si>
  <si>
    <t xml:space="preserve">COLONIA SANTA CECILIA </t>
  </si>
  <si>
    <t>E- N°0702
D-2476</t>
  </si>
  <si>
    <t>2025-04-02T13.57.04</t>
  </si>
  <si>
    <t>ALBERTO JORGE LOPEZ CORREA</t>
  </si>
  <si>
    <t>CALLE CARACOL DORADO</t>
  </si>
  <si>
    <t xml:space="preserve">COL. ALLENDE </t>
  </si>
  <si>
    <t>DDUOT-429-16743/FRACC/2025</t>
  </si>
  <si>
    <t>ART. 9 FRACCION I DE LAS DISPOSICIONES ADMINISTRATIVAS</t>
  </si>
  <si>
    <t>2025-04-04T11.48.41</t>
  </si>
  <si>
    <t>MIGUEL MALO</t>
  </si>
  <si>
    <t>18 INT. 1</t>
  </si>
  <si>
    <t>E- N° 0706</t>
  </si>
  <si>
    <t>2025-04-02T15.40.42</t>
  </si>
  <si>
    <t>MAURO AGUADO RUIZ</t>
  </si>
  <si>
    <t>JOSE MAXIMINO</t>
  </si>
  <si>
    <t>LOTE 1, MZ-7, Z-1</t>
  </si>
  <si>
    <t>EL CAPDERO</t>
  </si>
  <si>
    <t>25420/1881/FRACC/DIV/C-2023</t>
  </si>
  <si>
    <t>2025-04-03T11.16.48</t>
  </si>
  <si>
    <t>MARIA ROMI ARZOLA ORTIZ JARAMILLO</t>
  </si>
  <si>
    <t xml:space="preserve">JORGE RAUL </t>
  </si>
  <si>
    <t>DE LA GARZA LOPEZ</t>
  </si>
  <si>
    <t xml:space="preserve">CIRCUITO EL SUSPIRO </t>
  </si>
  <si>
    <t xml:space="preserve">FRACCIONAMIENTO PASEO REAL </t>
  </si>
  <si>
    <t>E- N°0600</t>
  </si>
  <si>
    <t>2025-04-03T11.29.22</t>
  </si>
  <si>
    <t>JORGE RAUL DE LA GARZA LOPEZ</t>
  </si>
  <si>
    <t>URBAN4US DESARROLLO INMOBILIARIO, S.A. DE C.V.</t>
  </si>
  <si>
    <t>E- N°0667</t>
  </si>
  <si>
    <t>2025-04-03T13.20.55</t>
  </si>
  <si>
    <t>EDUARDO SALVADOR DEL RIO MORENO</t>
  </si>
  <si>
    <t>D-2468</t>
  </si>
  <si>
    <t>2025-04-03T13.19.07</t>
  </si>
  <si>
    <t>DDUOT-USyAT/2916-E/2025</t>
  </si>
  <si>
    <t>2025-04-03T13.23.48</t>
  </si>
  <si>
    <t>7589-6102</t>
  </si>
  <si>
    <t>MESA DE GUADALUPE PUERTA DEL AIRE</t>
  </si>
  <si>
    <t>7589/6102/FRACC/DIV/C-2023</t>
  </si>
  <si>
    <t>ART . 22 FRACCION V</t>
  </si>
  <si>
    <t>2025-04-03T13.08.04</t>
  </si>
  <si>
    <t>JUAN ANTONIO LOYOLA MUÑOZ</t>
  </si>
  <si>
    <t>6, MZ-1, Z-1</t>
  </si>
  <si>
    <t>11134/A/5238/FRACC/DIV/C-2023</t>
  </si>
  <si>
    <t>2025-04-03T13.21.07</t>
  </si>
  <si>
    <t>LOYZAGA</t>
  </si>
  <si>
    <t xml:space="preserve">CAMINO ALCOCER </t>
  </si>
  <si>
    <t>KM 2.5</t>
  </si>
  <si>
    <t>PREDIO DENOMINADO ARACELI</t>
  </si>
  <si>
    <t>D- 13212-DDUOT</t>
  </si>
  <si>
    <t>ART. 22 FRTACCION III REMITIDO AL ART. 22 FRACCION 1 INC A) PTO 3</t>
  </si>
  <si>
    <t>2025-04-04T09.48.17</t>
  </si>
  <si>
    <t>E- N°0703</t>
  </si>
  <si>
    <t>SMA693986</t>
  </si>
  <si>
    <t>2025-04-04T09.50.35</t>
  </si>
  <si>
    <t>JULIA RAMIREZ MARTINEZ</t>
  </si>
  <si>
    <t>LAURA MARICELA ZAMORA PUGA , OMAR SERRATO ANGELES</t>
  </si>
  <si>
    <t xml:space="preserve">CALLE DE LAS TINAJAS </t>
  </si>
  <si>
    <t>E- N°0591</t>
  </si>
  <si>
    <t>2025-04-04T10.16.01</t>
  </si>
  <si>
    <t>LAURA MARICELA ZAMORA PUGA</t>
  </si>
  <si>
    <t>VICTORIA RAMIREZ PEREZ Y JOSE GUADALUPE RAMIREZ RAMIREZ</t>
  </si>
  <si>
    <t>KM. 5.37</t>
  </si>
  <si>
    <t>PREDIO RUSTICO DENOMINADO LA ESTANCIA</t>
  </si>
  <si>
    <t>D-13150-DDUOT</t>
  </si>
  <si>
    <t>2025-04-04T11.16.03</t>
  </si>
  <si>
    <t>ANA SUSANA LOPEZ P.</t>
  </si>
  <si>
    <t>2025-04-04T11.24.35</t>
  </si>
  <si>
    <t xml:space="preserve">ADOLFO BOTELLO ARTEAGA </t>
  </si>
  <si>
    <t xml:space="preserve">DAVID </t>
  </si>
  <si>
    <t xml:space="preserve">VEGA </t>
  </si>
  <si>
    <t xml:space="preserve">CALLE MESONES </t>
  </si>
  <si>
    <t>DDUOT-USyAT/2899-E/2025</t>
  </si>
  <si>
    <t>2025-04-04T12.36.11</t>
  </si>
  <si>
    <t>JORGE OLVER A</t>
  </si>
  <si>
    <t>41, Z-1, P -1/3</t>
  </si>
  <si>
    <t>28913-A/2848/FRACC/DIV/C-2023</t>
  </si>
  <si>
    <t>2025-04-04T13.45.44</t>
  </si>
  <si>
    <t xml:space="preserve">PLAN DE AYALA </t>
  </si>
  <si>
    <t>E- N°0661</t>
  </si>
  <si>
    <t>2025-04-04T13.47.58</t>
  </si>
  <si>
    <t>GUERRERO, CDS</t>
  </si>
  <si>
    <t>EMMENTAL ORIENTE</t>
  </si>
  <si>
    <t xml:space="preserve">POLO HABITACIONAL LA ESMERALDA </t>
  </si>
  <si>
    <t>D-18211
D-2062</t>
  </si>
  <si>
    <t>2025-04-07T13.03.20</t>
  </si>
  <si>
    <t>GERARDO LOPEZ H.</t>
  </si>
  <si>
    <t>CARLOS DAVID CUELLAR GONZALEZ Y MARIA DE LOS ANGELES CUELLAR GONZALEZ</t>
  </si>
  <si>
    <t>A PARTIR  DEL INSTITUTO MEXICANO DE SEGURO SOCIAL CON RUMBO AL NOROESTE SOBRE CARRETERA SAN MIGUEL DE ALLENDE A DOLORES HIDALGO CON UNA DISTANCIA DE 5.930 KM, GIRAR AL NOROESTE POR CAMINO A TABOADA CON UNA DISTANCAI DE 1.260 KM, DOBLAR AL SUROESTE POR CAMINO CON UNA DISTANCIA DE 0.260 KM, CON UN TOTAL DE  7.450 KM</t>
  </si>
  <si>
    <t>CON UN TOTAL DE 7.450 KM</t>
  </si>
  <si>
    <t>RANCHO LA CIENEGUITA</t>
  </si>
  <si>
    <t>DDUyOT/3142-E/2025</t>
  </si>
  <si>
    <t>2025-04-07T13.05.33</t>
  </si>
  <si>
    <t>ING. CARLOS CUELLAR G.</t>
  </si>
  <si>
    <t>ECO</t>
  </si>
  <si>
    <t>B-3486</t>
  </si>
  <si>
    <t>2025-04-07T15.57.38</t>
  </si>
  <si>
    <t>MARIA DEL ROSARIO VIQUEZ CASTILLO</t>
  </si>
  <si>
    <t>IBS: SOLAMNETE SE HIZO EL PAGO D ELAS RENOVACIONES QUE TENIA PENDIENTES, APENAS VA  EMPEZAR CON SU PROCESO.</t>
  </si>
  <si>
    <t>JENNIFER ELAYNE EDITH</t>
  </si>
  <si>
    <t>A PARTIR DE LA GLORIETA PATRIMONIO CON RUMBO AL SUR SOBRE CALLE NO ME OLVIDES CON UNA DISTANCIA DE 1.611 KM, GIRAR AL NOROESTE POR CARRETERA A ALCOCER CON UNA DISTANCIA DE 0.560 KM, DOBLAR AL SUR POR CAMINO A SALTITO DE GUADALUPE CON UNA DISTANCIA DE 1.072 KM, DIRECCION AL SUROESTE SOBRE CAMINO A LAS TINAJAS CON UNA DISTANCIA DE 0.106 KM, CON SENTIDO AL SUR POR PRIVADA CON UNA DISTANCIA DE 0.141 KM.</t>
  </si>
  <si>
    <t>349 KM</t>
  </si>
  <si>
    <t>DDUyOT/3167-E/2025</t>
  </si>
  <si>
    <t>2025-04-08T08.45.08</t>
  </si>
  <si>
    <t>ILIANA BEGOÑA ACOSTA CARRANCO Y CHRISTIAN GARCIA FIGUEROA RUIZ</t>
  </si>
  <si>
    <t xml:space="preserve">PASEO LAVANDA </t>
  </si>
  <si>
    <t>D-11672-DDUOT</t>
  </si>
  <si>
    <t>2025-04-08T09.50.53</t>
  </si>
  <si>
    <t xml:space="preserve">ARQ. SERGIO GONZALEZ ANAYA </t>
  </si>
  <si>
    <t>MARC WILLIAM</t>
  </si>
  <si>
    <t>KERNER</t>
  </si>
  <si>
    <t>CIRCUITO FRIDA</t>
  </si>
  <si>
    <t>RANCHO LOS LABARADORES</t>
  </si>
  <si>
    <t>E- N°0506
E. N° 0608</t>
  </si>
  <si>
    <t>2025-04-08T13.08.08</t>
  </si>
  <si>
    <t>CERRADA REMEDIOS VARO</t>
  </si>
  <si>
    <t>E- N° 0652</t>
  </si>
  <si>
    <t>2025-04-08T10.50.12</t>
  </si>
  <si>
    <t xml:space="preserve">SANTO DOMINGO </t>
  </si>
  <si>
    <t>75 
77</t>
  </si>
  <si>
    <t>D-13544
D-13545</t>
  </si>
  <si>
    <t>2025-04-08T10.49.34</t>
  </si>
  <si>
    <t xml:space="preserve">MA. EUGENIA </t>
  </si>
  <si>
    <t>LUIS DONALDO COLOSIO</t>
  </si>
  <si>
    <t>COLONIA ADOLFO LOPEZ MATEOS</t>
  </si>
  <si>
    <t>E- N° 0491</t>
  </si>
  <si>
    <t>2025-04-08T11.38.36</t>
  </si>
  <si>
    <t>17272-A</t>
  </si>
  <si>
    <t>CALLE SAUCES I</t>
  </si>
  <si>
    <t>CONDOMINIO OTOMI</t>
  </si>
  <si>
    <t>E- N°0451</t>
  </si>
  <si>
    <t>2025-04-08T11.53.33</t>
  </si>
  <si>
    <t xml:space="preserve">LUCRECIA </t>
  </si>
  <si>
    <t>AV. REFORMA</t>
  </si>
  <si>
    <t>1) NUMERO OFICIAL HABITACIONAL
1) CONSTANCIA DE UBICACION</t>
  </si>
  <si>
    <t>E- N° 0709
DDUOT-456-17547/FRACC/2025</t>
  </si>
  <si>
    <t>2025-04-08T12.48.20</t>
  </si>
  <si>
    <t>IGNACIO ALLENDE</t>
  </si>
  <si>
    <t>ANEXO PEDRO MORENO</t>
  </si>
  <si>
    <t>E- N° 0707</t>
  </si>
  <si>
    <t>2025-04-08T14.13.45</t>
  </si>
  <si>
    <t>SOR JUANA INES DE LA CRUZ</t>
  </si>
  <si>
    <t>E- N°0712</t>
  </si>
  <si>
    <t>SMA695020</t>
  </si>
  <si>
    <t>2025-04-08T14.15.39</t>
  </si>
  <si>
    <t xml:space="preserve">EDUARDO  </t>
  </si>
  <si>
    <t>FRACC. IGANCIO RAMIREZ</t>
  </si>
  <si>
    <t>E- N°0596</t>
  </si>
  <si>
    <t>2025-04-08T13.36.57</t>
  </si>
  <si>
    <t>AVENIDA DE LAS FLORES</t>
  </si>
  <si>
    <t xml:space="preserve">COLONIA LUIS DONALDO COLOSIO </t>
  </si>
  <si>
    <t>E- N° 0660</t>
  </si>
  <si>
    <t>2025-04-08T14.08.20</t>
  </si>
  <si>
    <t>DANIEL ALEJANDRO</t>
  </si>
  <si>
    <t>NO ME OLVIDES</t>
  </si>
  <si>
    <t>PREEDIO RUSTICO DENOMINADO LA LUZ</t>
  </si>
  <si>
    <t>DDUOT-USyAT/2967-E/2025</t>
  </si>
  <si>
    <t>2025-04-09T18.47</t>
  </si>
  <si>
    <t>DANIEL ALEJANDRO MUÑOZ CHAVEZ</t>
  </si>
  <si>
    <t>ROBERTO CARLOS VAZQUEZ, FABIOLA MORALES VAZQUEZ</t>
  </si>
  <si>
    <t>NARCISO INCHAURREGUI</t>
  </si>
  <si>
    <t>2025-04-10T09.31.41</t>
  </si>
  <si>
    <t>SAN JOSE DE LA CRUZ</t>
  </si>
  <si>
    <t>DDUYOT/17205/6141/FRACC/DIV/C-2025</t>
  </si>
  <si>
    <t>2025-04-09T10.11.32</t>
  </si>
  <si>
    <t xml:space="preserve">CERRADA REMEDIOS VARO </t>
  </si>
  <si>
    <t>E- N°0680 DDUOT</t>
  </si>
  <si>
    <t>2025-04-16T11.29.19</t>
  </si>
  <si>
    <t>ARGOTE</t>
  </si>
  <si>
    <t>LA AURORA</t>
  </si>
  <si>
    <t>15781/5992/FRACC/DIV/C-2024</t>
  </si>
  <si>
    <t>2025-04-09T11.13.21</t>
  </si>
  <si>
    <t>J. BERNARDO</t>
  </si>
  <si>
    <t>LA SANTISIMA TRINIDAD</t>
  </si>
  <si>
    <t>17137/6131/FRACC/DIV/C-2025</t>
  </si>
  <si>
    <t>2025-04-09T11.11.28</t>
  </si>
  <si>
    <t>INMOBILIARIA METL, S.C.</t>
  </si>
  <si>
    <t>LOTE 21, MANZANA 27</t>
  </si>
  <si>
    <t>1) PERMISO DE DEMOLICION TOTAL</t>
  </si>
  <si>
    <t>DDUOT-459-16313/FRACC/2025</t>
  </si>
  <si>
    <t>ART. 09 FRACCION II DE LAS DISPOSICIONES ADMINISTRATIVAS</t>
  </si>
  <si>
    <t>2025-04-09T12.12.34</t>
  </si>
  <si>
    <t>PAOLA CALDERON RODRIGUEZ, VICTOR IVAN  NAVARRO ENRIQUEZ</t>
  </si>
  <si>
    <t>KM 18.81 INT 5</t>
  </si>
  <si>
    <t>PREDIO RUSTICO DENOMINADO SANTO NIÑO DEL ORIADERO</t>
  </si>
  <si>
    <t>E- N° 0677</t>
  </si>
  <si>
    <t>2025-04-09T12.10.12</t>
  </si>
  <si>
    <t>CIRCUITO RELIQUIAS</t>
  </si>
  <si>
    <t>ZIRANDARO, RELIQUIAS</t>
  </si>
  <si>
    <t>D-13108-DDUOT
DDUyOT/T0284-16757/FRACC/2025</t>
  </si>
  <si>
    <t>2025-04-21T13.43.21</t>
  </si>
  <si>
    <t>S/P</t>
  </si>
  <si>
    <t>JOSE ABRAHAM DEL RIO LOPEZ</t>
  </si>
  <si>
    <t>ESPARZA</t>
  </si>
  <si>
    <t>LA LOSILLA</t>
  </si>
  <si>
    <t>E- N°0683</t>
  </si>
  <si>
    <t>2025-04-09T12.30.26</t>
  </si>
  <si>
    <t>MERCURIO</t>
  </si>
  <si>
    <t>1) RENOVACION DE LICENCIA  MAYOR A 150 M2 
1) TERMIANCION DE OBRA</t>
  </si>
  <si>
    <t>D- 12999
DDUyOT/T0350-17215/FRACC/2025</t>
  </si>
  <si>
    <t>ART. 22 FRACCION III REMITIDO AL ART. 22 FRACICON 1 INC A) PTO 4 
ART. 22 FRACCION XIII INC A)  PTO 1</t>
  </si>
  <si>
    <t>2025-04-09T12.47.30</t>
  </si>
  <si>
    <t>CRISTINA ALEJANDRA RANGEL HERNANDEZ Y ROQUE JIMENEZ HERNANDEZ</t>
  </si>
  <si>
    <t>FRACCION DEL LOTE 3, MZ-3, Z-1</t>
  </si>
  <si>
    <t>17172/6138/FRACC/DIV/C-2025</t>
  </si>
  <si>
    <t>2025-04-14T12.13.48</t>
  </si>
  <si>
    <t xml:space="preserve">ZEFERINO GUTIERREZ G. </t>
  </si>
  <si>
    <t>BANCO NACIONAL DE MEXICO, S.A. INTEGRANTE DE GRUPO FINANCIERO BANAMEX FIDEICOMISO 1358403</t>
  </si>
  <si>
    <t>"POLO HABITACIONAL LA ESMERALDA "</t>
  </si>
  <si>
    <t>DDUYOT/0448-17503/FRACC/2025</t>
  </si>
  <si>
    <t>2025-04-09T14.40.53</t>
  </si>
  <si>
    <t>D-2479</t>
  </si>
  <si>
    <t>2025-04-10T10.40.03</t>
  </si>
  <si>
    <t>MANUEL XICOTENCATL MARTINEZ QUIÑONEZ, GRACIELA CABRERA GOMEZ</t>
  </si>
  <si>
    <t>CERRADA ALCATRACES</t>
  </si>
  <si>
    <t>FRACCIONAMIENTO ZIRANDARO, CONDOMINIO ALCATRACES</t>
  </si>
  <si>
    <t>E- N°0739</t>
  </si>
  <si>
    <t>2025-04-10T11.54.18</t>
  </si>
  <si>
    <t>BRUNO OBREGON GARCIA, RAUL OBREGON GARCIA</t>
  </si>
  <si>
    <t>E- N°0687</t>
  </si>
  <si>
    <t>2025-04-10T12.05.58</t>
  </si>
  <si>
    <t>COLONIAS DE LA CRUZ</t>
  </si>
  <si>
    <t>SAN MIGUEL VIEJO</t>
  </si>
  <si>
    <t>E- N° 0381</t>
  </si>
  <si>
    <t>2025-04-10T12.07.54</t>
  </si>
  <si>
    <t xml:space="preserve">DENNISE </t>
  </si>
  <si>
    <t>RUIZ, CDS.</t>
  </si>
  <si>
    <t>CERRADA ESTRELLA</t>
  </si>
  <si>
    <t>ES100</t>
  </si>
  <si>
    <t>PUNTA DEL CIELO</t>
  </si>
  <si>
    <t>E- N° 0650
D-2466</t>
  </si>
  <si>
    <t>ART. 22 FRACCION VI 
ART. 22 FRACCION VII</t>
  </si>
  <si>
    <t>2025-04-10T12.57.11</t>
  </si>
  <si>
    <t>FERNANDO JAVIER ESPINOSA GONZALEZ</t>
  </si>
  <si>
    <t>CERRADA AMANECER</t>
  </si>
  <si>
    <t>AM120</t>
  </si>
  <si>
    <t>E- N°0651
D-2467</t>
  </si>
  <si>
    <t>AER. 22 FRACCION VI
ART. 22 FRACCION VII</t>
  </si>
  <si>
    <t>2025-04-10T12.52.33</t>
  </si>
  <si>
    <t>ALJANDRA</t>
  </si>
  <si>
    <t xml:space="preserve">ALAMEDA DEL PIRACANTO </t>
  </si>
  <si>
    <t>FRACC. LAS ALAMEDAS</t>
  </si>
  <si>
    <t>E- N° 0541</t>
  </si>
  <si>
    <t>2025-04-10T13.15.00</t>
  </si>
  <si>
    <t>CALLE CIRCUITO BUGAMBILIAS</t>
  </si>
  <si>
    <t>FRACC. VISTA ANTIGUA</t>
  </si>
  <si>
    <t>1) CONSTANCAI DE PRELIMINARES</t>
  </si>
  <si>
    <t>DDUOT-471-17682/FRACC/2025</t>
  </si>
  <si>
    <t>2025-04-10T14.37.11</t>
  </si>
  <si>
    <t>ABASOLO</t>
  </si>
  <si>
    <t>COLONIA GUANAJUATO</t>
  </si>
  <si>
    <t>E- N°0684</t>
  </si>
  <si>
    <t>2025-04-11T08.52.40</t>
  </si>
  <si>
    <t>LUCIA DE LA CRUZ JUAREZ</t>
  </si>
  <si>
    <t>AVENIDA SAN ALEJANDRO</t>
  </si>
  <si>
    <t>8*A</t>
  </si>
  <si>
    <t>COLONIA BELLAVISTA</t>
  </si>
  <si>
    <t>E- N°0691</t>
  </si>
  <si>
    <t>2025-04-11T09.13.30</t>
  </si>
  <si>
    <t>JUANA MONICA MARTIENEZ RAMIREZ</t>
  </si>
  <si>
    <t>VEGAMIAN</t>
  </si>
  <si>
    <t>E- N°0669
D-2469</t>
  </si>
  <si>
    <t>2025-04-11T10.44.45</t>
  </si>
  <si>
    <t xml:space="preserve">1 ERA CERRADA DE SANTA MARGARITA </t>
  </si>
  <si>
    <t>E- N°0704</t>
  </si>
  <si>
    <t>2025-04-11T13.25.01</t>
  </si>
  <si>
    <t>RAMIRO RAMIREZ NUÑEZ</t>
  </si>
  <si>
    <t>PRIVADA NIÑOS  HEORES</t>
  </si>
  <si>
    <t>KM 7.13 INT. 4-B</t>
  </si>
  <si>
    <t xml:space="preserve">EJIDO DE LA VIVIENDA DE ABAJO </t>
  </si>
  <si>
    <t>E- N° 0705</t>
  </si>
  <si>
    <t>2025-04-11T13.27.55</t>
  </si>
  <si>
    <t>MALBEC</t>
  </si>
  <si>
    <t>14, 16,8, Y 6</t>
  </si>
  <si>
    <t>VIÑAS DEL CIELO</t>
  </si>
  <si>
    <t>E- N° 0724,0725,0723,0726-DDUOT</t>
  </si>
  <si>
    <t>2025-04-11T13.32.19</t>
  </si>
  <si>
    <t>LAUREL</t>
  </si>
  <si>
    <t>PREDIO RUSTICO DENOMINADO SAN BENITO</t>
  </si>
  <si>
    <t>E- N°0685</t>
  </si>
  <si>
    <t>2025-04-11T13.34.49</t>
  </si>
  <si>
    <t>ALMA HERNANDEZ ESCOTO</t>
  </si>
  <si>
    <t>75-A</t>
  </si>
  <si>
    <t>E- N° 0642
E- N° 0384-DDUOT</t>
  </si>
  <si>
    <t>ART. 22 FRACCION VI Y 
ART. 22 FRACCION 1 INC A) PTO 4</t>
  </si>
  <si>
    <t>2025-04-11T13.42.40</t>
  </si>
  <si>
    <t>A-134
NA</t>
  </si>
  <si>
    <t>CAMINO REAL A XICHU</t>
  </si>
  <si>
    <t>COL. GUADIANA</t>
  </si>
  <si>
    <t>E- N° 0673</t>
  </si>
  <si>
    <t>2025-04-11T13.52.28</t>
  </si>
  <si>
    <t>LA MANGANA</t>
  </si>
  <si>
    <t>FRACC. MANJARREZ DE MEXIQUITO</t>
  </si>
  <si>
    <t>E- N° 0388-DDUOT</t>
  </si>
  <si>
    <t>2025-04-11T14.12.00</t>
  </si>
  <si>
    <t>A-133</t>
  </si>
  <si>
    <t>SALVADOR ORIGEL</t>
  </si>
  <si>
    <t>E- N° 0389-DDUOT</t>
  </si>
  <si>
    <t>2025-04-11T14.13.45</t>
  </si>
  <si>
    <t>EL PIAL</t>
  </si>
  <si>
    <t>E- N° 0387-DDUOT</t>
  </si>
  <si>
    <t>2025-04-11T14.09.46</t>
  </si>
  <si>
    <t>HANS SALOMON MARIACHER, ESTHER JESUS MARIACHER</t>
  </si>
  <si>
    <t>E- N°0688</t>
  </si>
  <si>
    <t>2025-04-11T14.17.36</t>
  </si>
  <si>
    <t>JUAN JOSE VALDEZ</t>
  </si>
  <si>
    <t>17135-6146</t>
  </si>
  <si>
    <t>508, Z-1, P 1/2</t>
  </si>
  <si>
    <t>17235/6146/FRACC/DIV/C-2025</t>
  </si>
  <si>
    <t>2025-04-14T10.49.36</t>
  </si>
  <si>
    <t>FERNANDA YESENIA MARTINEZ GONZALEZ</t>
  </si>
  <si>
    <t>EL CERRITO Y LA MESA</t>
  </si>
  <si>
    <t>17302/A/6155/FRACC/DIV/C-2025</t>
  </si>
  <si>
    <t>2025-04-14T10.50.58</t>
  </si>
  <si>
    <t>CECILIA HERNANDEZ</t>
  </si>
  <si>
    <t>CALLE NO ME OLVIDES</t>
  </si>
  <si>
    <t xml:space="preserve">RANCHO SAN VIRGILIO </t>
  </si>
  <si>
    <t>DDUOT-USyAT/2949-E/2025
DDUOT-USyAT/2950-E/2025</t>
  </si>
  <si>
    <t>ART. 27 FRACCION VI
ART. 22 FRACCION X</t>
  </si>
  <si>
    <t>2025-04-14T12.46.50</t>
  </si>
  <si>
    <t>FRACCION DEL FRAYLE</t>
  </si>
  <si>
    <t xml:space="preserve">LA ESPERANZA </t>
  </si>
  <si>
    <t>15973/6009/FRACC/DIV/C-2024</t>
  </si>
  <si>
    <t>2025-04-14T12.15.25</t>
  </si>
  <si>
    <t>ZEFERINO GUTIERREZ G.</t>
  </si>
  <si>
    <t>LA ENTREGA DE VOLANTEO SERA FUERA DEL POLOINAL DE LA COMPETENCIA DE LA DIRECCION DE CENTRO HISTORICO Y PATRIMONIO</t>
  </si>
  <si>
    <t>DDUOT-USyAT/2970-E/2025</t>
  </si>
  <si>
    <t>ART. 8 DE LAS DISPOSICIONES ADMINISTRATIVAS</t>
  </si>
  <si>
    <t>2025-04-14T12.18.17</t>
  </si>
  <si>
    <t>ING. CARLOS CUELLAR</t>
  </si>
  <si>
    <t>CONDOMINIO OLEO, ZIRANDARO</t>
  </si>
  <si>
    <t>DDUyOT/T0425-17512/FRACC/2025</t>
  </si>
  <si>
    <t>2025-04-14T12.33.10</t>
  </si>
  <si>
    <t>ING. AGEO JAFET GONZALEZ OLVERA</t>
  </si>
  <si>
    <t>DDUyOT/T0426-17513/FRACC/2025</t>
  </si>
  <si>
    <t>2025-04-14T12.31.09</t>
  </si>
  <si>
    <t>A113</t>
  </si>
  <si>
    <t xml:space="preserve">MUNICIPIO LIBRE </t>
  </si>
  <si>
    <t>DDUOT-USyAT/2951-E/2025</t>
  </si>
  <si>
    <t>2025-04-14T12.59.55</t>
  </si>
  <si>
    <t>LAURA GONZALEZ</t>
  </si>
  <si>
    <t>FRACCION DEL INMUEBLE FUSIONADO DE " EL SACRIFICIO Y SAN JOSE DE LA AMISTAD"</t>
  </si>
  <si>
    <t>17164/6137/FRACC/DIV/C-2025</t>
  </si>
  <si>
    <t>2025-04-14T13.03.08</t>
  </si>
  <si>
    <t>HERLINDA ESPINOSA MURILLO</t>
  </si>
  <si>
    <t>E- N°0695</t>
  </si>
  <si>
    <t>2025-04-14T13.55.12</t>
  </si>
  <si>
    <t>MANUEL MARTINEZ QUIÑONEZ</t>
  </si>
  <si>
    <t>PARTIENDO DE GLORIETA PATRIMONIO CON RUMBO AL SURESTE SOBRE CARRETERA SAN MIGUEL DE ALLENDE A QUERETARO 9.98 KILOMETROS, GIRANDO HACIA EL NOROESTE POR CAMINO A LA COMUNIDAD 1.59 KILOMETROS, CON UN TOTAL DE 11.57 KM</t>
  </si>
  <si>
    <t>EJIDO CERRITOS</t>
  </si>
  <si>
    <t>DDUOT-USyAT/2953-E/2025</t>
  </si>
  <si>
    <t>2025-04-15T09.33.20</t>
  </si>
  <si>
    <t>JOSE LUIS DOMINGUEZ RAMIREZ</t>
  </si>
  <si>
    <t xml:space="preserve">1) CONSTANCIA DE FACTIBILIDAD                                                                                                                                                                                                                                                                                                                                                                                                                                                                                                                                                                                                                                                                                                                                                                                                                                                                                                                                                                                                                                                                                                                                                                                                                                                                                                                                                                                                                                                                                                                                                                                                                                                                                                                                                                                                                                                                                                                                                                                                                                                                                                                                                                                                                                                                                                                                                                                                                                                                                                                                                                                                                                                                                                                                                                                                                                                                                                                                                                                                                                                                                                                                                                                                                                                                                                                                                                                     </t>
  </si>
  <si>
    <t>DDUOT-USyAT/2954-E/2025</t>
  </si>
  <si>
    <t>2025-04-15T09.31.13</t>
  </si>
  <si>
    <t>EJIDO LA VIVIENDA</t>
  </si>
  <si>
    <t>D-20199</t>
  </si>
  <si>
    <t>2025-04-15T13.38.48</t>
  </si>
  <si>
    <t>PASEO DE LOS CONSPIRADORES</t>
  </si>
  <si>
    <t>LA LUZ</t>
  </si>
  <si>
    <t>DDUOT-USyAT/2683-E/2024</t>
  </si>
  <si>
    <t>2025-04-15T14.06.32</t>
  </si>
  <si>
    <t>MARIA DE LOS ANEGELES HERNANDEZ</t>
  </si>
  <si>
    <t>LOTE 1, MZ-28, Z-1</t>
  </si>
  <si>
    <t>16999/6103/FRACC/DIV/C-2025</t>
  </si>
  <si>
    <t>2025-04-16T08.59.40</t>
  </si>
  <si>
    <t>SERGIO CHAVEZ MEJIA</t>
  </si>
  <si>
    <t>AV. PIEDRA DE FUEGO</t>
  </si>
  <si>
    <t>41,39,37,35,33,31,29,27,25,23,21,19,17,15,13,11,9,7,5,3,1,2,4,6,8,10,1,3,5,9,7,2,4,6,8.10</t>
  </si>
  <si>
    <t>PIEDRA DE FUEGO</t>
  </si>
  <si>
    <t>36) NUMEROS OFICIALES
1) CONSTANCIA DE UBICACION</t>
  </si>
  <si>
    <t>E- N°0459,0458,0457,0456,0455,0454,0453,0452,0450,0449,0446,0445,0444,0443,0442,0440,0439,0438,0437,0436,0435,0432,0431,0430,0429.0428,0427,0426,0425,0424,0423,0422,0421,0420,0419,0418 DDUOT
DDUOT/470-11986/FRACC/2025</t>
  </si>
  <si>
    <t>ART. 22 FRACCION VI
ART. 27 FRACCION III</t>
  </si>
  <si>
    <t>2025-04-16T09.46.54</t>
  </si>
  <si>
    <t>ERNESTO  MONTAÑO NAVARRO</t>
  </si>
  <si>
    <t>JARDINES II</t>
  </si>
  <si>
    <t>D-11556-DDUOT</t>
  </si>
  <si>
    <t>2025-04-16T10.23.59</t>
  </si>
  <si>
    <t>RAYMUNDO ESPINOZA GONZALEZ</t>
  </si>
  <si>
    <t>VICTOR ENRIQUE</t>
  </si>
  <si>
    <t>HEROICO</t>
  </si>
  <si>
    <t>VUERPO DE BOMBEROS</t>
  </si>
  <si>
    <t>DDUYOT/PU/0208-04/2025</t>
  </si>
  <si>
    <t>ART. 22 FRACCION 1 INC B) PTO 3</t>
  </si>
  <si>
    <t>2025-04-16T11.03.49</t>
  </si>
  <si>
    <t>ALEJANDRO DIAZ</t>
  </si>
  <si>
    <t>AMANDA READ, ARNOLS WERNER KOBELT</t>
  </si>
  <si>
    <t>QUIJOTE</t>
  </si>
  <si>
    <t>BARRIO OJO DE AGUA</t>
  </si>
  <si>
    <t>E- N°0632
D-2465</t>
  </si>
  <si>
    <t>2025-04-16T12.05.27</t>
  </si>
  <si>
    <t>MARIA DEL MAR CALVILLO AZCARATE</t>
  </si>
  <si>
    <t>9812/2/5031/FRACC/DIV/C-2023</t>
  </si>
  <si>
    <t>2025-04-16T12.09.43</t>
  </si>
  <si>
    <t>VICTOR ALFONSO CRUZ TAPIA</t>
  </si>
  <si>
    <t>D-12545-DDUOT</t>
  </si>
  <si>
    <t>ART. 22 FRACCION III REMITIDO SL SRT. 22 FRACCION 1 INC A) PTO 4</t>
  </si>
  <si>
    <t>2025-04-16T13.17.33</t>
  </si>
  <si>
    <t>DIEGO ANDRES VAZQUEZ MOLINA</t>
  </si>
  <si>
    <t>SOFIA JENY</t>
  </si>
  <si>
    <t>A PARTIR DEL PUENTE BICENTENARIO CRUCE CON LIBRAMIENTO MANUEL ZAVALA ZAVALA PPKBZON CON UNA DISTANCIA DE 1.61 KM GIRAR AL NOROESTE POR AVENIDA CENTRAL CON UNA DISTANCAI DE 1.82 KM, DOBLAR AL NORTE POR CALLE BICENTENARIO CON UNA DISTANCIA DE 0.345 KM, CON UN TOTAL DE 3.377 KM</t>
  </si>
  <si>
    <t>CON UN TOTAL DE 3.77 KM</t>
  </si>
  <si>
    <t>EJIDO DE TIRADO</t>
  </si>
  <si>
    <t>DDUyOT/3196-E/2025</t>
  </si>
  <si>
    <t>2025-04-16T12.16.32</t>
  </si>
  <si>
    <t>SOFIA NERY NAVA PALMA</t>
  </si>
  <si>
    <t>DESARROLLADORA DE VIVIENDA EFAG, S.A. DE C.V.</t>
  </si>
  <si>
    <t xml:space="preserve">ISABEL LA CATOLICA </t>
  </si>
  <si>
    <t>D-11928-DDUOT</t>
  </si>
  <si>
    <t>SMA699373</t>
  </si>
  <si>
    <t>2025-04-29T13.56.55</t>
  </si>
  <si>
    <t>EDITH ELIAS ESPINOLA</t>
  </si>
  <si>
    <t>K1,K2,K3,K4,K5,K6,-</t>
  </si>
  <si>
    <t>D-11977,11978,11979,11980,11981,11982,12003-DDUOT</t>
  </si>
  <si>
    <t>2025-04-29T13.54.29</t>
  </si>
  <si>
    <t>MARQUISA PROMOCION INMOBILIARIA, SOCIEDAD ANONIMA DE CAPITAL VARIABLE</t>
  </si>
  <si>
    <t>PROLONGACION ALDAMA "GALERIAS SECCION 3"</t>
  </si>
  <si>
    <t xml:space="preserve">CONDOMINIO, VILLAS ACUARELA COLONIA EL CARACOL </t>
  </si>
  <si>
    <t>E- N°0740</t>
  </si>
  <si>
    <t>2025-04-16T13.52.00</t>
  </si>
  <si>
    <t>27244-1 Y 28075-1</t>
  </si>
  <si>
    <t xml:space="preserve">10, Z-1, P-1/2
</t>
  </si>
  <si>
    <t xml:space="preserve">DON JUAN Y SU ANEXO XIDO DE ABAJO </t>
  </si>
  <si>
    <t>28075-1/2760/FRACC/DIV/C-2023
27244-1/2422/FRACC/DIV/C-2023</t>
  </si>
  <si>
    <t>2025-04-16T14.05.13</t>
  </si>
  <si>
    <t>MICHAEL BENEDICT MC GOWAN Y SUSAN STANLEY TAYLOR</t>
  </si>
  <si>
    <t>FRACCION DE LAS FRACCIONES A,B Y C UBICADA EN CALLE PROLONGACION CUESTA DE SAN JOSE SIN NUMERO</t>
  </si>
  <si>
    <t>17333/6164/FRACC/DIV/C-2025</t>
  </si>
  <si>
    <t>2025-04-16T14.34.47</t>
  </si>
  <si>
    <t>LOTE 2, MZ-2, Z-1</t>
  </si>
  <si>
    <t>ALCOCER</t>
  </si>
  <si>
    <t>17605/6193/FRACC/DIV/C-2025</t>
  </si>
  <si>
    <t>2025-04-16T14.32.47</t>
  </si>
  <si>
    <t>PATTERSON</t>
  </si>
  <si>
    <t>35, Z-1, P 1/1</t>
  </si>
  <si>
    <t>17604/6192/FRACC/DIV/C-2025</t>
  </si>
  <si>
    <t>2025-04-16T14.36.33</t>
  </si>
  <si>
    <t>ALEJANDRO GONZALEZ RULLAN Y 
JACINTA GONZALEZ GOODMAN</t>
  </si>
  <si>
    <t>RESIDENCIAL CAMPESTRE LA LAGUINITA</t>
  </si>
  <si>
    <t>D-12844-DDUOT</t>
  </si>
  <si>
    <t>2025-04-21T08.44.07</t>
  </si>
  <si>
    <t>A-025</t>
  </si>
  <si>
    <t>ALENDRA GONZALEZ RULLAN</t>
  </si>
  <si>
    <t>ALVARADO</t>
  </si>
  <si>
    <t>PARTIENDO DE GLORIETA PATRIMONIO CON RUMBO AL NOROESTE SOBRE CARRETERA SAN MIGUEL DE ALLENDE A QUERETARO 7.17 KILOMETRO, CON UN TOTAL DE 7.17 KM</t>
  </si>
  <si>
    <t>PREDIO RUSTICO DENOMINADO SAN JOSE DE CORRALEJO</t>
  </si>
  <si>
    <t>DDUOT-USyAT/2933-E/2025
DDUOT-USYAT/2933-E/2025</t>
  </si>
  <si>
    <t>2025-04-21T10.58.20</t>
  </si>
  <si>
    <t>LILIA LOPEZ LOPEZ</t>
  </si>
  <si>
    <t xml:space="preserve">MARIA DEL ROSARIO CARREON DELGADO Y ANA BEATRIZ CARREON DELGADO </t>
  </si>
  <si>
    <t xml:space="preserve">1) RENOVACION DE LCIENCIA </t>
  </si>
  <si>
    <t>D-08500-DDUOT</t>
  </si>
  <si>
    <t>2025-04-21T11.04.10</t>
  </si>
  <si>
    <t>A-139</t>
  </si>
  <si>
    <t>ITZQUINAPAN</t>
  </si>
  <si>
    <t>FRACCIONAMIENTO ITZQUINAPAN</t>
  </si>
  <si>
    <t>E- N°0734</t>
  </si>
  <si>
    <t>2025-04-21T13.13.50</t>
  </si>
  <si>
    <t>ABRAHAM RODRIGUEZ</t>
  </si>
  <si>
    <t>VIOLETA</t>
  </si>
  <si>
    <t>E- N°0728</t>
  </si>
  <si>
    <t>2025-04-21T13.39.03</t>
  </si>
  <si>
    <t>ABRAHAM DEL RIO</t>
  </si>
  <si>
    <t>LUZ MARIA</t>
  </si>
  <si>
    <t>MIGUEL HIDALGO</t>
  </si>
  <si>
    <t>COLONIA PEDRO MORENO</t>
  </si>
  <si>
    <t>E- N°0657</t>
  </si>
  <si>
    <t>2025-04-21T13.37.12</t>
  </si>
  <si>
    <t>LUZ MARIA HENANDEZ BADILLO</t>
  </si>
  <si>
    <t>E- N°0656</t>
  </si>
  <si>
    <t>2025-04-21T13.34.50</t>
  </si>
  <si>
    <t xml:space="preserve">AVENIDA CENTRAL </t>
  </si>
  <si>
    <t>E- N°0679</t>
  </si>
  <si>
    <t>2025-04-21T13.54.42</t>
  </si>
  <si>
    <t>VICTOR EDUARDO GONZALEZ JUAREZ</t>
  </si>
  <si>
    <t>MARIANNE P PAYNE, FRNACES GARDNER PARKER</t>
  </si>
  <si>
    <t>CALLEJON DE GUADIANA</t>
  </si>
  <si>
    <t>GUADIANA</t>
  </si>
  <si>
    <t>DDUOT-CCDU/3208/2025</t>
  </si>
  <si>
    <t>2025-04-21T14.04.25</t>
  </si>
  <si>
    <t>A-077</t>
  </si>
  <si>
    <t>ARQ. MARIA ESTELA DE LUCIA ARBENOIZ</t>
  </si>
  <si>
    <t>CIRCUITO RELIQUIA</t>
  </si>
  <si>
    <t>67 PB</t>
  </si>
  <si>
    <t>CONDOMINIO RELIQUIA</t>
  </si>
  <si>
    <t>E- N°0711
D-2478</t>
  </si>
  <si>
    <t>2025-04-21T15.00.41</t>
  </si>
  <si>
    <t>JOEL CARRIZALEZ GUDIÑO</t>
  </si>
  <si>
    <t>VICENTE</t>
  </si>
  <si>
    <t>FRACCION DE LA CIENEGUITA O EL VERGEL</t>
  </si>
  <si>
    <t>17447/6171/FRACC/DIV/C-2025</t>
  </si>
  <si>
    <t>2025-04-22T08.59.52</t>
  </si>
  <si>
    <t>VICENTE PEREZ SOTO</t>
  </si>
  <si>
    <t xml:space="preserve">SANTA SOFIA </t>
  </si>
  <si>
    <t>DDUyOT/T0354-17494/FRACC/2025</t>
  </si>
  <si>
    <t>2025-04-22T10.07.46</t>
  </si>
  <si>
    <t>LIZ</t>
  </si>
  <si>
    <t>COLONIA LINDA VISTA</t>
  </si>
  <si>
    <t>E- N° 0714</t>
  </si>
  <si>
    <t>2025-04-22T10.14.37</t>
  </si>
  <si>
    <t>VERONICA RIVERA VALLE</t>
  </si>
  <si>
    <t>SONORA</t>
  </si>
  <si>
    <t>COLONIA LOMAS DE TIRADO</t>
  </si>
  <si>
    <t>E- N°0658</t>
  </si>
  <si>
    <t>2025-04-22T10.39.20</t>
  </si>
  <si>
    <t>DIOCELINA MADRIGAL ZAVALA</t>
  </si>
  <si>
    <t xml:space="preserve">GUSTAVO </t>
  </si>
  <si>
    <t>CALLE REAL</t>
  </si>
  <si>
    <t>POBLADO SANTAS MARIAS</t>
  </si>
  <si>
    <t>E- N°0606</t>
  </si>
  <si>
    <t>2025-04-22T10.58.09</t>
  </si>
  <si>
    <t>JOSE MANUEL RAMIREZ</t>
  </si>
  <si>
    <t>FRACCION 1 DE LA FRACCION 6 DE LA PARCELA 10, Z-1, P 1/2</t>
  </si>
  <si>
    <t>DON JUAN Y SU ANEXO XIDO DE ABAJO</t>
  </si>
  <si>
    <t>32637/4165/FRACC/DIV/C-2024</t>
  </si>
  <si>
    <t>2025-04-22T11.08.40</t>
  </si>
  <si>
    <t>AVENIDA LA PARROQUIA</t>
  </si>
  <si>
    <t>FRACCIONAMIENTO LA PARROQUIA</t>
  </si>
  <si>
    <t>E- N°0721</t>
  </si>
  <si>
    <t>2025-04-22T11.43.59</t>
  </si>
  <si>
    <t>LETICIA TELLEZ GONZALEZ</t>
  </si>
  <si>
    <t xml:space="preserve">JOSE NICOMEDES </t>
  </si>
  <si>
    <t xml:space="preserve">BELTRAN </t>
  </si>
  <si>
    <t>CERRITO DE LA MANGANA</t>
  </si>
  <si>
    <t>CAÑADA DE SANTAS MARIAS</t>
  </si>
  <si>
    <t>28365/A2673/FRACC/DIV/C-2023</t>
  </si>
  <si>
    <t>2025-04-22T12.46.51</t>
  </si>
  <si>
    <t xml:space="preserve">JOSE DE JESUS  MENDEZ HERNANDEZ </t>
  </si>
  <si>
    <t>MA. FLAVIA</t>
  </si>
  <si>
    <t>176, Z-1, P 1/1</t>
  </si>
  <si>
    <t>17273/6152/FRACC/DIV/C-2025</t>
  </si>
  <si>
    <t>2025-04-22T13.09.02</t>
  </si>
  <si>
    <t>CRUZ, CDS</t>
  </si>
  <si>
    <t>A PARTIR DE GLORIETA CON RUMBO AL ESTE SOBRE CARRETERA SAN MIGUEL DE ALLENDE A QUERETARO CON UNA DISTANCIA DE 12.74 KM, CON UN TOTAL DE 12.74 KM</t>
  </si>
  <si>
    <t>CON UN TOTAL DE 12.74 KM</t>
  </si>
  <si>
    <t>EJIDO DE CERRITOS</t>
  </si>
  <si>
    <t>DDUyOT/3195-E/2025</t>
  </si>
  <si>
    <t>2025-05-04-22T13.14.31</t>
  </si>
  <si>
    <t xml:space="preserve">SERGIO </t>
  </si>
  <si>
    <t>16 C</t>
  </si>
  <si>
    <t>E- N°0692
DDUOT-USyAT/2939-E/2025</t>
  </si>
  <si>
    <t>2025-04-22T13.43.22</t>
  </si>
  <si>
    <t>LAURA LICEA</t>
  </si>
  <si>
    <t>PRIVADA LA ESPERANZA</t>
  </si>
  <si>
    <t>COMUNIDAD DE LA ESPERANZA</t>
  </si>
  <si>
    <t>E.- N°0733</t>
  </si>
  <si>
    <t>2025-04-22T13.43.39</t>
  </si>
  <si>
    <t>JOSE CANO OCHOA</t>
  </si>
  <si>
    <t>VIA LACTEA</t>
  </si>
  <si>
    <t>POLO HABITACIONAL LA ESMERALDA</t>
  </si>
  <si>
    <t>E- N°0697</t>
  </si>
  <si>
    <t>2025-04-22T13.55.35</t>
  </si>
  <si>
    <t>MARTIN GONZALEZ T.B</t>
  </si>
  <si>
    <t>D-2472</t>
  </si>
  <si>
    <t>2025-04-22T14.01.00</t>
  </si>
  <si>
    <t>CAMILA</t>
  </si>
  <si>
    <t xml:space="preserve">CALLE FRAY JUAN DE SAN MIGUEL </t>
  </si>
  <si>
    <t>MEXIQUITO</t>
  </si>
  <si>
    <t>7913/4653/FRACC/DIV/C-2023</t>
  </si>
  <si>
    <t>2025-04-22T14.36.07</t>
  </si>
  <si>
    <t xml:space="preserve">SUZANE </t>
  </si>
  <si>
    <t>A PARTIR DEL PUENTE DEPRIMIDO EL PIPILS CON RUMBO RUMBO AL SUROESTE SOBRE CARRETERA SAN MIGUEL DE ALLENDE A CELAYA  CON UNA DISTANCIA DE 6.459 KM, GIRAR AL SURESTE POR CAMINO EMPEDRADO A DON JUAN XIDO DE ABAJO CON UNA DISTANCIA DE  1.149 KM, CON UN TOTAL DE 7.608 KM</t>
  </si>
  <si>
    <t>TOTAL DE 7.608 KM</t>
  </si>
  <si>
    <t>PREDIO RUSTICO DON JUAN Y SU ANEXO XIDO DE ABAJO</t>
  </si>
  <si>
    <t>DDUyOT/3172-E/2025</t>
  </si>
  <si>
    <t>SMA698070</t>
  </si>
  <si>
    <t>2025-04-23T09.22.44</t>
  </si>
  <si>
    <t>SUZANNE JAYNE LUDEKENS</t>
  </si>
  <si>
    <t>CELAYA</t>
  </si>
  <si>
    <t>COLONIA ADOLFO MATEOS</t>
  </si>
  <si>
    <t>E- N°0681</t>
  </si>
  <si>
    <t>2025-04-23T10.25.36</t>
  </si>
  <si>
    <t xml:space="preserve">GUSTAVO DANIEL RIVERA GRANADOS </t>
  </si>
  <si>
    <t xml:space="preserve">MARIA ELSA </t>
  </si>
  <si>
    <t xml:space="preserve">IXTLAN </t>
  </si>
  <si>
    <t>FRACC. IZQUINAPAN</t>
  </si>
  <si>
    <t>DDUyOT/T0400-17452/FRACC/2025</t>
  </si>
  <si>
    <t>2025-04-23T12.33.24</t>
  </si>
  <si>
    <t>ARQ. ISRAEL ESTRADA LOPEZ</t>
  </si>
  <si>
    <t>PARTIENDO DE LOS SEMAFOROS DEL ENTROQUE DE LIBRAMIENTO MANUEL ZAVALA ZAVALA PPKBZON CON RUMBO AL SURESTE SOBRE CARRETERA CAMINO ALCOCER 3.17 KM; GIRANDO HACIA EL NORESTE POR CAMINO DE TERRACERIA 0.34 KM; CON UN TOTAL DE  3.51 KM</t>
  </si>
  <si>
    <t>PREDIO RUSTICO DENOMINADO ARACELI PARTIENDO DE LOS SEMAFOROS DEL ENTRONQUE DE LIBRAMIENTO MANUEL ZAVALA ZAVALA PPKBZON</t>
  </si>
  <si>
    <t>DDUOT-USyAT/2918-E/2025
DDUOT-USYAT/2917-E/2025</t>
  </si>
  <si>
    <t>2025-04-23T12.48.00</t>
  </si>
  <si>
    <t>MOISES MORENO ORTEGA</t>
  </si>
  <si>
    <t>DDUOT-CCDU/2936/2025</t>
  </si>
  <si>
    <t>2025-04-23T14.08.18</t>
  </si>
  <si>
    <t>A-118</t>
  </si>
  <si>
    <t>ARQ. LUIS FELIPE YAÑEZ GARCIA</t>
  </si>
  <si>
    <t>MONTIEL</t>
  </si>
  <si>
    <t>43, Z-1, P 1/3</t>
  </si>
  <si>
    <t>17155/6134/FRACC/DIV/C-2025</t>
  </si>
  <si>
    <t>2025-04-23T13.19.55</t>
  </si>
  <si>
    <t>NOGALES</t>
  </si>
  <si>
    <t>LA CANDELARIA</t>
  </si>
  <si>
    <t>D-08729-DDUOT</t>
  </si>
  <si>
    <t>2025-04-24T08.52.01</t>
  </si>
  <si>
    <t>ABRAHAM ESTRADA LOPEZ</t>
  </si>
  <si>
    <t>28913/B/2848/FRACC/DIV/C-2023</t>
  </si>
  <si>
    <t>2025-04-24T09.02.07</t>
  </si>
  <si>
    <t>POLIGONO EMPRESARIAL SAN MIGUEL</t>
  </si>
  <si>
    <t>E- N°0671</t>
  </si>
  <si>
    <t>ART. 22 FRACCION XI</t>
  </si>
  <si>
    <t>2025-04-30T10.04.19</t>
  </si>
  <si>
    <t xml:space="preserve">JUAN ADRIAN CASTAÑEDA HERNANDEZ </t>
  </si>
  <si>
    <t>9739-1-5038</t>
  </si>
  <si>
    <t>MARTIN ALEJANDRO</t>
  </si>
  <si>
    <t>RUSTICO FRACCION 3 DEL PREDIO RUSTICO DENOMINADO "LAS MARGARITAS"</t>
  </si>
  <si>
    <t>9739/1/5038/FRACC/DIV/C-2024</t>
  </si>
  <si>
    <t>2025-04-24T11.05.40</t>
  </si>
  <si>
    <t>CIRCUITO MONTECARLO</t>
  </si>
  <si>
    <t>149-4,149,B, 149 C, 149 D, S/N,S/N,126,128,130,132,159-A,159-B,159-C,159-D,S/N,S/N157-A,157-B,157-C,157-D,S/N,S/N,155-A,155-B,155-C,155-D,S/N,S/N,153-A,153-B,153,C,153-D,S/N,151-A,151-B,151-C,151-D,S/N,S/N.</t>
  </si>
  <si>
    <t>COND. LANTANA, FRACC. ZIRANDARO</t>
  </si>
  <si>
    <t>DDUyOT/T0427,0428,0429,0430,0431,0432,0463,0464,0465,0466,0457,0458,0459,0460,0461,0462,0451,0452,0453,0454,0455,0456,0445,0446,0447,0448,0449,0450,0439,0440,0441,0442,0444,0433,0434,0435,0436,0437,0438-16455/FRACC/2025</t>
  </si>
  <si>
    <t>2025-04-25T12.25.36</t>
  </si>
  <si>
    <t>36) RENOVACIONES MENOR A 150 M2
4) RENOVACIONES MAYOR A 150 M2</t>
  </si>
  <si>
    <t>D-12295,12278,12299,12279,12373,12374,12312,12313,12314,12315,12331,12288,12332,12289.12383,12384,12329,12286,12330,12287,12381,12382,12327,12284,12328,12285,12379,12380,12325,12282,12326,12283,12378,12300,12280,12324,12281,12375,12376-DDUOT</t>
  </si>
  <si>
    <t>2025-04-25T12.29.10</t>
  </si>
  <si>
    <t>SAN ANTONIO Y CRUCES  HOY SAN MIGUEITO Y SAN ANTONIO</t>
  </si>
  <si>
    <t>7273/4544/FRACC/DIV/C-2023</t>
  </si>
  <si>
    <t>2025-04-24T11.04.03</t>
  </si>
  <si>
    <t>MARIA OLIVIA RUBIO GARCIA, BEATRIZ HELLIG RUBIO</t>
  </si>
  <si>
    <t>D-11521-DDUOT</t>
  </si>
  <si>
    <t>2025-04-24T11.58.20</t>
  </si>
  <si>
    <t>MARBELLA</t>
  </si>
  <si>
    <t>LA MESA DEL MALANQUIN, TERCERA ETAPA</t>
  </si>
  <si>
    <t>E- N°0719</t>
  </si>
  <si>
    <t>2025-04-24T12.23.00</t>
  </si>
  <si>
    <t xml:space="preserve">DE LA MISION </t>
  </si>
  <si>
    <t>D-13216-DDUOT</t>
  </si>
  <si>
    <t>2025-04-24T12.25.23</t>
  </si>
  <si>
    <t>PROLONGACION CALZADA DE LA ESTACION</t>
  </si>
  <si>
    <t>ESTACION DE LOS FERROCARRILES</t>
  </si>
  <si>
    <t>DDUOT-USyAT/2992-E/2025</t>
  </si>
  <si>
    <t>SMA698419</t>
  </si>
  <si>
    <t>2025-04-24T12.29.34</t>
  </si>
  <si>
    <t>ELENA PERALTA</t>
  </si>
  <si>
    <t>CALLE VICENTE ARAIZA</t>
  </si>
  <si>
    <t>142-B</t>
  </si>
  <si>
    <t>DDUOT-USyAT/2959-E/2025</t>
  </si>
  <si>
    <t>2025-04-24T14.17.26</t>
  </si>
  <si>
    <t>LOURDES  MARIA CONTRERAS AVILES</t>
  </si>
  <si>
    <t xml:space="preserve">CARRETERA A CELAYA </t>
  </si>
  <si>
    <t>FRACC. PASEO REAL, (ANTES PREDIO DENOMINADO "SAN FELIPE NERI")</t>
  </si>
  <si>
    <t>1) NUMERO OFICIAL COMERCIAÑ
1) CONSTANCIA DE FACTIBILIDAD</t>
  </si>
  <si>
    <t>E- N°0742-DDUOT
DDUOT-USyAT/2982-E/2025</t>
  </si>
  <si>
    <t>2025-04-24T15.04.17</t>
  </si>
  <si>
    <t xml:space="preserve">KATJA SMITH </t>
  </si>
  <si>
    <t>GEB</t>
  </si>
  <si>
    <t>PARTIENDO DE PUENTE BICENTENARIO CON RUMBO AL NOROESTE SOBRE CALZADA DE LA ESTACION 0.65 KM, CONTINUANDO HACIA EL SUROESTE POR CARRETERA A LA CIENEGUITA 2.40 KM; GIRANDO AL SUROESTE POR CAMINO A LOS LOPEZ 0.34 KM, CON UN TOTAL DE 3.39 KM</t>
  </si>
  <si>
    <t>3.39 KM</t>
  </si>
  <si>
    <t>EJIDO DE LOS LOPEZ PARTIENDO DE PUENTE BICENTENARIO CON RUMBO AL NOROESTE SOBRE CALZADA DE LA ESTACION</t>
  </si>
  <si>
    <t>DDUOT-USyAT/2974-E/2025
DDUOT-USyAT/2973-E/2025
DDUOT-USYAT/2972-E/2025
DDUOT-USyAT/2971-E/2025</t>
  </si>
  <si>
    <t>2025-04-25T11.42.26</t>
  </si>
  <si>
    <t>KTJA SMITH GEB KLEIN</t>
  </si>
  <si>
    <t>VENEROS DE TOLEDO</t>
  </si>
  <si>
    <t>CUMBRES DE SAN JORGE</t>
  </si>
  <si>
    <t>E- N°0729</t>
  </si>
  <si>
    <t>2025-04-25T12.12.47</t>
  </si>
  <si>
    <t>CIRA RODRIGUEZ RODRIGUEZ</t>
  </si>
  <si>
    <t>SANDRA URSULA</t>
  </si>
  <si>
    <t>FRACC. VILLA DE LOS FRAILES</t>
  </si>
  <si>
    <t>D-11055-DDUOT
DDUyOT/T0344-16780/FRACC/2025</t>
  </si>
  <si>
    <t>2025-04-25T13.28.28</t>
  </si>
  <si>
    <t>JOSE RENE ALVAREZ RODRIGUEZ</t>
  </si>
  <si>
    <t>LUIS EDUARDO</t>
  </si>
  <si>
    <t>PRIVADA SAN VIRGILIO</t>
  </si>
  <si>
    <t>SAN VIRGILIO</t>
  </si>
  <si>
    <t>E- N°0720</t>
  </si>
  <si>
    <t>ART. 22 FFRACCION VI</t>
  </si>
  <si>
    <t>2025-04-25T13.32.27</t>
  </si>
  <si>
    <t>LA PRESA</t>
  </si>
  <si>
    <t>20773/413/FRACC/DIV/C-2023</t>
  </si>
  <si>
    <t>2025-04-25T13.38.25</t>
  </si>
  <si>
    <t xml:space="preserve">LIC.MARIO </t>
  </si>
  <si>
    <t>RAUL Y EDUARDO</t>
  </si>
  <si>
    <t>1) NUMERO OFICIAL HABITACIONAL
1) ALINEAMAIENTO HABITACIONAL</t>
  </si>
  <si>
    <t>E- N°0743
D-2482</t>
  </si>
  <si>
    <t>2025-04-25T14.37.50</t>
  </si>
  <si>
    <t>SANDRA SARAHI TREJO HERNANDEZ</t>
  </si>
  <si>
    <t>DDUOT-CCDU/3177/2025</t>
  </si>
  <si>
    <t>2025-04-28T10.44.05</t>
  </si>
  <si>
    <t xml:space="preserve">ARQ. JORGE ARMANDO PALMA DELGADO </t>
  </si>
  <si>
    <t xml:space="preserve">TRISTAN </t>
  </si>
  <si>
    <t>MORENES</t>
  </si>
  <si>
    <t>LANGENSCHEID</t>
  </si>
  <si>
    <t>29 INT 1.</t>
  </si>
  <si>
    <t>PREDIO RUSTICO SAN FELIPE NERI Y SANTA CRUZ</t>
  </si>
  <si>
    <t>DDUOT-USyAT/2966-E/2025</t>
  </si>
  <si>
    <t>2025-04-28T10.50.37</t>
  </si>
  <si>
    <t>MARY KARLA MORALES MALDONADO</t>
  </si>
  <si>
    <t>INVERSIONES KAPPMASTER, S.A DE C.V.</t>
  </si>
  <si>
    <t>A PARTIR DEL PUENTE BICENTENARIO CRUCE CON LIBRAMIENTO MANUEL ZAVALA ZAVLA PPKBZON CON RUMBO AL OESTE SOBRE CALZADA DE LA ESTACION HASTA EL KM 0.8 (SE EN ENCUENTRAN LAS VIAS DEL TREN ), GIRAR AL NOROESTE POR CARRETERA A LA CIENEGUITA HASTA KM 1.51 CON UN TOTAL DE 1.59 KM.</t>
  </si>
  <si>
    <t>DDUOT-USyAT/2915-E/2025</t>
  </si>
  <si>
    <t>2025-04-28T10.52.55</t>
  </si>
  <si>
    <t>CARRETERA SAN MIGUEL DE ALLENDE- CELAYA KM 2.6, INT.1</t>
  </si>
  <si>
    <t>EJIDO DE DON DIEGO</t>
  </si>
  <si>
    <t>DDUOT-USyAT/2901-E/2025</t>
  </si>
  <si>
    <t>2025-04-28T10.48.57</t>
  </si>
  <si>
    <t>LOTE 2, MZ-30, Z-1</t>
  </si>
  <si>
    <t>17483/6177/FRACC/DIV/C-2025</t>
  </si>
  <si>
    <t>2025-04-28T11.56.03</t>
  </si>
  <si>
    <t xml:space="preserve">EMBARCADERO </t>
  </si>
  <si>
    <t>1) RENOVACION DE LICENCIA MAYOR A  150 M2
1) TERMINACION DE OBRA</t>
  </si>
  <si>
    <t>D-12141-DDUOT
DDUyOT/T0401-17561/FRACC/2025</t>
  </si>
  <si>
    <t>2025-04-28T12.19.12</t>
  </si>
  <si>
    <t>JOSE AGUSTIN MORALES LIRA</t>
  </si>
  <si>
    <t>CAROLINA ALDACO MAGAÑA, JUANA FABIOLA DELGADO ALDACO</t>
  </si>
  <si>
    <t>ALBERO</t>
  </si>
  <si>
    <t>FRACCCIONAMIENTO VENTANAS DE SAN MIGUEL</t>
  </si>
  <si>
    <t>E- N°0755</t>
  </si>
  <si>
    <t>2025-04-28T12.40.12</t>
  </si>
  <si>
    <t>CAROLINA ALDACO MAGAÑA</t>
  </si>
  <si>
    <t>HERCULES</t>
  </si>
  <si>
    <t>COLONIA PROVIDENCIA</t>
  </si>
  <si>
    <t>E- N°0698</t>
  </si>
  <si>
    <t>2025-04-28T12.40.59</t>
  </si>
  <si>
    <t>DANIEL BRISEÑO CHAVEZ</t>
  </si>
  <si>
    <t>CALLEJON DEL QUIJOTE</t>
  </si>
  <si>
    <t>COLONIA OJO DE AGUA</t>
  </si>
  <si>
    <t>E- N°0745</t>
  </si>
  <si>
    <t>2025-04-28T13.35.37</t>
  </si>
  <si>
    <t>ANTONIO ARANA</t>
  </si>
  <si>
    <t>MARK</t>
  </si>
  <si>
    <t>JOSEPH</t>
  </si>
  <si>
    <t>LAS VENTANAS</t>
  </si>
  <si>
    <t>D-12996-DDUOT
DDUyOT/T0402-17562/FRACC/2025</t>
  </si>
  <si>
    <t>2025-04-29T14.21.58</t>
  </si>
  <si>
    <t>ANGEL OMAR</t>
  </si>
  <si>
    <t>TURQUESA</t>
  </si>
  <si>
    <t>E- N°0717</t>
  </si>
  <si>
    <t>2025-04-28T13.26.14</t>
  </si>
  <si>
    <t>GONZALO SALAZAR MIRELES</t>
  </si>
  <si>
    <t>INMOBILIARIA PROMO, S.A. DE C.V.</t>
  </si>
  <si>
    <t xml:space="preserve">LIBRAMIENTO JOSE MANUEL ZAVALA ZAVALA </t>
  </si>
  <si>
    <t>1) CONSTANCIA DE FACTIBILIAD</t>
  </si>
  <si>
    <t>DDUOT-USyAT/2923-E/2025</t>
  </si>
  <si>
    <t>2025-04-28T13.37.53</t>
  </si>
  <si>
    <t>LILIANA HERNANDEZ</t>
  </si>
  <si>
    <t>SAN ANTONIO</t>
  </si>
  <si>
    <t>15577/5964/FRACC/DIV/C-2024</t>
  </si>
  <si>
    <t>2025-04-29T08.43.02</t>
  </si>
  <si>
    <t>EDGAR ALAN ESPINOSA CERROBLANCO</t>
  </si>
  <si>
    <t>FRACCION 9, DE "SAN JOSE DE LAS CRUCES"</t>
  </si>
  <si>
    <t>17436/6166/FRACC/DIV/C-2025</t>
  </si>
  <si>
    <t>2025-04-29T10.43.59</t>
  </si>
  <si>
    <t>MELISA BUSTAMENTE GODINEZ</t>
  </si>
  <si>
    <t>RADIOMOVIL DIPSA, S.A. DE C.V.</t>
  </si>
  <si>
    <t>LIBRAMIENTO MANUEL ZAVALA</t>
  </si>
  <si>
    <t>KM 2.2</t>
  </si>
  <si>
    <t>DDUOT-USyAT/2965-E/2025</t>
  </si>
  <si>
    <t xml:space="preserve">ART. 28 FRACCION 1 INC B) </t>
  </si>
  <si>
    <t>2025-04-29T10.30.27</t>
  </si>
  <si>
    <t>MARIA DEL CARMEN VARGAS SALAZAR</t>
  </si>
  <si>
    <t>E- N°0708</t>
  </si>
  <si>
    <t>2025-04-29T10.39.18</t>
  </si>
  <si>
    <t>ARTURO GONZALEZ CASTAÑEDA, HECTOR BUSTAMANTE AYALA, JOSE MARTIN MOLINA CHAVERO, CRISTINA PALMA APODERADO, JUAN JOSE SERVIN CAMPOS Y JOSE ISMAEL RAMIREZ MARTINEZ</t>
  </si>
  <si>
    <t>LOTE-6, MZ-52</t>
  </si>
  <si>
    <t>17138/6133/FRACC/DIV/C-2025</t>
  </si>
  <si>
    <t>2025-04-29T10.42.34</t>
  </si>
  <si>
    <t>MARIA CECILIA HERNANDEZ RANGEL</t>
  </si>
  <si>
    <t>REGISTRO DE ENTEROS ELABORADOS EN EL MES DE MAYO DEL 2025</t>
  </si>
  <si>
    <t>EL LLANO UBICADO EN EL RANCHO SAN DAMIAN PERTENECIENTE AL MUNICIPIO DE SAN MIGUEL DE ALLENDE</t>
  </si>
  <si>
    <t>17651/6189/FRACC/DIV/C-2025</t>
  </si>
  <si>
    <t>2025-04-29T2.24.07</t>
  </si>
  <si>
    <t>"DESARROLLO Y CONSTRUCCION NORDUM" SOCIEDAD ANONIMA PROMOTORA DE INVERSION DE CAPITAL VARIABÑE</t>
  </si>
  <si>
    <t>"LA PETACA"</t>
  </si>
  <si>
    <t>17558/6183/FRACC/DIV/C-2025</t>
  </si>
  <si>
    <t>2025-04-29T12.26.03</t>
  </si>
  <si>
    <t>LOTE 1, MZ-1, Z-1</t>
  </si>
  <si>
    <t>17201/6139/FRACC/DIV/C-2025</t>
  </si>
  <si>
    <t>2025-04-29T12.48.08</t>
  </si>
  <si>
    <t>RANULFO GALVAN GUTIERREZ</t>
  </si>
  <si>
    <t>22-A</t>
  </si>
  <si>
    <t>RANCHO LA ESPERANZA</t>
  </si>
  <si>
    <t>E- N°0746</t>
  </si>
  <si>
    <t>2025-04-29T12.51.05</t>
  </si>
  <si>
    <t>DIGNA CECILIA YBARRA SERRANO</t>
  </si>
  <si>
    <t>EN CALLE IGNACIO ALDAMA</t>
  </si>
  <si>
    <t>CAÑAJO</t>
  </si>
  <si>
    <t>1)  PERMISO DE DIVISON</t>
  </si>
  <si>
    <t>17589/6191/FRACC/DIV/C-2025</t>
  </si>
  <si>
    <t>2025-04-29T13.32.32</t>
  </si>
  <si>
    <t xml:space="preserve">PAVEL CERVANTES </t>
  </si>
  <si>
    <t>JORGE OLIVER ZAMUDIO GUTIERREZ, MARIA ISABEL ARGENTINA ZAMUDIO GUTIERREZ, BRENDA ABIGAIL ZAMUDIO GUTIERREZ</t>
  </si>
  <si>
    <t>E- N°0744</t>
  </si>
  <si>
    <t>2025-04-30T10.02.42</t>
  </si>
  <si>
    <t>ANDRES VACA REYNA</t>
  </si>
  <si>
    <t>17535/6182/FRACC/DIV/C-2025</t>
  </si>
  <si>
    <t>2025-05-05T15.19.09</t>
  </si>
  <si>
    <t>LOTE 2, MZ-16, Z-1</t>
  </si>
  <si>
    <t>17555/6188/FRACC/DIV/C-2025</t>
  </si>
  <si>
    <t>2025-04-30T11.13.47</t>
  </si>
  <si>
    <t>PABLO ALMAGUER</t>
  </si>
  <si>
    <t>SANDRA GUADALUPE</t>
  </si>
  <si>
    <t>CASTELLON</t>
  </si>
  <si>
    <t>CIRCUITO PAULINA</t>
  </si>
  <si>
    <t>FRACCIONAMIENTO LA VISTA</t>
  </si>
  <si>
    <t>E- N° 0751
D-2465</t>
  </si>
  <si>
    <t>2025-04-30T11.18.04</t>
  </si>
  <si>
    <t>LUIS CARLOS RODRIGUEZ TELLEZ</t>
  </si>
  <si>
    <t>LOTES 2 Y 3 DE LA MANZANA C</t>
  </si>
  <si>
    <t>DDUyOT/486-16442/FRACC/2025</t>
  </si>
  <si>
    <t>2025-04-30T11.36.53</t>
  </si>
  <si>
    <t>JAVIER GALVAN</t>
  </si>
  <si>
    <t>TRINIDAD</t>
  </si>
  <si>
    <t>LOTE 2, MZ-11</t>
  </si>
  <si>
    <t>FAJARDO</t>
  </si>
  <si>
    <t>17121/6115/FRACC/DIV/C-2025</t>
  </si>
  <si>
    <t>2025-04-30T11.33.02</t>
  </si>
  <si>
    <t>MARIA LEONOR</t>
  </si>
  <si>
    <t>PARCELA 424 Z-1. P 1/1</t>
  </si>
  <si>
    <t>7807/4619/FRACC/DIV/C-2025</t>
  </si>
  <si>
    <t>2025-04-30T11.31.14</t>
  </si>
  <si>
    <t xml:space="preserve">JOSE CRUZ </t>
  </si>
  <si>
    <t>27, Z-1, P 1/1</t>
  </si>
  <si>
    <t>TAMBULA</t>
  </si>
  <si>
    <t>16427/6068/FRACC/DIV/C-2025</t>
  </si>
  <si>
    <t>2025-04-30T11.28.58</t>
  </si>
  <si>
    <t>SERVICIO FACIL DEL SURESTE, S.A. DE C.V.</t>
  </si>
  <si>
    <t>PREDIO DENOMINADO LA LUZ</t>
  </si>
  <si>
    <t>DDUOT-USyAT/2879-E/2025</t>
  </si>
  <si>
    <t>2025-04-30T14.30.25</t>
  </si>
  <si>
    <t>LAISHA VELASCO  FLORES</t>
  </si>
  <si>
    <t xml:space="preserve">MIGUEL AGUSTIN MELENDEZ PONCE Y MARTHA HERNANDEZ GRIJALVA </t>
  </si>
  <si>
    <t>TABAQUEROS</t>
  </si>
  <si>
    <t>DDUOT-CCDU/2028/2025</t>
  </si>
  <si>
    <t>2025-05-02T09.45.27</t>
  </si>
  <si>
    <t>LOTE 2, MZ-"I"</t>
  </si>
  <si>
    <t>FLORES DE BEGOÑA</t>
  </si>
  <si>
    <t>15990/6019/FRACC/DIV/C-2024</t>
  </si>
  <si>
    <t>2025-05-02T10.16.16</t>
  </si>
  <si>
    <t>LIDIA GARCIA ARREDONDO</t>
  </si>
  <si>
    <t>JACOBO</t>
  </si>
  <si>
    <t>LOTE 4, MZ-C, EN CALLE MALINALLITZIN , EN LA COLONIA NUEVO TENOCHTITLAN</t>
  </si>
  <si>
    <t>17499/6167/FRACC/DIV/C-2025</t>
  </si>
  <si>
    <t>2025-05-02T11.49.14</t>
  </si>
  <si>
    <t>GILBERTO CADENA ESPINOSA</t>
  </si>
  <si>
    <t>CERRITO DE LA MAGANA</t>
  </si>
  <si>
    <t>28365-B/2673/FRACC/DIV/C-2023
28365-C/2673/FRACC/DIV/C-2023</t>
  </si>
  <si>
    <t>2025-05-02T3.37.30</t>
  </si>
  <si>
    <t>JOSE DE JESUS MENDEZ HERBABDEZ</t>
  </si>
  <si>
    <t>PARTIENDO DE LA GLORIETA VENTANAS CON RUMBO AL NOROESTE SOBRE CARRETERA SAN MIGUEL DE ALLENDE A DOLORES HIDALGO 11 KM, GIRANDO HACIA EL SURESTE POR CAMINO A LA COMUNIDAD DE LA PALMA 1.28 KM, CONTINUANDO HACIA EL NOROESTE POR MISMO CAMINO A LA COMUNIDAD 1.31 KM, GIRANDO HACIA EL NORESTE POR CAMINO DE TERRACERIA 1.57 KM; CON UN TOTAL DE 15.16 KM</t>
  </si>
  <si>
    <t xml:space="preserve">KM 15.16 </t>
  </si>
  <si>
    <t>FRACCION 5 Y 6 DENOMINADO "EL COYOTE" ACTUALMENTE RANCHO "HADA MADRINA"</t>
  </si>
  <si>
    <t>DDUOT-USYAT/2955-E/2025
DDUOT-USyAT/2956-E/2025</t>
  </si>
  <si>
    <t>ART. 27 FRACCICON VI 
ART. 27 FRACCION III</t>
  </si>
  <si>
    <t>2025-05-02T14.19.54</t>
  </si>
  <si>
    <t>MARIA EUGENIA SIERRA</t>
  </si>
  <si>
    <t>DDUOT-USyAT/2986-E/2025</t>
  </si>
  <si>
    <t>2025-05-05T12.09.34</t>
  </si>
  <si>
    <t>LUCIA MOTA</t>
  </si>
  <si>
    <t>DOS FRACCIONES DE "LA PROVIDENCIA"</t>
  </si>
  <si>
    <t>15802/6024/FRACC/DIV/C-2024</t>
  </si>
  <si>
    <t>2025-05-05T12.12.42</t>
  </si>
  <si>
    <t xml:space="preserve">JOSE LUIS LUCIO </t>
  </si>
  <si>
    <t>410, Z-1, P 1/1</t>
  </si>
  <si>
    <t>17446/6170/FRACC/DIV/C-2025</t>
  </si>
  <si>
    <t>2025-05-05T14.09.26</t>
  </si>
  <si>
    <t>WILFREDO VAZQUEZ ESPINOZA</t>
  </si>
  <si>
    <t>FRACCIONAMIENTO VENTANAS DE SAN  MIGUEL</t>
  </si>
  <si>
    <t>D-2484</t>
  </si>
  <si>
    <t>2025-05-05T14.31.22</t>
  </si>
  <si>
    <t xml:space="preserve">KATIA ROSALBA  </t>
  </si>
  <si>
    <t xml:space="preserve">AVENIDA DE LAS AMERICAS </t>
  </si>
  <si>
    <t>DDUOT-USyAT/2985-E/2025</t>
  </si>
  <si>
    <t>2025-05-06T09.05.42</t>
  </si>
  <si>
    <t>KATIA ROSALBA JIMENEZ LOPEZ</t>
  </si>
  <si>
    <t>D-11730-DDUOT</t>
  </si>
  <si>
    <t>2025-05-26T13.25.03</t>
  </si>
  <si>
    <t>ZIRANDARO, COND. OLEO</t>
  </si>
  <si>
    <t>E--0524</t>
  </si>
  <si>
    <t>2025-05-28T09.03.39</t>
  </si>
  <si>
    <t>LILIANA RUIZ MARTINEZ</t>
  </si>
  <si>
    <t>E-0523</t>
  </si>
  <si>
    <t>2025-05-28T09.01.30</t>
  </si>
  <si>
    <t xml:space="preserve">CARRETERA SAN MIGUEL DE ALLENDE A CELAYA </t>
  </si>
  <si>
    <t>3, LOCALES 1,2,3 Y 4</t>
  </si>
  <si>
    <t>PREDIO DENOMINADO SAN FELIPE NERI Y SANTA CRUZ</t>
  </si>
  <si>
    <t>DDUOT-USYAT/3045-E/2025</t>
  </si>
  <si>
    <t>2025-05-22T13.34.00</t>
  </si>
  <si>
    <t>LAURA ALVAREZ</t>
  </si>
  <si>
    <t>A PARTIR DEL IMMS, PARTIENDO CON RUMBO NORTE SOBRE CARRETERA SAN MIGUEL DE ALLENDE A DOLORES HIDALGO HASTA EL  KM 13.03, PARA CONTINUAR CON RUMBO AL NOROESTE SOBRE CARRETERA AL SANTUARIO DE ATOTONILCO HASTA EL KM 1.76, CONTINUANDO NUEVAMENTE CON RUMBO AL NORTE CAMINO A LA COMUNIDAD DE MONTECILLO DE LA MILPA KM 0.98, CON UN TOTAL DE 16.04 KM</t>
  </si>
  <si>
    <t>16.04 KM</t>
  </si>
  <si>
    <t>RESTO DEL PREDIO RUSTICO DENOMINADO "MONTERREY Y EL REFUGIO" DE LA COMUNIDAD DE ATOTONILCO</t>
  </si>
  <si>
    <t>DDUyOT/3331-E/2025</t>
  </si>
  <si>
    <t>2025-05-22T10.52.51</t>
  </si>
  <si>
    <t>LUCIA DEL CARMEN RAMIRE MOTA</t>
  </si>
  <si>
    <t>LARS BOESEN Y PATRICIA BOESEN</t>
  </si>
  <si>
    <t>PRIVADA DEL OBRAJE</t>
  </si>
  <si>
    <t>BARRIO DEL OBRAJE</t>
  </si>
  <si>
    <t>E- N°0668 DDUOT</t>
  </si>
  <si>
    <t>2025-05-22T11.54.52</t>
  </si>
  <si>
    <t>MARIA FERNANDA VAZQUEZ DIAN</t>
  </si>
  <si>
    <t>ALEJANDRO MARIAS</t>
  </si>
  <si>
    <t>COLONIA PALMITA DE LANDETA</t>
  </si>
  <si>
    <t>AVENIDA ECOLOGISTAS</t>
  </si>
  <si>
    <t>E- N° 0786 DDUOT</t>
  </si>
  <si>
    <t>2025-05-22T12.25.58</t>
  </si>
  <si>
    <t>ALEJANDRO MATIAS ESTRADA DIAZ</t>
  </si>
  <si>
    <t>POO RESIDENCIAL, SOCIEDAD ANONIMA DE CAPITAL VARIABLE</t>
  </si>
  <si>
    <t>SANTA RITA</t>
  </si>
  <si>
    <t>E- N°0682
D-2471</t>
  </si>
  <si>
    <t>2025-05-22T13.50.47</t>
  </si>
  <si>
    <t>JULIO CESAR MARTINEZ ROSAS</t>
  </si>
  <si>
    <t>MARIA ELENA JANETT TAMEZ MARTINEZ TAMBIEN CONOCIDA COMO MARIA ELENA JANETT TAMEZ MARTINEZ DE SUAREZ</t>
  </si>
  <si>
    <t>PUENTE SANTA TERESA</t>
  </si>
  <si>
    <t>26-A</t>
  </si>
  <si>
    <t>FRACCIONAMIENTO LA CAÑADA</t>
  </si>
  <si>
    <t>E- N°0823</t>
  </si>
  <si>
    <t>2025-05-23T10.22.14</t>
  </si>
  <si>
    <t>J, CARLOS GONZALEZ ROCHA</t>
  </si>
  <si>
    <t>J. GUADALUPE ARELLANO RODRIGUEZ, MA. CONSUELO ARELLANO RODRIGUEZ, JOSE IGNACIO ARELLANO RODRIGUEZ, JPRGE ARELLANO RODRIGUEZ, J. CAMILO ARELLANO RODRIGUEZ, JUVENTINO ARELLANO RODRIGUEZ, GERARDO ARELLANO RODRIGUEZ, ROMAN ARELLANO RODRIGUEZ, CARLOS RODRIGO ARELLANO RODRIGUEZ Y DAVID ARELLANO RODRIGUEZ</t>
  </si>
  <si>
    <t>LA HUIZACHERA</t>
  </si>
  <si>
    <t>LOS TOVARES</t>
  </si>
  <si>
    <t>17698/6199/FRACC/DIV/C-2025</t>
  </si>
  <si>
    <t>2025-05-23T10.32.50</t>
  </si>
  <si>
    <t>MA. GUADALUPE DIAZ PATIÑO</t>
  </si>
  <si>
    <t>FRACCIONAMIENTO EL MALANQUIN</t>
  </si>
  <si>
    <t>E- N°0780</t>
  </si>
  <si>
    <t>2025-05-23T11.36.08</t>
  </si>
  <si>
    <t>JORGE ARMANDO PALAMA DELGADO</t>
  </si>
  <si>
    <t xml:space="preserve">J. JESUS </t>
  </si>
  <si>
    <t>SANTA ANITA DE BOCAS</t>
  </si>
  <si>
    <t>17155-G/6135/FRACC/DIV/C-2025</t>
  </si>
  <si>
    <t>2025-05-23T12.30.33</t>
  </si>
  <si>
    <t>ING.MARTIN GONZALEZ GONZALEZ</t>
  </si>
  <si>
    <t xml:space="preserve">MA. TRINIDAD </t>
  </si>
  <si>
    <t>7, Z-2, P-1/1</t>
  </si>
  <si>
    <t>1) PERMISO DVISION</t>
  </si>
  <si>
    <t>15546/5962/FRACC/DIV/-2023</t>
  </si>
  <si>
    <t>2025-05-23T12.17.33</t>
  </si>
  <si>
    <t>FEDERICO GALVAN MARTINEZ</t>
  </si>
  <si>
    <t>D-2488</t>
  </si>
  <si>
    <t>2025-05-23T12.29.57</t>
  </si>
  <si>
    <t>BRUNO OBREGON GARCIA</t>
  </si>
  <si>
    <t>FRACCION 2 DEL PREDIO "TENAMPA"</t>
  </si>
  <si>
    <t xml:space="preserve">2) PERMISO DE DIVSION </t>
  </si>
  <si>
    <t>10944-A/5208/FRACC/DIV/C-2023</t>
  </si>
  <si>
    <t>2025-05-23T13.25.46</t>
  </si>
  <si>
    <t>LIC. MARIA CECILIA HERNANDEZ RANGEL</t>
  </si>
  <si>
    <t>LINO</t>
  </si>
  <si>
    <t>JARDIN BRAVO</t>
  </si>
  <si>
    <t>4 INT. 6</t>
  </si>
  <si>
    <t>FRACCIONAMIENTO CONDOMINIO JARDINES DE ALLENDE</t>
  </si>
  <si>
    <t>E- N° 0812</t>
  </si>
  <si>
    <t>2025-05-23T13.32.44</t>
  </si>
  <si>
    <t xml:space="preserve">BENJAMIN MARTINEZ ROMERO </t>
  </si>
  <si>
    <t>FRACCIONAMIENTO IGNACIO RAMIREZ</t>
  </si>
  <si>
    <t>E- N°0559-DDUOT</t>
  </si>
  <si>
    <t>2025-05-27T10.19.45</t>
  </si>
  <si>
    <t>DIAZ BARRIGA</t>
  </si>
  <si>
    <t xml:space="preserve">CAMINO SAN LUCAS </t>
  </si>
  <si>
    <t>E- N°0762</t>
  </si>
  <si>
    <t>2025-05-27T10.47.26</t>
  </si>
  <si>
    <t>"PRESITA DE GUADALUPE"</t>
  </si>
  <si>
    <t>17997/6216/FRACC/DIV/C-2025</t>
  </si>
  <si>
    <t>2025-05-27T12.05.45</t>
  </si>
  <si>
    <t>ROSA MARIA MENDOZA OLIVARES</t>
  </si>
  <si>
    <t>121, Z-1, P 1/1</t>
  </si>
  <si>
    <t>17234/6147/FRACC/DIV/C-2025</t>
  </si>
  <si>
    <t>2025-05-27T13.17.10</t>
  </si>
  <si>
    <t>CIRCUITO YOLANDA</t>
  </si>
  <si>
    <t>2 PLANTA BAJA</t>
  </si>
  <si>
    <t>E- N° 0689</t>
  </si>
  <si>
    <t>2025-05-27T13.34.21</t>
  </si>
  <si>
    <t>MARIA TERESA CARLIN VARGAS</t>
  </si>
  <si>
    <t>CIRCUITO LINDA VISTA</t>
  </si>
  <si>
    <t>E- N° 0787</t>
  </si>
  <si>
    <t>2025-05-27T13.40.33</t>
  </si>
  <si>
    <t>HUMBERTO GONZALEZ</t>
  </si>
  <si>
    <t>GUILLERMINA ARREDONDO MENDEZ, ANDRES VILLEGAS ARREDONDO</t>
  </si>
  <si>
    <t xml:space="preserve">COLONIA LINDA VISTA </t>
  </si>
  <si>
    <t>E- N°0788</t>
  </si>
  <si>
    <t>2025-05-27T13.39.27</t>
  </si>
  <si>
    <t>ROQUE CARBAJO</t>
  </si>
  <si>
    <t>E- N°0789</t>
  </si>
  <si>
    <t>2025-05-27T14.01.03</t>
  </si>
  <si>
    <t>DDUOT-USyAT/3031-E/2025
E- N°0772</t>
  </si>
  <si>
    <t>ART. 22 FRACCION X INC A) 
ART. 27 FRACCION VI</t>
  </si>
  <si>
    <t>2025-05-28T11.25.31</t>
  </si>
  <si>
    <t>ALMA PATRICIA SANCHEZ LOPEZ</t>
  </si>
  <si>
    <t>INTERCAM BANCO, SOCIEDAD ANONIMA, INSTITUCION DE BANCA MULTIPLE, INTERCAM GRUPO FIANANCIERO</t>
  </si>
  <si>
    <t>CIRCUITO MARIA IZQUIERDO</t>
  </si>
  <si>
    <t xml:space="preserve">CONDOMINIO LA NUEVA ESCONDIDA </t>
  </si>
  <si>
    <t>E- N° 0185 DDUOT</t>
  </si>
  <si>
    <t>2025-05-28T11.57.58</t>
  </si>
  <si>
    <t xml:space="preserve">IABEL VELAZQUEZ </t>
  </si>
  <si>
    <t>D-13119-DDUOT</t>
  </si>
  <si>
    <t>2025-05-28T12.30.46</t>
  </si>
  <si>
    <t>FRANCISCO RUIZ AGUADO</t>
  </si>
  <si>
    <t>OPERADORA DE EMPEÑOS Y PRESTAMOS SAPI DE CV, SOCIEDAD FIANCNIERA DE OBJETO MULTIPLE, ENTIDAD NO REGULADA</t>
  </si>
  <si>
    <t>CALLE DE ALDAMA</t>
  </si>
  <si>
    <t>DDUOT-USyAT/3033-E/2025</t>
  </si>
  <si>
    <t>2025-05-28T13.13.24</t>
  </si>
  <si>
    <t>LUCIA ESTHER LOPEZ OLVERA</t>
  </si>
  <si>
    <t>D-2499</t>
  </si>
  <si>
    <t>2025-05-29T08.18.03</t>
  </si>
  <si>
    <t>BENJAMIN MARTINEZ ROMERO</t>
  </si>
  <si>
    <t>PELICANOS</t>
  </si>
  <si>
    <t>FRACC. MONTE DE LORETO</t>
  </si>
  <si>
    <t>E- N°0907</t>
  </si>
  <si>
    <t>2025-05-29T11.10.25</t>
  </si>
  <si>
    <t>JESUS GALVAN GARCIA</t>
  </si>
  <si>
    <t>442, Z-1, P 1/1</t>
  </si>
  <si>
    <t>4) PERMISO DE DIVISON</t>
  </si>
  <si>
    <t>32680-A/4214/FRACC/DIV/C-2022</t>
  </si>
  <si>
    <t>2025-05-29T12.37.20</t>
  </si>
  <si>
    <t>FRANCISCO JAVIER CHAVEZ PEREZ</t>
  </si>
  <si>
    <t>FECHA QUE PASA ARCHIVO Y/O SE REGRESA SU AREA</t>
  </si>
  <si>
    <t>¿QUIEN RECIBE?</t>
  </si>
  <si>
    <t>CALLE REAL  BAJERA</t>
  </si>
  <si>
    <t>DEVOLUCION POR PERMISO DE CONSTRUCCION</t>
  </si>
  <si>
    <t>ARQ. JOSE JESUS TELLEZ MOLINA</t>
  </si>
  <si>
    <t>LILI</t>
  </si>
  <si>
    <t>ANDADOR JUAN O GORMAN</t>
  </si>
  <si>
    <t>CONDOMINIO OLEO, FRACC. ZIRANDARO</t>
  </si>
  <si>
    <t>22/04/0202</t>
  </si>
  <si>
    <t>MARTHA LILIANA RUIZ MARTINEZ</t>
  </si>
  <si>
    <t>16626-A</t>
  </si>
  <si>
    <t xml:space="preserve">URQUIZA </t>
  </si>
  <si>
    <t>ESCOBAR</t>
  </si>
  <si>
    <t>L-99 M-1</t>
  </si>
  <si>
    <t>FRACC, VENTANAS</t>
  </si>
  <si>
    <t>14649-5809</t>
  </si>
  <si>
    <t>RANCHO SAN LUCAS</t>
  </si>
  <si>
    <t>EX HACIENDA DE PEÑA BLANCA</t>
  </si>
  <si>
    <t>NEGATIVA_PERMISO DE DIVISION</t>
  </si>
  <si>
    <t>JOHANN ANDRES TREJO RODRIGUEZ</t>
  </si>
  <si>
    <t>12797-5558</t>
  </si>
  <si>
    <t>JOSE MIGUEL GRANADOS VELAZQUEZ Y LUCILA VELAZQUEZ ARTEAGA</t>
  </si>
  <si>
    <t>EL QUINTO</t>
  </si>
  <si>
    <t>12831-5562</t>
  </si>
  <si>
    <t>LOTE 46, MZ-56, Z-1</t>
  </si>
  <si>
    <t>12492-5422</t>
  </si>
  <si>
    <t>50, Z-1, P 1/3</t>
  </si>
  <si>
    <t>17119-6123</t>
  </si>
  <si>
    <t xml:space="preserve">ASUNCION </t>
  </si>
  <si>
    <t>217, Z-2, P 1/1</t>
  </si>
  <si>
    <t>17303-6156</t>
  </si>
  <si>
    <t>17043-6109</t>
  </si>
  <si>
    <t xml:space="preserve">ELISEO </t>
  </si>
  <si>
    <t>PUERTO DEL AIRE</t>
  </si>
  <si>
    <t>CORRAL DE PIEDRAS DE ARRIBA</t>
  </si>
  <si>
    <t>CELINA TORRES GRANADOS</t>
  </si>
  <si>
    <t>17615-6194</t>
  </si>
  <si>
    <t xml:space="preserve">BLANCA ELIZABETH </t>
  </si>
  <si>
    <t xml:space="preserve">ARREDONDO </t>
  </si>
  <si>
    <t>CHAVARRIA, CD.</t>
  </si>
  <si>
    <t xml:space="preserve">EN CALLE PRINCIPAL DEL VERGEL </t>
  </si>
  <si>
    <t>15, LOTE 1 MZ-15</t>
  </si>
  <si>
    <t>16633-6091</t>
  </si>
  <si>
    <t xml:space="preserve">GONZALEZ </t>
  </si>
  <si>
    <t>"MONTECILLO" AHORA LOMA DE CUISILLOS</t>
  </si>
  <si>
    <t>SILVIA ANDREA RAMIREZ RAMIREZ</t>
  </si>
  <si>
    <t>17364-6162</t>
  </si>
  <si>
    <t>USABIAGA</t>
  </si>
  <si>
    <t>JUAN RUBEN SALAZAR GUERRERO</t>
  </si>
  <si>
    <t>17652-6190</t>
  </si>
  <si>
    <t>FRACCIONADORA LOMAS DE SAN MIGUEL</t>
  </si>
  <si>
    <t>FRACCION 1 RESTANTE O POLIGONO DELPREDIO SAN ANTONIO ANTES CONOCIDO COMO SAN RICARDO</t>
  </si>
  <si>
    <t>17675-6198</t>
  </si>
  <si>
    <t>VICTOR ALVARADO</t>
  </si>
  <si>
    <t>12, Z-Z, P 1/1</t>
  </si>
  <si>
    <t>MARIA DE LA PAZ ZARATE GONZALEZ</t>
  </si>
  <si>
    <t>CARLOS ARTURO</t>
  </si>
  <si>
    <t>ESTRADA, CDS</t>
  </si>
  <si>
    <t>PUENTE DEL CUERVO</t>
  </si>
  <si>
    <t>DEVOLUVION POR RENOVACION DE LICENCA</t>
  </si>
  <si>
    <t>A-141</t>
  </si>
  <si>
    <t xml:space="preserve">ERNESTO MORA TOVAR </t>
  </si>
  <si>
    <t>URQUIZA</t>
  </si>
  <si>
    <t>CALLE DE LAS VENTANAS</t>
  </si>
  <si>
    <t xml:space="preserve">CALLE DIAMANTE </t>
  </si>
  <si>
    <t>FRACC, BELLAVISTA</t>
  </si>
  <si>
    <t>ROBERTO GUZMAN VALDES</t>
  </si>
  <si>
    <t>THOER DESARROLLOS SA DE CV</t>
  </si>
  <si>
    <t xml:space="preserve">CALLE SEVILLA </t>
  </si>
  <si>
    <t>S/N LOTE 14</t>
  </si>
  <si>
    <t>FRACC. BARROCO</t>
  </si>
  <si>
    <t>LAWRENCE SANTIAGO GORDILLO ATTRIDGE Y WERNER RICARDO GORDILLO MORATH</t>
  </si>
  <si>
    <t xml:space="preserve">PROLONGACION VILLAS DEL TESORO </t>
  </si>
  <si>
    <t>CONDOMINIO VILLAS DEL TESORO</t>
  </si>
  <si>
    <t>A-080</t>
  </si>
  <si>
    <t>RAUL BARRERA GARCIA</t>
  </si>
  <si>
    <t xml:space="preserve">ARQ. JOSE ABRAHAM </t>
  </si>
  <si>
    <t>DEL RIO</t>
  </si>
  <si>
    <t>ESPUELA</t>
  </si>
  <si>
    <t xml:space="preserve">FRACC. VENTANAS </t>
  </si>
  <si>
    <t>DEVOLUCION POR PERMIS DE CONSTRUCCION Y TERMINACION DE OBRA</t>
  </si>
  <si>
    <t>ANA BERTHA</t>
  </si>
  <si>
    <t>ARQ. EDITH ELIAS ESPINOLA</t>
  </si>
  <si>
    <t>VESTA QUERETARO SRL DE CV</t>
  </si>
  <si>
    <t>BOULEVARD LOS PICACHOS</t>
  </si>
  <si>
    <t>SAN MIGUEL DE ALLENDE</t>
  </si>
  <si>
    <t>MAUEL ANTONIO</t>
  </si>
  <si>
    <t xml:space="preserve">SAN MIGUELITO DEL LAGO </t>
  </si>
  <si>
    <t xml:space="preserve">FRACC, VILLA DE LOS FAILES </t>
  </si>
  <si>
    <t>1802/25</t>
  </si>
  <si>
    <t>ALMA HERNADEZ ESCOTO</t>
  </si>
  <si>
    <t>MONJARRAS</t>
  </si>
  <si>
    <t xml:space="preserve">MANZANA </t>
  </si>
  <si>
    <t>BERNOT</t>
  </si>
  <si>
    <t>FRACCION 1 PREDIO EL CARDENAL</t>
  </si>
  <si>
    <t>LOCALIDAD  EL CARDENAL</t>
  </si>
  <si>
    <t>MARIA GUADALUPE ORTEGA BERNOT</t>
  </si>
  <si>
    <t>MANUEL ALEJANDRO</t>
  </si>
  <si>
    <t xml:space="preserve">CLUB DE GOLF MALANQUIN </t>
  </si>
  <si>
    <t>SILVESTRE G. HERNANDEZ CRUZ</t>
  </si>
  <si>
    <t>LESLIE WAYNE KRAMER T LEE ANN KRAMER</t>
  </si>
  <si>
    <t>XICHU</t>
  </si>
  <si>
    <t>19 INT 2</t>
  </si>
  <si>
    <t>EL CARACOL</t>
  </si>
  <si>
    <t>DEVOLUCION POR PERMIS DE CONSTRUCCION Y NUMERO OFICIAL</t>
  </si>
  <si>
    <t>A-098</t>
  </si>
  <si>
    <t>MARIA DIANA BEATRIZ KRUK HERNANDEZ</t>
  </si>
  <si>
    <t xml:space="preserve">CALUDETTE </t>
  </si>
  <si>
    <t>LOZANO</t>
  </si>
  <si>
    <t>OLAIZ</t>
  </si>
  <si>
    <t>CERRADA CAPILLA DE SANTIAGUITO</t>
  </si>
  <si>
    <t>14 INT. 3</t>
  </si>
  <si>
    <t xml:space="preserve">FRACC. CONDOMINIO CAPILLA DE PIEDRA </t>
  </si>
  <si>
    <t>DALE</t>
  </si>
  <si>
    <t>KEENE, CDS</t>
  </si>
  <si>
    <t>17 4B/A</t>
  </si>
  <si>
    <t>JAMES EDWARD GIBSON Y NORMANNE GIBSON</t>
  </si>
  <si>
    <t xml:space="preserve">FRACC. LABRADORES </t>
  </si>
  <si>
    <t>A-062</t>
  </si>
  <si>
    <t>MARTIN ARELLANO LICEA</t>
  </si>
  <si>
    <t xml:space="preserve">DOROTHY </t>
  </si>
  <si>
    <t>ESTELLA</t>
  </si>
  <si>
    <t>MANN</t>
  </si>
  <si>
    <t xml:space="preserve">PRINCIPAL DE LOS FRAILES </t>
  </si>
  <si>
    <t>DEVOLUCION DE NUMERO OFICIAL</t>
  </si>
  <si>
    <t>JOHAN ANDRADE TREJO RODRIGUEZ</t>
  </si>
  <si>
    <t>MARIA DE LOURDES  YESMIN</t>
  </si>
  <si>
    <t>ELIAS</t>
  </si>
  <si>
    <t>DUATHE</t>
  </si>
  <si>
    <t xml:space="preserve">PRIVADA LAVANCIA </t>
  </si>
  <si>
    <t>L-22 M-1</t>
  </si>
  <si>
    <t>CARLOS IZQUIERDO SILVEYRA Y EMILY LOPEZ MIRANDA</t>
  </si>
  <si>
    <t>81-A, PA</t>
  </si>
  <si>
    <t>FRANCISCO JAVIER MUÑOZ</t>
  </si>
  <si>
    <t>LEDO</t>
  </si>
  <si>
    <t>ALIANZA</t>
  </si>
  <si>
    <t xml:space="preserve">BARRIOS </t>
  </si>
  <si>
    <t>YERENIA</t>
  </si>
  <si>
    <t>MEZQUITES</t>
  </si>
  <si>
    <t>CONDOMINIO SAHAI</t>
  </si>
  <si>
    <t>ALBERTO CERVANTES MATEHUALA</t>
  </si>
  <si>
    <t xml:space="preserve">BLANCA MYRIAM </t>
  </si>
  <si>
    <t>OROPEZA</t>
  </si>
  <si>
    <t xml:space="preserve">RONDA </t>
  </si>
  <si>
    <t>LOTE 34, MANZANA 6</t>
  </si>
  <si>
    <t>JOSE ROGELIO GOMEZ PATLAN</t>
  </si>
  <si>
    <t xml:space="preserve">JUAN MANUEL </t>
  </si>
  <si>
    <t>LOTE 47</t>
  </si>
  <si>
    <t>FRACC, LAS CAMPANAS</t>
  </si>
  <si>
    <t>DESARROLLADORA DE VIVIENDA EFAG SA DE CV</t>
  </si>
  <si>
    <t xml:space="preserve">CRISTINA DE CASTILLA </t>
  </si>
  <si>
    <t>CONDOMINIO QUINTA DE ALLENDE I</t>
  </si>
  <si>
    <t>MARIA ANA ARTEAGA AGUILAR TAMBIEN CONOCIDA COMO ANA MARIA ARTEAGA AGUILAR Y/O ANA ARTEAGA A BIENES DE MIGUEL ARTEAGA GUERRERO</t>
  </si>
  <si>
    <t xml:space="preserve">POBLADO DE BOCAS </t>
  </si>
  <si>
    <t>ALMA PATRICIA M.P.</t>
  </si>
  <si>
    <t>GRUPO BLECHA SA DE CV</t>
  </si>
  <si>
    <t>1 LOTE 18, MANZANA 01</t>
  </si>
  <si>
    <t>RICARDO J. ROSALBA</t>
  </si>
  <si>
    <t>BARBOZA</t>
  </si>
  <si>
    <t>SAN IGNACIO Y TIERRAS DE PAZ F-2</t>
  </si>
  <si>
    <t>VIÑEDOS DE SENDEROS</t>
  </si>
  <si>
    <t>15498-A</t>
  </si>
  <si>
    <t>AGRIPINA MEDINA SORIA, JOSE ENRIQUE BALDERAS RODRIGUEZ</t>
  </si>
  <si>
    <t>BARRANQUILLAS</t>
  </si>
  <si>
    <t>JOSE ENRIQUE BALDERAS RODRIGUEZ</t>
  </si>
  <si>
    <t>15506-A</t>
  </si>
  <si>
    <t xml:space="preserve">PAULO </t>
  </si>
  <si>
    <t>HIGUERA, CDS</t>
  </si>
  <si>
    <t>EJIDO DE BANDA OAXACA Y RANCHO NUEVO</t>
  </si>
  <si>
    <t>PAULO CORTES HIGUERA</t>
  </si>
  <si>
    <t xml:space="preserve">JORGE FERNANDO </t>
  </si>
  <si>
    <t xml:space="preserve">MONTES </t>
  </si>
  <si>
    <t xml:space="preserve">CORDOBA </t>
  </si>
  <si>
    <t>JOSE ANTONIO ARANA AGUADO</t>
  </si>
  <si>
    <t>PROYECTOS RESIDENCIALES Y HABITACIONALES SA DE CV</t>
  </si>
  <si>
    <t xml:space="preserve">CAMINO A LAS TRES CRUCES </t>
  </si>
  <si>
    <t>DEVOLUCION POR PERMISO DE CONSTRUCCION COMERCIAL Y ESPECIALIZADOO</t>
  </si>
  <si>
    <t>FRANCISCO JAVIER RAMIREZ</t>
  </si>
  <si>
    <t>GABRIELA DEL CARMEN</t>
  </si>
  <si>
    <t>SAUTTO</t>
  </si>
  <si>
    <t xml:space="preserve">ANGELA PERALTA </t>
  </si>
  <si>
    <t>FRACCIONAMEINTO NUEVO</t>
  </si>
  <si>
    <t>FEDERICO MARTINEZ</t>
  </si>
  <si>
    <t>ROBERTO EDUARDO</t>
  </si>
  <si>
    <t>COL. ALLENDE</t>
  </si>
  <si>
    <t>SANDRA BARRERA VARGAS</t>
  </si>
  <si>
    <t>MONICA LOUSE GANEY Y TERRY LEE GANEY</t>
  </si>
  <si>
    <t>LOCALIDAD DE SAN IGNACIO Y TIERRAS DE PAZ</t>
  </si>
  <si>
    <t>OSVALDO SUASTE PUERTO</t>
  </si>
  <si>
    <t>LA ESTACION DE SAN MIGUEL SA DE CV</t>
  </si>
  <si>
    <t xml:space="preserve">REAL BAJERA </t>
  </si>
  <si>
    <t>CONDOMINIL LAS CAMPANAS</t>
  </si>
  <si>
    <t>INTERCAM BANCO, SOCIEDAD ANONIMA, INSTITUCION DE BANCA MULTIPLE, INTERCAM GRUPO FINANCIERO</t>
  </si>
  <si>
    <t>CIRCUITO MARIA IZQUIERDP</t>
  </si>
  <si>
    <t>FRACC. LA NUEVA ESCONDIDA</t>
  </si>
  <si>
    <t>A-145</t>
  </si>
  <si>
    <t xml:space="preserve">RAUL RODRIGUEZ ESTRADA </t>
  </si>
  <si>
    <t xml:space="preserve">CERRADA LA LOSILLA </t>
  </si>
  <si>
    <t xml:space="preserve">ALMA RODRIGUEZ ESTRADA </t>
  </si>
  <si>
    <t>CERRADA DE REMEDIOS VARO</t>
  </si>
  <si>
    <t>LOTE 40 MANZANA 6</t>
  </si>
  <si>
    <t xml:space="preserve">ARQ, JOSE ABRAHAM </t>
  </si>
  <si>
    <t xml:space="preserve">ALLENDE </t>
  </si>
  <si>
    <t xml:space="preserve">RESPUESTA A SOLICITUD </t>
  </si>
  <si>
    <t>SHERLY ANN</t>
  </si>
  <si>
    <t>BONA</t>
  </si>
  <si>
    <t>CLARK</t>
  </si>
  <si>
    <t>LUSITANOS</t>
  </si>
  <si>
    <t>VICTOR HUGO SALINAS Y KAREN JANET TOVAR SANTOYO</t>
  </si>
  <si>
    <t>20 DE JULIO</t>
  </si>
  <si>
    <t>COL. SAN RAFAEL</t>
  </si>
  <si>
    <t>A-172</t>
  </si>
  <si>
    <t>JUAN RICARDO RODRIGUEZ</t>
  </si>
  <si>
    <t>JORGE ANTONIO</t>
  </si>
  <si>
    <t xml:space="preserve">GAONA </t>
  </si>
  <si>
    <t>ESCANERO</t>
  </si>
  <si>
    <t>HACIENDA SANTO TOMAS LOTE 26, MANZANA 2</t>
  </si>
  <si>
    <t xml:space="preserve">HANS </t>
  </si>
  <si>
    <t>SALOMON</t>
  </si>
  <si>
    <t>MARIACHER</t>
  </si>
  <si>
    <t>A-033</t>
  </si>
  <si>
    <t xml:space="preserve">JUAN CARLOS VALDES ADALID </t>
  </si>
  <si>
    <t>ESTANISLAO</t>
  </si>
  <si>
    <t>LA LOMA</t>
  </si>
  <si>
    <t>YOLANDA RODRIGUEZ</t>
  </si>
  <si>
    <t>KOMERCIAL UNIDA S DE RL DE CV</t>
  </si>
  <si>
    <t>ANCHA DE SAN ANTONIO</t>
  </si>
  <si>
    <t>EVA ERIKA</t>
  </si>
  <si>
    <t>GASQUE</t>
  </si>
  <si>
    <t>VILAR</t>
  </si>
  <si>
    <t>VICTOR HORACIO</t>
  </si>
  <si>
    <t>MURIS</t>
  </si>
  <si>
    <t>CERRADA DE FRIDA KAHLO LOTE 54, MANZANA 10</t>
  </si>
  <si>
    <t>DONALD HOWARD COHEN Y DIANE BERNICE BERMAN</t>
  </si>
  <si>
    <t>MONTITLAN</t>
  </si>
  <si>
    <t>FRACC. LOS BALCONES</t>
  </si>
  <si>
    <t>DORA ALICIA</t>
  </si>
  <si>
    <t>PASCUA</t>
  </si>
  <si>
    <t>VEGAMIAN MANZANA 8, LOTE 4</t>
  </si>
  <si>
    <t>ADELINA ZENDEJAS</t>
  </si>
  <si>
    <t xml:space="preserve">LASSO </t>
  </si>
  <si>
    <t>DE LA VEGA, CDS</t>
  </si>
  <si>
    <t>BARRIO MEXIQUITO</t>
  </si>
  <si>
    <t>DEVOLUCION POR PERMISO DE BARDADO Y/O CERCADO</t>
  </si>
  <si>
    <t>NORBERTO REVILLA HERRERA</t>
  </si>
  <si>
    <t>LUCILA</t>
  </si>
  <si>
    <t>MACIAS</t>
  </si>
  <si>
    <t>MEZQUITE L-53</t>
  </si>
  <si>
    <t>GUSTAVO GUTIERREZ RODRIGUEZ</t>
  </si>
  <si>
    <t>CONDOMINIO MAGNOLIAS L-7</t>
  </si>
  <si>
    <t xml:space="preserve">MONICA A. GOMEZ </t>
  </si>
  <si>
    <t>CARLOS RAMON</t>
  </si>
  <si>
    <t>CIRCUITO GARDENIAS L-33 M-2</t>
  </si>
  <si>
    <t>CONDOMINIO GARDENIAS, FRACC. ZIRANDARO</t>
  </si>
  <si>
    <t>MONICA ALEJANDRA GOMEZ VELAZQUEZ</t>
  </si>
  <si>
    <t xml:space="preserve">REGINALDA GARCIA SANCHEZ, HERMILIO TAPIA TIVAR </t>
  </si>
  <si>
    <t>PELEO</t>
  </si>
  <si>
    <t>REGINALDO GARCIA SANCHEZ</t>
  </si>
  <si>
    <t>FRACC. VILLAS ACUARELA</t>
  </si>
  <si>
    <t>PAOLA CALDEROM RODRIGUEZ Y VICTOR IVAN NAVARRO ENRIQUEZ</t>
  </si>
  <si>
    <t>SANTO NIÑO DEL ORIADERO</t>
  </si>
  <si>
    <t xml:space="preserve">JOSEPH </t>
  </si>
  <si>
    <t>EDWARD</t>
  </si>
  <si>
    <t>CALVEY</t>
  </si>
  <si>
    <t xml:space="preserve">CAMINO REAL A QUERETARO </t>
  </si>
  <si>
    <t xml:space="preserve">FRACC. LAS COLONIAS </t>
  </si>
  <si>
    <t>A-150</t>
  </si>
  <si>
    <t>LILIA RAQUEL</t>
  </si>
  <si>
    <t>RAVELO</t>
  </si>
  <si>
    <t>JOSE LUIS CUEVAS LOTE 8 MANZANA 5</t>
  </si>
  <si>
    <t>PEÑA DE LA CRUZ</t>
  </si>
  <si>
    <t>DEVOLUCION POR PERMISO DE BARDADO</t>
  </si>
  <si>
    <t xml:space="preserve">KOICHI </t>
  </si>
  <si>
    <t>YANASHIMA</t>
  </si>
  <si>
    <t xml:space="preserve">PRIVADA CAMINO ANTIGUO A QUERETARO </t>
  </si>
  <si>
    <t>SARA ENA HERNANDEZ HERNANDEZ</t>
  </si>
  <si>
    <t>ANDADOR</t>
  </si>
  <si>
    <t>RAFAEL</t>
  </si>
  <si>
    <t>VILLAR</t>
  </si>
  <si>
    <t>BAJA COMO PERITO RESPONSABLE DE OBRA</t>
  </si>
  <si>
    <t>DEVOLUCION POR RENOVACION DE LICENCIA</t>
  </si>
  <si>
    <t>ALFONSO</t>
  </si>
  <si>
    <t>FRACCION 17</t>
  </si>
  <si>
    <t>SAN FELIPE NERI</t>
  </si>
  <si>
    <t>ARQ. JOSE JESUS</t>
  </si>
  <si>
    <t xml:space="preserve">ANTIGUO CAMINO A LA LEJONA </t>
  </si>
  <si>
    <t xml:space="preserve">FRACCION MESA DEL MALANQUIN </t>
  </si>
  <si>
    <t xml:space="preserve">JOSE JESUS TELLEZ MOLINA </t>
  </si>
  <si>
    <t xml:space="preserve">PREDIO RUSTICO DENOMINADO SAN MARTIN </t>
  </si>
  <si>
    <t>JIMENA FLORES</t>
  </si>
  <si>
    <t>REFUGIO</t>
  </si>
  <si>
    <t>COMUNIDAD SAN JULIAN</t>
  </si>
  <si>
    <t>VICTOR HUGO</t>
  </si>
  <si>
    <t>LEON</t>
  </si>
  <si>
    <t>EMBARCADERO</t>
  </si>
  <si>
    <t>10
LOTE 24 M-6</t>
  </si>
  <si>
    <t>RESIDENCIAL VENTANAS</t>
  </si>
  <si>
    <t>FRANCISCO SAMUEL JUAREZ TOVAR</t>
  </si>
  <si>
    <t>ASOCIACION DE PADRES DE FAMILIA DE LA ESCUELA PRIMARIA GENARO ALMANZA RIOS</t>
  </si>
  <si>
    <t xml:space="preserve">FRACCIONAMIENTO JARDINES CON EL FRACCIONAMIENTO LOS SANTOS </t>
  </si>
  <si>
    <t>JOSE MIGUEL TORRES A</t>
  </si>
  <si>
    <t>COLONIA OLIMPO</t>
  </si>
  <si>
    <t>DEVOLUCION POR  TERMINACION DE OBRA</t>
  </si>
  <si>
    <t>AGEO JAFET GONZALEZ OLVERA</t>
  </si>
  <si>
    <t>ENRIQUETA LORENA</t>
  </si>
  <si>
    <t>CHAURAND</t>
  </si>
  <si>
    <t>2 INT 4</t>
  </si>
  <si>
    <t>SAUL HERNANDEZ</t>
  </si>
  <si>
    <t>ANDADOR JUAN O´GORMAN</t>
  </si>
  <si>
    <t>CONDOMINIO OLEO EN EL FRACC. ZIRANDARO</t>
  </si>
  <si>
    <t>PREDIO RUSTICO DENOMINADO "ARACELI"</t>
  </si>
  <si>
    <t>DEVOLUCION POR PERMISO DERENOVACION DE LICENCIA</t>
  </si>
  <si>
    <t>CALLE LAS FLORES</t>
  </si>
  <si>
    <t xml:space="preserve">COLONIA SAN MARTIN </t>
  </si>
  <si>
    <t>ING. JOSE ANTONIO</t>
  </si>
  <si>
    <t xml:space="preserve">ARANA </t>
  </si>
  <si>
    <t>ANDRADE</t>
  </si>
  <si>
    <t>RAMON</t>
  </si>
  <si>
    <t>EJIDO DE SAN MARCOS DE BEGOÑA</t>
  </si>
  <si>
    <t>JOSE LUIS MUÑOZ BARROSA</t>
  </si>
  <si>
    <t>BOCANEGRA</t>
  </si>
  <si>
    <t>PROLONGACION MIGUEL HIDALGO</t>
  </si>
  <si>
    <t>JORGE BOCANEGRA RANGEL</t>
  </si>
  <si>
    <t>GALLEOS</t>
  </si>
  <si>
    <t>CONDOMINIO 3, FRACC. LOS BALCONES</t>
  </si>
  <si>
    <t>LIDIA OLVERA GALLEGOS</t>
  </si>
  <si>
    <t>GAVIÑA</t>
  </si>
  <si>
    <t xml:space="preserve">CALLE DE LOSILLA </t>
  </si>
  <si>
    <t>L-2 M-8</t>
  </si>
  <si>
    <t>DESARROLLO EN CONDOMINIO LAS CAMPANAS</t>
  </si>
  <si>
    <t>GERARDO OCTAVIO ZUÑIGA GARCIA</t>
  </si>
  <si>
    <t>MONTESINOS</t>
  </si>
  <si>
    <t xml:space="preserve">DAN JAVIER </t>
  </si>
  <si>
    <t>SUSPENCION VOLUNTARIA</t>
  </si>
  <si>
    <t>MARTIN GONZALEZ GRIMALDI</t>
  </si>
  <si>
    <t>16899-A</t>
  </si>
  <si>
    <t>VQCSA AUTOMOVILES QUERETANOS, SOCIEDAD ANONI,A DE CAPITAL VARIABLE</t>
  </si>
  <si>
    <t>FRACCION D</t>
  </si>
  <si>
    <t>DEL PREDIO RUSTICO DENOMINADO EL PARAISO</t>
  </si>
  <si>
    <t>MIRIAM NAHARAIN MORALES</t>
  </si>
  <si>
    <t>JOSE CARLOS</t>
  </si>
  <si>
    <t>LA VISTA</t>
  </si>
  <si>
    <t>MARIO ALBERTO</t>
  </si>
  <si>
    <t>CACERES</t>
  </si>
  <si>
    <t>MIR</t>
  </si>
  <si>
    <t xml:space="preserve">FRACCION NUMERO 3 DE LA FRACCION 8 </t>
  </si>
  <si>
    <t xml:space="preserve">DE LA HACIENDA DE BEGOÑA </t>
  </si>
  <si>
    <t>LAURA C. GARCIA FEREGNNS</t>
  </si>
  <si>
    <t>17120-G</t>
  </si>
  <si>
    <t xml:space="preserve">MA. DE JESUS </t>
  </si>
  <si>
    <t xml:space="preserve">CRISTOBAL COLON </t>
  </si>
  <si>
    <t>COMUNIDAD DE CORRALEJO DE ARRIBA</t>
  </si>
  <si>
    <t>MA. DE JESUS CORREA ZUÑIGA</t>
  </si>
  <si>
    <t xml:space="preserve">MINTARD </t>
  </si>
  <si>
    <t>GRACE</t>
  </si>
  <si>
    <t xml:space="preserve">MILENA IVANOVA </t>
  </si>
  <si>
    <t xml:space="preserve">MIGUEL ANGEL GARCIA DOMINGUEZ </t>
  </si>
  <si>
    <t>MILENA IVANOVA LEONDIEVA</t>
  </si>
  <si>
    <t>PEDRO ISABEL</t>
  </si>
  <si>
    <t>RADILLA</t>
  </si>
  <si>
    <t>JACIENTO</t>
  </si>
  <si>
    <t>FRACC. ITZQUINAPAN</t>
  </si>
  <si>
    <t>RAUL SANCHEZ MEJIA</t>
  </si>
  <si>
    <t>NAVAM CDS</t>
  </si>
  <si>
    <t xml:space="preserve"> SANDOVAL</t>
  </si>
  <si>
    <t>JOSE JESUS TELLEZ MOLINA</t>
  </si>
  <si>
    <t xml:space="preserve">CARLOS JUAN </t>
  </si>
  <si>
    <t xml:space="preserve">GLORIA </t>
  </si>
  <si>
    <t>RAYMUNDO ESPINOSA GONZALEZ</t>
  </si>
  <si>
    <t xml:space="preserve">LEPONIA </t>
  </si>
  <si>
    <t>JOSE ANTONIO CERVANTES</t>
  </si>
  <si>
    <t>PEREZ, CDS</t>
  </si>
  <si>
    <t>PABLO YAÑEZ</t>
  </si>
  <si>
    <t>COL. INDEPENDENCIA</t>
  </si>
  <si>
    <t>DESARROLLOS LOCK DE SAM LUIS SA DE CV</t>
  </si>
  <si>
    <t>CONDESA DE GIVAN Y VELASCO</t>
  </si>
  <si>
    <t>DESARROLLO EN CONDOMINIO LA CONDESA</t>
  </si>
  <si>
    <t>A-092</t>
  </si>
  <si>
    <t>LUIS FELIPE RODRIGUEZ GARCIA</t>
  </si>
  <si>
    <t>CARLOS CORTES SAMANIEGO</t>
  </si>
  <si>
    <t>SONIA BERTHA</t>
  </si>
  <si>
    <t>ORTEGA, CDS</t>
  </si>
  <si>
    <t>MONTOLEO</t>
  </si>
  <si>
    <t>L-17</t>
  </si>
  <si>
    <t>LOS SENDEROS</t>
  </si>
  <si>
    <t>MAGDALENA RIOS ZUÑIGA</t>
  </si>
  <si>
    <t xml:space="preserve">MARIA LUISA SANTA </t>
  </si>
  <si>
    <t>MARIA</t>
  </si>
  <si>
    <t>FRACC, EL MALANQUIN</t>
  </si>
  <si>
    <t>17515-A</t>
  </si>
  <si>
    <t xml:space="preserve">VALERIA </t>
  </si>
  <si>
    <t>CORTES, CD</t>
  </si>
  <si>
    <t>PROLONGACION SANTO DOMINGO</t>
  </si>
  <si>
    <t>A-126</t>
  </si>
  <si>
    <t>JUAN MANUEL LUNA GRANADOS</t>
  </si>
  <si>
    <t xml:space="preserve">ERIK ALEZANDER </t>
  </si>
  <si>
    <t>LANS</t>
  </si>
  <si>
    <t>MONTFERRIER</t>
  </si>
  <si>
    <t>MONTECILLO DE LA MILPA</t>
  </si>
  <si>
    <t>RODRIGO MARTIN RODRIGUEZ RAGOITA</t>
  </si>
  <si>
    <t>ARREDONDO, CDS</t>
  </si>
  <si>
    <t>S/N 
L-15 M-I</t>
  </si>
  <si>
    <t>URBAN4US DESAROLLO INMOBILIARIO SA DE CV</t>
  </si>
  <si>
    <t xml:space="preserve">LUIA ZAMORA </t>
  </si>
  <si>
    <t xml:space="preserve"> ESPARZA</t>
  </si>
  <si>
    <t>L-4 M-9</t>
  </si>
  <si>
    <t>A-206</t>
  </si>
  <si>
    <t>KAREN BALDERAS</t>
  </si>
  <si>
    <t>DIAN</t>
  </si>
  <si>
    <t>TORRES, CDS</t>
  </si>
  <si>
    <t>ADOLFO GONZALEZ DE LA GARZA Y YAZMIN LITZAHAYA PRESCOTT</t>
  </si>
  <si>
    <t xml:space="preserve">CAMINO A ANTIGUO A LA LEJONA </t>
  </si>
  <si>
    <t xml:space="preserve">PREDIO RUSTICO DENOMINADO SAN FELIPE Y SANTA CRUZ </t>
  </si>
  <si>
    <t>L-5 M-1</t>
  </si>
  <si>
    <t>FRACC, LA PARROQUIA II</t>
  </si>
  <si>
    <t>DEVOLUCION DE NUMERO OFICIAL Y ALINEAMIENTO</t>
  </si>
  <si>
    <t xml:space="preserve">RICARDO ADOLFO </t>
  </si>
  <si>
    <t>I, L-12</t>
  </si>
  <si>
    <t>I, L-10</t>
  </si>
  <si>
    <t>FRACC. LA PARROQUIA II</t>
  </si>
  <si>
    <t xml:space="preserve">ROJAS </t>
  </si>
  <si>
    <t>I, L-11</t>
  </si>
  <si>
    <t>GERARDO</t>
  </si>
  <si>
    <t>KAMEL</t>
  </si>
  <si>
    <t>PRIVADA LAVANDA</t>
  </si>
  <si>
    <t>L-30 M-2</t>
  </si>
  <si>
    <t>JOAQUIN GARCIA MARGAIN</t>
  </si>
  <si>
    <t>BARRIAGA</t>
  </si>
  <si>
    <t xml:space="preserve">CONDOMINIO VIÑEDO SAN LUCAS </t>
  </si>
  <si>
    <t>DEVOLUCION POR PERMISO DE CONSTRUCCION, NUMERO OFICIAL Y TERMINACION</t>
  </si>
  <si>
    <t>SALAS</t>
  </si>
  <si>
    <t xml:space="preserve">PINTORES </t>
  </si>
  <si>
    <t>COND. EL CARACOL</t>
  </si>
  <si>
    <t xml:space="preserve">CALLE DEL LLANO </t>
  </si>
  <si>
    <t>45-B</t>
  </si>
  <si>
    <t>DEVOLUCION DE SOLICITUD DE COPIA DE NUMERO OFICIAL</t>
  </si>
  <si>
    <t>MARCOS ESTRADA GONZALEZ</t>
  </si>
  <si>
    <t>OLGUIN</t>
  </si>
  <si>
    <t>SANTIAGO CABRERA</t>
  </si>
  <si>
    <t>ANTONIO RODRIGUEZ PEÑA</t>
  </si>
  <si>
    <t>ORDUÑEZ</t>
  </si>
  <si>
    <t xml:space="preserve">LAS FLORES </t>
  </si>
  <si>
    <t>6-A</t>
  </si>
  <si>
    <t xml:space="preserve">COLONIA ALLENDE </t>
  </si>
  <si>
    <t>MARIA DEL PILAR GONZALEZ CARRION</t>
  </si>
  <si>
    <t xml:space="preserve">CERRADA JOSE LUIS CUEVAS </t>
  </si>
  <si>
    <t>FRACC, ZIRANDARO</t>
  </si>
  <si>
    <t>MANUEL XICOTENCA QUIÑONEZ</t>
  </si>
  <si>
    <t>M-8</t>
  </si>
  <si>
    <t>ARQ- EDITH ELIAS ESPINOLA</t>
  </si>
  <si>
    <t xml:space="preserve">LARSEN </t>
  </si>
  <si>
    <t xml:space="preserve">SERVIDUMBRE DE PASO </t>
  </si>
  <si>
    <t xml:space="preserve">DEVOLUCION POR PERMISO DE CONSTRUCCION, NUMERO OFICIAL </t>
  </si>
  <si>
    <t>JESUS FRANCISCO</t>
  </si>
  <si>
    <t>CARLOS TENIENTE</t>
  </si>
  <si>
    <t>YOTZEL ANAYELI</t>
  </si>
  <si>
    <t>DEANDA</t>
  </si>
  <si>
    <t xml:space="preserve">FRAY PEDRO DE GANTE </t>
  </si>
  <si>
    <t>FRACCIONAMIENTO BARROCO</t>
  </si>
  <si>
    <t>PATILLO, CD</t>
  </si>
  <si>
    <t>ARQ. EDITH</t>
  </si>
  <si>
    <t xml:space="preserve">ELIAS </t>
  </si>
  <si>
    <t xml:space="preserve">BELTRAN DE LA CUEVA </t>
  </si>
  <si>
    <t>9 Y 11</t>
  </si>
  <si>
    <t>DESAROLLO EN CONDOMINIO QUINTA DE ALLENDE I</t>
  </si>
  <si>
    <t>MARIO ENRIQUE</t>
  </si>
  <si>
    <t>BRIONES</t>
  </si>
  <si>
    <t>AMARO</t>
  </si>
  <si>
    <t xml:space="preserve">LIBRAMIENTO MANUEL ZAVALA ZAVALA ESQUINA CON VALLE VICENTE ARAIZA </t>
  </si>
  <si>
    <t>MARIO ENRIQUE BRIONES AMARO</t>
  </si>
  <si>
    <t>17761-6201</t>
  </si>
  <si>
    <t>JOSE RAMON</t>
  </si>
  <si>
    <t>CENTENO</t>
  </si>
  <si>
    <t>EN CALLE PRIMERO DE MAYO</t>
  </si>
  <si>
    <t>LOPEZ DE LOS MARTINEZ</t>
  </si>
  <si>
    <t>NANCY RAMIREZ HERNANDEZ</t>
  </si>
  <si>
    <t>ALICIA PERLA</t>
  </si>
  <si>
    <t>RAPPORT</t>
  </si>
  <si>
    <t xml:space="preserve">CALLE PLANTERO </t>
  </si>
  <si>
    <t>CALLE CERRADA SAN JOAQUIN</t>
  </si>
  <si>
    <t>COL. EL OBRAJE</t>
  </si>
  <si>
    <t>MARITZA LILIANA</t>
  </si>
  <si>
    <t>CALLE MARIALBA</t>
  </si>
  <si>
    <t xml:space="preserve">DEVOLUCION POR PERMISO DE CONSTRUCCION </t>
  </si>
  <si>
    <t xml:space="preserve">SONIA </t>
  </si>
  <si>
    <t>CALLE CACOMIXTLE</t>
  </si>
  <si>
    <t>DEVOLUCION POR CORRECCION DE NUMERO OFICIAL</t>
  </si>
  <si>
    <t xml:space="preserve">MARROQUIN </t>
  </si>
  <si>
    <t xml:space="preserve">PREDIO RUSTICO DENOMINADO LAS COLONIAS </t>
  </si>
  <si>
    <t>RAMIRO RIVERA</t>
  </si>
  <si>
    <t>18019-6225</t>
  </si>
  <si>
    <t>REGINO</t>
  </si>
  <si>
    <t>1, Z-1, P 1/6</t>
  </si>
  <si>
    <t>LAGUNA ESCONDIDA</t>
  </si>
  <si>
    <t>INMOBILIARIA CASONA DE SAN MIGUEL DE ALLENDE SA DE CV</t>
  </si>
  <si>
    <t>JOSEFINA OROZCO</t>
  </si>
  <si>
    <t>A-131</t>
  </si>
  <si>
    <t>ING. MARTIN GONZALEZ GONZALEZ</t>
  </si>
  <si>
    <t>GRUPO DESARROLLADORA VELAVILA SAPI DE CV</t>
  </si>
  <si>
    <t>CAMINO HACIENDA LOS PICACHOS TAMBIEN CONOCIDO CAMINO A ALCOCER</t>
  </si>
  <si>
    <t>A-198</t>
  </si>
  <si>
    <t>RODRIGO MALDONADO SAHAGUN</t>
  </si>
  <si>
    <t>INMOBILIARIA OPERADORA BALUARTE SAPI DE CV</t>
  </si>
  <si>
    <t xml:space="preserve">NO INCONVENIENTE </t>
  </si>
  <si>
    <t>RAMIRO ANTONIO</t>
  </si>
  <si>
    <t>L-16</t>
  </si>
  <si>
    <t>LAMB LINDA S. Y/O FROST DAVID HARRISON</t>
  </si>
  <si>
    <t>CERRADA DEL FORO</t>
  </si>
  <si>
    <t>COLONIA LOS BALCONES</t>
  </si>
  <si>
    <t>JESUS TELLEZ MOLINA</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</si>
</sst>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_-&quot;$&quot;* #,##0.00_-;\-&quot;$&quot;* #,##0.00_-;_-&quot;$&quot;* &quot;-&quot;??_-;_-@"/>
    <numFmt numFmtId="165" formatCode="&quot;$&quot;#,##0.00"/>
    <numFmt numFmtId="166" formatCode="d/M/yyyy"/>
    <numFmt numFmtId="167" formatCode="d/m/yy"/>
    <numFmt numFmtId="168" formatCode="dd/mm/yy"/>
    <numFmt numFmtId="169" formatCode="dd/mm/yyyy"/>
    <numFmt numFmtId="170" formatCode="dd/mmm/yy"/>
    <numFmt numFmtId="171" formatCode="d/m/yyyy"/>
    <numFmt numFmtId="172" formatCode="dd/mm"/>
  </numFmts>
  <fonts count="101">
    <font>
      <sz val="10.0"/>
      <color rgb="FF000000"/>
      <name val="Arial"/>
      <scheme val="minor"/>
    </font>
    <font>
      <b/>
      <sz val="13.0"/>
      <color rgb="FFFFFFFF"/>
      <name val="Arial"/>
    </font>
    <font>
      <sz val="13.0"/>
      <color theme="1"/>
      <name val="Calibri"/>
    </font>
    <font>
      <sz val="13.0"/>
      <color theme="1"/>
      <name val="Arial"/>
      <scheme val="minor"/>
    </font>
    <font>
      <b/>
      <sz val="13.0"/>
      <color theme="1"/>
      <name val="Arial Black"/>
    </font>
    <font>
      <sz val="13.0"/>
      <color theme="1"/>
      <name val="Arial Black"/>
    </font>
    <font>
      <sz val="13.0"/>
      <color theme="1"/>
      <name val="Arial"/>
    </font>
    <font>
      <sz val="13.0"/>
      <color rgb="FF38761D"/>
      <name val="Arial"/>
      <scheme val="minor"/>
    </font>
    <font>
      <i/>
      <sz val="13.0"/>
      <color theme="1"/>
      <name val="Arial"/>
    </font>
    <font>
      <sz val="15.0"/>
      <color theme="1"/>
      <name val="Arial Black"/>
    </font>
    <font>
      <sz val="14.0"/>
      <color theme="1"/>
      <name val="Arial"/>
    </font>
    <font>
      <b/>
      <sz val="14.0"/>
      <color theme="1"/>
      <name val="Arial"/>
    </font>
    <font>
      <sz val="15.0"/>
      <color theme="1"/>
      <name val="Arial"/>
    </font>
    <font>
      <sz val="15.0"/>
      <color rgb="FFFFFFFF"/>
      <name val="Arial Black"/>
    </font>
    <font>
      <b/>
      <sz val="14.0"/>
      <color rgb="FFFFFFFF"/>
      <name val="Arial"/>
    </font>
    <font>
      <i/>
      <sz val="15.0"/>
      <color rgb="FFFFFFFF"/>
      <name val="Arial"/>
    </font>
    <font>
      <b/>
      <sz val="15.0"/>
      <color rgb="FF20124D"/>
      <name val="Arial Black"/>
    </font>
    <font>
      <i/>
      <sz val="15.0"/>
      <color theme="1"/>
      <name val="Arial"/>
    </font>
    <font>
      <b/>
      <sz val="15.0"/>
      <color rgb="FFFF0000"/>
      <name val="Arial Black"/>
    </font>
    <font>
      <sz val="14.0"/>
      <color rgb="FFFF0000"/>
      <name val="Arial"/>
    </font>
    <font>
      <i/>
      <sz val="15.0"/>
      <color rgb="FFFF0000"/>
      <name val="Arial"/>
    </font>
    <font/>
    <font>
      <b/>
      <sz val="13.0"/>
      <color theme="1"/>
      <name val="Arial"/>
    </font>
    <font>
      <b/>
      <sz val="15.0"/>
      <color theme="1"/>
      <name val="Arial Black"/>
    </font>
    <font>
      <b/>
      <sz val="15.0"/>
      <color rgb="FF000000"/>
      <name val="Arial Black"/>
    </font>
    <font>
      <sz val="14.0"/>
      <color rgb="FF000000"/>
      <name val="Arial"/>
    </font>
    <font>
      <b/>
      <sz val="14.0"/>
      <color rgb="FF000000"/>
      <name val="Arial"/>
    </font>
    <font>
      <i/>
      <sz val="15.0"/>
      <color rgb="FF000000"/>
      <name val="Arial"/>
    </font>
    <font>
      <sz val="13.0"/>
      <color rgb="FF000000"/>
      <name val="Arial"/>
    </font>
    <font>
      <b/>
      <i/>
      <sz val="15.0"/>
      <color theme="1"/>
      <name val="Arial"/>
    </font>
    <font>
      <b/>
      <sz val="14.0"/>
      <color rgb="FFFF0000"/>
      <name val="Arial"/>
    </font>
    <font>
      <sz val="13.0"/>
      <color rgb="FFFFFFFF"/>
      <name val="Arial"/>
    </font>
    <font>
      <sz val="15.0"/>
      <color rgb="FFFF0000"/>
      <name val="Arial Black"/>
    </font>
    <font>
      <sz val="15.0"/>
      <color rgb="FFFF0000"/>
      <name val="Arial"/>
    </font>
    <font>
      <sz val="13.0"/>
      <color rgb="FFFF0000"/>
      <name val="Arial"/>
    </font>
    <font>
      <sz val="15.0"/>
      <color rgb="FF000000"/>
      <name val="Arial Black"/>
    </font>
    <font>
      <sz val="15.0"/>
      <color rgb="FF000000"/>
      <name val="Arial"/>
    </font>
    <font>
      <sz val="16.0"/>
      <color theme="1"/>
      <name val="Arial Rounded"/>
    </font>
    <font>
      <sz val="15.0"/>
      <color theme="1"/>
      <name val="Arial Rounded"/>
    </font>
    <font>
      <sz val="15.0"/>
      <color theme="1"/>
      <name val="Arial"/>
      <scheme val="minor"/>
    </font>
    <font>
      <b/>
      <sz val="13.0"/>
      <color rgb="FFFFFFFF"/>
      <name val="Arial Black"/>
    </font>
    <font>
      <b/>
      <i/>
      <sz val="13.0"/>
      <color rgb="FFFFFFFF"/>
      <name val="Arial"/>
    </font>
    <font>
      <b/>
      <sz val="13.0"/>
      <color rgb="FFFF0000"/>
      <name val="Arial"/>
    </font>
    <font>
      <strike/>
      <sz val="13.0"/>
      <color rgb="FFFF0000"/>
      <name val="Arial"/>
    </font>
    <font>
      <strike/>
      <sz val="13.0"/>
      <color rgb="FFFF0000"/>
      <name val="Arial Black"/>
    </font>
    <font>
      <b/>
      <strike/>
      <sz val="13.0"/>
      <color rgb="FFFF0000"/>
      <name val="Arial"/>
    </font>
    <font>
      <sz val="11.0"/>
      <color theme="1"/>
      <name val="Calibri"/>
    </font>
    <font>
      <b/>
      <sz val="15.0"/>
      <color rgb="FFFFFFFF"/>
      <name val="Arial Black"/>
    </font>
    <font>
      <b/>
      <sz val="9.0"/>
      <color rgb="FFFFFFFF"/>
      <name val="Georgia"/>
    </font>
    <font>
      <b/>
      <sz val="13.0"/>
      <color rgb="FFFFFFFF"/>
      <name val="Arial Rounded"/>
    </font>
    <font>
      <b/>
      <sz val="14.0"/>
      <color rgb="FFFFFFFF"/>
      <name val="Arial Rounded"/>
    </font>
    <font>
      <sz val="14.0"/>
      <color rgb="FFFFFFFF"/>
      <name val="Arial Black"/>
    </font>
    <font>
      <b/>
      <i/>
      <sz val="14.0"/>
      <color rgb="FFFFFFFF"/>
      <name val="Arial Rounded"/>
    </font>
    <font>
      <sz val="14.0"/>
      <color theme="1"/>
      <name val="Arial Rounded"/>
    </font>
    <font>
      <sz val="13.0"/>
      <color theme="1"/>
      <name val="Arial Rounded"/>
    </font>
    <font>
      <b/>
      <sz val="14.0"/>
      <color theme="1"/>
      <name val="Arial Rounded"/>
    </font>
    <font>
      <sz val="12.0"/>
      <color theme="1"/>
      <name val="Arial Rounded"/>
    </font>
    <font>
      <b/>
      <sz val="14.0"/>
      <color theme="1"/>
      <name val="Arial Black"/>
    </font>
    <font>
      <b/>
      <sz val="13.0"/>
      <color theme="1"/>
      <name val="Arial Rounded"/>
    </font>
    <font>
      <sz val="14.0"/>
      <color theme="1"/>
      <name val="Arial Black"/>
    </font>
    <font>
      <color theme="1"/>
      <name val="Arial"/>
      <scheme val="minor"/>
    </font>
    <font>
      <color rgb="FF434343"/>
      <name val="Arial"/>
      <scheme val="minor"/>
    </font>
    <font>
      <sz val="15.0"/>
      <color rgb="FF434343"/>
      <name val="Arial Black"/>
    </font>
    <font>
      <sz val="13.0"/>
      <color rgb="FF434343"/>
      <name val="Arial Rounded"/>
    </font>
    <font>
      <sz val="14.0"/>
      <color rgb="FF434343"/>
      <name val="Arial Rounded"/>
    </font>
    <font>
      <sz val="14.0"/>
      <color rgb="FF434343"/>
      <name val="Arial Black"/>
    </font>
    <font>
      <sz val="14.0"/>
      <color rgb="FF434343"/>
      <name val="Arial"/>
    </font>
    <font>
      <b/>
      <sz val="14.0"/>
      <color rgb="FF434343"/>
      <name val="Arial"/>
    </font>
    <font>
      <color rgb="FF000000"/>
      <name val="Arial"/>
      <scheme val="minor"/>
    </font>
    <font>
      <sz val="13.0"/>
      <color rgb="FF000000"/>
      <name val="Arial Rounded"/>
    </font>
    <font>
      <sz val="14.0"/>
      <color rgb="FF000000"/>
      <name val="Arial Rounded"/>
    </font>
    <font>
      <sz val="14.0"/>
      <color rgb="FF000000"/>
      <name val="Arial Black"/>
    </font>
    <font>
      <sz val="11.0"/>
      <color theme="1"/>
      <name val="Arial"/>
    </font>
    <font>
      <sz val="16.0"/>
      <color theme="1"/>
      <name val="Arial"/>
    </font>
    <font>
      <b/>
      <sz val="16.0"/>
      <color rgb="FFFFFFFF"/>
      <name val="Arial"/>
    </font>
    <font>
      <b/>
      <sz val="15.0"/>
      <color rgb="FFFFFFFF"/>
      <name val="Arial"/>
    </font>
    <font>
      <sz val="15.0"/>
      <color rgb="FFFFFFFF"/>
      <name val="Arial"/>
    </font>
    <font>
      <b/>
      <i/>
      <sz val="15.0"/>
      <color rgb="FFFFFFFF"/>
      <name val="Arial"/>
    </font>
    <font>
      <color theme="1"/>
      <name val="Arial"/>
    </font>
    <font>
      <b/>
      <sz val="16.0"/>
      <color theme="1"/>
      <name val="Arial"/>
    </font>
    <font>
      <b/>
      <sz val="12.0"/>
      <color theme="1"/>
      <name val="Arial"/>
    </font>
    <font>
      <color rgb="FF000000"/>
      <name val="Arial"/>
    </font>
    <font>
      <b/>
      <sz val="16.0"/>
      <color rgb="FF000000"/>
      <name val="Arial"/>
    </font>
    <font>
      <b/>
      <sz val="12.0"/>
      <color rgb="FF000000"/>
      <name val="Arial"/>
    </font>
    <font>
      <b/>
      <color theme="1"/>
      <name val="Arial"/>
    </font>
    <font>
      <color rgb="FFFFFFFF"/>
      <name val="Arial"/>
    </font>
    <font>
      <b/>
      <sz val="14.0"/>
      <color rgb="FFFFFFFF"/>
      <name val="Arial Black"/>
    </font>
    <font>
      <sz val="14.0"/>
      <color rgb="FFFFFFFF"/>
      <name val="Arial"/>
    </font>
    <font>
      <b/>
      <i/>
      <sz val="14.0"/>
      <color rgb="FFFFFFFF"/>
      <name val="Arial"/>
    </font>
    <font>
      <sz val="14.0"/>
      <color rgb="FF0000FF"/>
      <name val="Arial Black"/>
    </font>
    <font>
      <strike/>
      <sz val="14.0"/>
      <color rgb="FFFF0000"/>
      <name val="Arial"/>
    </font>
    <font>
      <b/>
      <sz val="14.0"/>
      <color rgb="FF0000FF"/>
      <name val="Arial"/>
    </font>
    <font>
      <sz val="16.0"/>
      <color theme="1"/>
      <name val="Arial Black"/>
    </font>
    <font>
      <i/>
      <sz val="14.0"/>
      <color theme="1"/>
      <name val="Arial"/>
    </font>
    <font>
      <sz val="16.0"/>
      <color rgb="FFFF0000"/>
      <name val="Arial Black"/>
    </font>
    <font>
      <sz val="13.0"/>
      <color rgb="FFFF0000"/>
      <name val="Arial Black"/>
    </font>
    <font>
      <i/>
      <sz val="14.0"/>
      <color rgb="FFFF0000"/>
      <name val="Arial"/>
    </font>
    <font>
      <b/>
      <strike/>
      <sz val="14.0"/>
      <color rgb="FF0000FF"/>
      <name val="Arial"/>
    </font>
    <font>
      <sz val="14.0"/>
      <color rgb="FF0000FF"/>
      <name val="Arial"/>
    </font>
    <font>
      <color theme="1"/>
      <name val="Arial Black"/>
    </font>
    <font>
      <color rgb="FF0000FF"/>
      <name val="Arial"/>
      <scheme val="minor"/>
    </font>
  </fonts>
  <fills count="18">
    <fill>
      <patternFill patternType="none"/>
    </fill>
    <fill>
      <patternFill patternType="lightGray"/>
    </fill>
    <fill>
      <patternFill patternType="solid">
        <fgColor rgb="FF000000"/>
        <bgColor rgb="FF000000"/>
      </patternFill>
    </fill>
    <fill>
      <patternFill patternType="solid">
        <fgColor rgb="FFCCCCCC"/>
        <bgColor rgb="FFCCCCCC"/>
      </patternFill>
    </fill>
    <fill>
      <patternFill patternType="solid">
        <fgColor rgb="FFD8D8D8"/>
        <bgColor rgb="FFD8D8D8"/>
      </patternFill>
    </fill>
    <fill>
      <patternFill patternType="solid">
        <fgColor rgb="FFFFFFFF"/>
        <bgColor rgb="FFFFFFFF"/>
      </patternFill>
    </fill>
    <fill>
      <patternFill patternType="solid">
        <fgColor rgb="FFFF00FF"/>
        <bgColor rgb="FFFF00FF"/>
      </patternFill>
    </fill>
    <fill>
      <patternFill patternType="solid">
        <fgColor rgb="FFFF0000"/>
        <bgColor rgb="FFFF0000"/>
      </patternFill>
    </fill>
    <fill>
      <patternFill patternType="solid">
        <fgColor theme="1"/>
        <bgColor theme="1"/>
      </patternFill>
    </fill>
    <fill>
      <patternFill patternType="solid">
        <fgColor rgb="FF00FF00"/>
        <bgColor rgb="FF00FF00"/>
      </patternFill>
    </fill>
    <fill>
      <patternFill patternType="solid">
        <fgColor rgb="FFFFFF00"/>
        <bgColor rgb="FFFFFF00"/>
      </patternFill>
    </fill>
    <fill>
      <patternFill patternType="solid">
        <fgColor rgb="FF00FFFF"/>
        <bgColor rgb="FF00FFFF"/>
      </patternFill>
    </fill>
    <fill>
      <patternFill patternType="solid">
        <fgColor theme="0"/>
        <bgColor theme="0"/>
      </patternFill>
    </fill>
    <fill>
      <patternFill patternType="solid">
        <fgColor theme="9"/>
        <bgColor theme="9"/>
      </patternFill>
    </fill>
    <fill>
      <patternFill patternType="solid">
        <fgColor rgb="FF6AA84F"/>
        <bgColor rgb="FF6AA84F"/>
      </patternFill>
    </fill>
    <fill>
      <patternFill patternType="solid">
        <fgColor theme="4"/>
        <bgColor theme="4"/>
      </patternFill>
    </fill>
    <fill>
      <patternFill patternType="solid">
        <fgColor theme="7"/>
        <bgColor theme="7"/>
      </patternFill>
    </fill>
    <fill>
      <patternFill patternType="solid">
        <fgColor theme="6"/>
        <bgColor theme="6"/>
      </patternFill>
    </fill>
  </fills>
  <borders count="23">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top style="thin">
        <color rgb="FF000000"/>
      </top>
    </border>
    <border>
      <bottom style="medium">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000000"/>
      </left>
      <bottom style="thin">
        <color rgb="FF000000"/>
      </bottom>
    </border>
    <border>
      <left/>
      <top/>
      <bottom/>
    </border>
    <border>
      <top/>
      <bottom/>
    </border>
    <border>
      <right/>
      <top/>
      <bottom/>
    </border>
    <border>
      <left style="hair">
        <color rgb="FF000000"/>
      </left>
      <right style="hair">
        <color rgb="FF000000"/>
      </right>
      <top style="hair">
        <color rgb="FF000000"/>
      </top>
    </border>
    <border>
      <left style="hair">
        <color rgb="FF000000"/>
      </left>
      <top style="hair">
        <color rgb="FF000000"/>
      </top>
    </border>
    <border>
      <top style="hair">
        <color rgb="FF000000"/>
      </top>
    </border>
    <border>
      <right style="hair">
        <color rgb="FF000000"/>
      </right>
      <top style="hair">
        <color rgb="FF000000"/>
      </top>
    </border>
    <border>
      <left/>
      <right/>
      <top style="thin">
        <color rgb="FF000000"/>
      </top>
      <bottom style="double">
        <color rgb="FF000000"/>
      </bottom>
    </border>
    <border>
      <right style="thin">
        <color rgb="FF000000"/>
      </right>
    </border>
  </borders>
  <cellStyleXfs count="1">
    <xf borderId="0" fillId="0" fontId="0" numFmtId="0" applyAlignment="1" applyFont="1"/>
  </cellStyleXfs>
  <cellXfs count="1243">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2" fontId="2" numFmtId="0" xfId="0" applyAlignment="1" applyFont="1">
      <alignment vertical="bottom"/>
    </xf>
    <xf borderId="0" fillId="0" fontId="2" numFmtId="0" xfId="0" applyAlignment="1" applyFont="1">
      <alignment vertical="bottom"/>
    </xf>
    <xf borderId="0" fillId="0" fontId="3" numFmtId="0" xfId="0" applyFont="1"/>
    <xf borderId="1" fillId="3" fontId="4" numFmtId="0" xfId="0" applyAlignment="1" applyBorder="1" applyFill="1" applyFont="1">
      <alignment horizontal="center" vertical="bottom"/>
    </xf>
    <xf borderId="2" fillId="3" fontId="4" numFmtId="0" xfId="0" applyAlignment="1" applyBorder="1" applyFont="1">
      <alignment horizontal="center" vertical="bottom"/>
    </xf>
    <xf borderId="3" fillId="3" fontId="4" numFmtId="0" xfId="0" applyAlignment="1" applyBorder="1" applyFont="1">
      <alignment horizontal="center" vertical="bottom"/>
    </xf>
    <xf borderId="4" fillId="3" fontId="4" numFmtId="0" xfId="0" applyAlignment="1" applyBorder="1" applyFont="1">
      <alignment horizontal="center" vertical="bottom"/>
    </xf>
    <xf borderId="0" fillId="3" fontId="5" numFmtId="0" xfId="0" applyAlignment="1" applyFont="1">
      <alignment horizontal="center" readingOrder="0" vertical="bottom"/>
    </xf>
    <xf borderId="0" fillId="0" fontId="5" numFmtId="0" xfId="0" applyAlignment="1" applyFont="1">
      <alignment horizontal="center" vertical="bottom"/>
    </xf>
    <xf borderId="0" fillId="0" fontId="5" numFmtId="0" xfId="0" applyAlignment="1" applyFont="1">
      <alignment horizontal="center"/>
    </xf>
    <xf borderId="0" fillId="4" fontId="4" numFmtId="0" xfId="0" applyAlignment="1" applyFill="1" applyFont="1">
      <alignment horizontal="left" vertical="bottom"/>
    </xf>
    <xf borderId="0" fillId="0" fontId="6" numFmtId="164" xfId="0" applyAlignment="1" applyFont="1" applyNumberFormat="1">
      <alignment horizontal="right" vertical="bottom"/>
    </xf>
    <xf borderId="5" fillId="0" fontId="6" numFmtId="164" xfId="0" applyAlignment="1" applyBorder="1" applyFont="1" applyNumberFormat="1">
      <alignment horizontal="right" vertical="bottom"/>
    </xf>
    <xf borderId="0" fillId="5" fontId="6" numFmtId="165" xfId="0" applyAlignment="1" applyFill="1" applyFont="1" applyNumberFormat="1">
      <alignment horizontal="right" vertical="bottom"/>
    </xf>
    <xf borderId="0" fillId="0" fontId="6" numFmtId="165" xfId="0" applyFont="1" applyNumberFormat="1"/>
    <xf borderId="0" fillId="0" fontId="6" numFmtId="0" xfId="0" applyFont="1"/>
    <xf borderId="0" fillId="0" fontId="7" numFmtId="0" xfId="0" applyFont="1"/>
    <xf borderId="0" fillId="5" fontId="6" numFmtId="164" xfId="0" applyAlignment="1" applyFont="1" applyNumberFormat="1">
      <alignment horizontal="right" vertical="bottom"/>
    </xf>
    <xf borderId="0" fillId="5" fontId="8" numFmtId="165" xfId="0" applyAlignment="1" applyFont="1" applyNumberFormat="1">
      <alignment horizontal="right" vertical="bottom"/>
    </xf>
    <xf borderId="3" fillId="0" fontId="6" numFmtId="164" xfId="0" applyAlignment="1" applyBorder="1" applyFont="1" applyNumberFormat="1">
      <alignment horizontal="right" vertical="bottom"/>
    </xf>
    <xf borderId="3" fillId="5" fontId="6" numFmtId="164" xfId="0" applyAlignment="1" applyBorder="1" applyFont="1" applyNumberFormat="1">
      <alignment horizontal="right" vertical="bottom"/>
    </xf>
    <xf borderId="6" fillId="0" fontId="6" numFmtId="164" xfId="0" applyAlignment="1" applyBorder="1" applyFont="1" applyNumberFormat="1">
      <alignment horizontal="right" vertical="bottom"/>
    </xf>
    <xf borderId="0" fillId="0" fontId="9" numFmtId="0" xfId="0" applyAlignment="1" applyFont="1">
      <alignment horizontal="center"/>
    </xf>
    <xf borderId="0" fillId="0" fontId="10" numFmtId="0" xfId="0" applyAlignment="1" applyFont="1">
      <alignment horizontal="center"/>
    </xf>
    <xf borderId="0" fillId="0" fontId="10" numFmtId="166" xfId="0" applyAlignment="1" applyFont="1" applyNumberFormat="1">
      <alignment horizontal="center"/>
    </xf>
    <xf borderId="0" fillId="0" fontId="10" numFmtId="0" xfId="0" applyFont="1"/>
    <xf borderId="0" fillId="0" fontId="10" numFmtId="0" xfId="0" applyAlignment="1" applyFont="1">
      <alignment horizontal="left"/>
    </xf>
    <xf borderId="0" fillId="0" fontId="11" numFmtId="165" xfId="0" applyAlignment="1" applyFont="1" applyNumberFormat="1">
      <alignment horizontal="center"/>
    </xf>
    <xf borderId="0" fillId="0" fontId="12" numFmtId="0" xfId="0" applyAlignment="1" applyFont="1">
      <alignment horizontal="center"/>
    </xf>
    <xf borderId="0" fillId="2" fontId="13" numFmtId="0" xfId="0" applyAlignment="1" applyFont="1">
      <alignment horizontal="center" readingOrder="0" shrinkToFit="0" wrapText="1"/>
    </xf>
    <xf borderId="4" fillId="2" fontId="14" numFmtId="0" xfId="0" applyAlignment="1" applyBorder="1" applyFont="1">
      <alignment horizontal="center" shrinkToFit="0" vertical="bottom" wrapText="1"/>
    </xf>
    <xf borderId="4" fillId="2" fontId="14" numFmtId="166" xfId="0" applyAlignment="1" applyBorder="1" applyFont="1" applyNumberFormat="1">
      <alignment horizontal="center" shrinkToFit="0" vertical="bottom" wrapText="1"/>
    </xf>
    <xf borderId="4" fillId="2" fontId="14" numFmtId="0" xfId="0" applyAlignment="1" applyBorder="1" applyFont="1">
      <alignment shrinkToFit="0" vertical="bottom" wrapText="1"/>
    </xf>
    <xf borderId="4" fillId="2" fontId="14" numFmtId="0" xfId="0" applyAlignment="1" applyBorder="1" applyFont="1">
      <alignment horizontal="left" shrinkToFit="0" vertical="bottom" wrapText="1"/>
    </xf>
    <xf borderId="4" fillId="2" fontId="14" numFmtId="165" xfId="0" applyAlignment="1" applyBorder="1" applyFont="1" applyNumberFormat="1">
      <alignment horizontal="center" readingOrder="0" shrinkToFit="0" vertical="bottom" wrapText="1"/>
    </xf>
    <xf borderId="4" fillId="2" fontId="15" numFmtId="0" xfId="0" applyAlignment="1" applyBorder="1" applyFont="1">
      <alignment horizontal="center" shrinkToFit="0" wrapText="1"/>
    </xf>
    <xf borderId="0" fillId="0" fontId="6" numFmtId="0" xfId="0" applyAlignment="1" applyFont="1">
      <alignment shrinkToFit="0" vertical="bottom" wrapText="1"/>
    </xf>
    <xf borderId="0" fillId="0" fontId="6" numFmtId="0" xfId="0" applyAlignment="1" applyFont="1">
      <alignment vertical="bottom"/>
    </xf>
    <xf borderId="7" fillId="5" fontId="16" numFmtId="0" xfId="0" applyAlignment="1" applyBorder="1" applyFont="1">
      <alignment horizontal="center" shrinkToFit="0" vertical="bottom" wrapText="1"/>
    </xf>
    <xf borderId="4" fillId="5" fontId="10" numFmtId="0" xfId="0" applyAlignment="1" applyBorder="1" applyFont="1">
      <alignment horizontal="center" shrinkToFit="0" vertical="bottom" wrapText="1"/>
    </xf>
    <xf borderId="4" fillId="5" fontId="10" numFmtId="166" xfId="0" applyAlignment="1" applyBorder="1" applyFont="1" applyNumberFormat="1">
      <alignment horizontal="center" shrinkToFit="0" vertical="bottom" wrapText="1"/>
    </xf>
    <xf borderId="4" fillId="5" fontId="10" numFmtId="0" xfId="0" applyAlignment="1" applyBorder="1" applyFont="1">
      <alignment shrinkToFit="0" vertical="bottom" wrapText="1"/>
    </xf>
    <xf borderId="4" fillId="5" fontId="10" numFmtId="0" xfId="0" applyAlignment="1" applyBorder="1" applyFont="1">
      <alignment horizontal="left" shrinkToFit="0" vertical="bottom" wrapText="1"/>
    </xf>
    <xf borderId="4" fillId="5" fontId="11" numFmtId="165" xfId="0" applyAlignment="1" applyBorder="1" applyFont="1" applyNumberFormat="1">
      <alignment horizontal="center" shrinkToFit="0" vertical="bottom" wrapText="1"/>
    </xf>
    <xf borderId="4" fillId="5" fontId="17" numFmtId="165" xfId="0" applyAlignment="1" applyBorder="1" applyFont="1" applyNumberFormat="1">
      <alignment horizontal="center" shrinkToFit="0" vertical="bottom" wrapText="1"/>
    </xf>
    <xf borderId="0" fillId="5" fontId="6" numFmtId="0" xfId="0" applyAlignment="1" applyFont="1">
      <alignment shrinkToFit="0" vertical="bottom" wrapText="1"/>
    </xf>
    <xf borderId="0" fillId="5" fontId="6" numFmtId="0" xfId="0" applyAlignment="1" applyFont="1">
      <alignment vertical="bottom"/>
    </xf>
    <xf borderId="4" fillId="0" fontId="16" numFmtId="0" xfId="0" applyAlignment="1" applyBorder="1" applyFont="1">
      <alignment horizontal="center" shrinkToFit="0" vertical="bottom" wrapText="1"/>
    </xf>
    <xf borderId="4" fillId="0" fontId="10" numFmtId="0" xfId="0" applyAlignment="1" applyBorder="1" applyFont="1">
      <alignment horizontal="center" shrinkToFit="0" vertical="bottom" wrapText="1"/>
    </xf>
    <xf borderId="4" fillId="0" fontId="10" numFmtId="166" xfId="0" applyAlignment="1" applyBorder="1" applyFont="1" applyNumberFormat="1">
      <alignment horizontal="center" shrinkToFit="0" vertical="bottom" wrapText="1"/>
    </xf>
    <xf borderId="4" fillId="0" fontId="10" numFmtId="0" xfId="0" applyAlignment="1" applyBorder="1" applyFont="1">
      <alignment shrinkToFit="0" vertical="bottom" wrapText="1"/>
    </xf>
    <xf borderId="4" fillId="0" fontId="10" numFmtId="0" xfId="0" applyAlignment="1" applyBorder="1" applyFont="1">
      <alignment horizontal="left" shrinkToFit="0" vertical="bottom" wrapText="1"/>
    </xf>
    <xf borderId="4" fillId="0" fontId="11" numFmtId="165" xfId="0" applyAlignment="1" applyBorder="1" applyFont="1" applyNumberFormat="1">
      <alignment horizontal="center" shrinkToFit="0" vertical="bottom" wrapText="1"/>
    </xf>
    <xf borderId="4" fillId="0" fontId="17" numFmtId="165" xfId="0" applyAlignment="1" applyBorder="1" applyFont="1" applyNumberFormat="1">
      <alignment horizontal="center" shrinkToFit="0" vertical="bottom" wrapText="1"/>
    </xf>
    <xf borderId="4" fillId="5" fontId="16" numFmtId="0" xfId="0" applyAlignment="1" applyBorder="1" applyFont="1">
      <alignment horizontal="center" shrinkToFit="0" vertical="bottom" wrapText="1"/>
    </xf>
    <xf borderId="4" fillId="0" fontId="18" numFmtId="0" xfId="0" applyAlignment="1" applyBorder="1" applyFont="1">
      <alignment horizontal="center" shrinkToFit="0" vertical="bottom" wrapText="1"/>
    </xf>
    <xf borderId="4" fillId="0" fontId="19" numFmtId="0" xfId="0" applyAlignment="1" applyBorder="1" applyFont="1">
      <alignment horizontal="center" shrinkToFit="0" vertical="bottom" wrapText="1"/>
    </xf>
    <xf borderId="4" fillId="0" fontId="19" numFmtId="166" xfId="0" applyAlignment="1" applyBorder="1" applyFont="1" applyNumberFormat="1">
      <alignment horizontal="center" shrinkToFit="0" vertical="bottom" wrapText="1"/>
    </xf>
    <xf borderId="4" fillId="0" fontId="19" numFmtId="0" xfId="0" applyAlignment="1" applyBorder="1" applyFont="1">
      <alignment shrinkToFit="0" vertical="bottom" wrapText="1"/>
    </xf>
    <xf borderId="4" fillId="0" fontId="19" numFmtId="0" xfId="0" applyAlignment="1" applyBorder="1" applyFont="1">
      <alignment horizontal="left" shrinkToFit="0" vertical="bottom" wrapText="1"/>
    </xf>
    <xf borderId="4" fillId="0" fontId="20" numFmtId="165" xfId="0" applyAlignment="1" applyBorder="1" applyFont="1" applyNumberFormat="1">
      <alignment horizontal="center" shrinkToFit="0" vertical="bottom" wrapText="1"/>
    </xf>
    <xf borderId="4" fillId="6" fontId="9" numFmtId="0" xfId="0" applyAlignment="1" applyBorder="1" applyFill="1" applyFont="1">
      <alignment horizontal="center" shrinkToFit="0" vertical="bottom" wrapText="1"/>
    </xf>
    <xf borderId="4" fillId="6" fontId="10" numFmtId="0" xfId="0" applyAlignment="1" applyBorder="1" applyFont="1">
      <alignment horizontal="center" shrinkToFit="0" vertical="bottom" wrapText="1"/>
    </xf>
    <xf borderId="4" fillId="6" fontId="10" numFmtId="166" xfId="0" applyAlignment="1" applyBorder="1" applyFont="1" applyNumberFormat="1">
      <alignment horizontal="center" shrinkToFit="0" vertical="bottom" wrapText="1"/>
    </xf>
    <xf borderId="4" fillId="6" fontId="10" numFmtId="0" xfId="0" applyAlignment="1" applyBorder="1" applyFont="1">
      <alignment shrinkToFit="0" vertical="bottom" wrapText="1"/>
    </xf>
    <xf borderId="4" fillId="6" fontId="10" numFmtId="0" xfId="0" applyAlignment="1" applyBorder="1" applyFont="1">
      <alignment horizontal="left" shrinkToFit="0" vertical="bottom" wrapText="1"/>
    </xf>
    <xf borderId="4" fillId="6" fontId="11" numFmtId="165" xfId="0" applyAlignment="1" applyBorder="1" applyFont="1" applyNumberFormat="1">
      <alignment horizontal="center" shrinkToFit="0" vertical="bottom" wrapText="1"/>
    </xf>
    <xf borderId="4" fillId="6" fontId="12" numFmtId="165" xfId="0" applyAlignment="1" applyBorder="1" applyFont="1" applyNumberFormat="1">
      <alignment horizontal="center" shrinkToFit="0" vertical="bottom" wrapText="1"/>
    </xf>
    <xf borderId="0" fillId="6" fontId="6" numFmtId="0" xfId="0" applyAlignment="1" applyFont="1">
      <alignment shrinkToFit="0" vertical="bottom" wrapText="1"/>
    </xf>
    <xf borderId="0" fillId="6" fontId="6" numFmtId="0" xfId="0" applyAlignment="1" applyFont="1">
      <alignment vertical="bottom"/>
    </xf>
    <xf borderId="8" fillId="5" fontId="9" numFmtId="0" xfId="0" applyAlignment="1" applyBorder="1" applyFont="1">
      <alignment horizontal="center" readingOrder="0" shrinkToFit="0" vertical="bottom" wrapText="1"/>
    </xf>
    <xf borderId="8" fillId="5" fontId="10" numFmtId="0" xfId="0" applyAlignment="1" applyBorder="1" applyFont="1">
      <alignment horizontal="center" shrinkToFit="0" vertical="bottom" wrapText="1"/>
    </xf>
    <xf borderId="8" fillId="5" fontId="10" numFmtId="166" xfId="0" applyAlignment="1" applyBorder="1" applyFont="1" applyNumberFormat="1">
      <alignment horizontal="center" shrinkToFit="0" vertical="bottom" wrapText="1"/>
    </xf>
    <xf borderId="8" fillId="5" fontId="10" numFmtId="0" xfId="0" applyAlignment="1" applyBorder="1" applyFont="1">
      <alignment shrinkToFit="0" vertical="bottom" wrapText="1"/>
    </xf>
    <xf borderId="8" fillId="5" fontId="12" numFmtId="165" xfId="0" applyAlignment="1" applyBorder="1" applyFont="1" applyNumberFormat="1">
      <alignment horizontal="center" readingOrder="0" shrinkToFit="0" vertical="bottom" wrapText="1"/>
    </xf>
    <xf borderId="1" fillId="0" fontId="21" numFmtId="0" xfId="0" applyBorder="1" applyFont="1"/>
    <xf borderId="0" fillId="5" fontId="22" numFmtId="165" xfId="0" applyAlignment="1" applyFont="1" applyNumberFormat="1">
      <alignment horizontal="right" shrinkToFit="0" vertical="bottom" wrapText="1"/>
    </xf>
    <xf borderId="8" fillId="6" fontId="9" numFmtId="0" xfId="0" applyAlignment="1" applyBorder="1" applyFont="1">
      <alignment horizontal="center" shrinkToFit="0" vertical="bottom" wrapText="1"/>
    </xf>
    <xf borderId="8" fillId="6" fontId="10" numFmtId="0" xfId="0" applyAlignment="1" applyBorder="1" applyFont="1">
      <alignment horizontal="center" shrinkToFit="0" vertical="bottom" wrapText="1"/>
    </xf>
    <xf borderId="8" fillId="6" fontId="10" numFmtId="166" xfId="0" applyAlignment="1" applyBorder="1" applyFont="1" applyNumberFormat="1">
      <alignment horizontal="center" shrinkToFit="0" vertical="bottom" wrapText="1"/>
    </xf>
    <xf borderId="8" fillId="6" fontId="10" numFmtId="0" xfId="0" applyAlignment="1" applyBorder="1" applyFont="1">
      <alignment shrinkToFit="0" vertical="bottom" wrapText="1"/>
    </xf>
    <xf borderId="8" fillId="6" fontId="12" numFmtId="165" xfId="0" applyAlignment="1" applyBorder="1" applyFont="1" applyNumberFormat="1">
      <alignment horizontal="center" shrinkToFit="0" vertical="bottom" wrapText="1"/>
    </xf>
    <xf borderId="0" fillId="6" fontId="22" numFmtId="165" xfId="0" applyAlignment="1" applyFont="1" applyNumberFormat="1">
      <alignment horizontal="right" shrinkToFit="0" vertical="bottom" wrapText="1"/>
    </xf>
    <xf borderId="8" fillId="5" fontId="16" numFmtId="0" xfId="0" applyAlignment="1" applyBorder="1" applyFont="1">
      <alignment horizontal="center" shrinkToFit="0" vertical="bottom" wrapText="1"/>
    </xf>
    <xf borderId="8" fillId="5" fontId="17" numFmtId="165" xfId="0" applyAlignment="1" applyBorder="1" applyFont="1" applyNumberFormat="1">
      <alignment horizontal="center" shrinkToFit="0" vertical="bottom" wrapText="1"/>
    </xf>
    <xf borderId="8" fillId="0" fontId="16" numFmtId="0" xfId="0" applyAlignment="1" applyBorder="1" applyFont="1">
      <alignment horizontal="center" shrinkToFit="0" vertical="bottom" wrapText="1"/>
    </xf>
    <xf borderId="8" fillId="0" fontId="10" numFmtId="0" xfId="0" applyAlignment="1" applyBorder="1" applyFont="1">
      <alignment horizontal="center" shrinkToFit="0" vertical="bottom" wrapText="1"/>
    </xf>
    <xf borderId="8" fillId="0" fontId="10" numFmtId="166" xfId="0" applyAlignment="1" applyBorder="1" applyFont="1" applyNumberFormat="1">
      <alignment horizontal="center" shrinkToFit="0" vertical="bottom" wrapText="1"/>
    </xf>
    <xf borderId="8" fillId="0" fontId="10" numFmtId="0" xfId="0" applyAlignment="1" applyBorder="1" applyFont="1">
      <alignment shrinkToFit="0" vertical="bottom" wrapText="1"/>
    </xf>
    <xf borderId="8" fillId="0" fontId="17" numFmtId="165" xfId="0" applyAlignment="1" applyBorder="1" applyFont="1" applyNumberFormat="1">
      <alignment horizontal="center" shrinkToFit="0" vertical="bottom" wrapText="1"/>
    </xf>
    <xf borderId="0" fillId="0" fontId="22" numFmtId="165" xfId="0" applyAlignment="1" applyFont="1" applyNumberFormat="1">
      <alignment horizontal="right" shrinkToFit="0" vertical="bottom" wrapText="1"/>
    </xf>
    <xf borderId="8" fillId="7" fontId="16" numFmtId="0" xfId="0" applyAlignment="1" applyBorder="1" applyFill="1" applyFont="1">
      <alignment horizontal="center" shrinkToFit="0" vertical="bottom" wrapText="1"/>
    </xf>
    <xf borderId="8" fillId="7" fontId="10" numFmtId="0" xfId="0" applyAlignment="1" applyBorder="1" applyFont="1">
      <alignment horizontal="center" shrinkToFit="0" vertical="bottom" wrapText="1"/>
    </xf>
    <xf borderId="8" fillId="7" fontId="10" numFmtId="166" xfId="0" applyAlignment="1" applyBorder="1" applyFont="1" applyNumberFormat="1">
      <alignment horizontal="center" shrinkToFit="0" vertical="bottom" wrapText="1"/>
    </xf>
    <xf borderId="8" fillId="7" fontId="10" numFmtId="0" xfId="0" applyAlignment="1" applyBorder="1" applyFont="1">
      <alignment shrinkToFit="0" vertical="bottom" wrapText="1"/>
    </xf>
    <xf borderId="4" fillId="7" fontId="10" numFmtId="0" xfId="0" applyAlignment="1" applyBorder="1" applyFont="1">
      <alignment horizontal="left" shrinkToFit="0" vertical="bottom" wrapText="1"/>
    </xf>
    <xf borderId="4" fillId="7" fontId="11" numFmtId="165" xfId="0" applyAlignment="1" applyBorder="1" applyFont="1" applyNumberFormat="1">
      <alignment horizontal="center" shrinkToFit="0" vertical="bottom" wrapText="1"/>
    </xf>
    <xf borderId="8" fillId="7" fontId="17" numFmtId="165" xfId="0" applyAlignment="1" applyBorder="1" applyFont="1" applyNumberFormat="1">
      <alignment horizontal="center" shrinkToFit="0" vertical="bottom" wrapText="1"/>
    </xf>
    <xf borderId="0" fillId="7" fontId="6" numFmtId="0" xfId="0" applyAlignment="1" applyFont="1">
      <alignment shrinkToFit="0" vertical="bottom" wrapText="1"/>
    </xf>
    <xf borderId="0" fillId="7" fontId="6" numFmtId="0" xfId="0" applyAlignment="1" applyFont="1">
      <alignment vertical="bottom"/>
    </xf>
    <xf borderId="0" fillId="7" fontId="22" numFmtId="0" xfId="0" applyAlignment="1" applyFont="1">
      <alignment shrinkToFit="0" vertical="bottom" wrapText="1"/>
    </xf>
    <xf borderId="0" fillId="5" fontId="6" numFmtId="0" xfId="0" applyAlignment="1" applyFont="1">
      <alignment readingOrder="0" shrinkToFit="0" vertical="bottom" wrapText="1"/>
    </xf>
    <xf borderId="9" fillId="0" fontId="21" numFmtId="0" xfId="0" applyBorder="1" applyFont="1"/>
    <xf borderId="7" fillId="5" fontId="10" numFmtId="0" xfId="0" applyAlignment="1" applyBorder="1" applyFont="1">
      <alignment shrinkToFit="0" vertical="bottom" wrapText="1"/>
    </xf>
    <xf borderId="10" fillId="0" fontId="21" numFmtId="0" xfId="0" applyBorder="1" applyFont="1"/>
    <xf borderId="11" fillId="0" fontId="21" numFmtId="0" xfId="0" applyBorder="1" applyFont="1"/>
    <xf borderId="4" fillId="5" fontId="9" numFmtId="0" xfId="0" applyAlignment="1" applyBorder="1" applyFont="1">
      <alignment horizontal="center" shrinkToFit="0" vertical="bottom" wrapText="1"/>
    </xf>
    <xf borderId="4" fillId="5" fontId="12" numFmtId="165" xfId="0" applyAlignment="1" applyBorder="1" applyFont="1" applyNumberFormat="1">
      <alignment horizontal="center" readingOrder="0" shrinkToFit="0" vertical="bottom" wrapText="1"/>
    </xf>
    <xf borderId="4" fillId="7" fontId="16" numFmtId="0" xfId="0" applyAlignment="1" applyBorder="1" applyFont="1">
      <alignment horizontal="center" shrinkToFit="0" vertical="bottom" wrapText="1"/>
    </xf>
    <xf borderId="4" fillId="7" fontId="10" numFmtId="0" xfId="0" applyAlignment="1" applyBorder="1" applyFont="1">
      <alignment horizontal="center" shrinkToFit="0" vertical="bottom" wrapText="1"/>
    </xf>
    <xf borderId="4" fillId="7" fontId="10" numFmtId="166" xfId="0" applyAlignment="1" applyBorder="1" applyFont="1" applyNumberFormat="1">
      <alignment horizontal="center" shrinkToFit="0" vertical="bottom" wrapText="1"/>
    </xf>
    <xf borderId="4" fillId="7" fontId="10" numFmtId="0" xfId="0" applyAlignment="1" applyBorder="1" applyFont="1">
      <alignment shrinkToFit="0" vertical="bottom" wrapText="1"/>
    </xf>
    <xf borderId="4" fillId="7" fontId="17" numFmtId="165" xfId="0" applyAlignment="1" applyBorder="1" applyFont="1" applyNumberFormat="1">
      <alignment horizontal="center" shrinkToFit="0" vertical="bottom" wrapText="1"/>
    </xf>
    <xf borderId="4" fillId="8" fontId="16" numFmtId="0" xfId="0" applyAlignment="1" applyBorder="1" applyFill="1" applyFont="1">
      <alignment horizontal="center" shrinkToFit="0" vertical="bottom" wrapText="1"/>
    </xf>
    <xf borderId="4" fillId="8" fontId="10" numFmtId="0" xfId="0" applyAlignment="1" applyBorder="1" applyFont="1">
      <alignment horizontal="center" shrinkToFit="0" vertical="bottom" wrapText="1"/>
    </xf>
    <xf borderId="4" fillId="8" fontId="10" numFmtId="166" xfId="0" applyAlignment="1" applyBorder="1" applyFont="1" applyNumberFormat="1">
      <alignment horizontal="center" shrinkToFit="0" vertical="bottom" wrapText="1"/>
    </xf>
    <xf borderId="4" fillId="8" fontId="10" numFmtId="0" xfId="0" applyAlignment="1" applyBorder="1" applyFont="1">
      <alignment shrinkToFit="0" vertical="bottom" wrapText="1"/>
    </xf>
    <xf borderId="4" fillId="8" fontId="10" numFmtId="0" xfId="0" applyAlignment="1" applyBorder="1" applyFont="1">
      <alignment horizontal="left" shrinkToFit="0" vertical="bottom" wrapText="1"/>
    </xf>
    <xf borderId="4" fillId="8" fontId="11" numFmtId="165" xfId="0" applyAlignment="1" applyBorder="1" applyFont="1" applyNumberFormat="1">
      <alignment horizontal="center" shrinkToFit="0" vertical="bottom" wrapText="1"/>
    </xf>
    <xf borderId="4" fillId="8" fontId="17" numFmtId="165" xfId="0" applyAlignment="1" applyBorder="1" applyFont="1" applyNumberFormat="1">
      <alignment horizontal="center" shrinkToFit="0" vertical="bottom" wrapText="1"/>
    </xf>
    <xf borderId="0" fillId="8" fontId="6" numFmtId="0" xfId="0" applyAlignment="1" applyFont="1">
      <alignment shrinkToFit="0" vertical="bottom" wrapText="1"/>
    </xf>
    <xf borderId="0" fillId="8" fontId="6" numFmtId="0" xfId="0" applyAlignment="1" applyFont="1">
      <alignment vertical="bottom"/>
    </xf>
    <xf borderId="4" fillId="0" fontId="9" numFmtId="0" xfId="0" applyAlignment="1" applyBorder="1" applyFont="1">
      <alignment horizontal="center" shrinkToFit="0" vertical="bottom" wrapText="1"/>
    </xf>
    <xf borderId="4" fillId="5" fontId="18" numFmtId="0" xfId="0" applyAlignment="1" applyBorder="1" applyFont="1">
      <alignment horizontal="center" shrinkToFit="0" vertical="bottom" wrapText="1"/>
    </xf>
    <xf borderId="4" fillId="5" fontId="19" numFmtId="0" xfId="0" applyAlignment="1" applyBorder="1" applyFont="1">
      <alignment horizontal="center" shrinkToFit="0" vertical="bottom" wrapText="1"/>
    </xf>
    <xf borderId="4" fillId="5" fontId="19" numFmtId="166" xfId="0" applyAlignment="1" applyBorder="1" applyFont="1" applyNumberFormat="1">
      <alignment horizontal="center" shrinkToFit="0" vertical="bottom" wrapText="1"/>
    </xf>
    <xf borderId="4" fillId="5" fontId="19" numFmtId="0" xfId="0" applyAlignment="1" applyBorder="1" applyFont="1">
      <alignment shrinkToFit="0" vertical="bottom" wrapText="1"/>
    </xf>
    <xf borderId="4" fillId="5" fontId="19" numFmtId="0" xfId="0" applyAlignment="1" applyBorder="1" applyFont="1">
      <alignment horizontal="left" shrinkToFit="0" vertical="bottom" wrapText="1"/>
    </xf>
    <xf borderId="4" fillId="5" fontId="20" numFmtId="165" xfId="0" applyAlignment="1" applyBorder="1" applyFont="1" applyNumberFormat="1">
      <alignment horizontal="center" shrinkToFit="0" vertical="bottom" wrapText="1"/>
    </xf>
    <xf borderId="0" fillId="7" fontId="22" numFmtId="165" xfId="0" applyAlignment="1" applyFont="1" applyNumberFormat="1">
      <alignment horizontal="right" shrinkToFit="0" vertical="bottom" wrapText="1"/>
    </xf>
    <xf borderId="4" fillId="5" fontId="9" numFmtId="0" xfId="0" applyAlignment="1" applyBorder="1" applyFont="1">
      <alignment horizontal="center" readingOrder="0" shrinkToFit="0" vertical="bottom" wrapText="1"/>
    </xf>
    <xf borderId="0" fillId="5" fontId="6" numFmtId="0" xfId="0" applyAlignment="1" applyFont="1">
      <alignment horizontal="right" shrinkToFit="0" vertical="bottom" wrapText="1"/>
    </xf>
    <xf borderId="4" fillId="5" fontId="10" numFmtId="0" xfId="0" applyAlignment="1" applyBorder="1" applyFont="1">
      <alignment readingOrder="0" shrinkToFit="0" vertical="bottom" wrapText="1"/>
    </xf>
    <xf borderId="8" fillId="5" fontId="10" numFmtId="0" xfId="0" applyAlignment="1" applyBorder="1" applyFont="1">
      <alignment readingOrder="0" shrinkToFit="0" vertical="bottom" wrapText="1"/>
    </xf>
    <xf borderId="4" fillId="0" fontId="12" numFmtId="165" xfId="0" applyAlignment="1" applyBorder="1" applyFont="1" applyNumberFormat="1">
      <alignment horizontal="center" shrinkToFit="0" vertical="bottom" wrapText="1"/>
    </xf>
    <xf borderId="8" fillId="0" fontId="9" numFmtId="0" xfId="0" applyAlignment="1" applyBorder="1" applyFont="1">
      <alignment horizontal="center" shrinkToFit="0" vertical="bottom" wrapText="1"/>
    </xf>
    <xf borderId="8" fillId="0" fontId="12" numFmtId="165" xfId="0" applyAlignment="1" applyBorder="1" applyFont="1" applyNumberFormat="1">
      <alignment horizontal="center" shrinkToFit="0" vertical="bottom" wrapText="1"/>
    </xf>
    <xf borderId="4" fillId="8" fontId="23" numFmtId="0" xfId="0" applyAlignment="1" applyBorder="1" applyFont="1">
      <alignment horizontal="center" shrinkToFit="0" vertical="bottom" wrapText="1"/>
    </xf>
    <xf borderId="12" fillId="0" fontId="10" numFmtId="0" xfId="0" applyAlignment="1" applyBorder="1" applyFont="1">
      <alignment shrinkToFit="0" vertical="bottom" wrapText="1"/>
    </xf>
    <xf borderId="13" fillId="0" fontId="21" numFmtId="0" xfId="0" applyBorder="1" applyFont="1"/>
    <xf borderId="4" fillId="0" fontId="16" numFmtId="0" xfId="0" applyAlignment="1" applyBorder="1" applyFont="1">
      <alignment horizontal="center" readingOrder="0" shrinkToFit="0" vertical="bottom" wrapText="1"/>
    </xf>
    <xf borderId="4" fillId="0" fontId="12" numFmtId="165" xfId="0" applyAlignment="1" applyBorder="1" applyFont="1" applyNumberFormat="1">
      <alignment horizontal="center" readingOrder="0" shrinkToFit="0" vertical="bottom" wrapText="1"/>
    </xf>
    <xf borderId="0" fillId="0" fontId="6" numFmtId="0" xfId="0" applyAlignment="1" applyFont="1">
      <alignment readingOrder="0" shrinkToFit="0" vertical="bottom" wrapText="1"/>
    </xf>
    <xf borderId="4" fillId="0" fontId="23" numFmtId="0" xfId="0" applyAlignment="1" applyBorder="1" applyFont="1">
      <alignment horizontal="center" shrinkToFit="0" vertical="bottom" wrapText="1"/>
    </xf>
    <xf borderId="8" fillId="0" fontId="23" numFmtId="165" xfId="0" applyAlignment="1" applyBorder="1" applyFont="1" applyNumberFormat="1">
      <alignment horizontal="center" shrinkToFit="0" vertical="bottom" wrapText="1"/>
    </xf>
    <xf borderId="4" fillId="0" fontId="24" numFmtId="0" xfId="0" applyAlignment="1" applyBorder="1" applyFont="1">
      <alignment horizontal="center" readingOrder="0" shrinkToFit="0" vertical="bottom" wrapText="1"/>
    </xf>
    <xf borderId="4" fillId="0" fontId="25" numFmtId="0" xfId="0" applyAlignment="1" applyBorder="1" applyFont="1">
      <alignment horizontal="center" shrinkToFit="0" vertical="bottom" wrapText="1"/>
    </xf>
    <xf borderId="4" fillId="0" fontId="25" numFmtId="166" xfId="0" applyAlignment="1" applyBorder="1" applyFont="1" applyNumberFormat="1">
      <alignment horizontal="center" readingOrder="0" shrinkToFit="0" vertical="bottom" wrapText="1"/>
    </xf>
    <xf borderId="4" fillId="0" fontId="25" numFmtId="0" xfId="0" applyAlignment="1" applyBorder="1" applyFont="1">
      <alignment readingOrder="0" shrinkToFit="0" vertical="bottom" wrapText="1"/>
    </xf>
    <xf borderId="4" fillId="0" fontId="25" numFmtId="0" xfId="0" applyAlignment="1" applyBorder="1" applyFont="1">
      <alignment horizontal="left" readingOrder="0" shrinkToFit="0" vertical="bottom" wrapText="1"/>
    </xf>
    <xf borderId="4" fillId="0" fontId="26" numFmtId="165" xfId="0" applyAlignment="1" applyBorder="1" applyFont="1" applyNumberFormat="1">
      <alignment horizontal="center" readingOrder="0" shrinkToFit="0" vertical="bottom" wrapText="1"/>
    </xf>
    <xf borderId="4" fillId="0" fontId="27" numFmtId="165" xfId="0" applyAlignment="1" applyBorder="1" applyFont="1" applyNumberFormat="1">
      <alignment horizontal="center" readingOrder="0" shrinkToFit="0" vertical="bottom" wrapText="1"/>
    </xf>
    <xf borderId="0" fillId="0" fontId="28" numFmtId="0" xfId="0" applyAlignment="1" applyFont="1">
      <alignment shrinkToFit="0" vertical="bottom" wrapText="1"/>
    </xf>
    <xf borderId="0" fillId="0" fontId="28" numFmtId="0" xfId="0" applyAlignment="1" applyFont="1">
      <alignment vertical="bottom"/>
    </xf>
    <xf borderId="0" fillId="7" fontId="1" numFmtId="0" xfId="0" applyAlignment="1" applyFont="1">
      <alignment shrinkToFit="0" vertical="bottom" wrapText="1"/>
    </xf>
    <xf borderId="8" fillId="0" fontId="18" numFmtId="0" xfId="0" applyAlignment="1" applyBorder="1" applyFont="1">
      <alignment horizontal="center" shrinkToFit="0" vertical="bottom" wrapText="1"/>
    </xf>
    <xf borderId="8" fillId="0" fontId="19" numFmtId="0" xfId="0" applyAlignment="1" applyBorder="1" applyFont="1">
      <alignment horizontal="center" shrinkToFit="0" vertical="bottom" wrapText="1"/>
    </xf>
    <xf borderId="8" fillId="0" fontId="19" numFmtId="166" xfId="0" applyAlignment="1" applyBorder="1" applyFont="1" applyNumberFormat="1">
      <alignment horizontal="center" shrinkToFit="0" vertical="bottom" wrapText="1"/>
    </xf>
    <xf borderId="8" fillId="0" fontId="19" numFmtId="0" xfId="0" applyAlignment="1" applyBorder="1" applyFont="1">
      <alignment shrinkToFit="0" vertical="bottom" wrapText="1"/>
    </xf>
    <xf borderId="8" fillId="0" fontId="20" numFmtId="165" xfId="0" applyAlignment="1" applyBorder="1" applyFont="1" applyNumberFormat="1">
      <alignment horizontal="center" shrinkToFit="0" vertical="bottom" wrapText="1"/>
    </xf>
    <xf borderId="8" fillId="0" fontId="9" numFmtId="0" xfId="0" applyAlignment="1" applyBorder="1" applyFont="1">
      <alignment horizontal="center" readingOrder="0" shrinkToFit="0" vertical="bottom" wrapText="1"/>
    </xf>
    <xf borderId="8" fillId="0" fontId="12" numFmtId="165" xfId="0" applyAlignment="1" applyBorder="1" applyFont="1" applyNumberFormat="1">
      <alignment horizontal="center" readingOrder="0" shrinkToFit="0" vertical="bottom" wrapText="1"/>
    </xf>
    <xf borderId="4" fillId="0" fontId="9" numFmtId="0" xfId="0" applyAlignment="1" applyBorder="1" applyFont="1">
      <alignment horizontal="center" readingOrder="0" shrinkToFit="0" vertical="bottom" wrapText="1"/>
    </xf>
    <xf borderId="8" fillId="9" fontId="16" numFmtId="0" xfId="0" applyAlignment="1" applyBorder="1" applyFill="1" applyFont="1">
      <alignment horizontal="center" shrinkToFit="0" vertical="bottom" wrapText="1"/>
    </xf>
    <xf borderId="8" fillId="9" fontId="10" numFmtId="0" xfId="0" applyAlignment="1" applyBorder="1" applyFont="1">
      <alignment horizontal="center" shrinkToFit="0" vertical="bottom" wrapText="1"/>
    </xf>
    <xf borderId="8" fillId="9" fontId="10" numFmtId="166" xfId="0" applyAlignment="1" applyBorder="1" applyFont="1" applyNumberFormat="1">
      <alignment horizontal="center" shrinkToFit="0" vertical="bottom" wrapText="1"/>
    </xf>
    <xf borderId="8" fillId="9" fontId="10" numFmtId="0" xfId="0" applyAlignment="1" applyBorder="1" applyFont="1">
      <alignment shrinkToFit="0" vertical="bottom" wrapText="1"/>
    </xf>
    <xf borderId="4" fillId="9" fontId="10" numFmtId="0" xfId="0" applyAlignment="1" applyBorder="1" applyFont="1">
      <alignment horizontal="left" shrinkToFit="0" vertical="bottom" wrapText="1"/>
    </xf>
    <xf borderId="4" fillId="9" fontId="11" numFmtId="165" xfId="0" applyAlignment="1" applyBorder="1" applyFont="1" applyNumberFormat="1">
      <alignment horizontal="center" shrinkToFit="0" vertical="bottom" wrapText="1"/>
    </xf>
    <xf borderId="8" fillId="9" fontId="17" numFmtId="165" xfId="0" applyAlignment="1" applyBorder="1" applyFont="1" applyNumberFormat="1">
      <alignment horizontal="center" shrinkToFit="0" vertical="bottom" wrapText="1"/>
    </xf>
    <xf borderId="0" fillId="9" fontId="6" numFmtId="0" xfId="0" applyAlignment="1" applyFont="1">
      <alignment shrinkToFit="0" vertical="bottom" wrapText="1"/>
    </xf>
    <xf borderId="0" fillId="9" fontId="6" numFmtId="0" xfId="0" applyAlignment="1" applyFont="1">
      <alignment vertical="bottom"/>
    </xf>
    <xf borderId="4" fillId="10" fontId="9" numFmtId="0" xfId="0" applyAlignment="1" applyBorder="1" applyFill="1" applyFont="1">
      <alignment horizontal="center" readingOrder="0" shrinkToFit="0" vertical="bottom" wrapText="1"/>
    </xf>
    <xf borderId="4" fillId="10" fontId="10" numFmtId="0" xfId="0" applyAlignment="1" applyBorder="1" applyFont="1">
      <alignment horizontal="center" shrinkToFit="0" vertical="bottom" wrapText="1"/>
    </xf>
    <xf borderId="4" fillId="10" fontId="10" numFmtId="166" xfId="0" applyAlignment="1" applyBorder="1" applyFont="1" applyNumberFormat="1">
      <alignment horizontal="center" shrinkToFit="0" vertical="bottom" wrapText="1"/>
    </xf>
    <xf borderId="4" fillId="10" fontId="10" numFmtId="0" xfId="0" applyAlignment="1" applyBorder="1" applyFont="1">
      <alignment shrinkToFit="0" vertical="bottom" wrapText="1"/>
    </xf>
    <xf borderId="4" fillId="10" fontId="10" numFmtId="0" xfId="0" applyAlignment="1" applyBorder="1" applyFont="1">
      <alignment readingOrder="0" shrinkToFit="0" vertical="bottom" wrapText="1"/>
    </xf>
    <xf borderId="4" fillId="10" fontId="10" numFmtId="0" xfId="0" applyAlignment="1" applyBorder="1" applyFont="1">
      <alignment horizontal="left" shrinkToFit="0" vertical="bottom" wrapText="1"/>
    </xf>
    <xf borderId="4" fillId="10" fontId="11" numFmtId="165" xfId="0" applyAlignment="1" applyBorder="1" applyFont="1" applyNumberFormat="1">
      <alignment horizontal="center" shrinkToFit="0" vertical="bottom" wrapText="1"/>
    </xf>
    <xf borderId="4" fillId="10" fontId="12" numFmtId="165" xfId="0" applyAlignment="1" applyBorder="1" applyFont="1" applyNumberFormat="1">
      <alignment horizontal="center" readingOrder="0" shrinkToFit="0" vertical="bottom" wrapText="1"/>
    </xf>
    <xf borderId="0" fillId="10" fontId="6" numFmtId="0" xfId="0" applyAlignment="1" applyFont="1">
      <alignment readingOrder="0" shrinkToFit="0" vertical="bottom" wrapText="1"/>
    </xf>
    <xf borderId="0" fillId="10" fontId="6" numFmtId="0" xfId="0" applyAlignment="1" applyFont="1">
      <alignment shrinkToFit="0" vertical="bottom" wrapText="1"/>
    </xf>
    <xf borderId="0" fillId="10" fontId="6" numFmtId="0" xfId="0" applyAlignment="1" applyFont="1">
      <alignment vertical="bottom"/>
    </xf>
    <xf borderId="4" fillId="9" fontId="9" numFmtId="0" xfId="0" applyAlignment="1" applyBorder="1" applyFont="1">
      <alignment horizontal="center" readingOrder="0" shrinkToFit="0" vertical="bottom" wrapText="1"/>
    </xf>
    <xf borderId="4" fillId="9" fontId="10" numFmtId="0" xfId="0" applyAlignment="1" applyBorder="1" applyFont="1">
      <alignment horizontal="center" shrinkToFit="0" vertical="bottom" wrapText="1"/>
    </xf>
    <xf borderId="4" fillId="9" fontId="10" numFmtId="166" xfId="0" applyAlignment="1" applyBorder="1" applyFont="1" applyNumberFormat="1">
      <alignment horizontal="center" shrinkToFit="0" vertical="bottom" wrapText="1"/>
    </xf>
    <xf borderId="4" fillId="9" fontId="10" numFmtId="0" xfId="0" applyAlignment="1" applyBorder="1" applyFont="1">
      <alignment shrinkToFit="0" vertical="bottom" wrapText="1"/>
    </xf>
    <xf borderId="4" fillId="9" fontId="10" numFmtId="0" xfId="0" applyAlignment="1" applyBorder="1" applyFont="1">
      <alignment readingOrder="0" shrinkToFit="0" vertical="bottom" wrapText="1"/>
    </xf>
    <xf borderId="4" fillId="9" fontId="12" numFmtId="165" xfId="0" applyAlignment="1" applyBorder="1" applyFont="1" applyNumberFormat="1">
      <alignment horizontal="center" readingOrder="0" shrinkToFit="0" vertical="bottom" wrapText="1"/>
    </xf>
    <xf borderId="4" fillId="0" fontId="10" numFmtId="0" xfId="0" applyAlignment="1" applyBorder="1" applyFont="1">
      <alignment readingOrder="0" shrinkToFit="0" vertical="bottom" wrapText="1"/>
    </xf>
    <xf borderId="4" fillId="9" fontId="16" numFmtId="0" xfId="0" applyAlignment="1" applyBorder="1" applyFont="1">
      <alignment horizontal="center" shrinkToFit="0" vertical="bottom" wrapText="1"/>
    </xf>
    <xf borderId="4" fillId="9" fontId="17" numFmtId="165" xfId="0" applyAlignment="1" applyBorder="1" applyFont="1" applyNumberFormat="1">
      <alignment horizontal="center" shrinkToFit="0" vertical="bottom" wrapText="1"/>
    </xf>
    <xf borderId="4" fillId="0" fontId="29" numFmtId="0" xfId="0" applyAlignment="1" applyBorder="1" applyFont="1">
      <alignment horizontal="center" readingOrder="0" shrinkToFit="0" wrapText="1"/>
    </xf>
    <xf borderId="4" fillId="9" fontId="16" numFmtId="0" xfId="0" applyAlignment="1" applyBorder="1" applyFont="1">
      <alignment horizontal="center" readingOrder="0" shrinkToFit="0" vertical="bottom" wrapText="1"/>
    </xf>
    <xf borderId="0" fillId="9" fontId="22" numFmtId="165" xfId="0" applyAlignment="1" applyFont="1" applyNumberFormat="1">
      <alignment horizontal="right" shrinkToFit="0" vertical="bottom" wrapText="1"/>
    </xf>
    <xf borderId="1" fillId="0" fontId="9" numFmtId="0" xfId="0" applyAlignment="1" applyBorder="1" applyFont="1">
      <alignment horizontal="center" readingOrder="0" shrinkToFit="0" vertical="bottom" wrapText="1"/>
    </xf>
    <xf borderId="4" fillId="0" fontId="10" numFmtId="0" xfId="0" applyAlignment="1" applyBorder="1" applyFont="1">
      <alignment horizontal="left" readingOrder="0" shrinkToFit="0" vertical="bottom" wrapText="1"/>
    </xf>
    <xf borderId="4" fillId="0" fontId="11" numFmtId="165" xfId="0" applyAlignment="1" applyBorder="1" applyFont="1" applyNumberFormat="1">
      <alignment horizontal="center" readingOrder="0" shrinkToFit="0" vertical="bottom" wrapText="1"/>
    </xf>
    <xf borderId="1" fillId="0" fontId="12" numFmtId="165" xfId="0" applyAlignment="1" applyBorder="1" applyFont="1" applyNumberFormat="1">
      <alignment horizontal="center" readingOrder="0" shrinkToFit="0" vertical="bottom" wrapText="1"/>
    </xf>
    <xf borderId="4" fillId="0" fontId="10" numFmtId="166" xfId="0" applyAlignment="1" applyBorder="1" applyFont="1" applyNumberFormat="1">
      <alignment horizontal="center" readingOrder="0" shrinkToFit="0" vertical="bottom" wrapText="1"/>
    </xf>
    <xf borderId="4" fillId="11" fontId="9" numFmtId="0" xfId="0" applyAlignment="1" applyBorder="1" applyFill="1" applyFont="1">
      <alignment horizontal="center" shrinkToFit="0" vertical="bottom" wrapText="1"/>
    </xf>
    <xf borderId="4" fillId="11" fontId="10" numFmtId="0" xfId="0" applyAlignment="1" applyBorder="1" applyFont="1">
      <alignment horizontal="center" shrinkToFit="0" vertical="bottom" wrapText="1"/>
    </xf>
    <xf borderId="4" fillId="11" fontId="10" numFmtId="166" xfId="0" applyAlignment="1" applyBorder="1" applyFont="1" applyNumberFormat="1">
      <alignment horizontal="center" shrinkToFit="0" vertical="bottom" wrapText="1"/>
    </xf>
    <xf borderId="4" fillId="11" fontId="10" numFmtId="0" xfId="0" applyAlignment="1" applyBorder="1" applyFont="1">
      <alignment shrinkToFit="0" vertical="bottom" wrapText="1"/>
    </xf>
    <xf borderId="4" fillId="11" fontId="10" numFmtId="0" xfId="0" applyAlignment="1" applyBorder="1" applyFont="1">
      <alignment horizontal="left" shrinkToFit="0" vertical="bottom" wrapText="1"/>
    </xf>
    <xf borderId="4" fillId="11" fontId="11" numFmtId="165" xfId="0" applyAlignment="1" applyBorder="1" applyFont="1" applyNumberFormat="1">
      <alignment horizontal="center" shrinkToFit="0" vertical="bottom" wrapText="1"/>
    </xf>
    <xf borderId="4" fillId="11" fontId="12" numFmtId="165" xfId="0" applyAlignment="1" applyBorder="1" applyFont="1" applyNumberFormat="1">
      <alignment horizontal="center" shrinkToFit="0" vertical="bottom" wrapText="1"/>
    </xf>
    <xf borderId="0" fillId="11" fontId="6" numFmtId="0" xfId="0" applyAlignment="1" applyFont="1">
      <alignment shrinkToFit="0" vertical="bottom" wrapText="1"/>
    </xf>
    <xf borderId="0" fillId="11" fontId="6" numFmtId="0" xfId="0" applyAlignment="1" applyFont="1">
      <alignment vertical="bottom"/>
    </xf>
    <xf borderId="4" fillId="5" fontId="10" numFmtId="166" xfId="0" applyAlignment="1" applyBorder="1" applyFont="1" applyNumberFormat="1">
      <alignment horizontal="center" readingOrder="0" shrinkToFit="0" vertical="bottom" wrapText="1"/>
    </xf>
    <xf borderId="8" fillId="11" fontId="9" numFmtId="0" xfId="0" applyAlignment="1" applyBorder="1" applyFont="1">
      <alignment horizontal="center" shrinkToFit="0" vertical="bottom" wrapText="1"/>
    </xf>
    <xf borderId="8" fillId="11" fontId="10" numFmtId="0" xfId="0" applyAlignment="1" applyBorder="1" applyFont="1">
      <alignment horizontal="center" shrinkToFit="0" vertical="bottom" wrapText="1"/>
    </xf>
    <xf borderId="8" fillId="11" fontId="10" numFmtId="166" xfId="0" applyAlignment="1" applyBorder="1" applyFont="1" applyNumberFormat="1">
      <alignment horizontal="center" shrinkToFit="0" vertical="bottom" wrapText="1"/>
    </xf>
    <xf borderId="8" fillId="11" fontId="10" numFmtId="0" xfId="0" applyAlignment="1" applyBorder="1" applyFont="1">
      <alignment shrinkToFit="0" vertical="bottom" wrapText="1"/>
    </xf>
    <xf borderId="8" fillId="11" fontId="12" numFmtId="165" xfId="0" applyAlignment="1" applyBorder="1" applyFont="1" applyNumberFormat="1">
      <alignment horizontal="center" shrinkToFit="0" vertical="bottom" wrapText="1"/>
    </xf>
    <xf borderId="4" fillId="5" fontId="30" numFmtId="165" xfId="0" applyAlignment="1" applyBorder="1" applyFont="1" applyNumberFormat="1">
      <alignment horizontal="center" shrinkToFit="0" vertical="bottom" wrapText="1"/>
    </xf>
    <xf borderId="8" fillId="9" fontId="9" numFmtId="0" xfId="0" applyAlignment="1" applyBorder="1" applyFont="1">
      <alignment horizontal="center" readingOrder="0" shrinkToFit="0" vertical="bottom" wrapText="1"/>
    </xf>
    <xf borderId="8" fillId="9" fontId="10" numFmtId="0" xfId="0" applyAlignment="1" applyBorder="1" applyFont="1">
      <alignment readingOrder="0" shrinkToFit="0" vertical="bottom" wrapText="1"/>
    </xf>
    <xf borderId="8" fillId="9" fontId="12" numFmtId="165" xfId="0" applyAlignment="1" applyBorder="1" applyFont="1" applyNumberFormat="1">
      <alignment horizontal="center" readingOrder="0" shrinkToFit="0" vertical="bottom" wrapText="1"/>
    </xf>
    <xf borderId="4" fillId="11" fontId="10" numFmtId="166" xfId="0" applyAlignment="1" applyBorder="1" applyFont="1" applyNumberFormat="1">
      <alignment horizontal="center" readingOrder="0" shrinkToFit="0" vertical="bottom" wrapText="1"/>
    </xf>
    <xf borderId="4" fillId="11" fontId="10" numFmtId="0" xfId="0" applyAlignment="1" applyBorder="1" applyFont="1">
      <alignment readingOrder="0" shrinkToFit="0" vertical="bottom" wrapText="1"/>
    </xf>
    <xf borderId="4" fillId="11" fontId="10" numFmtId="0" xfId="0" applyAlignment="1" applyBorder="1" applyFont="1">
      <alignment horizontal="left" readingOrder="0" shrinkToFit="0" vertical="bottom" wrapText="1"/>
    </xf>
    <xf borderId="4" fillId="5" fontId="11" numFmtId="165" xfId="0" applyAlignment="1" applyBorder="1" applyFont="1" applyNumberFormat="1">
      <alignment horizontal="center" readingOrder="0" shrinkToFit="0" vertical="bottom" wrapText="1"/>
    </xf>
    <xf borderId="4" fillId="7" fontId="9" numFmtId="0" xfId="0" applyAlignment="1" applyBorder="1" applyFont="1">
      <alignment horizontal="center" readingOrder="0" shrinkToFit="0" vertical="bottom" wrapText="1"/>
    </xf>
    <xf borderId="4" fillId="7" fontId="10" numFmtId="166" xfId="0" applyAlignment="1" applyBorder="1" applyFont="1" applyNumberFormat="1">
      <alignment horizontal="center" readingOrder="0" shrinkToFit="0" vertical="bottom" wrapText="1"/>
    </xf>
    <xf borderId="4" fillId="7" fontId="10" numFmtId="0" xfId="0" applyAlignment="1" applyBorder="1" applyFont="1">
      <alignment readingOrder="0" shrinkToFit="0" vertical="bottom" wrapText="1"/>
    </xf>
    <xf borderId="4" fillId="7" fontId="10" numFmtId="0" xfId="0" applyAlignment="1" applyBorder="1" applyFont="1">
      <alignment horizontal="left" readingOrder="0" shrinkToFit="0" vertical="bottom" wrapText="1"/>
    </xf>
    <xf borderId="4" fillId="7" fontId="11" numFmtId="165" xfId="0" applyAlignment="1" applyBorder="1" applyFont="1" applyNumberFormat="1">
      <alignment horizontal="center" readingOrder="0" shrinkToFit="0" vertical="bottom" wrapText="1"/>
    </xf>
    <xf borderId="4" fillId="7" fontId="12" numFmtId="165" xfId="0" applyAlignment="1" applyBorder="1" applyFont="1" applyNumberFormat="1">
      <alignment horizontal="center" readingOrder="0" shrinkToFit="0" vertical="bottom" wrapText="1"/>
    </xf>
    <xf borderId="0" fillId="7" fontId="31" numFmtId="0" xfId="0" applyAlignment="1" applyFont="1">
      <alignment readingOrder="0" shrinkToFit="0" vertical="bottom" wrapText="1"/>
    </xf>
    <xf borderId="4" fillId="5" fontId="10" numFmtId="0" xfId="0" applyAlignment="1" applyBorder="1" applyFont="1">
      <alignment horizontal="left" readingOrder="0" shrinkToFit="0" vertical="bottom" wrapText="1"/>
    </xf>
    <xf borderId="4" fillId="11" fontId="11" numFmtId="165" xfId="0" applyAlignment="1" applyBorder="1" applyFont="1" applyNumberFormat="1">
      <alignment horizontal="center" readingOrder="0" shrinkToFit="0" vertical="bottom" wrapText="1"/>
    </xf>
    <xf borderId="4" fillId="0" fontId="32" numFmtId="0" xfId="0" applyAlignment="1" applyBorder="1" applyFont="1">
      <alignment horizontal="center" readingOrder="0" shrinkToFit="0" vertical="bottom" wrapText="1"/>
    </xf>
    <xf borderId="4" fillId="0" fontId="19" numFmtId="166" xfId="0" applyAlignment="1" applyBorder="1" applyFont="1" applyNumberFormat="1">
      <alignment horizontal="center" readingOrder="0" shrinkToFit="0" vertical="bottom" wrapText="1"/>
    </xf>
    <xf borderId="4" fillId="5" fontId="19" numFmtId="0" xfId="0" applyAlignment="1" applyBorder="1" applyFont="1">
      <alignment readingOrder="0" shrinkToFit="0" vertical="bottom" wrapText="1"/>
    </xf>
    <xf borderId="4" fillId="0" fontId="19" numFmtId="0" xfId="0" applyAlignment="1" applyBorder="1" applyFont="1">
      <alignment readingOrder="0" shrinkToFit="0" vertical="bottom" wrapText="1"/>
    </xf>
    <xf borderId="4" fillId="0" fontId="19" numFmtId="0" xfId="0" applyAlignment="1" applyBorder="1" applyFont="1">
      <alignment horizontal="left" readingOrder="0" shrinkToFit="0" vertical="bottom" wrapText="1"/>
    </xf>
    <xf borderId="4" fillId="5" fontId="30" numFmtId="165" xfId="0" applyAlignment="1" applyBorder="1" applyFont="1" applyNumberFormat="1">
      <alignment horizontal="center" readingOrder="0" shrinkToFit="0" vertical="bottom" wrapText="1"/>
    </xf>
    <xf borderId="4" fillId="0" fontId="33" numFmtId="165" xfId="0" applyAlignment="1" applyBorder="1" applyFont="1" applyNumberFormat="1">
      <alignment horizontal="center" readingOrder="0" shrinkToFit="0" vertical="bottom" wrapText="1"/>
    </xf>
    <xf borderId="0" fillId="0" fontId="34" numFmtId="0" xfId="0" applyAlignment="1" applyFont="1">
      <alignment shrinkToFit="0" vertical="bottom" wrapText="1"/>
    </xf>
    <xf borderId="0" fillId="0" fontId="34" numFmtId="0" xfId="0" applyAlignment="1" applyFont="1">
      <alignment vertical="bottom"/>
    </xf>
    <xf borderId="8" fillId="11" fontId="10" numFmtId="0" xfId="0" applyAlignment="1" applyBorder="1" applyFont="1">
      <alignment readingOrder="0" shrinkToFit="0" vertical="bottom" wrapText="1"/>
    </xf>
    <xf borderId="4" fillId="9" fontId="10" numFmtId="166" xfId="0" applyAlignment="1" applyBorder="1" applyFont="1" applyNumberFormat="1">
      <alignment horizontal="center" readingOrder="0" shrinkToFit="0" vertical="bottom" wrapText="1"/>
    </xf>
    <xf borderId="4" fillId="9" fontId="10" numFmtId="0" xfId="0" applyAlignment="1" applyBorder="1" applyFont="1">
      <alignment horizontal="left" readingOrder="0" shrinkToFit="0" vertical="bottom" wrapText="1"/>
    </xf>
    <xf borderId="4" fillId="9" fontId="11" numFmtId="165" xfId="0" applyAlignment="1" applyBorder="1" applyFont="1" applyNumberFormat="1">
      <alignment horizontal="center" readingOrder="0" shrinkToFit="0" vertical="bottom" wrapText="1"/>
    </xf>
    <xf borderId="8" fillId="9" fontId="10" numFmtId="166" xfId="0" applyAlignment="1" applyBorder="1" applyFont="1" applyNumberFormat="1">
      <alignment horizontal="center" readingOrder="0" shrinkToFit="0" vertical="bottom" wrapText="1"/>
    </xf>
    <xf borderId="0" fillId="9" fontId="6" numFmtId="0" xfId="0" applyAlignment="1" applyFont="1">
      <alignment readingOrder="0" vertical="bottom"/>
    </xf>
    <xf borderId="0" fillId="9" fontId="10" numFmtId="0" xfId="0" applyAlignment="1" applyFont="1">
      <alignment horizontal="left" readingOrder="0" shrinkToFit="0" wrapText="1"/>
    </xf>
    <xf borderId="8" fillId="11" fontId="10" numFmtId="166" xfId="0" applyAlignment="1" applyBorder="1" applyFont="1" applyNumberFormat="1">
      <alignment horizontal="center" readingOrder="0" shrinkToFit="0" vertical="bottom" wrapText="1"/>
    </xf>
    <xf borderId="4" fillId="0" fontId="9" numFmtId="0" xfId="0" applyAlignment="1" applyBorder="1" applyFont="1">
      <alignment horizontal="center" readingOrder="0" shrinkToFit="0" wrapText="1"/>
    </xf>
    <xf borderId="4" fillId="0" fontId="10" numFmtId="0" xfId="0" applyAlignment="1" applyBorder="1" applyFont="1">
      <alignment horizontal="center" readingOrder="0" shrinkToFit="0" wrapText="1"/>
    </xf>
    <xf borderId="4" fillId="0" fontId="10" numFmtId="166" xfId="0" applyAlignment="1" applyBorder="1" applyFont="1" applyNumberFormat="1">
      <alignment horizontal="center" readingOrder="0" shrinkToFit="0" wrapText="1"/>
    </xf>
    <xf borderId="4" fillId="0" fontId="10" numFmtId="0" xfId="0" applyAlignment="1" applyBorder="1" applyFont="1">
      <alignment readingOrder="0" shrinkToFit="0" wrapText="1"/>
    </xf>
    <xf borderId="4" fillId="0" fontId="10" numFmtId="0" xfId="0" applyAlignment="1" applyBorder="1" applyFont="1">
      <alignment shrinkToFit="0" wrapText="1"/>
    </xf>
    <xf borderId="4" fillId="0" fontId="12" numFmtId="0" xfId="0" applyAlignment="1" applyBorder="1" applyFont="1">
      <alignment horizontal="center" readingOrder="0" shrinkToFit="0" wrapText="1"/>
    </xf>
    <xf borderId="0" fillId="0" fontId="6" numFmtId="0" xfId="0" applyAlignment="1" applyFont="1">
      <alignment shrinkToFit="0" wrapText="1"/>
    </xf>
    <xf borderId="4" fillId="9" fontId="9" numFmtId="0" xfId="0" applyAlignment="1" applyBorder="1" applyFont="1">
      <alignment horizontal="center" readingOrder="0" shrinkToFit="0" wrapText="1"/>
    </xf>
    <xf borderId="4" fillId="9" fontId="10" numFmtId="0" xfId="0" applyAlignment="1" applyBorder="1" applyFont="1">
      <alignment horizontal="center" readingOrder="0" shrinkToFit="0" wrapText="1"/>
    </xf>
    <xf borderId="4" fillId="9" fontId="10" numFmtId="166" xfId="0" applyAlignment="1" applyBorder="1" applyFont="1" applyNumberFormat="1">
      <alignment horizontal="center" readingOrder="0" shrinkToFit="0" wrapText="1"/>
    </xf>
    <xf borderId="4" fillId="9" fontId="10" numFmtId="0" xfId="0" applyAlignment="1" applyBorder="1" applyFont="1">
      <alignment readingOrder="0" shrinkToFit="0" wrapText="1"/>
    </xf>
    <xf borderId="4" fillId="9" fontId="10" numFmtId="0" xfId="0" applyAlignment="1" applyBorder="1" applyFont="1">
      <alignment shrinkToFit="0" wrapText="1"/>
    </xf>
    <xf borderId="4" fillId="9" fontId="10" numFmtId="0" xfId="0" applyAlignment="1" applyBorder="1" applyFont="1">
      <alignment horizontal="left" readingOrder="0" shrinkToFit="0" wrapText="1"/>
    </xf>
    <xf borderId="4" fillId="9" fontId="11" numFmtId="165" xfId="0" applyAlignment="1" applyBorder="1" applyFont="1" applyNumberFormat="1">
      <alignment horizontal="center" readingOrder="0" shrinkToFit="0" wrapText="1"/>
    </xf>
    <xf borderId="4" fillId="9" fontId="12" numFmtId="0" xfId="0" applyAlignment="1" applyBorder="1" applyFont="1">
      <alignment horizontal="center" readingOrder="0" shrinkToFit="0" wrapText="1"/>
    </xf>
    <xf borderId="0" fillId="9" fontId="6" numFmtId="0" xfId="0" applyAlignment="1" applyFont="1">
      <alignment shrinkToFit="0" wrapText="1"/>
    </xf>
    <xf borderId="0" fillId="9" fontId="6" numFmtId="0" xfId="0" applyFont="1"/>
    <xf borderId="4" fillId="0" fontId="32" numFmtId="0" xfId="0" applyAlignment="1" applyBorder="1" applyFont="1">
      <alignment horizontal="center" readingOrder="0" shrinkToFit="0" wrapText="1"/>
    </xf>
    <xf borderId="4" fillId="0" fontId="19" numFmtId="0" xfId="0" applyAlignment="1" applyBorder="1" applyFont="1">
      <alignment horizontal="center" readingOrder="0" shrinkToFit="0" wrapText="1"/>
    </xf>
    <xf borderId="4" fillId="0" fontId="19" numFmtId="0" xfId="0" applyAlignment="1" applyBorder="1" applyFont="1">
      <alignment readingOrder="0" shrinkToFit="0" wrapText="1"/>
    </xf>
    <xf borderId="4" fillId="0" fontId="19" numFmtId="0" xfId="0" applyAlignment="1" applyBorder="1" applyFont="1">
      <alignment horizontal="left" readingOrder="0" shrinkToFit="0" wrapText="1"/>
    </xf>
    <xf borderId="4" fillId="0" fontId="30" numFmtId="165" xfId="0" applyAlignment="1" applyBorder="1" applyFont="1" applyNumberFormat="1">
      <alignment horizontal="center" readingOrder="0" shrinkToFit="0" wrapText="1"/>
    </xf>
    <xf borderId="4" fillId="0" fontId="33" numFmtId="0" xfId="0" applyAlignment="1" applyBorder="1" applyFont="1">
      <alignment horizontal="center" readingOrder="0" shrinkToFit="0" wrapText="1"/>
    </xf>
    <xf borderId="0" fillId="0" fontId="34" numFmtId="0" xfId="0" applyAlignment="1" applyFont="1">
      <alignment shrinkToFit="0" wrapText="1"/>
    </xf>
    <xf borderId="0" fillId="0" fontId="34" numFmtId="0" xfId="0" applyFont="1"/>
    <xf borderId="8" fillId="9" fontId="9" numFmtId="0" xfId="0" applyAlignment="1" applyBorder="1" applyFont="1">
      <alignment horizontal="center" readingOrder="0" shrinkToFit="0" wrapText="1"/>
    </xf>
    <xf borderId="8" fillId="9" fontId="10" numFmtId="0" xfId="0" applyAlignment="1" applyBorder="1" applyFont="1">
      <alignment horizontal="center" readingOrder="0" shrinkToFit="0" wrapText="1"/>
    </xf>
    <xf borderId="8" fillId="9" fontId="10" numFmtId="166" xfId="0" applyAlignment="1" applyBorder="1" applyFont="1" applyNumberFormat="1">
      <alignment horizontal="center" readingOrder="0" shrinkToFit="0" wrapText="1"/>
    </xf>
    <xf borderId="8" fillId="9" fontId="10" numFmtId="0" xfId="0" applyAlignment="1" applyBorder="1" applyFont="1">
      <alignment horizontal="left" readingOrder="0" shrinkToFit="0" wrapText="1"/>
    </xf>
    <xf borderId="8" fillId="9" fontId="10" numFmtId="0" xfId="0" applyAlignment="1" applyBorder="1" applyFont="1">
      <alignment shrinkToFit="0" wrapText="1"/>
    </xf>
    <xf borderId="8" fillId="9" fontId="12" numFmtId="0" xfId="0" applyAlignment="1" applyBorder="1" applyFont="1">
      <alignment horizontal="center" readingOrder="0" shrinkToFit="0" wrapText="1"/>
    </xf>
    <xf borderId="4" fillId="5" fontId="9" numFmtId="0" xfId="0" applyAlignment="1" applyBorder="1" applyFont="1">
      <alignment horizontal="center" readingOrder="0" shrinkToFit="0" wrapText="1"/>
    </xf>
    <xf borderId="4" fillId="5" fontId="10" numFmtId="0" xfId="0" applyAlignment="1" applyBorder="1" applyFont="1">
      <alignment horizontal="center" readingOrder="0" shrinkToFit="0" wrapText="1"/>
    </xf>
    <xf borderId="4" fillId="5" fontId="10" numFmtId="166" xfId="0" applyAlignment="1" applyBorder="1" applyFont="1" applyNumberFormat="1">
      <alignment horizontal="center" readingOrder="0" shrinkToFit="0" wrapText="1"/>
    </xf>
    <xf borderId="4" fillId="5" fontId="10" numFmtId="0" xfId="0" applyAlignment="1" applyBorder="1" applyFont="1">
      <alignment readingOrder="0" shrinkToFit="0" wrapText="1"/>
    </xf>
    <xf borderId="4" fillId="5" fontId="10" numFmtId="0" xfId="0" applyAlignment="1" applyBorder="1" applyFont="1">
      <alignment shrinkToFit="0" wrapText="1"/>
    </xf>
    <xf borderId="4" fillId="5" fontId="12" numFmtId="0" xfId="0" applyAlignment="1" applyBorder="1" applyFont="1">
      <alignment horizontal="center" readingOrder="0" shrinkToFit="0" wrapText="1"/>
    </xf>
    <xf borderId="0" fillId="5" fontId="6" numFmtId="0" xfId="0" applyAlignment="1" applyFont="1">
      <alignment shrinkToFit="0" wrapText="1"/>
    </xf>
    <xf borderId="0" fillId="5" fontId="6" numFmtId="0" xfId="0" applyFont="1"/>
    <xf borderId="4" fillId="5" fontId="10" numFmtId="0" xfId="0" applyAlignment="1" applyBorder="1" applyFont="1">
      <alignment horizontal="left" readingOrder="0" shrinkToFit="0" wrapText="1"/>
    </xf>
    <xf borderId="4" fillId="5" fontId="11" numFmtId="165" xfId="0" applyAlignment="1" applyBorder="1" applyFont="1" applyNumberFormat="1">
      <alignment horizontal="center" shrinkToFit="0" wrapText="1"/>
    </xf>
    <xf borderId="4" fillId="7" fontId="9" numFmtId="0" xfId="0" applyAlignment="1" applyBorder="1" applyFont="1">
      <alignment horizontal="center" readingOrder="0" shrinkToFit="0" wrapText="1"/>
    </xf>
    <xf borderId="4" fillId="7" fontId="10" numFmtId="0" xfId="0" applyAlignment="1" applyBorder="1" applyFont="1">
      <alignment horizontal="center" readingOrder="0" shrinkToFit="0" wrapText="1"/>
    </xf>
    <xf borderId="4" fillId="7" fontId="10" numFmtId="166" xfId="0" applyAlignment="1" applyBorder="1" applyFont="1" applyNumberFormat="1">
      <alignment horizontal="center" readingOrder="0" shrinkToFit="0" wrapText="1"/>
    </xf>
    <xf borderId="4" fillId="7" fontId="10" numFmtId="0" xfId="0" applyAlignment="1" applyBorder="1" applyFont="1">
      <alignment readingOrder="0" shrinkToFit="0" wrapText="1"/>
    </xf>
    <xf borderId="4" fillId="7" fontId="10" numFmtId="0" xfId="0" applyAlignment="1" applyBorder="1" applyFont="1">
      <alignment shrinkToFit="0" wrapText="1"/>
    </xf>
    <xf borderId="4" fillId="7" fontId="10" numFmtId="0" xfId="0" applyAlignment="1" applyBorder="1" applyFont="1">
      <alignment horizontal="left" readingOrder="0" shrinkToFit="0" wrapText="1"/>
    </xf>
    <xf borderId="4" fillId="7" fontId="11" numFmtId="165" xfId="0" applyAlignment="1" applyBorder="1" applyFont="1" applyNumberFormat="1">
      <alignment horizontal="center" shrinkToFit="0" wrapText="1"/>
    </xf>
    <xf borderId="4" fillId="7" fontId="12" numFmtId="0" xfId="0" applyAlignment="1" applyBorder="1" applyFont="1">
      <alignment horizontal="center" readingOrder="0" shrinkToFit="0" wrapText="1"/>
    </xf>
    <xf borderId="0" fillId="7" fontId="6" numFmtId="0" xfId="0" applyAlignment="1" applyFont="1">
      <alignment readingOrder="0" shrinkToFit="0" wrapText="1"/>
    </xf>
    <xf borderId="0" fillId="7" fontId="6" numFmtId="0" xfId="0" applyAlignment="1" applyFont="1">
      <alignment shrinkToFit="0" wrapText="1"/>
    </xf>
    <xf borderId="0" fillId="7" fontId="6" numFmtId="0" xfId="0" applyFont="1"/>
    <xf borderId="4" fillId="7" fontId="11" numFmtId="165" xfId="0" applyAlignment="1" applyBorder="1" applyFont="1" applyNumberFormat="1">
      <alignment horizontal="center" readingOrder="0" shrinkToFit="0" wrapText="1"/>
    </xf>
    <xf borderId="4" fillId="0" fontId="10" numFmtId="0" xfId="0" applyAlignment="1" applyBorder="1" applyFont="1">
      <alignment horizontal="left" readingOrder="0" shrinkToFit="0" wrapText="1"/>
    </xf>
    <xf borderId="4" fillId="0" fontId="11" numFmtId="165" xfId="0" applyAlignment="1" applyBorder="1" applyFont="1" applyNumberFormat="1">
      <alignment horizontal="center" shrinkToFit="0" wrapText="1"/>
    </xf>
    <xf borderId="4" fillId="11" fontId="9" numFmtId="0" xfId="0" applyAlignment="1" applyBorder="1" applyFont="1">
      <alignment horizontal="center" shrinkToFit="0" wrapText="1"/>
    </xf>
    <xf borderId="4" fillId="11" fontId="10" numFmtId="0" xfId="0" applyAlignment="1" applyBorder="1" applyFont="1">
      <alignment horizontal="center" readingOrder="0" shrinkToFit="0" wrapText="1"/>
    </xf>
    <xf borderId="4" fillId="11" fontId="10" numFmtId="166" xfId="0" applyAlignment="1" applyBorder="1" applyFont="1" applyNumberFormat="1">
      <alignment horizontal="center" shrinkToFit="0" wrapText="1"/>
    </xf>
    <xf borderId="4" fillId="11" fontId="10" numFmtId="0" xfId="0" applyAlignment="1" applyBorder="1" applyFont="1">
      <alignment shrinkToFit="0" wrapText="1"/>
    </xf>
    <xf borderId="4" fillId="11" fontId="12" numFmtId="0" xfId="0" applyAlignment="1" applyBorder="1" applyFont="1">
      <alignment horizontal="center" shrinkToFit="0" wrapText="1"/>
    </xf>
    <xf borderId="0" fillId="11" fontId="6" numFmtId="0" xfId="0" applyAlignment="1" applyFont="1">
      <alignment shrinkToFit="0" wrapText="1"/>
    </xf>
    <xf borderId="0" fillId="11" fontId="6" numFmtId="0" xfId="0" applyFont="1"/>
    <xf borderId="8" fillId="0" fontId="9" numFmtId="0" xfId="0" applyAlignment="1" applyBorder="1" applyFont="1">
      <alignment horizontal="center" readingOrder="0" shrinkToFit="0" wrapText="1"/>
    </xf>
    <xf borderId="8" fillId="0" fontId="10" numFmtId="0" xfId="0" applyAlignment="1" applyBorder="1" applyFont="1">
      <alignment horizontal="center" readingOrder="0" shrinkToFit="0" wrapText="1"/>
    </xf>
    <xf borderId="8" fillId="0" fontId="10" numFmtId="166" xfId="0" applyAlignment="1" applyBorder="1" applyFont="1" applyNumberFormat="1">
      <alignment horizontal="center" readingOrder="0" shrinkToFit="0" wrapText="1"/>
    </xf>
    <xf borderId="8" fillId="0" fontId="10" numFmtId="0" xfId="0" applyAlignment="1" applyBorder="1" applyFont="1">
      <alignment readingOrder="0" shrinkToFit="0" wrapText="1"/>
    </xf>
    <xf borderId="8" fillId="0" fontId="10" numFmtId="0" xfId="0" applyAlignment="1" applyBorder="1" applyFont="1">
      <alignment shrinkToFit="0" wrapText="1"/>
    </xf>
    <xf borderId="8" fillId="0" fontId="12" numFmtId="0" xfId="0" applyAlignment="1" applyBorder="1" applyFont="1">
      <alignment horizontal="center" readingOrder="0" shrinkToFit="0" wrapText="1"/>
    </xf>
    <xf borderId="4" fillId="0" fontId="11" numFmtId="165" xfId="0" applyAlignment="1" applyBorder="1" applyFont="1" applyNumberFormat="1">
      <alignment horizontal="center" readingOrder="0" shrinkToFit="0" wrapText="1"/>
    </xf>
    <xf borderId="4" fillId="0" fontId="9" numFmtId="0" xfId="0" applyAlignment="1" applyBorder="1" applyFont="1">
      <alignment horizontal="center" shrinkToFit="0" wrapText="1"/>
    </xf>
    <xf borderId="4" fillId="0" fontId="12" numFmtId="0" xfId="0" applyAlignment="1" applyBorder="1" applyFont="1">
      <alignment horizontal="center" shrinkToFit="0" wrapText="1"/>
    </xf>
    <xf borderId="4" fillId="0" fontId="10" numFmtId="166" xfId="0" applyAlignment="1" applyBorder="1" applyFont="1" applyNumberFormat="1">
      <alignment horizontal="center" shrinkToFit="0" wrapText="1"/>
    </xf>
    <xf borderId="8" fillId="0" fontId="9" numFmtId="0" xfId="0" applyAlignment="1" applyBorder="1" applyFont="1">
      <alignment horizontal="center" shrinkToFit="0" wrapText="1"/>
    </xf>
    <xf borderId="8" fillId="0" fontId="10" numFmtId="166" xfId="0" applyAlignment="1" applyBorder="1" applyFont="1" applyNumberFormat="1">
      <alignment horizontal="center" shrinkToFit="0" wrapText="1"/>
    </xf>
    <xf borderId="4" fillId="7" fontId="31" numFmtId="0" xfId="0" applyAlignment="1" applyBorder="1" applyFont="1">
      <alignment horizontal="center" readingOrder="0"/>
    </xf>
    <xf borderId="8" fillId="9" fontId="10" numFmtId="0" xfId="0" applyAlignment="1" applyBorder="1" applyFont="1">
      <alignment readingOrder="0" shrinkToFit="0" wrapText="1"/>
    </xf>
    <xf borderId="4" fillId="0" fontId="19" numFmtId="167" xfId="0" applyAlignment="1" applyBorder="1" applyFont="1" applyNumberFormat="1">
      <alignment horizontal="center" readingOrder="0" shrinkToFit="0" wrapText="1"/>
    </xf>
    <xf borderId="8" fillId="0" fontId="10" numFmtId="0" xfId="0" applyAlignment="1" applyBorder="1" applyFont="1">
      <alignment horizontal="left" readingOrder="0" shrinkToFit="0" wrapText="1"/>
    </xf>
    <xf borderId="0" fillId="0" fontId="6" numFmtId="165" xfId="0" applyAlignment="1" applyFont="1" applyNumberFormat="1">
      <alignment shrinkToFit="0" wrapText="1"/>
    </xf>
    <xf borderId="8" fillId="0" fontId="10" numFmtId="168" xfId="0" applyAlignment="1" applyBorder="1" applyFont="1" applyNumberFormat="1">
      <alignment horizontal="center" readingOrder="0" shrinkToFit="0" wrapText="1"/>
    </xf>
    <xf borderId="4" fillId="9" fontId="11" numFmtId="165" xfId="0" applyAlignment="1" applyBorder="1" applyFont="1" applyNumberFormat="1">
      <alignment horizontal="center" shrinkToFit="0" wrapText="1"/>
    </xf>
    <xf borderId="4" fillId="5" fontId="32" numFmtId="0" xfId="0" applyAlignment="1" applyBorder="1" applyFont="1">
      <alignment horizontal="center" readingOrder="0" shrinkToFit="0" wrapText="1"/>
    </xf>
    <xf borderId="4" fillId="5" fontId="19" numFmtId="0" xfId="0" applyAlignment="1" applyBorder="1" applyFont="1">
      <alignment horizontal="center" readingOrder="0" shrinkToFit="0" wrapText="1"/>
    </xf>
    <xf borderId="4" fillId="5" fontId="19" numFmtId="0" xfId="0" applyAlignment="1" applyBorder="1" applyFont="1">
      <alignment readingOrder="0" shrinkToFit="0" wrapText="1"/>
    </xf>
    <xf borderId="4" fillId="5" fontId="19" numFmtId="0" xfId="0" applyAlignment="1" applyBorder="1" applyFont="1">
      <alignment horizontal="left" readingOrder="0" shrinkToFit="0" wrapText="1"/>
    </xf>
    <xf borderId="4" fillId="5" fontId="30" numFmtId="165" xfId="0" applyAlignment="1" applyBorder="1" applyFont="1" applyNumberFormat="1">
      <alignment horizontal="center" readingOrder="0" shrinkToFit="0" wrapText="1"/>
    </xf>
    <xf borderId="4" fillId="5" fontId="33" numFmtId="0" xfId="0" applyAlignment="1" applyBorder="1" applyFont="1">
      <alignment horizontal="center" readingOrder="0" shrinkToFit="0" wrapText="1"/>
    </xf>
    <xf borderId="0" fillId="5" fontId="34" numFmtId="0" xfId="0" applyAlignment="1" applyFont="1">
      <alignment shrinkToFit="0" wrapText="1"/>
    </xf>
    <xf borderId="0" fillId="5" fontId="34" numFmtId="0" xfId="0" applyFont="1"/>
    <xf borderId="4" fillId="0" fontId="19" numFmtId="166" xfId="0" applyAlignment="1" applyBorder="1" applyFont="1" applyNumberFormat="1">
      <alignment horizontal="center" shrinkToFit="0" wrapText="1"/>
    </xf>
    <xf borderId="4" fillId="0" fontId="19" numFmtId="0" xfId="0" applyAlignment="1" applyBorder="1" applyFont="1">
      <alignment shrinkToFit="0" wrapText="1"/>
    </xf>
    <xf borderId="4" fillId="0" fontId="10" numFmtId="168" xfId="0" applyAlignment="1" applyBorder="1" applyFont="1" applyNumberFormat="1">
      <alignment horizontal="center" readingOrder="0" shrinkToFit="0" wrapText="1"/>
    </xf>
    <xf borderId="4" fillId="0" fontId="19" numFmtId="165" xfId="0" applyAlignment="1" applyBorder="1" applyFont="1" applyNumberFormat="1">
      <alignment horizontal="center" readingOrder="0" shrinkToFit="0" wrapText="1"/>
    </xf>
    <xf borderId="4" fillId="0" fontId="9" numFmtId="0" xfId="0" applyAlignment="1" applyBorder="1" applyFont="1">
      <alignment horizontal="center" readingOrder="0"/>
    </xf>
    <xf borderId="4" fillId="0" fontId="10" numFmtId="0" xfId="0" applyAlignment="1" applyBorder="1" applyFont="1">
      <alignment horizontal="center" readingOrder="0"/>
    </xf>
    <xf borderId="4" fillId="0" fontId="10" numFmtId="166" xfId="0" applyAlignment="1" applyBorder="1" applyFont="1" applyNumberFormat="1">
      <alignment horizontal="center" readingOrder="0"/>
    </xf>
    <xf borderId="4" fillId="0" fontId="10" numFmtId="0" xfId="0" applyAlignment="1" applyBorder="1" applyFont="1">
      <alignment readingOrder="0"/>
    </xf>
    <xf borderId="4" fillId="0" fontId="10" numFmtId="0" xfId="0" applyBorder="1" applyFont="1"/>
    <xf borderId="4" fillId="0" fontId="10" numFmtId="0" xfId="0" applyAlignment="1" applyBorder="1" applyFont="1">
      <alignment horizontal="left" readingOrder="0"/>
    </xf>
    <xf borderId="4" fillId="0" fontId="11" numFmtId="165" xfId="0" applyAlignment="1" applyBorder="1" applyFont="1" applyNumberFormat="1">
      <alignment horizontal="center"/>
    </xf>
    <xf borderId="4" fillId="0" fontId="12" numFmtId="0" xfId="0" applyAlignment="1" applyBorder="1" applyFont="1">
      <alignment horizontal="center" readingOrder="0"/>
    </xf>
    <xf borderId="4" fillId="0" fontId="11" numFmtId="165" xfId="0" applyAlignment="1" applyBorder="1" applyFont="1" applyNumberFormat="1">
      <alignment horizontal="center" readingOrder="0"/>
    </xf>
    <xf borderId="4" fillId="5" fontId="9" numFmtId="0" xfId="0" applyAlignment="1" applyBorder="1" applyFont="1">
      <alignment horizontal="center" readingOrder="0"/>
    </xf>
    <xf borderId="4" fillId="5" fontId="10" numFmtId="0" xfId="0" applyAlignment="1" applyBorder="1" applyFont="1">
      <alignment horizontal="center" readingOrder="0"/>
    </xf>
    <xf borderId="4" fillId="5" fontId="10" numFmtId="166" xfId="0" applyAlignment="1" applyBorder="1" applyFont="1" applyNumberFormat="1">
      <alignment horizontal="center" readingOrder="0"/>
    </xf>
    <xf borderId="4" fillId="5" fontId="10" numFmtId="0" xfId="0" applyAlignment="1" applyBorder="1" applyFont="1">
      <alignment readingOrder="0"/>
    </xf>
    <xf borderId="4" fillId="5" fontId="10" numFmtId="0" xfId="0" applyBorder="1" applyFont="1"/>
    <xf borderId="4" fillId="5" fontId="10" numFmtId="0" xfId="0" applyAlignment="1" applyBorder="1" applyFont="1">
      <alignment horizontal="left" readingOrder="0"/>
    </xf>
    <xf borderId="4" fillId="5" fontId="11" numFmtId="165" xfId="0" applyAlignment="1" applyBorder="1" applyFont="1" applyNumberFormat="1">
      <alignment horizontal="center" readingOrder="0"/>
    </xf>
    <xf borderId="4" fillId="5" fontId="12" numFmtId="0" xfId="0" applyAlignment="1" applyBorder="1" applyFont="1">
      <alignment horizontal="center" readingOrder="0"/>
    </xf>
    <xf borderId="4" fillId="0" fontId="32" numFmtId="0" xfId="0" applyAlignment="1" applyBorder="1" applyFont="1">
      <alignment horizontal="center" readingOrder="0"/>
    </xf>
    <xf borderId="4" fillId="0" fontId="19" numFmtId="0" xfId="0" applyAlignment="1" applyBorder="1" applyFont="1">
      <alignment horizontal="center" readingOrder="0"/>
    </xf>
    <xf borderId="4" fillId="0" fontId="19" numFmtId="166" xfId="0" applyAlignment="1" applyBorder="1" applyFont="1" applyNumberFormat="1">
      <alignment horizontal="center" readingOrder="0"/>
    </xf>
    <xf borderId="4" fillId="0" fontId="19" numFmtId="0" xfId="0" applyAlignment="1" applyBorder="1" applyFont="1">
      <alignment readingOrder="0"/>
    </xf>
    <xf borderId="4" fillId="0" fontId="19" numFmtId="0" xfId="0" applyBorder="1" applyFont="1"/>
    <xf borderId="4" fillId="0" fontId="19" numFmtId="0" xfId="0" applyAlignment="1" applyBorder="1" applyFont="1">
      <alignment horizontal="left" readingOrder="0"/>
    </xf>
    <xf borderId="4" fillId="0" fontId="30" numFmtId="165" xfId="0" applyAlignment="1" applyBorder="1" applyFont="1" applyNumberFormat="1">
      <alignment horizontal="center"/>
    </xf>
    <xf borderId="4" fillId="0" fontId="33" numFmtId="0" xfId="0" applyAlignment="1" applyBorder="1" applyFont="1">
      <alignment horizontal="center" readingOrder="0"/>
    </xf>
    <xf borderId="0" fillId="0" fontId="34" numFmtId="0" xfId="0" applyAlignment="1" applyFont="1">
      <alignment readingOrder="0"/>
    </xf>
    <xf borderId="4" fillId="7" fontId="9" numFmtId="0" xfId="0" applyAlignment="1" applyBorder="1" applyFont="1">
      <alignment horizontal="center" readingOrder="0"/>
    </xf>
    <xf borderId="4" fillId="7" fontId="10" numFmtId="0" xfId="0" applyAlignment="1" applyBorder="1" applyFont="1">
      <alignment horizontal="center" readingOrder="0"/>
    </xf>
    <xf borderId="4" fillId="7" fontId="10" numFmtId="166" xfId="0" applyAlignment="1" applyBorder="1" applyFont="1" applyNumberFormat="1">
      <alignment horizontal="center" readingOrder="0"/>
    </xf>
    <xf borderId="4" fillId="7" fontId="10" numFmtId="0" xfId="0" applyBorder="1" applyFont="1"/>
    <xf borderId="4" fillId="7" fontId="10" numFmtId="0" xfId="0" applyAlignment="1" applyBorder="1" applyFont="1">
      <alignment readingOrder="0"/>
    </xf>
    <xf borderId="4" fillId="7" fontId="10" numFmtId="0" xfId="0" applyAlignment="1" applyBorder="1" applyFont="1">
      <alignment horizontal="left" readingOrder="0"/>
    </xf>
    <xf borderId="4" fillId="7" fontId="11" numFmtId="165" xfId="0" applyAlignment="1" applyBorder="1" applyFont="1" applyNumberFormat="1">
      <alignment horizontal="center"/>
    </xf>
    <xf borderId="4" fillId="7" fontId="12" numFmtId="0" xfId="0" applyAlignment="1" applyBorder="1" applyFont="1">
      <alignment horizontal="center"/>
    </xf>
    <xf borderId="0" fillId="7" fontId="6" numFmtId="0" xfId="0" applyAlignment="1" applyFont="1">
      <alignment readingOrder="0"/>
    </xf>
    <xf borderId="4" fillId="0" fontId="9" numFmtId="0" xfId="0" applyAlignment="1" applyBorder="1" applyFont="1">
      <alignment horizontal="center"/>
    </xf>
    <xf borderId="4" fillId="0" fontId="12" numFmtId="0" xfId="0" applyAlignment="1" applyBorder="1" applyFont="1">
      <alignment horizontal="center"/>
    </xf>
    <xf borderId="4" fillId="5" fontId="12" numFmtId="0" xfId="0" applyAlignment="1" applyBorder="1" applyFont="1">
      <alignment horizontal="center"/>
    </xf>
    <xf borderId="4" fillId="9" fontId="9" numFmtId="0" xfId="0" applyAlignment="1" applyBorder="1" applyFont="1">
      <alignment horizontal="center" readingOrder="0"/>
    </xf>
    <xf borderId="4" fillId="9" fontId="10" numFmtId="0" xfId="0" applyAlignment="1" applyBorder="1" applyFont="1">
      <alignment horizontal="center" readingOrder="0"/>
    </xf>
    <xf borderId="4" fillId="9" fontId="10" numFmtId="166" xfId="0" applyAlignment="1" applyBorder="1" applyFont="1" applyNumberFormat="1">
      <alignment horizontal="center" readingOrder="0"/>
    </xf>
    <xf borderId="4" fillId="9" fontId="10" numFmtId="0" xfId="0" applyAlignment="1" applyBorder="1" applyFont="1">
      <alignment readingOrder="0"/>
    </xf>
    <xf borderId="4" fillId="9" fontId="10" numFmtId="0" xfId="0" applyBorder="1" applyFont="1"/>
    <xf borderId="4" fillId="9" fontId="10" numFmtId="0" xfId="0" applyAlignment="1" applyBorder="1" applyFont="1">
      <alignment horizontal="left" readingOrder="0"/>
    </xf>
    <xf borderId="4" fillId="9" fontId="11" numFmtId="165" xfId="0" applyAlignment="1" applyBorder="1" applyFont="1" applyNumberFormat="1">
      <alignment horizontal="center"/>
    </xf>
    <xf borderId="4" fillId="9" fontId="12" numFmtId="0" xfId="0" applyAlignment="1" applyBorder="1" applyFont="1">
      <alignment horizontal="center" readingOrder="0"/>
    </xf>
    <xf borderId="8" fillId="9" fontId="9" numFmtId="0" xfId="0" applyAlignment="1" applyBorder="1" applyFont="1">
      <alignment horizontal="center" readingOrder="0"/>
    </xf>
    <xf borderId="8" fillId="9" fontId="10" numFmtId="0" xfId="0" applyAlignment="1" applyBorder="1" applyFont="1">
      <alignment horizontal="center" readingOrder="0"/>
    </xf>
    <xf borderId="8" fillId="9" fontId="10" numFmtId="166" xfId="0" applyAlignment="1" applyBorder="1" applyFont="1" applyNumberFormat="1">
      <alignment horizontal="center" readingOrder="0"/>
    </xf>
    <xf borderId="8" fillId="9" fontId="10" numFmtId="0" xfId="0" applyAlignment="1" applyBorder="1" applyFont="1">
      <alignment readingOrder="0"/>
    </xf>
    <xf borderId="8" fillId="9" fontId="10" numFmtId="0" xfId="0" applyBorder="1" applyFont="1"/>
    <xf borderId="4" fillId="9" fontId="10" numFmtId="0" xfId="0" applyAlignment="1" applyBorder="1" applyFont="1">
      <alignment horizontal="left" readingOrder="0" vertical="bottom"/>
    </xf>
    <xf borderId="4" fillId="9" fontId="11" numFmtId="165" xfId="0" applyAlignment="1" applyBorder="1" applyFont="1" applyNumberFormat="1">
      <alignment horizontal="center" readingOrder="0" vertical="bottom"/>
    </xf>
    <xf borderId="8" fillId="9" fontId="12" numFmtId="0" xfId="0" applyAlignment="1" applyBorder="1" applyFont="1">
      <alignment horizontal="center" readingOrder="0"/>
    </xf>
    <xf borderId="4" fillId="9" fontId="11" numFmtId="165" xfId="0" applyAlignment="1" applyBorder="1" applyFont="1" applyNumberFormat="1">
      <alignment horizontal="center" readingOrder="0"/>
    </xf>
    <xf borderId="4" fillId="0" fontId="19" numFmtId="166" xfId="0" applyAlignment="1" applyBorder="1" applyFont="1" applyNumberFormat="1">
      <alignment horizontal="center"/>
    </xf>
    <xf borderId="4" fillId="0" fontId="30" numFmtId="165" xfId="0" applyAlignment="1" applyBorder="1" applyFont="1" applyNumberFormat="1">
      <alignment horizontal="center" readingOrder="0"/>
    </xf>
    <xf borderId="8" fillId="0" fontId="9" numFmtId="0" xfId="0" applyAlignment="1" applyBorder="1" applyFont="1">
      <alignment horizontal="center" readingOrder="0"/>
    </xf>
    <xf borderId="8" fillId="0" fontId="10" numFmtId="0" xfId="0" applyAlignment="1" applyBorder="1" applyFont="1">
      <alignment horizontal="center" readingOrder="0"/>
    </xf>
    <xf borderId="8" fillId="0" fontId="10" numFmtId="166" xfId="0" applyAlignment="1" applyBorder="1" applyFont="1" applyNumberFormat="1">
      <alignment horizontal="center" readingOrder="0"/>
    </xf>
    <xf borderId="8" fillId="0" fontId="10" numFmtId="0" xfId="0" applyAlignment="1" applyBorder="1" applyFont="1">
      <alignment readingOrder="0"/>
    </xf>
    <xf borderId="8" fillId="0" fontId="10" numFmtId="0" xfId="0" applyBorder="1" applyFont="1"/>
    <xf borderId="8" fillId="0" fontId="10" numFmtId="0" xfId="0" applyAlignment="1" applyBorder="1" applyFont="1">
      <alignment horizontal="left" readingOrder="0"/>
    </xf>
    <xf borderId="8" fillId="0" fontId="12" numFmtId="0" xfId="0" applyAlignment="1" applyBorder="1" applyFont="1">
      <alignment horizontal="center" readingOrder="0"/>
    </xf>
    <xf borderId="0" fillId="9" fontId="6" numFmtId="0" xfId="0" applyAlignment="1" applyFont="1">
      <alignment readingOrder="0"/>
    </xf>
    <xf borderId="4" fillId="0" fontId="10" numFmtId="165" xfId="0" applyAlignment="1" applyBorder="1" applyFont="1" applyNumberFormat="1">
      <alignment horizontal="center" readingOrder="0"/>
    </xf>
    <xf borderId="0" fillId="9" fontId="10" numFmtId="165" xfId="0" applyAlignment="1" applyFont="1" applyNumberFormat="1">
      <alignment horizontal="center" readingOrder="0"/>
    </xf>
    <xf borderId="4" fillId="0" fontId="35" numFmtId="0" xfId="0" applyAlignment="1" applyBorder="1" applyFont="1">
      <alignment horizontal="center" readingOrder="0"/>
    </xf>
    <xf borderId="4" fillId="0" fontId="25" numFmtId="0" xfId="0" applyAlignment="1" applyBorder="1" applyFont="1">
      <alignment horizontal="center" readingOrder="0"/>
    </xf>
    <xf borderId="4" fillId="0" fontId="25" numFmtId="0" xfId="0" applyBorder="1" applyFont="1"/>
    <xf borderId="4" fillId="0" fontId="25" numFmtId="0" xfId="0" applyAlignment="1" applyBorder="1" applyFont="1">
      <alignment horizontal="left" readingOrder="0"/>
    </xf>
    <xf borderId="4" fillId="0" fontId="26" numFmtId="165" xfId="0" applyAlignment="1" applyBorder="1" applyFont="1" applyNumberFormat="1">
      <alignment horizontal="center" readingOrder="0"/>
    </xf>
    <xf borderId="4" fillId="0" fontId="36" numFmtId="0" xfId="0" applyAlignment="1" applyBorder="1" applyFont="1">
      <alignment horizontal="center" readingOrder="0"/>
    </xf>
    <xf borderId="0" fillId="0" fontId="28" numFmtId="0" xfId="0" applyFont="1"/>
    <xf borderId="4" fillId="9" fontId="10" numFmtId="169" xfId="0" applyAlignment="1" applyBorder="1" applyFont="1" applyNumberFormat="1">
      <alignment horizontal="center" readingOrder="0"/>
    </xf>
    <xf borderId="4" fillId="0" fontId="37" numFmtId="0" xfId="0" applyAlignment="1" applyBorder="1" applyFont="1">
      <alignment horizontal="center" readingOrder="0"/>
    </xf>
    <xf borderId="4" fillId="0" fontId="38" numFmtId="168" xfId="0" applyAlignment="1" applyBorder="1" applyFont="1" applyNumberFormat="1">
      <alignment horizontal="center" readingOrder="0"/>
    </xf>
    <xf borderId="4" fillId="0" fontId="38" numFmtId="0" xfId="0" applyAlignment="1" applyBorder="1" applyFont="1">
      <alignment readingOrder="0"/>
    </xf>
    <xf borderId="4" fillId="0" fontId="38" numFmtId="0" xfId="0" applyBorder="1" applyFont="1"/>
    <xf borderId="4" fillId="0" fontId="38" numFmtId="0" xfId="0" applyAlignment="1" applyBorder="1" applyFont="1">
      <alignment horizontal="left" readingOrder="0"/>
    </xf>
    <xf borderId="4" fillId="0" fontId="23" numFmtId="165" xfId="0" applyAlignment="1" applyBorder="1" applyFont="1" applyNumberFormat="1">
      <alignment horizontal="center" readingOrder="0"/>
    </xf>
    <xf borderId="0" fillId="0" fontId="39" numFmtId="0" xfId="0" applyFont="1"/>
    <xf borderId="4" fillId="0" fontId="38" numFmtId="166" xfId="0" applyAlignment="1" applyBorder="1" applyFont="1" applyNumberFormat="1">
      <alignment horizontal="center" readingOrder="0"/>
    </xf>
    <xf borderId="4" fillId="9" fontId="35" numFmtId="0" xfId="0" applyAlignment="1" applyBorder="1" applyFont="1">
      <alignment horizontal="center" readingOrder="0"/>
    </xf>
    <xf borderId="4" fillId="9" fontId="25" numFmtId="0" xfId="0" applyAlignment="1" applyBorder="1" applyFont="1">
      <alignment horizontal="center" readingOrder="0"/>
    </xf>
    <xf borderId="4" fillId="9" fontId="25" numFmtId="166" xfId="0" applyAlignment="1" applyBorder="1" applyFont="1" applyNumberFormat="1">
      <alignment horizontal="center" readingOrder="0"/>
    </xf>
    <xf borderId="4" fillId="9" fontId="25" numFmtId="0" xfId="0" applyAlignment="1" applyBorder="1" applyFont="1">
      <alignment readingOrder="0"/>
    </xf>
    <xf borderId="4" fillId="9" fontId="25" numFmtId="0" xfId="0" applyBorder="1" applyFont="1"/>
    <xf borderId="4" fillId="9" fontId="25" numFmtId="0" xfId="0" applyAlignment="1" applyBorder="1" applyFont="1">
      <alignment horizontal="left" readingOrder="0"/>
    </xf>
    <xf borderId="4" fillId="9" fontId="26" numFmtId="165" xfId="0" applyAlignment="1" applyBorder="1" applyFont="1" applyNumberFormat="1">
      <alignment horizontal="center" readingOrder="0"/>
    </xf>
    <xf borderId="4" fillId="9" fontId="36" numFmtId="0" xfId="0" applyAlignment="1" applyBorder="1" applyFont="1">
      <alignment horizontal="center" readingOrder="0"/>
    </xf>
    <xf borderId="0" fillId="9" fontId="28" numFmtId="0" xfId="0" applyFont="1"/>
    <xf borderId="4" fillId="0" fontId="10" numFmtId="0" xfId="0" applyAlignment="1" applyBorder="1" applyFont="1">
      <alignment horizontal="left"/>
    </xf>
    <xf borderId="4" fillId="0" fontId="25" numFmtId="0" xfId="0" applyAlignment="1" applyBorder="1" applyFont="1">
      <alignment readingOrder="0"/>
    </xf>
    <xf borderId="4" fillId="0" fontId="26" numFmtId="165" xfId="0" applyAlignment="1" applyBorder="1" applyFont="1" applyNumberFormat="1">
      <alignment horizontal="center"/>
    </xf>
    <xf borderId="4" fillId="0" fontId="10" numFmtId="166" xfId="0" applyAlignment="1" applyBorder="1" applyFont="1" applyNumberFormat="1">
      <alignment horizontal="center"/>
    </xf>
    <xf borderId="4" fillId="9" fontId="26" numFmtId="165" xfId="0" applyAlignment="1" applyBorder="1" applyFont="1" applyNumberFormat="1">
      <alignment horizontal="center"/>
    </xf>
    <xf borderId="4" fillId="5" fontId="32" numFmtId="0" xfId="0" applyAlignment="1" applyBorder="1" applyFont="1">
      <alignment horizontal="center" readingOrder="0"/>
    </xf>
    <xf borderId="4" fillId="5" fontId="19" numFmtId="0" xfId="0" applyAlignment="1" applyBorder="1" applyFont="1">
      <alignment horizontal="center" readingOrder="0"/>
    </xf>
    <xf borderId="4" fillId="5" fontId="19" numFmtId="166" xfId="0" applyAlignment="1" applyBorder="1" applyFont="1" applyNumberFormat="1">
      <alignment horizontal="center"/>
    </xf>
    <xf borderId="4" fillId="5" fontId="19" numFmtId="0" xfId="0" applyBorder="1" applyFont="1"/>
    <xf borderId="4" fillId="5" fontId="19" numFmtId="0" xfId="0" applyAlignment="1" applyBorder="1" applyFont="1">
      <alignment horizontal="left" readingOrder="0"/>
    </xf>
    <xf borderId="4" fillId="5" fontId="30" numFmtId="165" xfId="0" applyAlignment="1" applyBorder="1" applyFont="1" applyNumberFormat="1">
      <alignment horizontal="center" readingOrder="0"/>
    </xf>
    <xf borderId="4" fillId="5" fontId="33" numFmtId="0" xfId="0" applyAlignment="1" applyBorder="1" applyFont="1">
      <alignment horizontal="center" readingOrder="0"/>
    </xf>
    <xf borderId="4" fillId="0" fontId="10" numFmtId="169" xfId="0" applyAlignment="1" applyBorder="1" applyFont="1" applyNumberFormat="1">
      <alignment horizontal="center" readingOrder="0"/>
    </xf>
    <xf borderId="4" fillId="9" fontId="10" numFmtId="167" xfId="0" applyAlignment="1" applyBorder="1" applyFont="1" applyNumberFormat="1">
      <alignment horizontal="center" readingOrder="0"/>
    </xf>
    <xf borderId="4" fillId="9" fontId="10" numFmtId="168" xfId="0" applyAlignment="1" applyBorder="1" applyFont="1" applyNumberFormat="1">
      <alignment horizontal="center" readingOrder="0"/>
    </xf>
    <xf borderId="0" fillId="0" fontId="6" numFmtId="0" xfId="0" applyAlignment="1" applyFont="1">
      <alignment readingOrder="0"/>
    </xf>
    <xf borderId="4" fillId="0" fontId="32" numFmtId="0" xfId="0" applyAlignment="1" applyBorder="1" applyFont="1">
      <alignment horizontal="center"/>
    </xf>
    <xf borderId="4" fillId="0" fontId="19" numFmtId="0" xfId="0" applyAlignment="1" applyBorder="1" applyFont="1">
      <alignment horizontal="left"/>
    </xf>
    <xf borderId="4" fillId="0" fontId="33" numFmtId="0" xfId="0" applyAlignment="1" applyBorder="1" applyFont="1">
      <alignment horizontal="center"/>
    </xf>
    <xf borderId="4" fillId="5" fontId="9" numFmtId="0" xfId="0" applyAlignment="1" applyBorder="1" applyFont="1">
      <alignment horizontal="center"/>
    </xf>
    <xf borderId="4" fillId="5" fontId="10" numFmtId="166" xfId="0" applyAlignment="1" applyBorder="1" applyFont="1" applyNumberFormat="1">
      <alignment horizontal="center"/>
    </xf>
    <xf borderId="4" fillId="5" fontId="10" numFmtId="0" xfId="0" applyAlignment="1" applyBorder="1" applyFont="1">
      <alignment horizontal="left"/>
    </xf>
    <xf borderId="4" fillId="12" fontId="11" numFmtId="165" xfId="0" applyAlignment="1" applyBorder="1" applyFill="1" applyFont="1" applyNumberFormat="1">
      <alignment horizontal="center"/>
    </xf>
    <xf borderId="4" fillId="13" fontId="9" numFmtId="0" xfId="0" applyAlignment="1" applyBorder="1" applyFill="1" applyFont="1">
      <alignment horizontal="center"/>
    </xf>
    <xf borderId="4" fillId="13" fontId="10" numFmtId="0" xfId="0" applyAlignment="1" applyBorder="1" applyFont="1">
      <alignment horizontal="center" readingOrder="0"/>
    </xf>
    <xf borderId="4" fillId="13" fontId="10" numFmtId="166" xfId="0" applyAlignment="1" applyBorder="1" applyFont="1" applyNumberFormat="1">
      <alignment horizontal="center"/>
    </xf>
    <xf borderId="4" fillId="13" fontId="10" numFmtId="0" xfId="0" applyBorder="1" applyFont="1"/>
    <xf borderId="4" fillId="13" fontId="10" numFmtId="0" xfId="0" applyAlignment="1" applyBorder="1" applyFont="1">
      <alignment horizontal="left"/>
    </xf>
    <xf borderId="4" fillId="13" fontId="11" numFmtId="165" xfId="0" applyAlignment="1" applyBorder="1" applyFont="1" applyNumberFormat="1">
      <alignment horizontal="center"/>
    </xf>
    <xf borderId="4" fillId="13" fontId="12" numFmtId="0" xfId="0" applyAlignment="1" applyBorder="1" applyFont="1">
      <alignment horizontal="center"/>
    </xf>
    <xf borderId="0" fillId="13" fontId="6" numFmtId="0" xfId="0" applyFont="1"/>
    <xf borderId="4" fillId="5" fontId="11" numFmtId="165" xfId="0" applyAlignment="1" applyBorder="1" applyFont="1" applyNumberFormat="1">
      <alignment horizontal="center"/>
    </xf>
    <xf borderId="4" fillId="7" fontId="11" numFmtId="165" xfId="0" applyAlignment="1" applyBorder="1" applyFont="1" applyNumberFormat="1">
      <alignment horizontal="center" readingOrder="0"/>
    </xf>
    <xf borderId="4" fillId="5" fontId="19" numFmtId="0" xfId="0" applyAlignment="1" applyBorder="1" applyFont="1">
      <alignment readingOrder="0"/>
    </xf>
    <xf borderId="4" fillId="5" fontId="19" numFmtId="166" xfId="0" applyAlignment="1" applyBorder="1" applyFont="1" applyNumberFormat="1">
      <alignment horizontal="center" readingOrder="0"/>
    </xf>
    <xf borderId="4" fillId="9" fontId="12" numFmtId="0" xfId="0" applyAlignment="1" applyBorder="1" applyFont="1">
      <alignment horizontal="center"/>
    </xf>
    <xf borderId="4" fillId="9" fontId="9" numFmtId="0" xfId="0" applyAlignment="1" applyBorder="1" applyFont="1">
      <alignment horizontal="center"/>
    </xf>
    <xf borderId="4" fillId="0" fontId="10" numFmtId="169" xfId="0" applyAlignment="1" applyBorder="1" applyFont="1" applyNumberFormat="1">
      <alignment horizontal="left" readingOrder="0" shrinkToFit="0" wrapText="1"/>
    </xf>
    <xf borderId="4" fillId="5" fontId="19" numFmtId="165" xfId="0" applyAlignment="1" applyBorder="1" applyFont="1" applyNumberFormat="1">
      <alignment horizontal="center" readingOrder="0"/>
    </xf>
    <xf borderId="4" fillId="5" fontId="32" numFmtId="0" xfId="0" applyAlignment="1" applyBorder="1" applyFont="1">
      <alignment horizontal="left" readingOrder="0"/>
    </xf>
    <xf borderId="4" fillId="0" fontId="32" numFmtId="0" xfId="0" applyAlignment="1" applyBorder="1" applyFont="1">
      <alignment horizontal="left" readingOrder="0"/>
    </xf>
    <xf borderId="0" fillId="0" fontId="10" numFmtId="0" xfId="0" applyAlignment="1" applyFont="1">
      <alignment horizontal="center" readingOrder="0"/>
    </xf>
    <xf borderId="14" fillId="2" fontId="40" numFmtId="0" xfId="0" applyAlignment="1" applyBorder="1" applyFont="1">
      <alignment horizontal="center" vertical="bottom"/>
    </xf>
    <xf borderId="15" fillId="0" fontId="21" numFmtId="0" xfId="0" applyBorder="1" applyFont="1"/>
    <xf borderId="16" fillId="0" fontId="21" numFmtId="0" xfId="0" applyBorder="1" applyFont="1"/>
    <xf borderId="14" fillId="2" fontId="40" numFmtId="0" xfId="0" applyAlignment="1" applyBorder="1" applyFont="1">
      <alignment horizontal="center" readingOrder="0" vertical="bottom"/>
    </xf>
    <xf borderId="0" fillId="2" fontId="1" numFmtId="0" xfId="0" applyAlignment="1" applyFont="1">
      <alignment horizontal="center" readingOrder="0" vertical="bottom"/>
    </xf>
    <xf borderId="17" fillId="2" fontId="40" numFmtId="0" xfId="0" applyAlignment="1" applyBorder="1" applyFont="1">
      <alignment horizontal="center"/>
    </xf>
    <xf borderId="17" fillId="2" fontId="1" numFmtId="0" xfId="0" applyAlignment="1" applyBorder="1" applyFont="1">
      <alignment horizontal="center"/>
    </xf>
    <xf borderId="17" fillId="2" fontId="1" numFmtId="0" xfId="0" applyAlignment="1" applyBorder="1" applyFont="1">
      <alignment readingOrder="0"/>
    </xf>
    <xf borderId="17" fillId="2" fontId="1" numFmtId="0" xfId="0" applyBorder="1" applyFont="1"/>
    <xf borderId="18" fillId="2" fontId="1" numFmtId="0" xfId="0" applyAlignment="1" applyBorder="1" applyFont="1">
      <alignment horizontal="center" readingOrder="0"/>
    </xf>
    <xf borderId="19" fillId="2" fontId="1" numFmtId="0" xfId="0" applyAlignment="1" applyBorder="1" applyFont="1">
      <alignment horizontal="center" readingOrder="0"/>
    </xf>
    <xf borderId="20" fillId="2" fontId="1" numFmtId="0" xfId="0" applyAlignment="1" applyBorder="1" applyFont="1">
      <alignment horizontal="center" readingOrder="0"/>
    </xf>
    <xf borderId="17" fillId="2" fontId="31" numFmtId="165" xfId="0" applyAlignment="1" applyBorder="1" applyFont="1" applyNumberFormat="1">
      <alignment horizontal="center"/>
    </xf>
    <xf borderId="17" fillId="2" fontId="1" numFmtId="166" xfId="0" applyAlignment="1" applyBorder="1" applyFont="1" applyNumberFormat="1">
      <alignment horizontal="center"/>
    </xf>
    <xf borderId="17" fillId="2" fontId="1" numFmtId="0" xfId="0" applyAlignment="1" applyBorder="1" applyFont="1">
      <alignment horizontal="left"/>
    </xf>
    <xf borderId="8" fillId="2" fontId="41" numFmtId="0" xfId="0" applyAlignment="1" applyBorder="1" applyFont="1">
      <alignment horizontal="center"/>
    </xf>
    <xf borderId="8" fillId="2" fontId="41" numFmtId="166" xfId="0" applyAlignment="1" applyBorder="1" applyFont="1" applyNumberFormat="1">
      <alignment horizontal="center" readingOrder="0"/>
    </xf>
    <xf borderId="8" fillId="2" fontId="1" numFmtId="0" xfId="0" applyAlignment="1" applyBorder="1" applyFont="1">
      <alignment horizontal="center" readingOrder="0"/>
    </xf>
    <xf borderId="17" fillId="2" fontId="1" numFmtId="165" xfId="0" applyAlignment="1" applyBorder="1" applyFont="1" applyNumberFormat="1">
      <alignment horizontal="center"/>
    </xf>
    <xf borderId="17" fillId="2" fontId="1" numFmtId="0" xfId="0" applyAlignment="1" applyBorder="1" applyFont="1">
      <alignment horizontal="center" shrinkToFit="0" wrapText="1"/>
    </xf>
    <xf borderId="0" fillId="2" fontId="1" numFmtId="0" xfId="0" applyAlignment="1" applyFont="1">
      <alignment horizontal="center" readingOrder="0" shrinkToFit="0" vertical="bottom" wrapText="1"/>
    </xf>
    <xf borderId="0" fillId="14" fontId="6" numFmtId="0" xfId="0" applyFill="1" applyFont="1"/>
    <xf borderId="4" fillId="14" fontId="5" numFmtId="0" xfId="0" applyAlignment="1" applyBorder="1" applyFont="1">
      <alignment horizontal="center" readingOrder="0"/>
    </xf>
    <xf borderId="4" fillId="14" fontId="6" numFmtId="0" xfId="0" applyAlignment="1" applyBorder="1" applyFont="1">
      <alignment horizontal="center" vertical="bottom"/>
    </xf>
    <xf borderId="4" fillId="14" fontId="6" numFmtId="0" xfId="0" applyAlignment="1" applyBorder="1" applyFont="1">
      <alignment readingOrder="0"/>
    </xf>
    <xf borderId="4" fillId="14" fontId="6" numFmtId="0" xfId="0" applyBorder="1" applyFont="1"/>
    <xf borderId="4" fillId="14" fontId="6" numFmtId="0" xfId="0" applyAlignment="1" applyBorder="1" applyFont="1">
      <alignment horizontal="center" readingOrder="0"/>
    </xf>
    <xf borderId="4" fillId="14" fontId="6" numFmtId="0" xfId="0" applyAlignment="1" applyBorder="1" applyFont="1">
      <alignment vertical="bottom"/>
    </xf>
    <xf borderId="4" fillId="14" fontId="22" numFmtId="165" xfId="0" applyAlignment="1" applyBorder="1" applyFont="1" applyNumberFormat="1">
      <alignment horizontal="center" vertical="bottom"/>
    </xf>
    <xf borderId="4" fillId="14" fontId="6" numFmtId="166" xfId="0" applyAlignment="1" applyBorder="1" applyFont="1" applyNumberFormat="1">
      <alignment horizontal="center" readingOrder="0"/>
    </xf>
    <xf borderId="4" fillId="14" fontId="6" numFmtId="0" xfId="0" applyAlignment="1" applyBorder="1" applyFont="1">
      <alignment horizontal="left" readingOrder="0"/>
    </xf>
    <xf borderId="4" fillId="14" fontId="6" numFmtId="165" xfId="0" applyAlignment="1" applyBorder="1" applyFont="1" applyNumberFormat="1">
      <alignment horizontal="center" readingOrder="0"/>
    </xf>
    <xf borderId="4" fillId="14" fontId="6" numFmtId="0" xfId="0" applyAlignment="1" applyBorder="1" applyFont="1">
      <alignment horizontal="center"/>
    </xf>
    <xf borderId="4" fillId="0" fontId="5" numFmtId="0" xfId="0" applyAlignment="1" applyBorder="1" applyFont="1">
      <alignment horizontal="center"/>
    </xf>
    <xf borderId="4" fillId="0" fontId="34" numFmtId="0" xfId="0" applyAlignment="1" applyBorder="1" applyFont="1">
      <alignment horizontal="center" vertical="bottom"/>
    </xf>
    <xf borderId="4" fillId="0" fontId="6" numFmtId="0" xfId="0" applyBorder="1" applyFont="1"/>
    <xf borderId="4" fillId="0" fontId="6" numFmtId="0" xfId="0" applyAlignment="1" applyBorder="1" applyFont="1">
      <alignment horizontal="center"/>
    </xf>
    <xf borderId="4" fillId="0" fontId="34" numFmtId="0" xfId="0" applyAlignment="1" applyBorder="1" applyFont="1">
      <alignment vertical="bottom"/>
    </xf>
    <xf borderId="4" fillId="5" fontId="42" numFmtId="165" xfId="0" applyAlignment="1" applyBorder="1" applyFont="1" applyNumberFormat="1">
      <alignment horizontal="center" vertical="bottom"/>
    </xf>
    <xf borderId="4" fillId="0" fontId="6" numFmtId="166" xfId="0" applyAlignment="1" applyBorder="1" applyFont="1" applyNumberFormat="1">
      <alignment horizontal="center"/>
    </xf>
    <xf borderId="4" fillId="0" fontId="6" numFmtId="0" xfId="0" applyAlignment="1" applyBorder="1" applyFont="1">
      <alignment horizontal="left"/>
    </xf>
    <xf borderId="4" fillId="0" fontId="6" numFmtId="165" xfId="0" applyAlignment="1" applyBorder="1" applyFont="1" applyNumberFormat="1">
      <alignment horizontal="center"/>
    </xf>
    <xf borderId="4" fillId="14" fontId="6" numFmtId="0" xfId="0" applyAlignment="1" applyBorder="1" applyFont="1">
      <alignment readingOrder="0" shrinkToFit="0" wrapText="1"/>
    </xf>
    <xf borderId="7" fillId="14" fontId="6" numFmtId="0" xfId="0" applyAlignment="1" applyBorder="1" applyFont="1">
      <alignment horizontal="center" readingOrder="0"/>
    </xf>
    <xf borderId="8" fillId="9" fontId="5" numFmtId="0" xfId="0" applyAlignment="1" applyBorder="1" applyFont="1">
      <alignment horizontal="center" readingOrder="0"/>
    </xf>
    <xf borderId="8" fillId="9" fontId="6" numFmtId="0" xfId="0" applyAlignment="1" applyBorder="1" applyFont="1">
      <alignment horizontal="center" vertical="bottom"/>
    </xf>
    <xf borderId="8" fillId="9" fontId="6" numFmtId="0" xfId="0" applyAlignment="1" applyBorder="1" applyFont="1">
      <alignment readingOrder="0"/>
    </xf>
    <xf borderId="8" fillId="9" fontId="6" numFmtId="0" xfId="0" applyBorder="1" applyFont="1"/>
    <xf borderId="8" fillId="9" fontId="6" numFmtId="0" xfId="0" applyAlignment="1" applyBorder="1" applyFont="1">
      <alignment horizontal="center" readingOrder="0"/>
    </xf>
    <xf borderId="4" fillId="9" fontId="6" numFmtId="0" xfId="0" applyAlignment="1" applyBorder="1" applyFont="1">
      <alignment vertical="bottom"/>
    </xf>
    <xf borderId="4" fillId="9" fontId="22" numFmtId="165" xfId="0" applyAlignment="1" applyBorder="1" applyFont="1" applyNumberFormat="1">
      <alignment horizontal="center" vertical="bottom"/>
    </xf>
    <xf borderId="8" fillId="9" fontId="6" numFmtId="166" xfId="0" applyAlignment="1" applyBorder="1" applyFont="1" applyNumberFormat="1">
      <alignment horizontal="center" readingOrder="0"/>
    </xf>
    <xf borderId="4" fillId="9" fontId="6" numFmtId="0" xfId="0" applyAlignment="1" applyBorder="1" applyFont="1">
      <alignment horizontal="left" readingOrder="0"/>
    </xf>
    <xf borderId="4" fillId="9" fontId="6" numFmtId="0" xfId="0" applyAlignment="1" applyBorder="1" applyFont="1">
      <alignment readingOrder="0"/>
    </xf>
    <xf borderId="8" fillId="9" fontId="6" numFmtId="165" xfId="0" applyAlignment="1" applyBorder="1" applyFont="1" applyNumberFormat="1">
      <alignment horizontal="center" readingOrder="0"/>
    </xf>
    <xf borderId="4" fillId="9" fontId="6" numFmtId="0" xfId="0" applyAlignment="1" applyBorder="1" applyFont="1">
      <alignment horizontal="center" readingOrder="0"/>
    </xf>
    <xf borderId="4" fillId="0" fontId="6" numFmtId="0" xfId="0" applyAlignment="1" applyBorder="1" applyFont="1">
      <alignment horizontal="center" vertical="bottom"/>
    </xf>
    <xf borderId="4" fillId="0" fontId="6" numFmtId="0" xfId="0" applyAlignment="1" applyBorder="1" applyFont="1">
      <alignment readingOrder="0" vertical="bottom"/>
    </xf>
    <xf borderId="4" fillId="7" fontId="22" numFmtId="165" xfId="0" applyAlignment="1" applyBorder="1" applyFont="1" applyNumberFormat="1">
      <alignment horizontal="center" vertical="bottom"/>
    </xf>
    <xf borderId="0" fillId="10" fontId="6" numFmtId="0" xfId="0" applyFont="1"/>
    <xf borderId="4" fillId="10" fontId="5" numFmtId="0" xfId="0" applyAlignment="1" applyBorder="1" applyFont="1">
      <alignment horizontal="center" readingOrder="0"/>
    </xf>
    <xf borderId="4" fillId="10" fontId="6" numFmtId="0" xfId="0" applyAlignment="1" applyBorder="1" applyFont="1">
      <alignment horizontal="center" vertical="bottom"/>
    </xf>
    <xf borderId="4" fillId="10" fontId="6" numFmtId="0" xfId="0" applyAlignment="1" applyBorder="1" applyFont="1">
      <alignment readingOrder="0"/>
    </xf>
    <xf borderId="4" fillId="10" fontId="6" numFmtId="0" xfId="0" applyBorder="1" applyFont="1"/>
    <xf borderId="4" fillId="10" fontId="6" numFmtId="0" xfId="0" applyAlignment="1" applyBorder="1" applyFont="1">
      <alignment horizontal="center" readingOrder="0"/>
    </xf>
    <xf borderId="4" fillId="10" fontId="6" numFmtId="0" xfId="0" applyAlignment="1" applyBorder="1" applyFont="1">
      <alignment readingOrder="0" vertical="bottom"/>
    </xf>
    <xf borderId="4" fillId="10" fontId="22" numFmtId="165" xfId="0" applyAlignment="1" applyBorder="1" applyFont="1" applyNumberFormat="1">
      <alignment horizontal="center" readingOrder="0" vertical="bottom"/>
    </xf>
    <xf borderId="4" fillId="10" fontId="6" numFmtId="166" xfId="0" applyAlignment="1" applyBorder="1" applyFont="1" applyNumberFormat="1">
      <alignment horizontal="center" readingOrder="0"/>
    </xf>
    <xf borderId="4" fillId="10" fontId="6" numFmtId="0" xfId="0" applyAlignment="1" applyBorder="1" applyFont="1">
      <alignment horizontal="left" readingOrder="0"/>
    </xf>
    <xf borderId="4" fillId="10" fontId="6" numFmtId="165" xfId="0" applyAlignment="1" applyBorder="1" applyFont="1" applyNumberFormat="1">
      <alignment horizontal="center" readingOrder="0"/>
    </xf>
    <xf borderId="4" fillId="14" fontId="6" numFmtId="0" xfId="0" applyAlignment="1" applyBorder="1" applyFont="1">
      <alignment readingOrder="0" vertical="bottom"/>
    </xf>
    <xf borderId="4" fillId="14" fontId="22" numFmtId="165" xfId="0" applyAlignment="1" applyBorder="1" applyFont="1" applyNumberFormat="1">
      <alignment horizontal="center" readingOrder="0" vertical="bottom"/>
    </xf>
    <xf borderId="4" fillId="7" fontId="22" numFmtId="165" xfId="0" applyAlignment="1" applyBorder="1" applyFont="1" applyNumberFormat="1">
      <alignment horizontal="center" readingOrder="0" vertical="bottom"/>
    </xf>
    <xf borderId="4" fillId="0" fontId="34" numFmtId="0" xfId="0" applyAlignment="1" applyBorder="1" applyFont="1">
      <alignment readingOrder="0" vertical="bottom"/>
    </xf>
    <xf borderId="4" fillId="5" fontId="42" numFmtId="165" xfId="0" applyAlignment="1" applyBorder="1" applyFont="1" applyNumberFormat="1">
      <alignment horizontal="center" readingOrder="0" vertical="bottom"/>
    </xf>
    <xf borderId="4" fillId="0" fontId="5" numFmtId="0" xfId="0" applyAlignment="1" applyBorder="1" applyFont="1">
      <alignment horizontal="center" readingOrder="0"/>
    </xf>
    <xf borderId="4" fillId="0" fontId="6" numFmtId="0" xfId="0" applyAlignment="1" applyBorder="1" applyFont="1">
      <alignment readingOrder="0"/>
    </xf>
    <xf borderId="4" fillId="0" fontId="6" numFmtId="0" xfId="0" applyAlignment="1" applyBorder="1" applyFont="1">
      <alignment horizontal="center" readingOrder="0"/>
    </xf>
    <xf borderId="4" fillId="5" fontId="22" numFmtId="165" xfId="0" applyAlignment="1" applyBorder="1" applyFont="1" applyNumberFormat="1">
      <alignment horizontal="center" readingOrder="0" vertical="bottom"/>
    </xf>
    <xf borderId="4" fillId="0" fontId="6" numFmtId="166" xfId="0" applyAlignment="1" applyBorder="1" applyFont="1" applyNumberFormat="1">
      <alignment horizontal="center" readingOrder="0"/>
    </xf>
    <xf borderId="4" fillId="0" fontId="6" numFmtId="0" xfId="0" applyAlignment="1" applyBorder="1" applyFont="1">
      <alignment horizontal="left" readingOrder="0"/>
    </xf>
    <xf borderId="4" fillId="0" fontId="6" numFmtId="165" xfId="0" applyAlignment="1" applyBorder="1" applyFont="1" applyNumberFormat="1">
      <alignment horizontal="center" readingOrder="0"/>
    </xf>
    <xf borderId="8" fillId="0" fontId="6" numFmtId="0" xfId="0" applyAlignment="1" applyBorder="1" applyFont="1">
      <alignment horizontal="center" vertical="bottom"/>
    </xf>
    <xf borderId="4" fillId="9" fontId="5" numFmtId="0" xfId="0" applyAlignment="1" applyBorder="1" applyFont="1">
      <alignment horizontal="center" readingOrder="0"/>
    </xf>
    <xf borderId="4" fillId="9" fontId="6" numFmtId="0" xfId="0" applyAlignment="1" applyBorder="1" applyFont="1">
      <alignment horizontal="center" vertical="bottom"/>
    </xf>
    <xf borderId="4" fillId="9" fontId="6" numFmtId="0" xfId="0" applyBorder="1" applyFont="1"/>
    <xf borderId="4" fillId="9" fontId="6" numFmtId="0" xfId="0" applyAlignment="1" applyBorder="1" applyFont="1">
      <alignment readingOrder="0" vertical="bottom"/>
    </xf>
    <xf borderId="4" fillId="9" fontId="22" numFmtId="165" xfId="0" applyAlignment="1" applyBorder="1" applyFont="1" applyNumberFormat="1">
      <alignment horizontal="center" readingOrder="0" vertical="bottom"/>
    </xf>
    <xf borderId="4" fillId="9" fontId="6" numFmtId="166" xfId="0" applyAlignment="1" applyBorder="1" applyFont="1" applyNumberFormat="1">
      <alignment horizontal="center" readingOrder="0"/>
    </xf>
    <xf borderId="4" fillId="9" fontId="6" numFmtId="165" xfId="0" applyAlignment="1" applyBorder="1" applyFont="1" applyNumberFormat="1">
      <alignment horizontal="center" readingOrder="0"/>
    </xf>
    <xf borderId="0" fillId="15" fontId="6" numFmtId="0" xfId="0" applyFill="1" applyFont="1"/>
    <xf borderId="8" fillId="15" fontId="5" numFmtId="0" xfId="0" applyAlignment="1" applyBorder="1" applyFont="1">
      <alignment horizontal="center" readingOrder="0"/>
    </xf>
    <xf borderId="8" fillId="15" fontId="6" numFmtId="0" xfId="0" applyAlignment="1" applyBorder="1" applyFont="1">
      <alignment horizontal="center" vertical="bottom"/>
    </xf>
    <xf borderId="8" fillId="15" fontId="6" numFmtId="0" xfId="0" applyAlignment="1" applyBorder="1" applyFont="1">
      <alignment readingOrder="0"/>
    </xf>
    <xf borderId="8" fillId="15" fontId="6" numFmtId="0" xfId="0" applyBorder="1" applyFont="1"/>
    <xf borderId="8" fillId="15" fontId="6" numFmtId="0" xfId="0" applyAlignment="1" applyBorder="1" applyFont="1">
      <alignment horizontal="center" readingOrder="0"/>
    </xf>
    <xf borderId="4" fillId="15" fontId="6" numFmtId="0" xfId="0" applyAlignment="1" applyBorder="1" applyFont="1">
      <alignment readingOrder="0" vertical="bottom"/>
    </xf>
    <xf borderId="4" fillId="15" fontId="22" numFmtId="165" xfId="0" applyAlignment="1" applyBorder="1" applyFont="1" applyNumberFormat="1">
      <alignment horizontal="center" readingOrder="0" vertical="bottom"/>
    </xf>
    <xf borderId="8" fillId="15" fontId="6" numFmtId="166" xfId="0" applyAlignment="1" applyBorder="1" applyFont="1" applyNumberFormat="1">
      <alignment horizontal="center" readingOrder="0"/>
    </xf>
    <xf borderId="4" fillId="15" fontId="6" numFmtId="0" xfId="0" applyAlignment="1" applyBorder="1" applyFont="1">
      <alignment horizontal="left" readingOrder="0"/>
    </xf>
    <xf borderId="4" fillId="15" fontId="6" numFmtId="0" xfId="0" applyAlignment="1" applyBorder="1" applyFont="1">
      <alignment readingOrder="0"/>
    </xf>
    <xf borderId="8" fillId="15" fontId="6" numFmtId="165" xfId="0" applyAlignment="1" applyBorder="1" applyFont="1" applyNumberFormat="1">
      <alignment horizontal="center" readingOrder="0"/>
    </xf>
    <xf borderId="4" fillId="15" fontId="6" numFmtId="0" xfId="0" applyAlignment="1" applyBorder="1" applyFont="1">
      <alignment horizontal="center" readingOrder="0"/>
    </xf>
    <xf borderId="0" fillId="15" fontId="6" numFmtId="0" xfId="0" applyAlignment="1" applyFont="1">
      <alignment readingOrder="0"/>
    </xf>
    <xf borderId="7" fillId="14" fontId="6" numFmtId="0" xfId="0" applyAlignment="1" applyBorder="1" applyFont="1">
      <alignment horizontal="center" readingOrder="0" shrinkToFit="0" vertical="center" wrapText="1"/>
    </xf>
    <xf borderId="4" fillId="5" fontId="6" numFmtId="0" xfId="0" applyAlignment="1" applyBorder="1" applyFont="1">
      <alignment readingOrder="0" vertical="bottom"/>
    </xf>
    <xf borderId="8" fillId="15" fontId="6" numFmtId="0" xfId="0" applyAlignment="1" applyBorder="1" applyFont="1">
      <alignment readingOrder="0" shrinkToFit="0" wrapText="1"/>
    </xf>
    <xf borderId="4" fillId="15" fontId="5" numFmtId="0" xfId="0" applyAlignment="1" applyBorder="1" applyFont="1">
      <alignment horizontal="center" readingOrder="0"/>
    </xf>
    <xf borderId="4" fillId="15" fontId="6" numFmtId="0" xfId="0" applyBorder="1" applyFont="1"/>
    <xf borderId="4" fillId="15" fontId="22" numFmtId="165" xfId="0" applyAlignment="1" applyBorder="1" applyFont="1" applyNumberFormat="1">
      <alignment horizontal="center" readingOrder="0"/>
    </xf>
    <xf borderId="4" fillId="15" fontId="6" numFmtId="166" xfId="0" applyAlignment="1" applyBorder="1" applyFont="1" applyNumberFormat="1">
      <alignment horizontal="center" readingOrder="0"/>
    </xf>
    <xf borderId="4" fillId="15" fontId="6" numFmtId="165" xfId="0" applyAlignment="1" applyBorder="1" applyFont="1" applyNumberFormat="1">
      <alignment horizontal="center" readingOrder="0"/>
    </xf>
    <xf borderId="4" fillId="0" fontId="34" numFmtId="0" xfId="0" applyAlignment="1" applyBorder="1" applyFont="1">
      <alignment horizontal="center" readingOrder="0"/>
    </xf>
    <xf borderId="4" fillId="0" fontId="34" numFmtId="0" xfId="0" applyAlignment="1" applyBorder="1" applyFont="1">
      <alignment readingOrder="0"/>
    </xf>
    <xf borderId="4" fillId="0" fontId="42" numFmtId="165" xfId="0" applyAlignment="1" applyBorder="1" applyFont="1" applyNumberFormat="1">
      <alignment horizontal="center" readingOrder="0"/>
    </xf>
    <xf borderId="8" fillId="15" fontId="6" numFmtId="0" xfId="0" applyAlignment="1" applyBorder="1" applyFont="1">
      <alignment horizontal="center" readingOrder="0" shrinkToFit="0" wrapText="1"/>
    </xf>
    <xf borderId="1" fillId="14" fontId="6" numFmtId="0" xfId="0" applyAlignment="1" applyBorder="1" applyFont="1">
      <alignment horizontal="center" readingOrder="0"/>
    </xf>
    <xf borderId="4" fillId="14" fontId="22" numFmtId="165" xfId="0" applyAlignment="1" applyBorder="1" applyFont="1" applyNumberFormat="1">
      <alignment horizontal="center"/>
    </xf>
    <xf borderId="4" fillId="7" fontId="5" numFmtId="0" xfId="0" applyAlignment="1" applyBorder="1" applyFont="1">
      <alignment horizontal="center" readingOrder="0"/>
    </xf>
    <xf borderId="4" fillId="7" fontId="6" numFmtId="0" xfId="0" applyAlignment="1" applyBorder="1" applyFont="1">
      <alignment horizontal="center" readingOrder="0"/>
    </xf>
    <xf borderId="4" fillId="7" fontId="6" numFmtId="0" xfId="0" applyAlignment="1" applyBorder="1" applyFont="1">
      <alignment readingOrder="0"/>
    </xf>
    <xf borderId="4" fillId="7" fontId="6" numFmtId="0" xfId="0" applyBorder="1" applyFont="1"/>
    <xf borderId="4" fillId="7" fontId="6" numFmtId="0" xfId="0" applyAlignment="1" applyBorder="1" applyFont="1">
      <alignment horizontal="center"/>
    </xf>
    <xf borderId="4" fillId="16" fontId="22" numFmtId="165" xfId="0" applyAlignment="1" applyBorder="1" applyFill="1" applyFont="1" applyNumberFormat="1">
      <alignment horizontal="center"/>
    </xf>
    <xf borderId="4" fillId="7" fontId="6" numFmtId="166" xfId="0" applyAlignment="1" applyBorder="1" applyFont="1" applyNumberFormat="1">
      <alignment horizontal="center" readingOrder="0"/>
    </xf>
    <xf borderId="4" fillId="7" fontId="6" numFmtId="0" xfId="0" applyAlignment="1" applyBorder="1" applyFont="1">
      <alignment horizontal="left" readingOrder="0"/>
    </xf>
    <xf borderId="4" fillId="7" fontId="6" numFmtId="165" xfId="0" applyAlignment="1" applyBorder="1" applyFont="1" applyNumberFormat="1">
      <alignment horizontal="center" readingOrder="0"/>
    </xf>
    <xf borderId="4" fillId="7" fontId="22" numFmtId="165" xfId="0" applyAlignment="1" applyBorder="1" applyFont="1" applyNumberFormat="1">
      <alignment horizontal="center" readingOrder="0"/>
    </xf>
    <xf borderId="4" fillId="0" fontId="6" numFmtId="0" xfId="0" applyAlignment="1" applyBorder="1" applyFont="1">
      <alignment shrinkToFit="0" vertical="bottom" wrapText="1"/>
    </xf>
    <xf borderId="4" fillId="0" fontId="22" numFmtId="165" xfId="0" applyAlignment="1" applyBorder="1" applyFont="1" applyNumberFormat="1">
      <alignment horizontal="center"/>
    </xf>
    <xf borderId="4" fillId="9" fontId="6" numFmtId="0" xfId="0" applyAlignment="1" applyBorder="1" applyFont="1">
      <alignment horizontal="center"/>
    </xf>
    <xf borderId="8" fillId="10" fontId="5" numFmtId="0" xfId="0" applyAlignment="1" applyBorder="1" applyFont="1">
      <alignment horizontal="center" readingOrder="0"/>
    </xf>
    <xf borderId="8" fillId="10" fontId="6" numFmtId="0" xfId="0" applyAlignment="1" applyBorder="1" applyFont="1">
      <alignment horizontal="center" readingOrder="0"/>
    </xf>
    <xf borderId="8" fillId="10" fontId="6" numFmtId="0" xfId="0" applyAlignment="1" applyBorder="1" applyFont="1">
      <alignment readingOrder="0"/>
    </xf>
    <xf borderId="8" fillId="10" fontId="6" numFmtId="0" xfId="0" applyBorder="1" applyFont="1"/>
    <xf borderId="8" fillId="10" fontId="6" numFmtId="166" xfId="0" applyAlignment="1" applyBorder="1" applyFont="1" applyNumberFormat="1">
      <alignment horizontal="center" readingOrder="0"/>
    </xf>
    <xf borderId="8" fillId="10" fontId="6" numFmtId="165" xfId="0" applyAlignment="1" applyBorder="1" applyFont="1" applyNumberFormat="1">
      <alignment horizontal="center" readingOrder="0"/>
    </xf>
    <xf borderId="4" fillId="10" fontId="22" numFmtId="165" xfId="0" applyAlignment="1" applyBorder="1" applyFont="1" applyNumberFormat="1">
      <alignment horizontal="center" readingOrder="0"/>
    </xf>
    <xf borderId="4" fillId="7" fontId="22" numFmtId="165" xfId="0" applyAlignment="1" applyBorder="1" applyFont="1" applyNumberFormat="1">
      <alignment horizontal="center"/>
    </xf>
    <xf borderId="4" fillId="0" fontId="6" numFmtId="0" xfId="0" applyAlignment="1" applyBorder="1" applyFont="1">
      <alignment readingOrder="0" shrinkToFit="0" wrapText="1"/>
    </xf>
    <xf borderId="4" fillId="0" fontId="6" numFmtId="0" xfId="0" applyAlignment="1" applyBorder="1" applyFont="1">
      <alignment horizontal="center" readingOrder="0" shrinkToFit="0" wrapText="1"/>
    </xf>
    <xf borderId="4" fillId="0" fontId="22" numFmtId="165" xfId="0" applyAlignment="1" applyBorder="1" applyFont="1" applyNumberFormat="1">
      <alignment horizontal="center" readingOrder="0"/>
    </xf>
    <xf borderId="8" fillId="0" fontId="6" numFmtId="0" xfId="0" applyAlignment="1" applyBorder="1" applyFont="1">
      <alignment horizontal="center" readingOrder="0"/>
    </xf>
    <xf borderId="4" fillId="14" fontId="6" numFmtId="167" xfId="0" applyAlignment="1" applyBorder="1" applyFont="1" applyNumberFormat="1">
      <alignment horizontal="center" readingOrder="0"/>
    </xf>
    <xf borderId="8" fillId="0" fontId="5" numFmtId="0" xfId="0" applyAlignment="1" applyBorder="1" applyFont="1">
      <alignment horizontal="center" readingOrder="0"/>
    </xf>
    <xf borderId="8" fillId="0" fontId="6" numFmtId="0" xfId="0" applyAlignment="1" applyBorder="1" applyFont="1">
      <alignment readingOrder="0"/>
    </xf>
    <xf borderId="8" fillId="0" fontId="6" numFmtId="0" xfId="0" applyBorder="1" applyFont="1"/>
    <xf borderId="8" fillId="0" fontId="6" numFmtId="167" xfId="0" applyAlignment="1" applyBorder="1" applyFont="1" applyNumberFormat="1">
      <alignment horizontal="center" readingOrder="0"/>
    </xf>
    <xf borderId="8" fillId="0" fontId="6" numFmtId="166" xfId="0" applyAlignment="1" applyBorder="1" applyFont="1" applyNumberFormat="1">
      <alignment horizontal="center" readingOrder="0"/>
    </xf>
    <xf borderId="8" fillId="0" fontId="6" numFmtId="165" xfId="0" applyAlignment="1" applyBorder="1" applyFont="1" applyNumberFormat="1">
      <alignment horizontal="center" readingOrder="0"/>
    </xf>
    <xf borderId="8" fillId="15" fontId="6" numFmtId="166" xfId="0" applyAlignment="1" applyBorder="1" applyFont="1" applyNumberFormat="1">
      <alignment horizontal="center"/>
    </xf>
    <xf borderId="8" fillId="0" fontId="6" numFmtId="166" xfId="0" applyAlignment="1" applyBorder="1" applyFont="1" applyNumberFormat="1">
      <alignment horizontal="center"/>
    </xf>
    <xf borderId="4" fillId="14" fontId="6" numFmtId="168" xfId="0" applyAlignment="1" applyBorder="1" applyFont="1" applyNumberFormat="1">
      <alignment horizontal="center" readingOrder="0"/>
    </xf>
    <xf borderId="4" fillId="9" fontId="6" numFmtId="0" xfId="0" applyAlignment="1" applyBorder="1" applyFont="1">
      <alignment readingOrder="0" shrinkToFit="0" wrapText="1"/>
    </xf>
    <xf borderId="4" fillId="9" fontId="22" numFmtId="165" xfId="0" applyAlignment="1" applyBorder="1" applyFont="1" applyNumberFormat="1">
      <alignment horizontal="center" readingOrder="0"/>
    </xf>
    <xf borderId="0" fillId="0" fontId="43" numFmtId="0" xfId="0" applyFont="1"/>
    <xf borderId="4" fillId="0" fontId="44" numFmtId="0" xfId="0" applyAlignment="1" applyBorder="1" applyFont="1">
      <alignment horizontal="center"/>
    </xf>
    <xf borderId="4" fillId="0" fontId="43" numFmtId="0" xfId="0" applyAlignment="1" applyBorder="1" applyFont="1">
      <alignment horizontal="center" readingOrder="0"/>
    </xf>
    <xf borderId="4" fillId="0" fontId="43" numFmtId="0" xfId="0" applyBorder="1" applyFont="1"/>
    <xf borderId="4" fillId="0" fontId="43" numFmtId="0" xfId="0" applyAlignment="1" applyBorder="1" applyFont="1">
      <alignment horizontal="center"/>
    </xf>
    <xf borderId="4" fillId="0" fontId="43" numFmtId="0" xfId="0" applyAlignment="1" applyBorder="1" applyFont="1">
      <alignment readingOrder="0" vertical="bottom"/>
    </xf>
    <xf borderId="4" fillId="5" fontId="45" numFmtId="165" xfId="0" applyAlignment="1" applyBorder="1" applyFont="1" applyNumberFormat="1">
      <alignment horizontal="center" readingOrder="0" vertical="bottom"/>
    </xf>
    <xf borderId="4" fillId="0" fontId="43" numFmtId="166" xfId="0" applyAlignment="1" applyBorder="1" applyFont="1" applyNumberFormat="1">
      <alignment horizontal="center"/>
    </xf>
    <xf borderId="4" fillId="0" fontId="43" numFmtId="0" xfId="0" applyAlignment="1" applyBorder="1" applyFont="1">
      <alignment horizontal="left"/>
    </xf>
    <xf borderId="4" fillId="0" fontId="43" numFmtId="165" xfId="0" applyAlignment="1" applyBorder="1" applyFont="1" applyNumberFormat="1">
      <alignment horizontal="center"/>
    </xf>
    <xf borderId="4" fillId="9" fontId="11" numFmtId="0" xfId="0" applyAlignment="1" applyBorder="1" applyFont="1">
      <alignment horizontal="left" readingOrder="0"/>
    </xf>
    <xf borderId="4" fillId="10" fontId="22" numFmtId="165" xfId="0" applyAlignment="1" applyBorder="1" applyFont="1" applyNumberFormat="1">
      <alignment horizontal="center"/>
    </xf>
    <xf borderId="8" fillId="10" fontId="6" numFmtId="0" xfId="0" applyAlignment="1" applyBorder="1" applyFont="1">
      <alignment horizontal="left" readingOrder="0"/>
    </xf>
    <xf borderId="8" fillId="10" fontId="6" numFmtId="0" xfId="0" applyAlignment="1" applyBorder="1" applyFont="1">
      <alignment readingOrder="0" shrinkToFit="0" wrapText="1"/>
    </xf>
    <xf borderId="8" fillId="9" fontId="6" numFmtId="0" xfId="0" applyAlignment="1" applyBorder="1" applyFont="1">
      <alignment readingOrder="0" shrinkToFit="0" vertical="center" wrapText="1"/>
    </xf>
    <xf borderId="4" fillId="9" fontId="22" numFmtId="165" xfId="0" applyAlignment="1" applyBorder="1" applyFont="1" applyNumberFormat="1">
      <alignment horizontal="center"/>
    </xf>
    <xf borderId="8" fillId="0" fontId="6" numFmtId="0" xfId="0" applyAlignment="1" applyBorder="1" applyFont="1">
      <alignment horizontal="left" readingOrder="0"/>
    </xf>
    <xf borderId="8" fillId="9" fontId="6" numFmtId="0" xfId="0" applyAlignment="1" applyBorder="1" applyFont="1">
      <alignment readingOrder="0" shrinkToFit="0" wrapText="1"/>
    </xf>
    <xf borderId="8" fillId="9" fontId="5"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4" fillId="5" fontId="34" numFmtId="0" xfId="0" applyAlignment="1" applyBorder="1" applyFont="1">
      <alignment horizontal="center" readingOrder="0"/>
    </xf>
    <xf borderId="4" fillId="5" fontId="34" numFmtId="0" xfId="0" applyAlignment="1" applyBorder="1" applyFont="1">
      <alignment readingOrder="0"/>
    </xf>
    <xf borderId="4" fillId="5" fontId="42" numFmtId="165" xfId="0" applyAlignment="1" applyBorder="1" applyFont="1" applyNumberFormat="1">
      <alignment horizontal="center" readingOrder="0"/>
    </xf>
    <xf borderId="0" fillId="0" fontId="5" numFmtId="0" xfId="0" applyFont="1"/>
    <xf borderId="0" fillId="0" fontId="6" numFmtId="0" xfId="0" applyAlignment="1" applyFont="1">
      <alignment horizontal="left"/>
    </xf>
    <xf borderId="0" fillId="0" fontId="6" numFmtId="0" xfId="0" applyAlignment="1" applyFont="1">
      <alignment horizontal="center"/>
    </xf>
    <xf borderId="0" fillId="0" fontId="6" numFmtId="166" xfId="0" applyAlignment="1" applyFont="1" applyNumberFormat="1">
      <alignment horizontal="center"/>
    </xf>
    <xf borderId="0" fillId="0" fontId="6" numFmtId="165" xfId="0" applyAlignment="1" applyFont="1" applyNumberFormat="1">
      <alignment horizontal="center"/>
    </xf>
    <xf borderId="14" fillId="2" fontId="1" numFmtId="0" xfId="0" applyAlignment="1" applyBorder="1" applyFont="1">
      <alignment horizontal="center" readingOrder="0" vertical="bottom"/>
    </xf>
    <xf borderId="0" fillId="0" fontId="6" numFmtId="0" xfId="0" applyAlignment="1" applyFont="1">
      <alignment horizontal="center" vertical="bottom"/>
    </xf>
    <xf borderId="21" fillId="2" fontId="31" numFmtId="165" xfId="0" applyAlignment="1" applyBorder="1" applyFont="1" applyNumberFormat="1">
      <alignment horizontal="center" vertical="bottom"/>
    </xf>
    <xf borderId="0" fillId="0" fontId="6" numFmtId="166" xfId="0" applyAlignment="1" applyFont="1" applyNumberFormat="1">
      <alignment horizontal="center" vertical="bottom"/>
    </xf>
    <xf borderId="0" fillId="0" fontId="6" numFmtId="0" xfId="0" applyAlignment="1" applyFont="1">
      <alignment horizontal="left" vertical="bottom"/>
    </xf>
    <xf borderId="0" fillId="2" fontId="1" numFmtId="165" xfId="0" applyAlignment="1" applyFont="1" applyNumberFormat="1">
      <alignment horizontal="center" vertical="bottom"/>
    </xf>
    <xf borderId="0" fillId="5" fontId="46" numFmtId="0" xfId="0" applyAlignment="1" applyFont="1">
      <alignment vertical="bottom"/>
    </xf>
    <xf borderId="14" fillId="2" fontId="47" numFmtId="0" xfId="0" applyAlignment="1" applyBorder="1" applyFont="1">
      <alignment horizontal="center" vertical="bottom"/>
    </xf>
    <xf borderId="0" fillId="2" fontId="42" numFmtId="0" xfId="0" applyAlignment="1" applyFont="1">
      <alignment horizontal="center" vertical="bottom"/>
    </xf>
    <xf borderId="14" fillId="2" fontId="47" numFmtId="0" xfId="0" applyAlignment="1" applyBorder="1" applyFont="1">
      <alignment horizontal="center" readingOrder="0" vertical="bottom"/>
    </xf>
    <xf borderId="17" fillId="2" fontId="47" numFmtId="0" xfId="0" applyAlignment="1" applyBorder="1" applyFont="1">
      <alignment horizontal="center"/>
    </xf>
    <xf borderId="17" fillId="2" fontId="48" numFmtId="0" xfId="0" applyAlignment="1" applyBorder="1" applyFont="1">
      <alignment horizontal="center"/>
    </xf>
    <xf borderId="17" fillId="2" fontId="49" numFmtId="0" xfId="0" applyBorder="1" applyFont="1"/>
    <xf borderId="18" fillId="2" fontId="50" numFmtId="0" xfId="0" applyAlignment="1" applyBorder="1" applyFont="1">
      <alignment horizontal="center"/>
    </xf>
    <xf borderId="20" fillId="2" fontId="50" numFmtId="0" xfId="0" applyAlignment="1" applyBorder="1" applyFont="1">
      <alignment horizontal="center" readingOrder="0"/>
    </xf>
    <xf borderId="17" fillId="2" fontId="50" numFmtId="0" xfId="0" applyBorder="1" applyFont="1"/>
    <xf borderId="17" fillId="2" fontId="51" numFmtId="165" xfId="0" applyAlignment="1" applyBorder="1" applyFont="1" applyNumberFormat="1">
      <alignment horizontal="center"/>
    </xf>
    <xf borderId="17" fillId="2" fontId="49" numFmtId="166" xfId="0" applyAlignment="1" applyBorder="1" applyFont="1" applyNumberFormat="1">
      <alignment horizontal="center"/>
    </xf>
    <xf borderId="17" fillId="2" fontId="49" numFmtId="0" xfId="0" applyAlignment="1" applyBorder="1" applyFont="1">
      <alignment horizontal="left"/>
    </xf>
    <xf borderId="17" fillId="2" fontId="49" numFmtId="0" xfId="0" applyAlignment="1" applyBorder="1" applyFont="1">
      <alignment horizontal="center"/>
    </xf>
    <xf borderId="8" fillId="2" fontId="52" numFmtId="0" xfId="0" applyAlignment="1" applyBorder="1" applyFont="1">
      <alignment horizontal="center"/>
    </xf>
    <xf borderId="8" fillId="2" fontId="49" numFmtId="166" xfId="0" applyAlignment="1" applyBorder="1" applyFont="1" applyNumberFormat="1">
      <alignment horizontal="center"/>
    </xf>
    <xf borderId="17" fillId="2" fontId="49" numFmtId="165" xfId="0" applyAlignment="1" applyBorder="1" applyFont="1" applyNumberFormat="1">
      <alignment horizontal="center"/>
    </xf>
    <xf borderId="17" fillId="2" fontId="50" numFmtId="0" xfId="0" applyAlignment="1" applyBorder="1" applyFont="1">
      <alignment horizontal="center" vertical="bottom"/>
    </xf>
    <xf borderId="17" fillId="2" fontId="50" numFmtId="0" xfId="0" applyAlignment="1" applyBorder="1" applyFont="1">
      <alignment horizontal="right" shrinkToFit="0" wrapText="1"/>
    </xf>
    <xf borderId="17" fillId="2" fontId="50" numFmtId="0" xfId="0" applyAlignment="1" applyBorder="1" applyFont="1">
      <alignment horizontal="right"/>
    </xf>
    <xf borderId="0" fillId="2" fontId="42" numFmtId="0" xfId="0" applyAlignment="1" applyFont="1">
      <alignment horizontal="center" readingOrder="0" shrinkToFit="0" vertical="bottom" wrapText="1"/>
    </xf>
    <xf borderId="0" fillId="0" fontId="53" numFmtId="0" xfId="0" applyFont="1"/>
    <xf borderId="8" fillId="0" fontId="53" numFmtId="0" xfId="0" applyAlignment="1" applyBorder="1" applyFont="1">
      <alignment horizontal="center" readingOrder="0"/>
    </xf>
    <xf borderId="8" fillId="0" fontId="54" numFmtId="0" xfId="0" applyAlignment="1" applyBorder="1" applyFont="1">
      <alignment readingOrder="0"/>
    </xf>
    <xf borderId="22" fillId="0" fontId="54" numFmtId="0" xfId="0" applyBorder="1" applyFont="1"/>
    <xf borderId="8" fillId="0" fontId="53" numFmtId="0" xfId="0" applyAlignment="1" applyBorder="1" applyFont="1">
      <alignment readingOrder="0"/>
    </xf>
    <xf borderId="4" fillId="0" fontId="55" numFmtId="165" xfId="0" applyAlignment="1" applyBorder="1" applyFont="1" applyNumberFormat="1">
      <alignment horizontal="center" readingOrder="0"/>
    </xf>
    <xf borderId="22" fillId="0" fontId="54" numFmtId="166" xfId="0" applyAlignment="1" applyBorder="1" applyFont="1" applyNumberFormat="1">
      <alignment horizontal="center" readingOrder="0"/>
    </xf>
    <xf borderId="22" fillId="0" fontId="54" numFmtId="0" xfId="0" applyAlignment="1" applyBorder="1" applyFont="1">
      <alignment horizontal="center" readingOrder="0"/>
    </xf>
    <xf borderId="0" fillId="0" fontId="54" numFmtId="0" xfId="0" applyAlignment="1" applyFont="1">
      <alignment horizontal="center" readingOrder="0"/>
    </xf>
    <xf borderId="8" fillId="0" fontId="54" numFmtId="166" xfId="0" applyAlignment="1" applyBorder="1" applyFont="1" applyNumberFormat="1">
      <alignment horizontal="center" readingOrder="0"/>
    </xf>
    <xf borderId="0" fillId="0" fontId="54" numFmtId="165" xfId="0" applyAlignment="1" applyFont="1" applyNumberFormat="1">
      <alignment horizontal="center" readingOrder="0"/>
    </xf>
    <xf borderId="8" fillId="0" fontId="53" numFmtId="0" xfId="0" applyAlignment="1" applyBorder="1" applyFont="1">
      <alignment horizontal="right" readingOrder="0"/>
    </xf>
    <xf borderId="4" fillId="5" fontId="42" numFmtId="0" xfId="0" applyAlignment="1" applyBorder="1" applyFont="1">
      <alignment horizontal="center"/>
    </xf>
    <xf borderId="0" fillId="5" fontId="53" numFmtId="0" xfId="0" applyFont="1"/>
    <xf borderId="2" fillId="0" fontId="21" numFmtId="0" xfId="0" applyBorder="1" applyFont="1"/>
    <xf borderId="1" fillId="0" fontId="53" numFmtId="0" xfId="0" applyAlignment="1" applyBorder="1" applyFont="1">
      <alignment readingOrder="0"/>
    </xf>
    <xf borderId="4" fillId="0" fontId="54" numFmtId="0" xfId="0" applyAlignment="1" applyBorder="1" applyFont="1">
      <alignment horizontal="center" readingOrder="0"/>
    </xf>
    <xf borderId="3" fillId="0" fontId="21" numFmtId="0" xfId="0" applyBorder="1" applyFont="1"/>
    <xf borderId="0" fillId="14" fontId="54" numFmtId="0" xfId="0" applyFont="1"/>
    <xf borderId="4" fillId="14" fontId="9" numFmtId="0" xfId="0" applyAlignment="1" applyBorder="1" applyFont="1">
      <alignment horizontal="center" readingOrder="0"/>
    </xf>
    <xf borderId="4" fillId="14" fontId="56" numFmtId="0" xfId="0" applyAlignment="1" applyBorder="1" applyFont="1">
      <alignment horizontal="center" readingOrder="0"/>
    </xf>
    <xf borderId="4" fillId="14" fontId="54" numFmtId="0" xfId="0" applyAlignment="1" applyBorder="1" applyFont="1">
      <alignment readingOrder="0"/>
    </xf>
    <xf borderId="4" fillId="14" fontId="53" numFmtId="0" xfId="0" applyAlignment="1" applyBorder="1" applyFont="1">
      <alignment readingOrder="0"/>
    </xf>
    <xf borderId="4" fillId="14" fontId="53" numFmtId="0" xfId="0" applyAlignment="1" applyBorder="1" applyFont="1">
      <alignment horizontal="center" readingOrder="0"/>
    </xf>
    <xf borderId="4" fillId="14" fontId="53" numFmtId="0" xfId="0" applyAlignment="1" applyBorder="1" applyFont="1">
      <alignment readingOrder="0" vertical="bottom"/>
    </xf>
    <xf borderId="4" fillId="14" fontId="57" numFmtId="165" xfId="0" applyAlignment="1" applyBorder="1" applyFont="1" applyNumberFormat="1">
      <alignment horizontal="center" readingOrder="0" vertical="bottom"/>
    </xf>
    <xf borderId="4" fillId="14" fontId="54" numFmtId="166" xfId="0" applyAlignment="1" applyBorder="1" applyFont="1" applyNumberFormat="1">
      <alignment horizontal="center" readingOrder="0"/>
    </xf>
    <xf borderId="4" fillId="14" fontId="54" numFmtId="0" xfId="0" applyAlignment="1" applyBorder="1" applyFont="1">
      <alignment horizontal="left" readingOrder="0"/>
    </xf>
    <xf borderId="4" fillId="14" fontId="54" numFmtId="0" xfId="0" applyAlignment="1" applyBorder="1" applyFont="1">
      <alignment horizontal="center" readingOrder="0"/>
    </xf>
    <xf borderId="4" fillId="14" fontId="54" numFmtId="165" xfId="0" applyAlignment="1" applyBorder="1" applyFont="1" applyNumberFormat="1">
      <alignment horizontal="center" readingOrder="0"/>
    </xf>
    <xf borderId="4" fillId="14" fontId="53" numFmtId="0" xfId="0" applyAlignment="1" applyBorder="1" applyFont="1">
      <alignment horizontal="right" readingOrder="0"/>
    </xf>
    <xf borderId="4" fillId="14" fontId="57" numFmtId="165" xfId="0" applyAlignment="1" applyBorder="1" applyFont="1" applyNumberFormat="1">
      <alignment horizontal="center"/>
    </xf>
    <xf borderId="0" fillId="9" fontId="54" numFmtId="0" xfId="0" applyFont="1"/>
    <xf borderId="8" fillId="9" fontId="56" numFmtId="0" xfId="0" applyAlignment="1" applyBorder="1" applyFont="1">
      <alignment horizontal="center" readingOrder="0"/>
    </xf>
    <xf borderId="8" fillId="9" fontId="54" numFmtId="0" xfId="0" applyAlignment="1" applyBorder="1" applyFont="1">
      <alignment readingOrder="0"/>
    </xf>
    <xf borderId="8" fillId="9" fontId="53" numFmtId="0" xfId="0" applyAlignment="1" applyBorder="1" applyFont="1">
      <alignment readingOrder="0" shrinkToFit="0" wrapText="1"/>
    </xf>
    <xf borderId="8" fillId="9" fontId="53" numFmtId="0" xfId="0" applyAlignment="1" applyBorder="1" applyFont="1">
      <alignment horizontal="center" readingOrder="0"/>
    </xf>
    <xf borderId="4" fillId="9" fontId="53" numFmtId="0" xfId="0" applyAlignment="1" applyBorder="1" applyFont="1">
      <alignment readingOrder="0" vertical="bottom"/>
    </xf>
    <xf borderId="4" fillId="9" fontId="57" numFmtId="165" xfId="0" applyAlignment="1" applyBorder="1" applyFont="1" applyNumberFormat="1">
      <alignment horizontal="center" readingOrder="0" vertical="bottom"/>
    </xf>
    <xf borderId="8" fillId="9" fontId="54" numFmtId="166" xfId="0" applyAlignment="1" applyBorder="1" applyFont="1" applyNumberFormat="1">
      <alignment horizontal="center" readingOrder="0"/>
    </xf>
    <xf borderId="4" fillId="9" fontId="54" numFmtId="0" xfId="0" applyAlignment="1" applyBorder="1" applyFont="1">
      <alignment horizontal="left" readingOrder="0"/>
    </xf>
    <xf borderId="4" fillId="9" fontId="54" numFmtId="0" xfId="0" applyAlignment="1" applyBorder="1" applyFont="1">
      <alignment horizontal="center" readingOrder="0"/>
    </xf>
    <xf borderId="8" fillId="9" fontId="54" numFmtId="165" xfId="0" applyAlignment="1" applyBorder="1" applyFont="1" applyNumberFormat="1">
      <alignment horizontal="center" readingOrder="0"/>
    </xf>
    <xf borderId="8" fillId="9" fontId="53" numFmtId="0" xfId="0" applyAlignment="1" applyBorder="1" applyFont="1">
      <alignment horizontal="right" readingOrder="0"/>
    </xf>
    <xf borderId="4" fillId="9" fontId="42" numFmtId="0" xfId="0" applyAlignment="1" applyBorder="1" applyFont="1">
      <alignment horizontal="center"/>
    </xf>
    <xf borderId="0" fillId="0" fontId="54" numFmtId="0" xfId="0" applyFont="1"/>
    <xf borderId="4" fillId="0" fontId="56" numFmtId="0" xfId="0" applyAlignment="1" applyBorder="1" applyFont="1">
      <alignment horizontal="center" readingOrder="0"/>
    </xf>
    <xf borderId="4" fillId="0" fontId="54" numFmtId="0" xfId="0" applyAlignment="1" applyBorder="1" applyFont="1">
      <alignment readingOrder="0"/>
    </xf>
    <xf borderId="4" fillId="0" fontId="53" numFmtId="0" xfId="0" applyAlignment="1" applyBorder="1" applyFont="1">
      <alignment readingOrder="0"/>
    </xf>
    <xf borderId="4" fillId="0" fontId="53" numFmtId="0" xfId="0" applyAlignment="1" applyBorder="1" applyFont="1">
      <alignment horizontal="center" readingOrder="0"/>
    </xf>
    <xf borderId="4" fillId="0" fontId="53" numFmtId="0" xfId="0" applyAlignment="1" applyBorder="1" applyFont="1">
      <alignment readingOrder="0" vertical="bottom"/>
    </xf>
    <xf borderId="4" fillId="5" fontId="57" numFmtId="165" xfId="0" applyAlignment="1" applyBorder="1" applyFont="1" applyNumberFormat="1">
      <alignment horizontal="center" readingOrder="0" vertical="bottom"/>
    </xf>
    <xf borderId="4" fillId="0" fontId="54" numFmtId="166" xfId="0" applyAlignment="1" applyBorder="1" applyFont="1" applyNumberFormat="1">
      <alignment horizontal="center" readingOrder="0"/>
    </xf>
    <xf borderId="4" fillId="0" fontId="54" numFmtId="0" xfId="0" applyAlignment="1" applyBorder="1" applyFont="1">
      <alignment horizontal="left" readingOrder="0"/>
    </xf>
    <xf borderId="4" fillId="0" fontId="54" numFmtId="165" xfId="0" applyAlignment="1" applyBorder="1" applyFont="1" applyNumberFormat="1">
      <alignment horizontal="center" readingOrder="0"/>
    </xf>
    <xf borderId="4" fillId="0" fontId="53" numFmtId="0" xfId="0" applyAlignment="1" applyBorder="1" applyFont="1">
      <alignment horizontal="right" readingOrder="0"/>
    </xf>
    <xf borderId="8" fillId="9" fontId="53" numFmtId="0" xfId="0" applyAlignment="1" applyBorder="1" applyFont="1">
      <alignment readingOrder="0"/>
    </xf>
    <xf borderId="4" fillId="9" fontId="53" numFmtId="0" xfId="0" applyAlignment="1" applyBorder="1" applyFont="1">
      <alignment readingOrder="0"/>
    </xf>
    <xf borderId="4" fillId="9" fontId="57" numFmtId="165" xfId="0" applyAlignment="1" applyBorder="1" applyFont="1" applyNumberFormat="1">
      <alignment horizontal="center" readingOrder="0"/>
    </xf>
    <xf borderId="8" fillId="9" fontId="42" numFmtId="0" xfId="0" applyAlignment="1" applyBorder="1" applyFont="1">
      <alignment horizontal="center" readingOrder="0"/>
    </xf>
    <xf borderId="0" fillId="15" fontId="54" numFmtId="0" xfId="0" applyFont="1"/>
    <xf borderId="4" fillId="15" fontId="9" numFmtId="0" xfId="0" applyAlignment="1" applyBorder="1" applyFont="1">
      <alignment horizontal="center" readingOrder="0"/>
    </xf>
    <xf borderId="4" fillId="15" fontId="56" numFmtId="0" xfId="0" applyAlignment="1" applyBorder="1" applyFont="1">
      <alignment horizontal="center" readingOrder="0"/>
    </xf>
    <xf borderId="4" fillId="15" fontId="54" numFmtId="0" xfId="0" applyAlignment="1" applyBorder="1" applyFont="1">
      <alignment readingOrder="0"/>
    </xf>
    <xf borderId="4" fillId="15" fontId="53" numFmtId="0" xfId="0" applyAlignment="1" applyBorder="1" applyFont="1">
      <alignment readingOrder="0"/>
    </xf>
    <xf borderId="4" fillId="15" fontId="53" numFmtId="0" xfId="0" applyAlignment="1" applyBorder="1" applyFont="1">
      <alignment horizontal="center" readingOrder="0"/>
    </xf>
    <xf borderId="4" fillId="15" fontId="53" numFmtId="0" xfId="0" applyAlignment="1" applyBorder="1" applyFont="1">
      <alignment readingOrder="0" vertical="bottom"/>
    </xf>
    <xf borderId="4" fillId="15" fontId="57" numFmtId="165" xfId="0" applyAlignment="1" applyBorder="1" applyFont="1" applyNumberFormat="1">
      <alignment horizontal="center" readingOrder="0" vertical="bottom"/>
    </xf>
    <xf borderId="4" fillId="15" fontId="54" numFmtId="166" xfId="0" applyAlignment="1" applyBorder="1" applyFont="1" applyNumberFormat="1">
      <alignment horizontal="center" readingOrder="0"/>
    </xf>
    <xf borderId="4" fillId="15" fontId="54" numFmtId="0" xfId="0" applyAlignment="1" applyBorder="1" applyFont="1">
      <alignment horizontal="left" readingOrder="0"/>
    </xf>
    <xf borderId="4" fillId="15" fontId="54" numFmtId="0" xfId="0" applyAlignment="1" applyBorder="1" applyFont="1">
      <alignment horizontal="center" readingOrder="0"/>
    </xf>
    <xf borderId="4" fillId="15" fontId="54" numFmtId="165" xfId="0" applyAlignment="1" applyBorder="1" applyFont="1" applyNumberFormat="1">
      <alignment horizontal="center" readingOrder="0"/>
    </xf>
    <xf borderId="4" fillId="15" fontId="53" numFmtId="0" xfId="0" applyAlignment="1" applyBorder="1" applyFont="1">
      <alignment horizontal="right" readingOrder="0"/>
    </xf>
    <xf borderId="4" fillId="15" fontId="42" numFmtId="0" xfId="0" applyAlignment="1" applyBorder="1" applyFont="1">
      <alignment horizontal="center"/>
    </xf>
    <xf borderId="4" fillId="9" fontId="56" numFmtId="0" xfId="0" applyAlignment="1" applyBorder="1" applyFont="1">
      <alignment horizontal="center" readingOrder="0"/>
    </xf>
    <xf borderId="4" fillId="9" fontId="54" numFmtId="0" xfId="0" applyAlignment="1" applyBorder="1" applyFont="1">
      <alignment readingOrder="0"/>
    </xf>
    <xf borderId="4" fillId="9" fontId="53" numFmtId="0" xfId="0" applyAlignment="1" applyBorder="1" applyFont="1">
      <alignment horizontal="center" readingOrder="0"/>
    </xf>
    <xf borderId="4" fillId="9" fontId="54" numFmtId="166" xfId="0" applyAlignment="1" applyBorder="1" applyFont="1" applyNumberFormat="1">
      <alignment horizontal="center" readingOrder="0"/>
    </xf>
    <xf borderId="4" fillId="9" fontId="54" numFmtId="165" xfId="0" applyAlignment="1" applyBorder="1" applyFont="1" applyNumberFormat="1">
      <alignment horizontal="center" readingOrder="0"/>
    </xf>
    <xf borderId="4" fillId="9" fontId="53" numFmtId="0" xfId="0" applyAlignment="1" applyBorder="1" applyFont="1">
      <alignment horizontal="right" readingOrder="0"/>
    </xf>
    <xf borderId="4" fillId="9" fontId="42" numFmtId="0" xfId="0" applyAlignment="1" applyBorder="1" applyFont="1">
      <alignment horizontal="center" readingOrder="0"/>
    </xf>
    <xf borderId="8" fillId="0" fontId="54" numFmtId="0" xfId="0" applyAlignment="1" applyBorder="1" applyFont="1">
      <alignment horizontal="center" readingOrder="0"/>
    </xf>
    <xf borderId="0" fillId="0" fontId="54" numFmtId="0" xfId="0" applyAlignment="1" applyFont="1">
      <alignment horizontal="left" readingOrder="0"/>
    </xf>
    <xf borderId="8" fillId="0" fontId="54" numFmtId="165" xfId="0" applyAlignment="1" applyBorder="1" applyFont="1" applyNumberFormat="1">
      <alignment horizontal="center" readingOrder="0"/>
    </xf>
    <xf borderId="4" fillId="0" fontId="57" numFmtId="165" xfId="0" applyAlignment="1" applyBorder="1" applyFont="1" applyNumberFormat="1">
      <alignment horizontal="center" readingOrder="0"/>
    </xf>
    <xf borderId="4" fillId="9" fontId="53" numFmtId="0" xfId="0" applyAlignment="1" applyBorder="1" applyFont="1">
      <alignment readingOrder="0" shrinkToFit="0" wrapText="1"/>
    </xf>
    <xf borderId="4" fillId="9" fontId="58" numFmtId="166" xfId="0" applyAlignment="1" applyBorder="1" applyFont="1" applyNumberFormat="1">
      <alignment horizontal="center" readingOrder="0"/>
    </xf>
    <xf borderId="4" fillId="9" fontId="53" numFmtId="165" xfId="0" applyAlignment="1" applyBorder="1" applyFont="1" applyNumberFormat="1">
      <alignment horizontal="right" readingOrder="0"/>
    </xf>
    <xf borderId="4" fillId="14" fontId="54" numFmtId="0" xfId="0" applyBorder="1" applyFont="1"/>
    <xf borderId="4" fillId="14" fontId="53" numFmtId="0" xfId="0" applyAlignment="1" applyBorder="1" applyFont="1">
      <alignment horizontal="center"/>
    </xf>
    <xf borderId="4" fillId="14" fontId="58" numFmtId="166" xfId="0" applyAlignment="1" applyBorder="1" applyFont="1" applyNumberFormat="1">
      <alignment horizontal="center" readingOrder="0"/>
    </xf>
    <xf borderId="4" fillId="14" fontId="53" numFmtId="165" xfId="0" applyAlignment="1" applyBorder="1" applyFont="1" applyNumberFormat="1">
      <alignment horizontal="right" readingOrder="0"/>
    </xf>
    <xf borderId="4" fillId="0" fontId="54" numFmtId="0" xfId="0" applyBorder="1" applyFont="1"/>
    <xf borderId="4" fillId="0" fontId="53" numFmtId="0" xfId="0" applyBorder="1" applyFont="1"/>
    <xf borderId="4" fillId="0" fontId="53" numFmtId="0" xfId="0" applyAlignment="1" applyBorder="1" applyFont="1">
      <alignment horizontal="center"/>
    </xf>
    <xf borderId="4" fillId="0" fontId="59" numFmtId="165" xfId="0" applyAlignment="1" applyBorder="1" applyFont="1" applyNumberFormat="1">
      <alignment horizontal="center"/>
    </xf>
    <xf borderId="4" fillId="0" fontId="58" numFmtId="166" xfId="0" applyAlignment="1" applyBorder="1" applyFont="1" applyNumberFormat="1">
      <alignment horizontal="center"/>
    </xf>
    <xf borderId="4" fillId="0" fontId="54" numFmtId="166" xfId="0" applyAlignment="1" applyBorder="1" applyFont="1" applyNumberFormat="1">
      <alignment horizontal="left"/>
    </xf>
    <xf borderId="4" fillId="0" fontId="54" numFmtId="0" xfId="0" applyAlignment="1" applyBorder="1" applyFont="1">
      <alignment horizontal="center"/>
    </xf>
    <xf borderId="4" fillId="0" fontId="54" numFmtId="166" xfId="0" applyAlignment="1" applyBorder="1" applyFont="1" applyNumberFormat="1">
      <alignment horizontal="center"/>
    </xf>
    <xf borderId="4" fillId="0" fontId="54" numFmtId="165" xfId="0" applyAlignment="1" applyBorder="1" applyFont="1" applyNumberFormat="1">
      <alignment horizontal="center"/>
    </xf>
    <xf borderId="4" fillId="0" fontId="53" numFmtId="165" xfId="0" applyAlignment="1" applyBorder="1" applyFont="1" applyNumberFormat="1">
      <alignment horizontal="right"/>
    </xf>
    <xf borderId="4" fillId="0" fontId="53" numFmtId="0" xfId="0" applyAlignment="1" applyBorder="1" applyFont="1">
      <alignment horizontal="right"/>
    </xf>
    <xf borderId="8" fillId="15" fontId="9" numFmtId="0" xfId="0" applyAlignment="1" applyBorder="1" applyFont="1">
      <alignment horizontal="center" readingOrder="0"/>
    </xf>
    <xf borderId="8" fillId="15" fontId="54" numFmtId="0" xfId="0" applyAlignment="1" applyBorder="1" applyFont="1">
      <alignment horizontal="center" readingOrder="0"/>
    </xf>
    <xf borderId="8" fillId="15" fontId="54" numFmtId="0" xfId="0" applyAlignment="1" applyBorder="1" applyFont="1">
      <alignment readingOrder="0"/>
    </xf>
    <xf borderId="8" fillId="15" fontId="54" numFmtId="0" xfId="0" applyBorder="1" applyFont="1"/>
    <xf borderId="8" fillId="15" fontId="53" numFmtId="0" xfId="0" applyAlignment="1" applyBorder="1" applyFont="1">
      <alignment readingOrder="0"/>
    </xf>
    <xf borderId="8" fillId="15" fontId="53" numFmtId="0" xfId="0" applyAlignment="1" applyBorder="1" applyFont="1">
      <alignment horizontal="center" readingOrder="0"/>
    </xf>
    <xf borderId="4" fillId="15" fontId="57" numFmtId="165" xfId="0" applyAlignment="1" applyBorder="1" applyFont="1" applyNumberFormat="1">
      <alignment horizontal="center" readingOrder="0"/>
    </xf>
    <xf borderId="8" fillId="15" fontId="58" numFmtId="166" xfId="0" applyAlignment="1" applyBorder="1" applyFont="1" applyNumberFormat="1">
      <alignment horizontal="center" readingOrder="0"/>
    </xf>
    <xf borderId="8" fillId="15" fontId="54" numFmtId="166" xfId="0" applyAlignment="1" applyBorder="1" applyFont="1" applyNumberFormat="1">
      <alignment horizontal="center" readingOrder="0"/>
    </xf>
    <xf borderId="8" fillId="15" fontId="54" numFmtId="165" xfId="0" applyAlignment="1" applyBorder="1" applyFont="1" applyNumberFormat="1">
      <alignment horizontal="center" readingOrder="0"/>
    </xf>
    <xf borderId="8" fillId="15" fontId="53" numFmtId="165" xfId="0" applyAlignment="1" applyBorder="1" applyFont="1" applyNumberFormat="1">
      <alignment horizontal="right" readingOrder="0"/>
    </xf>
    <xf borderId="8" fillId="15" fontId="53" numFmtId="0" xfId="0" applyAlignment="1" applyBorder="1" applyFont="1">
      <alignment horizontal="right" readingOrder="0"/>
    </xf>
    <xf borderId="8" fillId="15" fontId="42" numFmtId="0" xfId="0" applyAlignment="1" applyBorder="1" applyFont="1">
      <alignment horizontal="center" readingOrder="0"/>
    </xf>
    <xf borderId="4" fillId="0" fontId="57" numFmtId="165" xfId="0" applyAlignment="1" applyBorder="1" applyFont="1" applyNumberFormat="1">
      <alignment horizontal="center"/>
    </xf>
    <xf borderId="4" fillId="0" fontId="58" numFmtId="166" xfId="0" applyAlignment="1" applyBorder="1" applyFont="1" applyNumberFormat="1">
      <alignment horizontal="center" readingOrder="0"/>
    </xf>
    <xf borderId="4" fillId="0" fontId="54" numFmtId="0" xfId="0" applyAlignment="1" applyBorder="1" applyFont="1">
      <alignment horizontal="center" readingOrder="0" shrinkToFit="0" wrapText="1"/>
    </xf>
    <xf borderId="4" fillId="0" fontId="53" numFmtId="165" xfId="0" applyAlignment="1" applyBorder="1" applyFont="1" applyNumberFormat="1">
      <alignment horizontal="right" readingOrder="0"/>
    </xf>
    <xf borderId="4" fillId="0" fontId="59" numFmtId="165" xfId="0" applyAlignment="1" applyBorder="1" applyFont="1" applyNumberFormat="1">
      <alignment horizontal="center" readingOrder="0"/>
    </xf>
    <xf borderId="4" fillId="14" fontId="59" numFmtId="165" xfId="0" applyAlignment="1" applyBorder="1" applyFont="1" applyNumberFormat="1">
      <alignment horizontal="center"/>
    </xf>
    <xf borderId="4" fillId="14" fontId="54" numFmtId="165" xfId="0" applyAlignment="1" applyBorder="1" applyFont="1" applyNumberFormat="1">
      <alignment horizontal="center"/>
    </xf>
    <xf borderId="4" fillId="14" fontId="59" numFmtId="165" xfId="0" applyAlignment="1" applyBorder="1" applyFont="1" applyNumberFormat="1">
      <alignment horizontal="center" readingOrder="0"/>
    </xf>
    <xf borderId="8" fillId="0" fontId="54" numFmtId="0" xfId="0" applyBorder="1" applyFont="1"/>
    <xf borderId="8" fillId="0" fontId="58" numFmtId="166" xfId="0" applyAlignment="1" applyBorder="1" applyFont="1" applyNumberFormat="1">
      <alignment horizontal="center" readingOrder="0"/>
    </xf>
    <xf borderId="8" fillId="0" fontId="54" numFmtId="0" xfId="0" applyAlignment="1" applyBorder="1" applyFont="1">
      <alignment horizontal="left" readingOrder="0"/>
    </xf>
    <xf borderId="4" fillId="9" fontId="54" numFmtId="0" xfId="0" applyBorder="1" applyFont="1"/>
    <xf borderId="4" fillId="9" fontId="54" numFmtId="0" xfId="0" applyAlignment="1" applyBorder="1" applyFont="1">
      <alignment horizontal="center" readingOrder="0" shrinkToFit="0" wrapText="1"/>
    </xf>
    <xf borderId="0" fillId="9" fontId="38" numFmtId="0" xfId="0" applyFont="1"/>
    <xf borderId="8" fillId="9" fontId="38" numFmtId="0" xfId="0" applyAlignment="1" applyBorder="1" applyFont="1">
      <alignment horizontal="center" readingOrder="0"/>
    </xf>
    <xf borderId="8" fillId="9" fontId="54" numFmtId="0" xfId="0" applyBorder="1" applyFont="1"/>
    <xf borderId="8" fillId="9" fontId="53" numFmtId="0" xfId="0" applyAlignment="1" applyBorder="1" applyFont="1">
      <alignment horizontal="center" readingOrder="0" shrinkToFit="0" wrapText="1"/>
    </xf>
    <xf borderId="8" fillId="9" fontId="58" numFmtId="166" xfId="0" applyAlignment="1" applyBorder="1" applyFont="1" applyNumberFormat="1">
      <alignment horizontal="center" readingOrder="0"/>
    </xf>
    <xf borderId="8" fillId="9" fontId="53" numFmtId="165" xfId="0" applyAlignment="1" applyBorder="1" applyFont="1" applyNumberFormat="1">
      <alignment horizontal="right" readingOrder="0"/>
    </xf>
    <xf borderId="4" fillId="9" fontId="38" numFmtId="0" xfId="0" applyAlignment="1" applyBorder="1" applyFont="1">
      <alignment horizontal="center" readingOrder="0"/>
    </xf>
    <xf borderId="4" fillId="9" fontId="59" numFmtId="165" xfId="0" applyAlignment="1" applyBorder="1" applyFont="1" applyNumberFormat="1">
      <alignment horizontal="center" readingOrder="0"/>
    </xf>
    <xf borderId="0" fillId="0" fontId="38" numFmtId="0" xfId="0" applyFont="1"/>
    <xf borderId="4" fillId="0" fontId="38" numFmtId="0" xfId="0" applyAlignment="1" applyBorder="1" applyFont="1">
      <alignment horizontal="center" readingOrder="0"/>
    </xf>
    <xf borderId="4" fillId="0" fontId="54" numFmtId="0" xfId="0" applyAlignment="1" applyBorder="1" applyFont="1">
      <alignment horizontal="left"/>
    </xf>
    <xf borderId="0" fillId="0" fontId="53" numFmtId="0" xfId="0" applyAlignment="1" applyFont="1">
      <alignment horizontal="center" readingOrder="0"/>
    </xf>
    <xf borderId="4" fillId="14" fontId="57" numFmtId="165" xfId="0" applyAlignment="1" applyBorder="1" applyFont="1" applyNumberFormat="1">
      <alignment horizontal="center" readingOrder="0"/>
    </xf>
    <xf borderId="4" fillId="0" fontId="54" numFmtId="167" xfId="0" applyAlignment="1" applyBorder="1" applyFont="1" applyNumberFormat="1">
      <alignment horizontal="center" readingOrder="0"/>
    </xf>
    <xf borderId="4" fillId="0" fontId="54" numFmtId="0" xfId="0" applyAlignment="1" applyBorder="1" applyFont="1">
      <alignment horizontal="left" readingOrder="0" shrinkToFit="0" wrapText="1"/>
    </xf>
    <xf borderId="4" fillId="9" fontId="54" numFmtId="0" xfId="0" applyAlignment="1" applyBorder="1" applyFont="1">
      <alignment readingOrder="0" shrinkToFit="0" wrapText="1"/>
    </xf>
    <xf borderId="4" fillId="9" fontId="53" numFmtId="0" xfId="0" applyAlignment="1" applyBorder="1" applyFont="1">
      <alignment horizontal="center"/>
    </xf>
    <xf borderId="0" fillId="7" fontId="54" numFmtId="0" xfId="0" applyFont="1"/>
    <xf borderId="4" fillId="7" fontId="54" numFmtId="0" xfId="0" applyAlignment="1" applyBorder="1" applyFont="1">
      <alignment horizontal="center" readingOrder="0"/>
    </xf>
    <xf borderId="4" fillId="7" fontId="54" numFmtId="0" xfId="0" applyBorder="1" applyFont="1"/>
    <xf borderId="4" fillId="7" fontId="53" numFmtId="0" xfId="0" applyAlignment="1" applyBorder="1" applyFont="1">
      <alignment readingOrder="0"/>
    </xf>
    <xf borderId="4" fillId="7" fontId="53" numFmtId="0" xfId="0" applyAlignment="1" applyBorder="1" applyFont="1">
      <alignment horizontal="center" readingOrder="0"/>
    </xf>
    <xf borderId="4" fillId="7" fontId="59" numFmtId="165" xfId="0" applyAlignment="1" applyBorder="1" applyFont="1" applyNumberFormat="1">
      <alignment horizontal="center"/>
    </xf>
    <xf borderId="4" fillId="7" fontId="54" numFmtId="166" xfId="0" applyAlignment="1" applyBorder="1" applyFont="1" applyNumberFormat="1">
      <alignment horizontal="center" readingOrder="0"/>
    </xf>
    <xf borderId="4" fillId="7" fontId="54" numFmtId="0" xfId="0" applyAlignment="1" applyBorder="1" applyFont="1">
      <alignment horizontal="left" readingOrder="0"/>
    </xf>
    <xf borderId="4" fillId="7" fontId="53" numFmtId="0" xfId="0" applyAlignment="1" applyBorder="1" applyFont="1">
      <alignment horizontal="center"/>
    </xf>
    <xf borderId="4" fillId="7" fontId="54" numFmtId="166" xfId="0" applyAlignment="1" applyBorder="1" applyFont="1" applyNumberFormat="1">
      <alignment horizontal="center"/>
    </xf>
    <xf borderId="4" fillId="7" fontId="54" numFmtId="165" xfId="0" applyAlignment="1" applyBorder="1" applyFont="1" applyNumberFormat="1">
      <alignment horizontal="center"/>
    </xf>
    <xf borderId="4" fillId="7" fontId="53" numFmtId="0" xfId="0" applyAlignment="1" applyBorder="1" applyFont="1">
      <alignment horizontal="right" readingOrder="0"/>
    </xf>
    <xf borderId="8" fillId="9" fontId="54" numFmtId="0" xfId="0" applyAlignment="1" applyBorder="1" applyFont="1">
      <alignment horizontal="center" readingOrder="0"/>
    </xf>
    <xf borderId="8" fillId="9" fontId="54" numFmtId="0" xfId="0" applyAlignment="1" applyBorder="1" applyFont="1">
      <alignment horizontal="left" readingOrder="0"/>
    </xf>
    <xf borderId="8" fillId="9" fontId="54" numFmtId="165" xfId="0" applyAlignment="1" applyBorder="1" applyFont="1" applyNumberFormat="1">
      <alignment horizontal="center"/>
    </xf>
    <xf borderId="8" fillId="15" fontId="53" numFmtId="0" xfId="0" applyAlignment="1" applyBorder="1" applyFont="1">
      <alignment readingOrder="0" shrinkToFit="0" wrapText="1"/>
    </xf>
    <xf borderId="8" fillId="15" fontId="53" numFmtId="0" xfId="0" applyAlignment="1" applyBorder="1" applyFont="1">
      <alignment horizontal="center" readingOrder="0" shrinkToFit="0" wrapText="1"/>
    </xf>
    <xf borderId="4" fillId="0" fontId="53" numFmtId="0" xfId="0" applyAlignment="1" applyBorder="1" applyFont="1">
      <alignment readingOrder="0" shrinkToFit="0" wrapText="1"/>
    </xf>
    <xf borderId="4" fillId="0" fontId="53" numFmtId="0" xfId="0" applyAlignment="1" applyBorder="1" applyFont="1">
      <alignment horizontal="center" readingOrder="0" shrinkToFit="0" wrapText="1"/>
    </xf>
    <xf borderId="4" fillId="9" fontId="59" numFmtId="165" xfId="0" applyAlignment="1" applyBorder="1" applyFont="1" applyNumberFormat="1">
      <alignment horizontal="center"/>
    </xf>
    <xf borderId="4" fillId="15" fontId="54" numFmtId="0" xfId="0" applyBorder="1" applyFont="1"/>
    <xf borderId="4" fillId="15" fontId="59" numFmtId="165" xfId="0" applyAlignment="1" applyBorder="1" applyFont="1" applyNumberFormat="1">
      <alignment horizontal="center"/>
    </xf>
    <xf borderId="4" fillId="15" fontId="54" numFmtId="165" xfId="0" applyAlignment="1" applyBorder="1" applyFont="1" applyNumberFormat="1">
      <alignment horizontal="center"/>
    </xf>
    <xf borderId="4" fillId="15" fontId="42" numFmtId="0" xfId="0" applyAlignment="1" applyBorder="1" applyFont="1">
      <alignment horizontal="center" readingOrder="0"/>
    </xf>
    <xf borderId="7" fillId="14" fontId="53" numFmtId="0" xfId="0" applyAlignment="1" applyBorder="1" applyFont="1">
      <alignment horizontal="center" readingOrder="0" shrinkToFit="0" wrapText="1"/>
    </xf>
    <xf borderId="7" fillId="14" fontId="53" numFmtId="0" xfId="0" applyAlignment="1" applyBorder="1" applyFont="1">
      <alignment horizontal="center" readingOrder="0"/>
    </xf>
    <xf borderId="4" fillId="9" fontId="54" numFmtId="165" xfId="0" applyAlignment="1" applyBorder="1" applyFont="1" applyNumberFormat="1">
      <alignment horizontal="center"/>
    </xf>
    <xf borderId="4" fillId="14" fontId="54" numFmtId="0" xfId="0" applyAlignment="1" applyBorder="1" applyFont="1">
      <alignment readingOrder="0" shrinkToFit="0" wrapText="1"/>
    </xf>
    <xf borderId="4" fillId="14" fontId="53" numFmtId="0" xfId="0" applyBorder="1" applyFont="1"/>
    <xf borderId="4" fillId="15" fontId="59" numFmtId="165" xfId="0" applyAlignment="1" applyBorder="1" applyFont="1" applyNumberFormat="1">
      <alignment horizontal="center" readingOrder="0"/>
    </xf>
    <xf borderId="0" fillId="15" fontId="54" numFmtId="0" xfId="0" applyAlignment="1" applyFont="1">
      <alignment vertical="center"/>
    </xf>
    <xf borderId="8" fillId="15" fontId="9" numFmtId="0" xfId="0" applyAlignment="1" applyBorder="1" applyFont="1">
      <alignment horizontal="center" readingOrder="0" vertical="center"/>
    </xf>
    <xf borderId="8" fillId="15" fontId="54" numFmtId="0" xfId="0" applyAlignment="1" applyBorder="1" applyFont="1">
      <alignment horizontal="center" readingOrder="0" vertical="center"/>
    </xf>
    <xf borderId="8" fillId="15" fontId="54" numFmtId="0" xfId="0" applyAlignment="1" applyBorder="1" applyFont="1">
      <alignment vertical="center"/>
    </xf>
    <xf borderId="8" fillId="15" fontId="54" numFmtId="0" xfId="0" applyAlignment="1" applyBorder="1" applyFont="1">
      <alignment readingOrder="0" vertical="center"/>
    </xf>
    <xf borderId="4" fillId="15" fontId="53" numFmtId="0" xfId="0" applyAlignment="1" applyBorder="1" applyFont="1">
      <alignment readingOrder="0" vertical="center"/>
    </xf>
    <xf borderId="4" fillId="15" fontId="53" numFmtId="0" xfId="0" applyAlignment="1" applyBorder="1" applyFont="1">
      <alignment horizontal="center" readingOrder="0" vertical="center"/>
    </xf>
    <xf borderId="8" fillId="15" fontId="53" numFmtId="0" xfId="0" applyAlignment="1" applyBorder="1" applyFont="1">
      <alignment horizontal="center" readingOrder="0" shrinkToFit="0" vertical="center" wrapText="1"/>
    </xf>
    <xf borderId="4" fillId="15" fontId="59" numFmtId="165" xfId="0" applyAlignment="1" applyBorder="1" applyFont="1" applyNumberFormat="1">
      <alignment horizontal="center" vertical="center"/>
    </xf>
    <xf borderId="8" fillId="15" fontId="54" numFmtId="166" xfId="0" applyAlignment="1" applyBorder="1" applyFont="1" applyNumberFormat="1">
      <alignment horizontal="center" readingOrder="0" vertical="center"/>
    </xf>
    <xf borderId="4" fillId="15" fontId="54" numFmtId="0" xfId="0" applyAlignment="1" applyBorder="1" applyFont="1">
      <alignment horizontal="left" readingOrder="0" shrinkToFit="0" vertical="center" wrapText="1"/>
    </xf>
    <xf borderId="4" fillId="15" fontId="54" numFmtId="0" xfId="0" applyAlignment="1" applyBorder="1" applyFont="1">
      <alignment horizontal="center" readingOrder="0" vertical="center"/>
    </xf>
    <xf borderId="8" fillId="15" fontId="54" numFmtId="165" xfId="0" applyAlignment="1" applyBorder="1" applyFont="1" applyNumberFormat="1">
      <alignment horizontal="center" vertical="center"/>
    </xf>
    <xf borderId="8" fillId="15" fontId="53" numFmtId="0" xfId="0" applyAlignment="1" applyBorder="1" applyFont="1">
      <alignment horizontal="center" readingOrder="0" vertical="center"/>
    </xf>
    <xf borderId="8" fillId="15" fontId="53" numFmtId="0" xfId="0" applyAlignment="1" applyBorder="1" applyFont="1">
      <alignment horizontal="right" readingOrder="0" vertical="center"/>
    </xf>
    <xf borderId="4" fillId="15" fontId="54" numFmtId="0" xfId="0" applyAlignment="1" applyBorder="1" applyFont="1">
      <alignment horizontal="left" readingOrder="0" vertical="center"/>
    </xf>
    <xf borderId="4" fillId="0" fontId="53" numFmtId="0" xfId="0" applyAlignment="1" applyBorder="1" applyFont="1">
      <alignment readingOrder="0" shrinkToFit="0" vertical="center" wrapText="1"/>
    </xf>
    <xf borderId="8" fillId="15" fontId="53" numFmtId="0" xfId="0" applyAlignment="1" applyBorder="1" applyFont="1">
      <alignment readingOrder="0" shrinkToFit="0" vertical="center" wrapText="1"/>
    </xf>
    <xf borderId="8" fillId="15" fontId="53" numFmtId="0" xfId="0" applyAlignment="1" applyBorder="1" applyFont="1">
      <alignment horizontal="center"/>
    </xf>
    <xf borderId="8" fillId="15" fontId="54" numFmtId="165" xfId="0" applyAlignment="1" applyBorder="1" applyFont="1" applyNumberFormat="1">
      <alignment horizontal="center"/>
    </xf>
    <xf borderId="8" fillId="15" fontId="42" numFmtId="0" xfId="0" applyAlignment="1" applyBorder="1" applyFont="1">
      <alignment horizontal="center"/>
    </xf>
    <xf borderId="4" fillId="5" fontId="45" numFmtId="0" xfId="0" applyAlignment="1" applyBorder="1" applyFont="1">
      <alignment horizontal="center"/>
    </xf>
    <xf borderId="0" fillId="9" fontId="60" numFmtId="0" xfId="0" applyFont="1"/>
    <xf borderId="4" fillId="9" fontId="54" numFmtId="0" xfId="0" applyAlignment="1" applyBorder="1" applyFont="1">
      <alignment readingOrder="0" shrinkToFit="0" vertical="center" wrapText="1"/>
    </xf>
    <xf borderId="4" fillId="9" fontId="11" numFmtId="0" xfId="0" applyAlignment="1" applyBorder="1" applyFont="1">
      <alignment readingOrder="0"/>
    </xf>
    <xf borderId="4" fillId="5" fontId="42" numFmtId="0" xfId="0" applyAlignment="1" applyBorder="1" applyFont="1">
      <alignment horizontal="center" readingOrder="0"/>
    </xf>
    <xf borderId="0" fillId="9" fontId="42" numFmtId="0" xfId="0" applyAlignment="1" applyFont="1">
      <alignment horizontal="center" readingOrder="0"/>
    </xf>
    <xf borderId="0" fillId="5" fontId="42" numFmtId="0" xfId="0" applyAlignment="1" applyFont="1">
      <alignment horizontal="center"/>
    </xf>
    <xf borderId="0" fillId="9" fontId="60" numFmtId="0" xfId="0" applyAlignment="1" applyFont="1">
      <alignment readingOrder="0"/>
    </xf>
    <xf borderId="0" fillId="5" fontId="42" numFmtId="0" xfId="0" applyAlignment="1" applyFont="1">
      <alignment horizontal="center" readingOrder="0"/>
    </xf>
    <xf borderId="0" fillId="15" fontId="60" numFmtId="0" xfId="0" applyFont="1"/>
    <xf borderId="4" fillId="15" fontId="53" numFmtId="0" xfId="0" applyAlignment="1" applyBorder="1" applyFont="1">
      <alignment readingOrder="0" shrinkToFit="0" wrapText="1"/>
    </xf>
    <xf borderId="4" fillId="15" fontId="53" numFmtId="0" xfId="0" applyAlignment="1" applyBorder="1" applyFont="1">
      <alignment horizontal="center" readingOrder="0" shrinkToFit="0" wrapText="1"/>
    </xf>
    <xf borderId="0" fillId="15" fontId="42" numFmtId="0" xfId="0" applyAlignment="1" applyFont="1">
      <alignment horizontal="center" readingOrder="0"/>
    </xf>
    <xf borderId="1" fillId="0" fontId="53" numFmtId="0" xfId="0" applyAlignment="1" applyBorder="1" applyFont="1">
      <alignment horizontal="center" readingOrder="0"/>
    </xf>
    <xf borderId="4" fillId="9" fontId="53" numFmtId="0" xfId="0" applyBorder="1" applyFont="1"/>
    <xf borderId="0" fillId="9" fontId="60" numFmtId="0" xfId="0" applyAlignment="1" applyFont="1">
      <alignment shrinkToFit="0" vertical="center" wrapText="1"/>
    </xf>
    <xf borderId="4" fillId="9" fontId="9" numFmtId="0" xfId="0" applyAlignment="1" applyBorder="1" applyFont="1">
      <alignment horizontal="center" readingOrder="0" shrinkToFit="0" vertical="center" wrapText="1"/>
    </xf>
    <xf borderId="4" fillId="9" fontId="54" numFmtId="0" xfId="0" applyAlignment="1" applyBorder="1" applyFont="1">
      <alignment horizontal="center" readingOrder="0" shrinkToFit="0" vertical="center" wrapText="1"/>
    </xf>
    <xf borderId="4" fillId="9" fontId="54" numFmtId="0" xfId="0" applyAlignment="1" applyBorder="1" applyFont="1">
      <alignment shrinkToFit="0" vertical="center" wrapText="1"/>
    </xf>
    <xf borderId="4" fillId="9" fontId="53" numFmtId="0" xfId="0" applyAlignment="1" applyBorder="1" applyFont="1">
      <alignment readingOrder="0" shrinkToFit="0" vertical="center" wrapText="1"/>
    </xf>
    <xf borderId="4" fillId="9" fontId="53" numFmtId="0" xfId="0" applyAlignment="1" applyBorder="1" applyFont="1">
      <alignment horizontal="center" readingOrder="0" shrinkToFit="0" vertical="center" wrapText="1"/>
    </xf>
    <xf borderId="4" fillId="9" fontId="59" numFmtId="165" xfId="0" applyAlignment="1" applyBorder="1" applyFont="1" applyNumberFormat="1">
      <alignment horizontal="center" shrinkToFit="0" vertical="center" wrapText="1"/>
    </xf>
    <xf borderId="4" fillId="9" fontId="54" numFmtId="166" xfId="0" applyAlignment="1" applyBorder="1" applyFont="1" applyNumberFormat="1">
      <alignment horizontal="center" readingOrder="0" shrinkToFit="0" vertical="center" wrapText="1"/>
    </xf>
    <xf borderId="4" fillId="9" fontId="54" numFmtId="0" xfId="0" applyAlignment="1" applyBorder="1" applyFont="1">
      <alignment horizontal="left" readingOrder="0" shrinkToFit="0" vertical="center" wrapText="1"/>
    </xf>
    <xf borderId="4" fillId="9" fontId="54" numFmtId="165" xfId="0" applyAlignment="1" applyBorder="1" applyFont="1" applyNumberFormat="1">
      <alignment horizontal="center" readingOrder="0" shrinkToFit="0" vertical="center" wrapText="1"/>
    </xf>
    <xf borderId="4" fillId="9" fontId="53" numFmtId="0" xfId="0" applyAlignment="1" applyBorder="1" applyFont="1">
      <alignment horizontal="right" readingOrder="0" shrinkToFit="0" vertical="center" wrapText="1"/>
    </xf>
    <xf borderId="0" fillId="9" fontId="42" numFmtId="0" xfId="0" applyAlignment="1" applyFont="1">
      <alignment horizontal="center" readingOrder="0" vertical="bottom"/>
    </xf>
    <xf borderId="4" fillId="9" fontId="53" numFmtId="0" xfId="0" applyAlignment="1" applyBorder="1" applyFont="1">
      <alignment horizontal="center" readingOrder="0" shrinkToFit="0" wrapText="1"/>
    </xf>
    <xf borderId="0" fillId="9" fontId="42" numFmtId="0" xfId="0" applyAlignment="1" applyFont="1">
      <alignment horizontal="center"/>
    </xf>
    <xf borderId="0" fillId="14" fontId="60" numFmtId="0" xfId="0" applyFont="1"/>
    <xf borderId="8" fillId="0" fontId="54" numFmtId="0" xfId="0" applyAlignment="1" applyBorder="1" applyFont="1">
      <alignment readingOrder="0" shrinkToFit="0" wrapText="1"/>
    </xf>
    <xf borderId="7" fillId="9" fontId="53" numFmtId="0" xfId="0" applyAlignment="1" applyBorder="1" applyFont="1">
      <alignment horizontal="center" readingOrder="0"/>
    </xf>
    <xf borderId="0" fillId="9" fontId="61" numFmtId="0" xfId="0" applyFont="1"/>
    <xf borderId="4" fillId="9" fontId="62" numFmtId="0" xfId="0" applyAlignment="1" applyBorder="1" applyFont="1">
      <alignment horizontal="center" readingOrder="0"/>
    </xf>
    <xf borderId="4" fillId="9" fontId="63" numFmtId="0" xfId="0" applyAlignment="1" applyBorder="1" applyFont="1">
      <alignment horizontal="center" readingOrder="0"/>
    </xf>
    <xf borderId="4" fillId="9" fontId="63" numFmtId="0" xfId="0" applyAlignment="1" applyBorder="1" applyFont="1">
      <alignment readingOrder="0"/>
    </xf>
    <xf borderId="4" fillId="9" fontId="63" numFmtId="0" xfId="0" applyBorder="1" applyFont="1"/>
    <xf borderId="4" fillId="9" fontId="64" numFmtId="0" xfId="0" applyAlignment="1" applyBorder="1" applyFont="1">
      <alignment readingOrder="0"/>
    </xf>
    <xf borderId="4" fillId="9" fontId="64" numFmtId="0" xfId="0" applyAlignment="1" applyBorder="1" applyFont="1">
      <alignment horizontal="center" readingOrder="0"/>
    </xf>
    <xf borderId="4" fillId="9" fontId="65" numFmtId="165" xfId="0" applyAlignment="1" applyBorder="1" applyFont="1" applyNumberFormat="1">
      <alignment horizontal="center" readingOrder="0"/>
    </xf>
    <xf borderId="4" fillId="9" fontId="63" numFmtId="166" xfId="0" applyAlignment="1" applyBorder="1" applyFont="1" applyNumberFormat="1">
      <alignment horizontal="center" readingOrder="0"/>
    </xf>
    <xf borderId="4" fillId="9" fontId="63" numFmtId="0" xfId="0" applyAlignment="1" applyBorder="1" applyFont="1">
      <alignment horizontal="left" readingOrder="0"/>
    </xf>
    <xf borderId="4" fillId="9" fontId="63" numFmtId="165" xfId="0" applyAlignment="1" applyBorder="1" applyFont="1" applyNumberFormat="1">
      <alignment horizontal="center"/>
    </xf>
    <xf borderId="4" fillId="9" fontId="64" numFmtId="0" xfId="0" applyAlignment="1" applyBorder="1" applyFont="1">
      <alignment horizontal="right" readingOrder="0"/>
    </xf>
    <xf borderId="7" fillId="9" fontId="53" numFmtId="0" xfId="0" applyAlignment="1" applyBorder="1" applyFont="1">
      <alignment horizontal="center" readingOrder="0" shrinkToFit="0" wrapText="1"/>
    </xf>
    <xf borderId="4" fillId="9" fontId="64" numFmtId="0" xfId="0" applyAlignment="1" applyBorder="1" applyFont="1">
      <alignment readingOrder="0" shrinkToFit="0" wrapText="1"/>
    </xf>
    <xf borderId="4" fillId="9" fontId="66" numFmtId="0" xfId="0" applyAlignment="1" applyBorder="1" applyFont="1">
      <alignment horizontal="left" readingOrder="0"/>
    </xf>
    <xf borderId="4" fillId="9" fontId="67" numFmtId="165" xfId="0" applyAlignment="1" applyBorder="1" applyFont="1" applyNumberFormat="1">
      <alignment horizontal="center"/>
    </xf>
    <xf borderId="4" fillId="9" fontId="63" numFmtId="165" xfId="0" applyAlignment="1" applyBorder="1" applyFont="1" applyNumberFormat="1">
      <alignment horizontal="center" readingOrder="0"/>
    </xf>
    <xf borderId="4" fillId="15" fontId="53" numFmtId="0" xfId="0" applyAlignment="1" applyBorder="1" applyFont="1">
      <alignment horizontal="center"/>
    </xf>
    <xf borderId="4" fillId="15" fontId="53" numFmtId="0" xfId="0" applyBorder="1" applyFont="1"/>
    <xf borderId="4" fillId="15" fontId="54" numFmtId="166" xfId="0" applyAlignment="1" applyBorder="1" applyFont="1" applyNumberFormat="1">
      <alignment horizontal="center"/>
    </xf>
    <xf borderId="4" fillId="15" fontId="54" numFmtId="0" xfId="0" applyAlignment="1" applyBorder="1" applyFont="1">
      <alignment horizontal="left"/>
    </xf>
    <xf borderId="4" fillId="15" fontId="54" numFmtId="0" xfId="0" applyAlignment="1" applyBorder="1" applyFont="1">
      <alignment horizontal="center"/>
    </xf>
    <xf borderId="4" fillId="15" fontId="53" numFmtId="0" xfId="0" applyAlignment="1" applyBorder="1" applyFont="1">
      <alignment horizontal="right"/>
    </xf>
    <xf borderId="4" fillId="15" fontId="57" numFmtId="165" xfId="0" applyAlignment="1" applyBorder="1" applyFont="1" applyNumberFormat="1">
      <alignment horizontal="center"/>
    </xf>
    <xf borderId="4" fillId="9" fontId="54" numFmtId="0" xfId="0" applyAlignment="1" applyBorder="1" applyFont="1">
      <alignment horizontal="left" readingOrder="0" shrinkToFit="0" wrapText="1"/>
    </xf>
    <xf borderId="0" fillId="9" fontId="68" numFmtId="0" xfId="0" applyFont="1"/>
    <xf borderId="4" fillId="9" fontId="69" numFmtId="0" xfId="0" applyAlignment="1" applyBorder="1" applyFont="1">
      <alignment horizontal="center" readingOrder="0"/>
    </xf>
    <xf borderId="4" fillId="9" fontId="69" numFmtId="0" xfId="0" applyAlignment="1" applyBorder="1" applyFont="1">
      <alignment readingOrder="0"/>
    </xf>
    <xf borderId="4" fillId="9" fontId="69" numFmtId="0" xfId="0" applyBorder="1" applyFont="1"/>
    <xf borderId="4" fillId="9" fontId="70" numFmtId="0" xfId="0" applyAlignment="1" applyBorder="1" applyFont="1">
      <alignment readingOrder="0"/>
    </xf>
    <xf borderId="4" fillId="9" fontId="70" numFmtId="0" xfId="0" applyAlignment="1" applyBorder="1" applyFont="1">
      <alignment horizontal="center" readingOrder="0"/>
    </xf>
    <xf borderId="4" fillId="9" fontId="71" numFmtId="165" xfId="0" applyAlignment="1" applyBorder="1" applyFont="1" applyNumberFormat="1">
      <alignment horizontal="center" readingOrder="0"/>
    </xf>
    <xf borderId="4" fillId="9" fontId="69" numFmtId="166" xfId="0" applyAlignment="1" applyBorder="1" applyFont="1" applyNumberFormat="1">
      <alignment horizontal="center" readingOrder="0"/>
    </xf>
    <xf borderId="4" fillId="9" fontId="69" numFmtId="0" xfId="0" applyAlignment="1" applyBorder="1" applyFont="1">
      <alignment horizontal="left" readingOrder="0"/>
    </xf>
    <xf borderId="4" fillId="9" fontId="69" numFmtId="165" xfId="0" applyAlignment="1" applyBorder="1" applyFont="1" applyNumberFormat="1">
      <alignment horizontal="center" readingOrder="0"/>
    </xf>
    <xf borderId="4" fillId="9" fontId="70" numFmtId="0" xfId="0" applyAlignment="1" applyBorder="1" applyFont="1">
      <alignment horizontal="right" readingOrder="0"/>
    </xf>
    <xf borderId="11" fillId="9" fontId="53" numFmtId="0" xfId="0" applyAlignment="1" applyBorder="1" applyFont="1">
      <alignment horizontal="center" readingOrder="0" shrinkToFit="0" wrapText="1"/>
    </xf>
    <xf borderId="0" fillId="5" fontId="72" numFmtId="0" xfId="0" applyAlignment="1" applyFont="1">
      <alignment vertical="bottom"/>
    </xf>
    <xf borderId="0" fillId="0" fontId="73" numFmtId="0" xfId="0" applyAlignment="1" applyFont="1">
      <alignment vertical="bottom"/>
    </xf>
    <xf borderId="14" fillId="2" fontId="74" numFmtId="0" xfId="0" applyAlignment="1" applyBorder="1" applyFont="1">
      <alignment horizontal="center" readingOrder="0" vertical="bottom"/>
    </xf>
    <xf borderId="17" fillId="2" fontId="74" numFmtId="0" xfId="0" applyAlignment="1" applyBorder="1" applyFont="1">
      <alignment horizontal="center" shrinkToFit="0" wrapText="1"/>
    </xf>
    <xf borderId="17" fillId="2" fontId="75" numFmtId="0" xfId="0" applyAlignment="1" applyBorder="1" applyFont="1">
      <alignment horizontal="center" shrinkToFit="0" wrapText="1"/>
    </xf>
    <xf borderId="17" fillId="2" fontId="75" numFmtId="0" xfId="0" applyAlignment="1" applyBorder="1" applyFont="1">
      <alignment shrinkToFit="0" wrapText="1"/>
    </xf>
    <xf borderId="17" fillId="2" fontId="14" numFmtId="0" xfId="0" applyAlignment="1" applyBorder="1" applyFont="1">
      <alignment shrinkToFit="0" wrapText="1"/>
    </xf>
    <xf borderId="18" fillId="2" fontId="75" numFmtId="0" xfId="0" applyAlignment="1" applyBorder="1" applyFont="1">
      <alignment horizontal="center" shrinkToFit="0" wrapText="1"/>
    </xf>
    <xf borderId="19" fillId="2" fontId="75" numFmtId="0" xfId="0" applyAlignment="1" applyBorder="1" applyFont="1">
      <alignment horizontal="center" readingOrder="0" shrinkToFit="0" wrapText="1"/>
    </xf>
    <xf borderId="20" fillId="2" fontId="75" numFmtId="0" xfId="0" applyAlignment="1" applyBorder="1" applyFont="1">
      <alignment horizontal="center" readingOrder="0" shrinkToFit="0" wrapText="1"/>
    </xf>
    <xf borderId="17" fillId="2" fontId="76" numFmtId="165" xfId="0" applyAlignment="1" applyBorder="1" applyFont="1" applyNumberFormat="1">
      <alignment horizontal="center" shrinkToFit="0" wrapText="1"/>
    </xf>
    <xf borderId="17" fillId="2" fontId="75" numFmtId="170" xfId="0" applyAlignment="1" applyBorder="1" applyFont="1" applyNumberFormat="1">
      <alignment horizontal="center" shrinkToFit="0" wrapText="1"/>
    </xf>
    <xf borderId="17" fillId="2" fontId="14" numFmtId="0" xfId="0" applyAlignment="1" applyBorder="1" applyFont="1">
      <alignment horizontal="left" shrinkToFit="0" wrapText="1"/>
    </xf>
    <xf borderId="8" fillId="2" fontId="77" numFmtId="0" xfId="0" applyAlignment="1" applyBorder="1" applyFont="1">
      <alignment horizontal="center" shrinkToFit="0" wrapText="1"/>
    </xf>
    <xf borderId="8" fillId="2" fontId="75" numFmtId="0" xfId="0" applyAlignment="1" applyBorder="1" applyFont="1">
      <alignment horizontal="center" shrinkToFit="0" wrapText="1"/>
    </xf>
    <xf borderId="17" fillId="2" fontId="75" numFmtId="0" xfId="0" applyAlignment="1" applyBorder="1" applyFont="1">
      <alignment horizontal="center" shrinkToFit="0" vertical="bottom" wrapText="1"/>
    </xf>
    <xf borderId="0" fillId="15" fontId="78" numFmtId="0" xfId="0" applyFont="1"/>
    <xf borderId="4" fillId="15" fontId="79" numFmtId="0" xfId="0" applyAlignment="1" applyBorder="1" applyFont="1">
      <alignment horizontal="center" readingOrder="0" shrinkToFit="0" wrapText="1"/>
    </xf>
    <xf borderId="4" fillId="15" fontId="11" numFmtId="0" xfId="0" applyAlignment="1" applyBorder="1" applyFont="1">
      <alignment horizontal="center" readingOrder="0" shrinkToFit="0" wrapText="1"/>
    </xf>
    <xf borderId="4" fillId="15" fontId="6" numFmtId="0" xfId="0" applyAlignment="1" applyBorder="1" applyFont="1">
      <alignment horizontal="left" readingOrder="0" shrinkToFit="0" wrapText="1"/>
    </xf>
    <xf borderId="4" fillId="15" fontId="10" numFmtId="0" xfId="0" applyAlignment="1" applyBorder="1" applyFont="1">
      <alignment readingOrder="0" shrinkToFit="0" wrapText="1"/>
    </xf>
    <xf borderId="4" fillId="15" fontId="10" numFmtId="0" xfId="0" applyAlignment="1" applyBorder="1" applyFont="1">
      <alignment horizontal="center" readingOrder="0" shrinkToFit="0" vertical="center" wrapText="1"/>
    </xf>
    <xf borderId="4" fillId="15" fontId="10" numFmtId="165" xfId="0" applyAlignment="1" applyBorder="1" applyFont="1" applyNumberFormat="1">
      <alignment readingOrder="0" shrinkToFit="0" wrapText="1"/>
    </xf>
    <xf borderId="4" fillId="15" fontId="10" numFmtId="168" xfId="0" applyAlignment="1" applyBorder="1" applyFont="1" applyNumberFormat="1">
      <alignment readingOrder="0" shrinkToFit="0" wrapText="1"/>
    </xf>
    <xf borderId="4" fillId="15" fontId="11" numFmtId="0" xfId="0" applyAlignment="1" applyBorder="1" applyFont="1">
      <alignment horizontal="left" readingOrder="0" shrinkToFit="0" vertical="center" wrapText="1"/>
    </xf>
    <xf borderId="4" fillId="15" fontId="10" numFmtId="0" xfId="0" applyAlignment="1" applyBorder="1" applyFont="1">
      <alignment horizontal="center" readingOrder="0" shrinkToFit="0" wrapText="1"/>
    </xf>
    <xf borderId="4" fillId="15" fontId="10" numFmtId="165" xfId="0" applyAlignment="1" applyBorder="1" applyFont="1" applyNumberFormat="1">
      <alignment horizontal="center" readingOrder="0" shrinkToFit="0" wrapText="1"/>
    </xf>
    <xf borderId="4" fillId="15" fontId="10" numFmtId="165" xfId="0" applyAlignment="1" applyBorder="1" applyFont="1" applyNumberFormat="1">
      <alignment horizontal="right" readingOrder="0"/>
    </xf>
    <xf borderId="0" fillId="9" fontId="78" numFmtId="0" xfId="0" applyFont="1"/>
    <xf borderId="4" fillId="9" fontId="79" numFmtId="0" xfId="0" applyAlignment="1" applyBorder="1" applyFont="1">
      <alignment horizontal="center" readingOrder="0" shrinkToFit="0" wrapText="1"/>
    </xf>
    <xf borderId="4" fillId="9" fontId="11" numFmtId="0" xfId="0" applyAlignment="1" applyBorder="1" applyFont="1">
      <alignment horizontal="center" readingOrder="0" shrinkToFit="0" wrapText="1"/>
    </xf>
    <xf borderId="4" fillId="9" fontId="6" numFmtId="0" xfId="0" applyAlignment="1" applyBorder="1" applyFont="1">
      <alignment horizontal="left" readingOrder="0" shrinkToFit="0" wrapText="1"/>
    </xf>
    <xf borderId="4" fillId="9" fontId="10" numFmtId="0" xfId="0" applyAlignment="1" applyBorder="1" applyFont="1">
      <alignment horizontal="center" readingOrder="0" shrinkToFit="0" vertical="center" wrapText="1"/>
    </xf>
    <xf borderId="4" fillId="9" fontId="10" numFmtId="165" xfId="0" applyAlignment="1" applyBorder="1" applyFont="1" applyNumberFormat="1">
      <alignment readingOrder="0" shrinkToFit="0" wrapText="1"/>
    </xf>
    <xf borderId="4" fillId="9" fontId="6" numFmtId="169" xfId="0" applyAlignment="1" applyBorder="1" applyFont="1" applyNumberFormat="1">
      <alignment horizontal="center" readingOrder="0"/>
    </xf>
    <xf borderId="4" fillId="9" fontId="11" numFmtId="0" xfId="0" applyAlignment="1" applyBorder="1" applyFont="1">
      <alignment horizontal="left" readingOrder="0" shrinkToFit="0" vertical="center" wrapText="1"/>
    </xf>
    <xf borderId="4" fillId="9" fontId="10" numFmtId="168" xfId="0" applyAlignment="1" applyBorder="1" applyFont="1" applyNumberFormat="1">
      <alignment readingOrder="0" shrinkToFit="0" wrapText="1"/>
    </xf>
    <xf borderId="4" fillId="9" fontId="10" numFmtId="165" xfId="0" applyAlignment="1" applyBorder="1" applyFont="1" applyNumberFormat="1">
      <alignment horizontal="center" readingOrder="0" shrinkToFit="0" wrapText="1"/>
    </xf>
    <xf borderId="4" fillId="9" fontId="10" numFmtId="165" xfId="0" applyAlignment="1" applyBorder="1" applyFont="1" applyNumberFormat="1">
      <alignment horizontal="right" readingOrder="0"/>
    </xf>
    <xf borderId="7" fillId="9" fontId="10" numFmtId="0" xfId="0" applyAlignment="1" applyBorder="1" applyFont="1">
      <alignment readingOrder="0" shrinkToFit="0" wrapText="1"/>
    </xf>
    <xf borderId="0" fillId="0" fontId="78" numFmtId="0" xfId="0" applyFont="1"/>
    <xf borderId="4" fillId="0" fontId="79" numFmtId="0" xfId="0" applyAlignment="1" applyBorder="1" applyFont="1">
      <alignment horizontal="center" readingOrder="0" shrinkToFit="0" wrapText="1"/>
    </xf>
    <xf borderId="4" fillId="0" fontId="11" numFmtId="0" xfId="0" applyAlignment="1" applyBorder="1" applyFont="1">
      <alignment horizontal="center" readingOrder="0" shrinkToFit="0" wrapText="1"/>
    </xf>
    <xf borderId="4" fillId="0" fontId="6" numFmtId="0" xfId="0" applyAlignment="1" applyBorder="1" applyFont="1">
      <alignment horizontal="left" readingOrder="0" shrinkToFit="0" wrapText="1"/>
    </xf>
    <xf borderId="4" fillId="0" fontId="10" numFmtId="0" xfId="0" applyAlignment="1" applyBorder="1" applyFont="1">
      <alignment horizontal="center" readingOrder="0" shrinkToFit="0" vertical="center" wrapText="1"/>
    </xf>
    <xf borderId="4" fillId="0" fontId="10" numFmtId="165" xfId="0" applyAlignment="1" applyBorder="1" applyFont="1" applyNumberFormat="1">
      <alignment readingOrder="0" shrinkToFit="0" wrapText="1"/>
    </xf>
    <xf borderId="4" fillId="0" fontId="10" numFmtId="168" xfId="0" applyAlignment="1" applyBorder="1" applyFont="1" applyNumberFormat="1">
      <alignment readingOrder="0" shrinkToFit="0" wrapText="1"/>
    </xf>
    <xf borderId="4" fillId="0" fontId="11" numFmtId="0" xfId="0" applyAlignment="1" applyBorder="1" applyFont="1">
      <alignment horizontal="left" readingOrder="0" shrinkToFit="0" vertical="center" wrapText="1"/>
    </xf>
    <xf borderId="4" fillId="0" fontId="10" numFmtId="165" xfId="0" applyAlignment="1" applyBorder="1" applyFont="1" applyNumberFormat="1">
      <alignment horizontal="center" readingOrder="0" shrinkToFit="0" wrapText="1"/>
    </xf>
    <xf borderId="4" fillId="0" fontId="10" numFmtId="165" xfId="0" applyAlignment="1" applyBorder="1" applyFont="1" applyNumberFormat="1">
      <alignment horizontal="right" readingOrder="0"/>
    </xf>
    <xf borderId="0" fillId="17" fontId="78" numFmtId="0" xfId="0" applyFill="1" applyFont="1"/>
    <xf borderId="4" fillId="17" fontId="79" numFmtId="0" xfId="0" applyAlignment="1" applyBorder="1" applyFont="1">
      <alignment horizontal="center" readingOrder="0" shrinkToFit="0" wrapText="1"/>
    </xf>
    <xf borderId="4" fillId="17" fontId="11" numFmtId="0" xfId="0" applyAlignment="1" applyBorder="1" applyFont="1">
      <alignment horizontal="center" readingOrder="0" shrinkToFit="0" wrapText="1"/>
    </xf>
    <xf borderId="4" fillId="17" fontId="6" numFmtId="0" xfId="0" applyAlignment="1" applyBorder="1" applyFont="1">
      <alignment horizontal="left" readingOrder="0" shrinkToFit="0" wrapText="1"/>
    </xf>
    <xf borderId="4" fillId="17" fontId="10" numFmtId="0" xfId="0" applyAlignment="1" applyBorder="1" applyFont="1">
      <alignment shrinkToFit="0" wrapText="1"/>
    </xf>
    <xf borderId="4" fillId="17" fontId="10" numFmtId="0" xfId="0" applyAlignment="1" applyBorder="1" applyFont="1">
      <alignment readingOrder="0" shrinkToFit="0" wrapText="1"/>
    </xf>
    <xf borderId="4" fillId="17" fontId="10" numFmtId="0" xfId="0" applyAlignment="1" applyBorder="1" applyFont="1">
      <alignment horizontal="center" readingOrder="0" shrinkToFit="0" vertical="center" wrapText="1"/>
    </xf>
    <xf borderId="4" fillId="17" fontId="10" numFmtId="165" xfId="0" applyAlignment="1" applyBorder="1" applyFont="1" applyNumberFormat="1">
      <alignment readingOrder="0" shrinkToFit="0" wrapText="1"/>
    </xf>
    <xf borderId="4" fillId="17" fontId="10" numFmtId="168" xfId="0" applyAlignment="1" applyBorder="1" applyFont="1" applyNumberFormat="1">
      <alignment readingOrder="0" shrinkToFit="0" wrapText="1"/>
    </xf>
    <xf borderId="4" fillId="17" fontId="11" numFmtId="0" xfId="0" applyAlignment="1" applyBorder="1" applyFont="1">
      <alignment horizontal="left" readingOrder="0" shrinkToFit="0" vertical="center" wrapText="1"/>
    </xf>
    <xf borderId="4" fillId="17" fontId="10" numFmtId="0" xfId="0" applyAlignment="1" applyBorder="1" applyFont="1">
      <alignment horizontal="center" readingOrder="0" shrinkToFit="0" wrapText="1"/>
    </xf>
    <xf borderId="4" fillId="17" fontId="10" numFmtId="165" xfId="0" applyAlignment="1" applyBorder="1" applyFont="1" applyNumberFormat="1">
      <alignment horizontal="center" readingOrder="0" shrinkToFit="0" wrapText="1"/>
    </xf>
    <xf borderId="4" fillId="17" fontId="10" numFmtId="165" xfId="0" applyAlignment="1" applyBorder="1" applyFont="1" applyNumberFormat="1">
      <alignment horizontal="right" readingOrder="0"/>
    </xf>
    <xf borderId="8" fillId="15" fontId="79" numFmtId="0" xfId="0" applyAlignment="1" applyBorder="1" applyFont="1">
      <alignment horizontal="center" readingOrder="0" shrinkToFit="0" wrapText="1"/>
    </xf>
    <xf borderId="8" fillId="15" fontId="11" numFmtId="0" xfId="0" applyAlignment="1" applyBorder="1" applyFont="1">
      <alignment horizontal="center" readingOrder="0" shrinkToFit="0" wrapText="1"/>
    </xf>
    <xf borderId="8" fillId="15" fontId="6" numFmtId="0" xfId="0" applyAlignment="1" applyBorder="1" applyFont="1">
      <alignment horizontal="left" readingOrder="0" shrinkToFit="0" wrapText="1"/>
    </xf>
    <xf borderId="8" fillId="15" fontId="10" numFmtId="0" xfId="0" applyAlignment="1" applyBorder="1" applyFont="1">
      <alignment shrinkToFit="0" wrapText="1"/>
    </xf>
    <xf borderId="8" fillId="15" fontId="10" numFmtId="0" xfId="0" applyAlignment="1" applyBorder="1" applyFont="1">
      <alignment readingOrder="0" shrinkToFit="0" wrapText="1"/>
    </xf>
    <xf borderId="8" fillId="15" fontId="10" numFmtId="0" xfId="0" applyAlignment="1" applyBorder="1" applyFont="1">
      <alignment horizontal="center" readingOrder="0" shrinkToFit="0" vertical="center" wrapText="1"/>
    </xf>
    <xf borderId="8" fillId="15" fontId="10" numFmtId="165" xfId="0" applyAlignment="1" applyBorder="1" applyFont="1" applyNumberFormat="1">
      <alignment readingOrder="0" shrinkToFit="0" wrapText="1"/>
    </xf>
    <xf borderId="8" fillId="15" fontId="10" numFmtId="168" xfId="0" applyAlignment="1" applyBorder="1" applyFont="1" applyNumberFormat="1">
      <alignment readingOrder="0" shrinkToFit="0" wrapText="1"/>
    </xf>
    <xf borderId="8" fillId="15" fontId="11" numFmtId="0" xfId="0" applyAlignment="1" applyBorder="1" applyFont="1">
      <alignment horizontal="left" readingOrder="0" shrinkToFit="0" vertical="center" wrapText="1"/>
    </xf>
    <xf borderId="8" fillId="15" fontId="10" numFmtId="0" xfId="0" applyAlignment="1" applyBorder="1" applyFont="1">
      <alignment horizontal="center" readingOrder="0" shrinkToFit="0" wrapText="1"/>
    </xf>
    <xf borderId="8" fillId="15" fontId="10" numFmtId="165" xfId="0" applyAlignment="1" applyBorder="1" applyFont="1" applyNumberFormat="1">
      <alignment horizontal="center" readingOrder="0" shrinkToFit="0" wrapText="1"/>
    </xf>
    <xf borderId="8" fillId="15" fontId="10" numFmtId="165" xfId="0" applyAlignment="1" applyBorder="1" applyFont="1" applyNumberFormat="1">
      <alignment horizontal="right" readingOrder="0"/>
    </xf>
    <xf borderId="4" fillId="9" fontId="80" numFmtId="0" xfId="0" applyAlignment="1" applyBorder="1" applyFont="1">
      <alignment horizontal="center" readingOrder="0"/>
    </xf>
    <xf borderId="4" fillId="9" fontId="10" numFmtId="169" xfId="0" applyAlignment="1" applyBorder="1" applyFont="1" applyNumberFormat="1">
      <alignment readingOrder="0" shrinkToFit="0" wrapText="1"/>
    </xf>
    <xf borderId="4" fillId="15" fontId="80" numFmtId="0" xfId="0" applyAlignment="1" applyBorder="1" applyFont="1">
      <alignment horizontal="center" readingOrder="0"/>
    </xf>
    <xf borderId="4" fillId="15" fontId="6" numFmtId="0" xfId="0" applyAlignment="1" applyBorder="1" applyFont="1">
      <alignment horizontal="left" shrinkToFit="0" wrapText="1"/>
    </xf>
    <xf borderId="4" fillId="15" fontId="10" numFmtId="0" xfId="0" applyAlignment="1" applyBorder="1" applyFont="1">
      <alignment horizontal="left" readingOrder="0" shrinkToFit="0" wrapText="1"/>
    </xf>
    <xf borderId="4" fillId="15" fontId="10" numFmtId="0" xfId="0" applyAlignment="1" applyBorder="1" applyFont="1">
      <alignment horizontal="center" shrinkToFit="0" vertical="center" wrapText="1"/>
    </xf>
    <xf borderId="4" fillId="15" fontId="10" numFmtId="169" xfId="0" applyAlignment="1" applyBorder="1" applyFont="1" applyNumberFormat="1">
      <alignment readingOrder="0" shrinkToFit="0" wrapText="1"/>
    </xf>
    <xf borderId="4" fillId="9" fontId="6" numFmtId="0" xfId="0" applyAlignment="1" applyBorder="1" applyFont="1">
      <alignment horizontal="left" shrinkToFit="0" wrapText="1"/>
    </xf>
    <xf borderId="4" fillId="9" fontId="10" numFmtId="168" xfId="0" applyAlignment="1" applyBorder="1" applyFont="1" applyNumberFormat="1">
      <alignment horizontal="center" readingOrder="0" shrinkToFit="0" wrapText="1"/>
    </xf>
    <xf borderId="4" fillId="0" fontId="79" numFmtId="0" xfId="0" applyAlignment="1" applyBorder="1" applyFont="1">
      <alignment horizontal="center" shrinkToFit="0" wrapText="1"/>
    </xf>
    <xf borderId="4" fillId="0" fontId="80" numFmtId="0" xfId="0" applyAlignment="1" applyBorder="1" applyFont="1">
      <alignment horizontal="center" readingOrder="0"/>
    </xf>
    <xf borderId="4" fillId="0" fontId="6" numFmtId="0" xfId="0" applyAlignment="1" applyBorder="1" applyFont="1">
      <alignment horizontal="left" shrinkToFit="0" wrapText="1"/>
    </xf>
    <xf borderId="4" fillId="0" fontId="10" numFmtId="0" xfId="0" applyAlignment="1" applyBorder="1" applyFont="1">
      <alignment horizontal="center" shrinkToFit="0" vertical="center" wrapText="1"/>
    </xf>
    <xf borderId="4" fillId="0" fontId="10" numFmtId="165" xfId="0" applyAlignment="1" applyBorder="1" applyFont="1" applyNumberFormat="1">
      <alignment shrinkToFit="0" wrapText="1"/>
    </xf>
    <xf borderId="4" fillId="0" fontId="11" numFmtId="0" xfId="0" applyAlignment="1" applyBorder="1" applyFont="1">
      <alignment horizontal="left" shrinkToFit="0" vertical="center" wrapText="1"/>
    </xf>
    <xf borderId="4" fillId="0" fontId="10" numFmtId="0" xfId="0" applyAlignment="1" applyBorder="1" applyFont="1">
      <alignment horizontal="center" shrinkToFit="0" wrapText="1"/>
    </xf>
    <xf borderId="4" fillId="0" fontId="10" numFmtId="165" xfId="0" applyAlignment="1" applyBorder="1" applyFont="1" applyNumberFormat="1">
      <alignment horizontal="center" shrinkToFit="0" wrapText="1"/>
    </xf>
    <xf borderId="4" fillId="9" fontId="10" numFmtId="169" xfId="0" applyAlignment="1" applyBorder="1" applyFont="1" applyNumberFormat="1">
      <alignment horizontal="center" readingOrder="0" shrinkToFit="0" wrapText="1"/>
    </xf>
    <xf borderId="4" fillId="9" fontId="10" numFmtId="165" xfId="0" applyAlignment="1" applyBorder="1" applyFont="1" applyNumberFormat="1">
      <alignment shrinkToFit="0" wrapText="1"/>
    </xf>
    <xf borderId="8" fillId="9" fontId="79" numFmtId="0" xfId="0" applyAlignment="1" applyBorder="1" applyFont="1">
      <alignment horizontal="center" readingOrder="0" shrinkToFit="0" wrapText="1"/>
    </xf>
    <xf borderId="8" fillId="9" fontId="80" numFmtId="0" xfId="0" applyAlignment="1" applyBorder="1" applyFont="1">
      <alignment horizontal="center" readingOrder="0"/>
    </xf>
    <xf borderId="8" fillId="9" fontId="6" numFmtId="0" xfId="0" applyAlignment="1" applyBorder="1" applyFont="1">
      <alignment horizontal="left" readingOrder="0" shrinkToFit="0" wrapText="1"/>
    </xf>
    <xf borderId="8" fillId="9" fontId="10" numFmtId="0" xfId="0" applyAlignment="1" applyBorder="1" applyFont="1">
      <alignment horizontal="center" readingOrder="0" shrinkToFit="0" vertical="center" wrapText="1"/>
    </xf>
    <xf borderId="8" fillId="9" fontId="10" numFmtId="165" xfId="0" applyAlignment="1" applyBorder="1" applyFont="1" applyNumberFormat="1">
      <alignment readingOrder="0" shrinkToFit="0" wrapText="1"/>
    </xf>
    <xf borderId="8" fillId="9" fontId="10" numFmtId="169" xfId="0" applyAlignment="1" applyBorder="1" applyFont="1" applyNumberFormat="1">
      <alignment readingOrder="0" shrinkToFit="0" wrapText="1"/>
    </xf>
    <xf borderId="8" fillId="9" fontId="11" numFmtId="0" xfId="0" applyAlignment="1" applyBorder="1" applyFont="1">
      <alignment horizontal="left" readingOrder="0" shrinkToFit="0" vertical="center" wrapText="1"/>
    </xf>
    <xf borderId="8" fillId="9" fontId="10" numFmtId="165" xfId="0" applyAlignment="1" applyBorder="1" applyFont="1" applyNumberFormat="1">
      <alignment horizontal="center" readingOrder="0" shrinkToFit="0" wrapText="1"/>
    </xf>
    <xf borderId="4" fillId="9" fontId="10" numFmtId="0" xfId="0" applyAlignment="1" applyBorder="1" applyFont="1">
      <alignment horizontal="center" shrinkToFit="0" vertical="center" wrapText="1"/>
    </xf>
    <xf borderId="4" fillId="9" fontId="10" numFmtId="171" xfId="0" applyAlignment="1" applyBorder="1" applyFont="1" applyNumberFormat="1">
      <alignment readingOrder="0" shrinkToFit="0" wrapText="1"/>
    </xf>
    <xf borderId="4" fillId="9" fontId="10" numFmtId="167" xfId="0" applyAlignment="1" applyBorder="1" applyFont="1" applyNumberFormat="1">
      <alignment horizontal="center" readingOrder="0" shrinkToFit="0" wrapText="1"/>
    </xf>
    <xf borderId="4" fillId="9" fontId="10" numFmtId="172" xfId="0" applyAlignment="1" applyBorder="1" applyFont="1" applyNumberFormat="1">
      <alignment readingOrder="0" shrinkToFit="0" wrapText="1"/>
    </xf>
    <xf borderId="4" fillId="9" fontId="10" numFmtId="171" xfId="0" applyAlignment="1" applyBorder="1" applyFont="1" applyNumberFormat="1">
      <alignment horizontal="center" readingOrder="0" shrinkToFit="0" wrapText="1"/>
    </xf>
    <xf borderId="0" fillId="9" fontId="78" numFmtId="0" xfId="0" applyAlignment="1" applyFont="1">
      <alignment readingOrder="0"/>
    </xf>
    <xf borderId="4" fillId="15" fontId="10" numFmtId="0" xfId="0" applyAlignment="1" applyBorder="1" applyFont="1">
      <alignment shrinkToFit="0" wrapText="1"/>
    </xf>
    <xf borderId="4" fillId="15" fontId="10" numFmtId="165" xfId="0" applyAlignment="1" applyBorder="1" applyFont="1" applyNumberFormat="1">
      <alignment shrinkToFit="0" wrapText="1"/>
    </xf>
    <xf borderId="4" fillId="15" fontId="10" numFmtId="169" xfId="0" applyAlignment="1" applyBorder="1" applyFont="1" applyNumberFormat="1">
      <alignment horizontal="center" readingOrder="0" shrinkToFit="0" wrapText="1"/>
    </xf>
    <xf borderId="4" fillId="9" fontId="10" numFmtId="167" xfId="0" applyAlignment="1" applyBorder="1" applyFont="1" applyNumberFormat="1">
      <alignment readingOrder="0" shrinkToFit="0" wrapText="1"/>
    </xf>
    <xf borderId="4" fillId="9" fontId="11" numFmtId="0" xfId="0" applyAlignment="1" applyBorder="1" applyFont="1">
      <alignment horizontal="left" readingOrder="0" shrinkToFit="0" wrapText="1"/>
    </xf>
    <xf borderId="4" fillId="0" fontId="10" numFmtId="169" xfId="0" applyAlignment="1" applyBorder="1" applyFont="1" applyNumberFormat="1">
      <alignment readingOrder="0" shrinkToFit="0" wrapText="1"/>
    </xf>
    <xf borderId="4" fillId="0" fontId="10" numFmtId="169" xfId="0" applyAlignment="1" applyBorder="1" applyFont="1" applyNumberFormat="1">
      <alignment horizontal="center" readingOrder="0" shrinkToFit="0" wrapText="1"/>
    </xf>
    <xf borderId="4" fillId="9" fontId="73" numFmtId="0" xfId="0" applyAlignment="1" applyBorder="1" applyFont="1">
      <alignment horizontal="center" readingOrder="0"/>
    </xf>
    <xf borderId="4" fillId="9" fontId="11" numFmtId="0" xfId="0" applyAlignment="1" applyBorder="1" applyFont="1">
      <alignment horizontal="left" shrinkToFit="0" vertical="center" wrapText="1"/>
    </xf>
    <xf borderId="4" fillId="9" fontId="10" numFmtId="0" xfId="0" applyAlignment="1" applyBorder="1" applyFont="1">
      <alignment horizontal="center" shrinkToFit="0" wrapText="1"/>
    </xf>
    <xf borderId="4" fillId="9" fontId="10" numFmtId="165" xfId="0" applyAlignment="1" applyBorder="1" applyFont="1" applyNumberFormat="1">
      <alignment horizontal="center" shrinkToFit="0" wrapText="1"/>
    </xf>
    <xf borderId="4" fillId="0" fontId="10" numFmtId="167" xfId="0" applyAlignment="1" applyBorder="1" applyFont="1" applyNumberFormat="1">
      <alignment readingOrder="0" shrinkToFit="0" wrapText="1"/>
    </xf>
    <xf borderId="4" fillId="9" fontId="10" numFmtId="0" xfId="0" applyAlignment="1" applyBorder="1" applyFont="1">
      <alignment readingOrder="0" shrinkToFit="0" vertical="center" wrapText="1"/>
    </xf>
    <xf borderId="0" fillId="9" fontId="81" numFmtId="0" xfId="0" applyFont="1"/>
    <xf borderId="4" fillId="9" fontId="82" numFmtId="0" xfId="0" applyAlignment="1" applyBorder="1" applyFont="1">
      <alignment horizontal="center" readingOrder="0" shrinkToFit="0" wrapText="1"/>
    </xf>
    <xf borderId="4" fillId="9" fontId="83" numFmtId="0" xfId="0" applyAlignment="1" applyBorder="1" applyFont="1">
      <alignment horizontal="center" readingOrder="0"/>
    </xf>
    <xf borderId="4" fillId="9" fontId="28" numFmtId="0" xfId="0" applyAlignment="1" applyBorder="1" applyFont="1">
      <alignment horizontal="left" shrinkToFit="0" wrapText="1"/>
    </xf>
    <xf borderId="4" fillId="9" fontId="25" numFmtId="0" xfId="0" applyAlignment="1" applyBorder="1" applyFont="1">
      <alignment readingOrder="0" shrinkToFit="0" wrapText="1"/>
    </xf>
    <xf borderId="4" fillId="9" fontId="25" numFmtId="0" xfId="0" applyAlignment="1" applyBorder="1" applyFont="1">
      <alignment horizontal="center" readingOrder="0" shrinkToFit="0" vertical="center" wrapText="1"/>
    </xf>
    <xf borderId="4" fillId="9" fontId="25" numFmtId="165" xfId="0" applyAlignment="1" applyBorder="1" applyFont="1" applyNumberFormat="1">
      <alignment shrinkToFit="0" wrapText="1"/>
    </xf>
    <xf borderId="4" fillId="9" fontId="25" numFmtId="169" xfId="0" applyAlignment="1" applyBorder="1" applyFont="1" applyNumberFormat="1">
      <alignment readingOrder="0" shrinkToFit="0" wrapText="1"/>
    </xf>
    <xf borderId="4" fillId="9" fontId="26" numFmtId="0" xfId="0" applyAlignment="1" applyBorder="1" applyFont="1">
      <alignment horizontal="left" readingOrder="0" shrinkToFit="0" vertical="center" wrapText="1"/>
    </xf>
    <xf borderId="4" fillId="9" fontId="25" numFmtId="0" xfId="0" applyAlignment="1" applyBorder="1" applyFont="1">
      <alignment horizontal="center" readingOrder="0" shrinkToFit="0" wrapText="1"/>
    </xf>
    <xf borderId="4" fillId="9" fontId="25" numFmtId="169" xfId="0" applyAlignment="1" applyBorder="1" applyFont="1" applyNumberFormat="1">
      <alignment horizontal="center" readingOrder="0" shrinkToFit="0" wrapText="1"/>
    </xf>
    <xf borderId="4" fillId="9" fontId="25" numFmtId="165" xfId="0" applyAlignment="1" applyBorder="1" applyFont="1" applyNumberFormat="1">
      <alignment horizontal="center" readingOrder="0" shrinkToFit="0" wrapText="1"/>
    </xf>
    <xf borderId="4" fillId="0" fontId="84" numFmtId="0" xfId="0" applyAlignment="1" applyBorder="1" applyFont="1">
      <alignment shrinkToFit="0" wrapText="1"/>
    </xf>
    <xf borderId="4" fillId="0" fontId="79" numFmtId="0" xfId="0" applyBorder="1" applyFont="1"/>
    <xf borderId="4" fillId="0" fontId="84" numFmtId="0" xfId="0" applyBorder="1" applyFont="1"/>
    <xf borderId="4" fillId="0" fontId="78" numFmtId="0" xfId="0" applyBorder="1" applyFont="1"/>
    <xf borderId="7" fillId="2" fontId="75" numFmtId="0" xfId="0" applyAlignment="1" applyBorder="1" applyFont="1">
      <alignment horizontal="center" readingOrder="0" vertical="bottom"/>
    </xf>
    <xf borderId="4" fillId="2" fontId="85" numFmtId="165" xfId="0" applyBorder="1" applyFont="1" applyNumberFormat="1"/>
    <xf borderId="4" fillId="0" fontId="11" numFmtId="0" xfId="0" applyAlignment="1" applyBorder="1" applyFont="1">
      <alignment horizontal="left"/>
    </xf>
    <xf borderId="0" fillId="0" fontId="79" numFmtId="0" xfId="0" applyFont="1"/>
    <xf borderId="0" fillId="0" fontId="84" numFmtId="0" xfId="0" applyFont="1"/>
    <xf borderId="0" fillId="2" fontId="75" numFmtId="0" xfId="0" applyAlignment="1" applyFont="1">
      <alignment horizontal="center" readingOrder="0" vertical="bottom"/>
    </xf>
    <xf borderId="0" fillId="2" fontId="85" numFmtId="0" xfId="0" applyFont="1"/>
    <xf borderId="0" fillId="0" fontId="11" numFmtId="0" xfId="0" applyAlignment="1" applyFont="1">
      <alignment horizontal="left"/>
    </xf>
    <xf borderId="14" fillId="2" fontId="86" numFmtId="0" xfId="0" applyAlignment="1" applyBorder="1" applyFont="1">
      <alignment horizontal="center" vertical="bottom"/>
    </xf>
    <xf borderId="0" fillId="2" fontId="19" numFmtId="0" xfId="0" applyAlignment="1" applyFont="1">
      <alignment horizontal="center" vertical="bottom"/>
    </xf>
    <xf borderId="14" fillId="2" fontId="86" numFmtId="0" xfId="0" applyAlignment="1" applyBorder="1" applyFont="1">
      <alignment horizontal="center" readingOrder="0" vertical="bottom"/>
    </xf>
    <xf borderId="17" fillId="2" fontId="86" numFmtId="0" xfId="0" applyAlignment="1" applyBorder="1" applyFont="1">
      <alignment horizontal="center"/>
    </xf>
    <xf borderId="17" fillId="2" fontId="14" numFmtId="0" xfId="0" applyAlignment="1" applyBorder="1" applyFont="1">
      <alignment horizontal="center"/>
    </xf>
    <xf borderId="17" fillId="2" fontId="14" numFmtId="0" xfId="0" applyBorder="1" applyFont="1"/>
    <xf borderId="18" fillId="2" fontId="14" numFmtId="0" xfId="0" applyAlignment="1" applyBorder="1" applyFont="1">
      <alignment horizontal="center"/>
    </xf>
    <xf borderId="20" fillId="2" fontId="87" numFmtId="0" xfId="0" applyAlignment="1" applyBorder="1" applyFont="1">
      <alignment horizontal="center" readingOrder="0"/>
    </xf>
    <xf borderId="17" fillId="2" fontId="14" numFmtId="0" xfId="0" applyAlignment="1" applyBorder="1" applyFont="1">
      <alignment horizontal="center" readingOrder="0"/>
    </xf>
    <xf borderId="17" fillId="2" fontId="87" numFmtId="165" xfId="0" applyAlignment="1" applyBorder="1" applyFont="1" applyNumberFormat="1">
      <alignment horizontal="right"/>
    </xf>
    <xf borderId="17" fillId="2" fontId="14" numFmtId="170" xfId="0" applyAlignment="1" applyBorder="1" applyFont="1" applyNumberFormat="1">
      <alignment horizontal="center"/>
    </xf>
    <xf borderId="8" fillId="2" fontId="88" numFmtId="0" xfId="0" applyAlignment="1" applyBorder="1" applyFont="1">
      <alignment horizontal="center"/>
    </xf>
    <xf borderId="8" fillId="2" fontId="14" numFmtId="0" xfId="0" applyAlignment="1" applyBorder="1" applyFont="1">
      <alignment horizontal="center"/>
    </xf>
    <xf borderId="17" fillId="2" fontId="14" numFmtId="165" xfId="0" applyAlignment="1" applyBorder="1" applyFont="1" applyNumberFormat="1">
      <alignment horizontal="center"/>
    </xf>
    <xf borderId="17" fillId="2" fontId="14" numFmtId="0" xfId="0" applyAlignment="1" applyBorder="1" applyFont="1">
      <alignment horizontal="center" vertical="bottom"/>
    </xf>
    <xf borderId="17" fillId="2" fontId="14" numFmtId="0" xfId="0" applyAlignment="1" applyBorder="1" applyFont="1">
      <alignment horizontal="right" shrinkToFit="0" wrapText="1"/>
    </xf>
    <xf borderId="17" fillId="2" fontId="14" numFmtId="0" xfId="0" applyAlignment="1" applyBorder="1" applyFont="1">
      <alignment horizontal="right"/>
    </xf>
    <xf borderId="0" fillId="2" fontId="30" numFmtId="0" xfId="0" applyAlignment="1" applyFont="1">
      <alignment horizontal="center" readingOrder="0" shrinkToFit="0" vertical="bottom" wrapText="1"/>
    </xf>
    <xf borderId="4" fillId="9" fontId="89" numFmtId="0" xfId="0" applyAlignment="1" applyBorder="1" applyFont="1">
      <alignment horizontal="center" readingOrder="0"/>
    </xf>
    <xf borderId="4" fillId="9" fontId="10" numFmtId="0" xfId="0" applyAlignment="1" applyBorder="1" applyFont="1">
      <alignment horizontal="center"/>
    </xf>
    <xf borderId="4" fillId="9" fontId="11" numFmtId="165" xfId="0" applyAlignment="1" applyBorder="1" applyFont="1" applyNumberFormat="1">
      <alignment horizontal="right" readingOrder="0"/>
    </xf>
    <xf borderId="4" fillId="9" fontId="10" numFmtId="168" xfId="0" applyAlignment="1" applyBorder="1" applyFont="1" applyNumberFormat="1">
      <alignment readingOrder="0"/>
    </xf>
    <xf borderId="4" fillId="9" fontId="10" numFmtId="165" xfId="0" applyAlignment="1" applyBorder="1" applyFont="1" applyNumberFormat="1">
      <alignment readingOrder="0"/>
    </xf>
    <xf borderId="4" fillId="9" fontId="10" numFmtId="0" xfId="0" applyAlignment="1" applyBorder="1" applyFont="1">
      <alignment horizontal="right" readingOrder="0"/>
    </xf>
    <xf borderId="4" fillId="9" fontId="19" numFmtId="0" xfId="0" applyAlignment="1" applyBorder="1" applyFont="1">
      <alignment horizontal="center" readingOrder="0"/>
    </xf>
    <xf borderId="4" fillId="5" fontId="89" numFmtId="0" xfId="0" applyAlignment="1" applyBorder="1" applyFont="1">
      <alignment horizontal="center"/>
    </xf>
    <xf borderId="4" fillId="0" fontId="10" numFmtId="0" xfId="0" applyAlignment="1" applyBorder="1" applyFont="1">
      <alignment horizontal="center"/>
    </xf>
    <xf borderId="4" fillId="0" fontId="11" numFmtId="165" xfId="0" applyAlignment="1" applyBorder="1" applyFont="1" applyNumberFormat="1">
      <alignment horizontal="right"/>
    </xf>
    <xf borderId="4" fillId="0" fontId="11" numFmtId="0" xfId="0" applyBorder="1" applyFont="1"/>
    <xf borderId="4" fillId="0" fontId="10" numFmtId="165" xfId="0" applyBorder="1" applyFont="1" applyNumberFormat="1"/>
    <xf borderId="4" fillId="0" fontId="10" numFmtId="0" xfId="0" applyAlignment="1" applyBorder="1" applyFont="1">
      <alignment horizontal="right"/>
    </xf>
    <xf borderId="4" fillId="5" fontId="19" numFmtId="0" xfId="0" applyAlignment="1" applyBorder="1" applyFont="1">
      <alignment horizontal="center"/>
    </xf>
    <xf borderId="4" fillId="9" fontId="11" numFmtId="165" xfId="0" applyAlignment="1" applyBorder="1" applyFont="1" applyNumberFormat="1">
      <alignment horizontal="right"/>
    </xf>
    <xf borderId="4" fillId="9" fontId="10" numFmtId="169" xfId="0" applyAlignment="1" applyBorder="1" applyFont="1" applyNumberFormat="1">
      <alignment readingOrder="0"/>
    </xf>
    <xf borderId="4" fillId="9" fontId="19" numFmtId="0" xfId="0" applyAlignment="1" applyBorder="1" applyFont="1">
      <alignment horizontal="center"/>
    </xf>
    <xf borderId="0" fillId="9" fontId="43" numFmtId="0" xfId="0" applyAlignment="1" applyFont="1">
      <alignment readingOrder="0"/>
    </xf>
    <xf borderId="4" fillId="5" fontId="90" numFmtId="0" xfId="0" applyAlignment="1" applyBorder="1" applyFont="1">
      <alignment horizontal="center"/>
    </xf>
    <xf borderId="4" fillId="9" fontId="10" numFmtId="171" xfId="0" applyAlignment="1" applyBorder="1" applyFont="1" applyNumberFormat="1">
      <alignment readingOrder="0"/>
    </xf>
    <xf borderId="4" fillId="5" fontId="89" numFmtId="0" xfId="0" applyAlignment="1" applyBorder="1" applyFont="1">
      <alignment horizontal="center" readingOrder="0"/>
    </xf>
    <xf borderId="4" fillId="9" fontId="10" numFmtId="167" xfId="0" applyAlignment="1" applyBorder="1" applyFont="1" applyNumberFormat="1">
      <alignment readingOrder="0"/>
    </xf>
    <xf borderId="0" fillId="5" fontId="19" numFmtId="0" xfId="0" applyAlignment="1" applyFont="1">
      <alignment horizontal="center"/>
    </xf>
    <xf borderId="0" fillId="9" fontId="19" numFmtId="0" xfId="0" applyAlignment="1" applyFont="1">
      <alignment horizontal="center" readingOrder="0"/>
    </xf>
    <xf borderId="4" fillId="9" fontId="11" numFmtId="0" xfId="0" applyAlignment="1" applyBorder="1" applyFont="1">
      <alignment readingOrder="0" shrinkToFit="0" wrapText="1"/>
    </xf>
    <xf borderId="0" fillId="9" fontId="19" numFmtId="0" xfId="0" applyAlignment="1" applyFont="1">
      <alignment horizontal="center" readingOrder="0" vertical="bottom"/>
    </xf>
    <xf borderId="0" fillId="9" fontId="19" numFmtId="0" xfId="0" applyAlignment="1" applyFont="1">
      <alignment horizontal="center"/>
    </xf>
    <xf borderId="4" fillId="9" fontId="71" numFmtId="0" xfId="0" applyAlignment="1" applyBorder="1" applyFont="1">
      <alignment horizontal="center" readingOrder="0"/>
    </xf>
    <xf borderId="4" fillId="9" fontId="25" numFmtId="0" xfId="0" applyAlignment="1" applyBorder="1" applyFont="1">
      <alignment horizontal="center"/>
    </xf>
    <xf borderId="4" fillId="9" fontId="26" numFmtId="165" xfId="0" applyAlignment="1" applyBorder="1" applyFont="1" applyNumberFormat="1">
      <alignment horizontal="right"/>
    </xf>
    <xf borderId="4" fillId="9" fontId="25" numFmtId="168" xfId="0" applyAlignment="1" applyBorder="1" applyFont="1" applyNumberFormat="1">
      <alignment readingOrder="0"/>
    </xf>
    <xf borderId="4" fillId="9" fontId="26" numFmtId="0" xfId="0" applyAlignment="1" applyBorder="1" applyFont="1">
      <alignment readingOrder="0"/>
    </xf>
    <xf borderId="4" fillId="9" fontId="25" numFmtId="165" xfId="0" applyAlignment="1" applyBorder="1" applyFont="1" applyNumberFormat="1">
      <alignment readingOrder="0"/>
    </xf>
    <xf borderId="4" fillId="9" fontId="25" numFmtId="0" xfId="0" applyAlignment="1" applyBorder="1" applyFont="1">
      <alignment horizontal="right" readingOrder="0"/>
    </xf>
    <xf borderId="0" fillId="9" fontId="25" numFmtId="0" xfId="0" applyAlignment="1" applyFont="1">
      <alignment horizontal="center" readingOrder="0"/>
    </xf>
    <xf borderId="4" fillId="9" fontId="11" numFmtId="0" xfId="0" applyAlignment="1" applyBorder="1" applyFont="1">
      <alignment readingOrder="0" shrinkToFit="0" vertical="bottom" wrapText="1"/>
    </xf>
    <xf borderId="4" fillId="9" fontId="10" numFmtId="0" xfId="0" applyAlignment="1" applyBorder="1" applyFont="1">
      <alignment vertical="bottom"/>
    </xf>
    <xf borderId="4" fillId="9" fontId="11" numFmtId="0" xfId="0" applyAlignment="1" applyBorder="1" applyFont="1">
      <alignment readingOrder="0" shrinkToFit="0" vertical="center" wrapText="1"/>
    </xf>
    <xf borderId="4" fillId="9" fontId="10" numFmtId="0" xfId="0" applyAlignment="1" applyBorder="1" applyFont="1">
      <alignment readingOrder="0" vertical="center"/>
    </xf>
    <xf borderId="4" fillId="0" fontId="10" numFmtId="0" xfId="0" applyAlignment="1" applyBorder="1" applyFont="1">
      <alignment vertical="center"/>
    </xf>
    <xf borderId="0" fillId="0" fontId="19" numFmtId="0" xfId="0" applyFont="1"/>
    <xf borderId="0" fillId="2" fontId="91" numFmtId="0" xfId="0" applyAlignment="1" applyFont="1">
      <alignment horizontal="center" vertical="bottom"/>
    </xf>
    <xf borderId="18" fillId="2" fontId="75" numFmtId="0" xfId="0" applyAlignment="1" applyBorder="1" applyFont="1">
      <alignment horizontal="center"/>
    </xf>
    <xf borderId="20" fillId="0" fontId="21" numFmtId="0" xfId="0" applyBorder="1" applyFont="1"/>
    <xf borderId="17" fillId="2" fontId="75" numFmtId="0" xfId="0" applyAlignment="1" applyBorder="1" applyFont="1">
      <alignment horizontal="left"/>
    </xf>
    <xf borderId="17" fillId="2" fontId="1" numFmtId="170" xfId="0" applyAlignment="1" applyBorder="1" applyFont="1" applyNumberFormat="1">
      <alignment horizontal="center"/>
    </xf>
    <xf borderId="17" fillId="2" fontId="75" numFmtId="0" xfId="0" applyAlignment="1" applyBorder="1" applyFont="1">
      <alignment horizontal="center"/>
    </xf>
    <xf borderId="0" fillId="2" fontId="14" numFmtId="0" xfId="0" applyAlignment="1" applyFont="1">
      <alignment horizontal="center" readingOrder="0" shrinkToFit="0" vertical="bottom" wrapText="1"/>
    </xf>
    <xf borderId="4" fillId="0" fontId="92" numFmtId="0" xfId="0" applyAlignment="1" applyBorder="1" applyFont="1">
      <alignment horizontal="center"/>
    </xf>
    <xf borderId="4" fillId="0" fontId="12" numFmtId="0" xfId="0" applyBorder="1" applyFont="1"/>
    <xf borderId="4" fillId="0" fontId="5" numFmtId="1" xfId="0" applyAlignment="1" applyBorder="1" applyFont="1" applyNumberFormat="1">
      <alignment horizontal="center"/>
    </xf>
    <xf borderId="4" fillId="0" fontId="12" numFmtId="0" xfId="0" applyAlignment="1" applyBorder="1" applyFont="1">
      <alignment horizontal="left"/>
    </xf>
    <xf borderId="4" fillId="0" fontId="6" numFmtId="165" xfId="0" applyBorder="1" applyFont="1" applyNumberFormat="1"/>
    <xf borderId="4" fillId="0" fontId="9" numFmtId="0" xfId="0" applyBorder="1" applyFont="1"/>
    <xf borderId="4" fillId="0" fontId="93" numFmtId="0" xfId="0" applyAlignment="1" applyBorder="1" applyFont="1">
      <alignment horizontal="center"/>
    </xf>
    <xf borderId="4" fillId="5" fontId="91" numFmtId="0" xfId="0" applyAlignment="1" applyBorder="1" applyFont="1">
      <alignment horizontal="center"/>
    </xf>
    <xf borderId="4" fillId="9" fontId="92" numFmtId="0" xfId="0" applyAlignment="1" applyBorder="1" applyFont="1">
      <alignment horizontal="center" readingOrder="0"/>
    </xf>
    <xf borderId="4" fillId="9" fontId="12" numFmtId="0" xfId="0" applyAlignment="1" applyBorder="1" applyFont="1">
      <alignment readingOrder="0"/>
    </xf>
    <xf borderId="4" fillId="9" fontId="5" numFmtId="1" xfId="0" applyAlignment="1" applyBorder="1" applyFont="1" applyNumberFormat="1">
      <alignment horizontal="center"/>
    </xf>
    <xf borderId="4" fillId="9" fontId="12" numFmtId="0" xfId="0" applyAlignment="1" applyBorder="1" applyFont="1">
      <alignment horizontal="left" readingOrder="0" shrinkToFit="0" wrapText="1"/>
    </xf>
    <xf borderId="4" fillId="9" fontId="6" numFmtId="165" xfId="0" applyAlignment="1" applyBorder="1" applyFont="1" applyNumberFormat="1">
      <alignment readingOrder="0"/>
    </xf>
    <xf borderId="4" fillId="9" fontId="6" numFmtId="168" xfId="0" applyAlignment="1" applyBorder="1" applyFont="1" applyNumberFormat="1">
      <alignment readingOrder="0"/>
    </xf>
    <xf borderId="4" fillId="9" fontId="9" numFmtId="0" xfId="0" applyAlignment="1" applyBorder="1" applyFont="1">
      <alignment readingOrder="0"/>
    </xf>
    <xf borderId="4" fillId="9" fontId="93" numFmtId="0" xfId="0" applyAlignment="1" applyBorder="1" applyFont="1">
      <alignment horizontal="center" readingOrder="0"/>
    </xf>
    <xf borderId="4" fillId="9" fontId="91" numFmtId="0" xfId="0" applyAlignment="1" applyBorder="1" applyFont="1">
      <alignment horizontal="center"/>
    </xf>
    <xf borderId="4" fillId="9" fontId="6" numFmtId="0" xfId="0" applyAlignment="1" applyBorder="1" applyFont="1">
      <alignment horizontal="center" readingOrder="0" shrinkToFit="0" wrapText="1"/>
    </xf>
    <xf borderId="4" fillId="9" fontId="12" numFmtId="0" xfId="0" applyBorder="1" applyFont="1"/>
    <xf borderId="4" fillId="9" fontId="12" numFmtId="0" xfId="0" applyAlignment="1" applyBorder="1" applyFont="1">
      <alignment horizontal="left" readingOrder="0"/>
    </xf>
    <xf borderId="4" fillId="9" fontId="91" numFmtId="0" xfId="0" applyAlignment="1" applyBorder="1" applyFont="1">
      <alignment horizontal="center" readingOrder="0"/>
    </xf>
    <xf borderId="4" fillId="9" fontId="5" numFmtId="1" xfId="0" applyAlignment="1" applyBorder="1" applyFont="1" applyNumberFormat="1">
      <alignment horizontal="center" readingOrder="0"/>
    </xf>
    <xf borderId="4" fillId="5" fontId="94" numFmtId="0" xfId="0" applyAlignment="1" applyBorder="1" applyFont="1">
      <alignment horizontal="center" readingOrder="0"/>
    </xf>
    <xf borderId="4" fillId="5" fontId="34" numFmtId="0" xfId="0" applyBorder="1" applyFont="1"/>
    <xf borderId="4" fillId="5" fontId="33" numFmtId="0" xfId="0" applyBorder="1" applyFont="1"/>
    <xf borderId="4" fillId="5" fontId="95" numFmtId="1" xfId="0" applyAlignment="1" applyBorder="1" applyFont="1" applyNumberFormat="1">
      <alignment horizontal="center"/>
    </xf>
    <xf borderId="4" fillId="5" fontId="33" numFmtId="0" xfId="0" applyAlignment="1" applyBorder="1" applyFont="1">
      <alignment horizontal="left"/>
    </xf>
    <xf borderId="4" fillId="5" fontId="34" numFmtId="165" xfId="0" applyAlignment="1" applyBorder="1" applyFont="1" applyNumberFormat="1">
      <alignment readingOrder="0"/>
    </xf>
    <xf borderId="4" fillId="5" fontId="32" numFmtId="0" xfId="0" applyAlignment="1" applyBorder="1" applyFont="1">
      <alignment readingOrder="0"/>
    </xf>
    <xf borderId="4" fillId="5" fontId="96" numFmtId="0" xfId="0" applyAlignment="1" applyBorder="1" applyFont="1">
      <alignment horizontal="center" readingOrder="0"/>
    </xf>
    <xf borderId="4" fillId="5" fontId="19" numFmtId="165" xfId="0" applyBorder="1" applyFont="1" applyNumberFormat="1"/>
    <xf borderId="4" fillId="5" fontId="19" numFmtId="0" xfId="0" applyAlignment="1" applyBorder="1" applyFont="1">
      <alignment horizontal="right"/>
    </xf>
    <xf borderId="4" fillId="5" fontId="30" numFmtId="0" xfId="0" applyAlignment="1" applyBorder="1" applyFont="1">
      <alignment horizontal="center"/>
    </xf>
    <xf borderId="4" fillId="9" fontId="6" numFmtId="165" xfId="0" applyBorder="1" applyFont="1" applyNumberFormat="1"/>
    <xf borderId="4" fillId="9" fontId="23" numFmtId="0" xfId="0" applyAlignment="1" applyBorder="1" applyFont="1">
      <alignment readingOrder="0"/>
    </xf>
    <xf borderId="4" fillId="9" fontId="6" numFmtId="169" xfId="0" applyAlignment="1" applyBorder="1" applyFont="1" applyNumberFormat="1">
      <alignment readingOrder="0"/>
    </xf>
    <xf borderId="4" fillId="9" fontId="12" numFmtId="0" xfId="0" applyAlignment="1" applyBorder="1" applyFont="1">
      <alignment readingOrder="0" shrinkToFit="0" wrapText="1"/>
    </xf>
    <xf borderId="4" fillId="0" fontId="59" numFmtId="1" xfId="0" applyAlignment="1" applyBorder="1" applyFont="1" applyNumberFormat="1">
      <alignment horizontal="center" readingOrder="0"/>
    </xf>
    <xf borderId="4" fillId="0" fontId="12" numFmtId="0" xfId="0" applyAlignment="1" applyBorder="1" applyFont="1">
      <alignment horizontal="left" readingOrder="0"/>
    </xf>
    <xf borderId="4" fillId="0" fontId="12" numFmtId="165" xfId="0" applyAlignment="1" applyBorder="1" applyFont="1" applyNumberFormat="1">
      <alignment horizontal="center" readingOrder="0"/>
    </xf>
    <xf borderId="4" fillId="0" fontId="91" numFmtId="0" xfId="0" applyBorder="1" applyFont="1"/>
    <xf borderId="4" fillId="9" fontId="12" numFmtId="0" xfId="0" applyAlignment="1" applyBorder="1" applyFont="1">
      <alignment readingOrder="0" shrinkToFit="0" vertical="center" wrapText="1"/>
    </xf>
    <xf borderId="4" fillId="9" fontId="11" numFmtId="165" xfId="0" applyBorder="1" applyFont="1" applyNumberFormat="1"/>
    <xf borderId="4" fillId="9" fontId="59" numFmtId="0" xfId="0" applyAlignment="1" applyBorder="1" applyFont="1">
      <alignment readingOrder="0"/>
    </xf>
    <xf borderId="4" fillId="0" fontId="59" numFmtId="0" xfId="0" applyAlignment="1" applyBorder="1" applyFont="1">
      <alignment horizontal="center"/>
    </xf>
    <xf borderId="4" fillId="0" fontId="59" numFmtId="1" xfId="0" applyAlignment="1" applyBorder="1" applyFont="1" applyNumberFormat="1">
      <alignment horizontal="center"/>
    </xf>
    <xf borderId="4" fillId="0" fontId="11" numFmtId="165" xfId="0" applyBorder="1" applyFont="1" applyNumberFormat="1"/>
    <xf borderId="4" fillId="0" fontId="10" numFmtId="168" xfId="0" applyAlignment="1" applyBorder="1" applyFont="1" applyNumberFormat="1">
      <alignment readingOrder="0"/>
    </xf>
    <xf borderId="4" fillId="0" fontId="59" numFmtId="0" xfId="0" applyBorder="1" applyFont="1"/>
    <xf borderId="4" fillId="5" fontId="91" numFmtId="0" xfId="0" applyAlignment="1" applyBorder="1" applyFont="1">
      <alignment horizontal="center" readingOrder="0"/>
    </xf>
    <xf borderId="4" fillId="5" fontId="97" numFmtId="0" xfId="0" applyAlignment="1" applyBorder="1" applyFont="1">
      <alignment horizontal="center"/>
    </xf>
    <xf borderId="4" fillId="5" fontId="91" numFmtId="0" xfId="0" applyAlignment="1" applyBorder="1" applyFont="1">
      <alignment horizontal="center" vertical="bottom"/>
    </xf>
    <xf borderId="0" fillId="2" fontId="31" numFmtId="0" xfId="0" applyAlignment="1" applyFont="1">
      <alignment horizontal="center" vertical="bottom"/>
    </xf>
    <xf borderId="4" fillId="2" fontId="31" numFmtId="166" xfId="0" applyAlignment="1" applyBorder="1" applyFont="1" applyNumberFormat="1">
      <alignment horizontal="center" vertical="bottom"/>
    </xf>
    <xf borderId="18" fillId="2" fontId="1" numFmtId="0" xfId="0" applyAlignment="1" applyBorder="1" applyFont="1">
      <alignment horizontal="center"/>
    </xf>
    <xf borderId="19" fillId="0" fontId="21" numFmtId="0" xfId="0" applyBorder="1" applyFont="1"/>
    <xf borderId="17" fillId="2" fontId="31" numFmtId="0" xfId="0" applyAlignment="1" applyBorder="1" applyFont="1">
      <alignment horizontal="center"/>
    </xf>
    <xf borderId="4" fillId="2" fontId="31" numFmtId="166" xfId="0" applyAlignment="1" applyBorder="1" applyFont="1" applyNumberFormat="1">
      <alignment horizontal="center" readingOrder="0" shrinkToFit="0" vertical="bottom" wrapText="1"/>
    </xf>
    <xf borderId="0" fillId="2" fontId="31" numFmtId="0" xfId="0" applyAlignment="1" applyFont="1">
      <alignment horizontal="center" readingOrder="0" shrinkToFit="0" vertical="center" wrapText="1"/>
    </xf>
    <xf borderId="4" fillId="5" fontId="59" numFmtId="0" xfId="0" applyAlignment="1" applyBorder="1" applyFont="1">
      <alignment horizontal="center" readingOrder="0"/>
    </xf>
    <xf borderId="4" fillId="5" fontId="98" numFmtId="0" xfId="0" applyAlignment="1" applyBorder="1" applyFont="1">
      <alignment horizontal="center" readingOrder="0"/>
    </xf>
    <xf borderId="4" fillId="0" fontId="10" numFmtId="169" xfId="0" applyAlignment="1" applyBorder="1" applyFont="1" applyNumberFormat="1">
      <alignment readingOrder="0"/>
    </xf>
    <xf borderId="0" fillId="10" fontId="60" numFmtId="0" xfId="0" applyFont="1"/>
    <xf borderId="4" fillId="10" fontId="59" numFmtId="0" xfId="0" applyAlignment="1" applyBorder="1" applyFont="1">
      <alignment horizontal="center" readingOrder="0"/>
    </xf>
    <xf borderId="4" fillId="10" fontId="10" numFmtId="0" xfId="0" applyAlignment="1" applyBorder="1" applyFont="1">
      <alignment readingOrder="0"/>
    </xf>
    <xf borderId="4" fillId="10" fontId="10" numFmtId="0" xfId="0" applyBorder="1" applyFont="1"/>
    <xf borderId="4" fillId="10" fontId="10" numFmtId="0" xfId="0" applyAlignment="1" applyBorder="1" applyFont="1">
      <alignment horizontal="center"/>
    </xf>
    <xf borderId="4" fillId="10" fontId="98" numFmtId="0" xfId="0" applyAlignment="1" applyBorder="1" applyFont="1">
      <alignment horizontal="center" readingOrder="0"/>
    </xf>
    <xf borderId="7" fillId="0" fontId="10" numFmtId="0" xfId="0" applyAlignment="1" applyBorder="1" applyFont="1">
      <alignment horizontal="center" readingOrder="0" shrinkToFit="0" wrapText="1"/>
    </xf>
    <xf borderId="4" fillId="0" fontId="10" numFmtId="0" xfId="0" applyAlignment="1" applyBorder="1" applyFont="1">
      <alignment readingOrder="0" shrinkToFit="0" vertical="center" wrapText="1"/>
    </xf>
    <xf borderId="4" fillId="5" fontId="98" numFmtId="0" xfId="0" applyAlignment="1" applyBorder="1" applyFont="1">
      <alignment horizontal="center" readingOrder="0" shrinkToFit="0" wrapText="1"/>
    </xf>
    <xf borderId="4" fillId="5" fontId="98" numFmtId="0" xfId="0" applyAlignment="1" applyBorder="1" applyFont="1">
      <alignment horizontal="center" readingOrder="0" shrinkToFit="0" vertical="center" wrapText="1"/>
    </xf>
    <xf borderId="4" fillId="0" fontId="10" numFmtId="167" xfId="0" applyAlignment="1" applyBorder="1" applyFont="1" applyNumberFormat="1">
      <alignment readingOrder="0"/>
    </xf>
    <xf borderId="4" fillId="5" fontId="59" numFmtId="0" xfId="0" applyAlignment="1" applyBorder="1" applyFont="1">
      <alignment horizontal="center"/>
    </xf>
    <xf borderId="4" fillId="5" fontId="98" numFmtId="0" xfId="0" applyAlignment="1" applyBorder="1" applyFont="1">
      <alignment horizontal="center"/>
    </xf>
    <xf borderId="0" fillId="5" fontId="99" numFmtId="0" xfId="0" applyAlignment="1" applyFont="1">
      <alignment horizontal="center"/>
    </xf>
    <xf borderId="0" fillId="0" fontId="60" numFmtId="0" xfId="0" applyAlignment="1" applyFont="1">
      <alignment horizontal="center"/>
    </xf>
    <xf borderId="0" fillId="5" fontId="100"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2" max="2" width="16.0"/>
    <col customWidth="1" min="3" max="6" width="15.13"/>
    <col customWidth="1" min="7" max="7" width="14.88"/>
    <col customWidth="1" min="8" max="8" width="15.63"/>
    <col customWidth="1" min="9" max="9" width="15.13"/>
    <col customWidth="1" min="10" max="16" width="16.25"/>
  </cols>
  <sheetData>
    <row r="1">
      <c r="A1" s="1" t="s">
        <v>0</v>
      </c>
      <c r="R1" s="2"/>
      <c r="S1" s="3"/>
      <c r="T1" s="3"/>
      <c r="U1" s="3"/>
      <c r="V1" s="3"/>
      <c r="W1" s="3"/>
      <c r="X1" s="3"/>
      <c r="Y1" s="3"/>
      <c r="Z1" s="4"/>
    </row>
    <row r="2">
      <c r="A2" s="1" t="s">
        <v>1</v>
      </c>
      <c r="R2" s="2"/>
      <c r="S2" s="3"/>
      <c r="T2" s="3"/>
      <c r="U2" s="3"/>
      <c r="V2" s="3"/>
      <c r="W2" s="3"/>
      <c r="X2" s="3"/>
      <c r="Y2" s="3"/>
      <c r="Z2" s="4"/>
    </row>
    <row r="3">
      <c r="A3" s="4"/>
      <c r="B3" s="4"/>
      <c r="C3" s="4"/>
      <c r="D3" s="4"/>
      <c r="E3" s="4"/>
      <c r="F3" s="4"/>
      <c r="G3" s="4"/>
      <c r="H3" s="4"/>
      <c r="I3" s="4"/>
      <c r="J3" s="4"/>
      <c r="K3" s="4"/>
      <c r="L3" s="4"/>
      <c r="M3" s="4"/>
      <c r="N3" s="4"/>
      <c r="O3" s="4"/>
      <c r="P3" s="4"/>
      <c r="Q3" s="4"/>
      <c r="R3" s="4"/>
      <c r="S3" s="4"/>
      <c r="T3" s="4"/>
      <c r="U3" s="4"/>
      <c r="V3" s="4"/>
      <c r="W3" s="4"/>
      <c r="X3" s="4"/>
      <c r="Y3" s="4"/>
      <c r="Z3" s="4"/>
    </row>
    <row r="4">
      <c r="A4" s="5" t="s">
        <v>2</v>
      </c>
      <c r="B4" s="6" t="s">
        <v>3</v>
      </c>
      <c r="C4" s="6" t="s">
        <v>4</v>
      </c>
      <c r="D4" s="6" t="s">
        <v>5</v>
      </c>
      <c r="E4" s="6" t="s">
        <v>6</v>
      </c>
      <c r="F4" s="6" t="s">
        <v>7</v>
      </c>
      <c r="G4" s="6" t="s">
        <v>8</v>
      </c>
      <c r="H4" s="6" t="s">
        <v>9</v>
      </c>
      <c r="I4" s="6" t="s">
        <v>10</v>
      </c>
      <c r="J4" s="6" t="s">
        <v>11</v>
      </c>
      <c r="K4" s="6" t="s">
        <v>12</v>
      </c>
      <c r="L4" s="6" t="s">
        <v>13</v>
      </c>
      <c r="M4" s="6" t="s">
        <v>14</v>
      </c>
      <c r="N4" s="6" t="s">
        <v>15</v>
      </c>
      <c r="O4" s="6" t="s">
        <v>16</v>
      </c>
      <c r="P4" s="7" t="s">
        <v>17</v>
      </c>
      <c r="Q4" s="8" t="s">
        <v>18</v>
      </c>
      <c r="R4" s="9" t="s">
        <v>19</v>
      </c>
      <c r="S4" s="10"/>
      <c r="T4" s="10"/>
      <c r="U4" s="10"/>
      <c r="V4" s="10"/>
      <c r="W4" s="10"/>
      <c r="X4" s="10"/>
      <c r="Y4" s="10"/>
      <c r="Z4" s="11"/>
    </row>
    <row r="5">
      <c r="A5" s="12" t="s">
        <v>20</v>
      </c>
      <c r="B5" s="13">
        <v>260372.76</v>
      </c>
      <c r="C5" s="13">
        <v>132738.87</v>
      </c>
      <c r="D5" s="13">
        <v>199043.81</v>
      </c>
      <c r="E5" s="13">
        <v>341578.79</v>
      </c>
      <c r="F5" s="13">
        <v>141255.19</v>
      </c>
      <c r="G5" s="13">
        <v>697076.47</v>
      </c>
      <c r="H5" s="13">
        <v>330394.91</v>
      </c>
      <c r="I5" s="13">
        <v>158238.78</v>
      </c>
      <c r="J5" s="13">
        <v>1128218.17</v>
      </c>
      <c r="K5" s="13">
        <v>1009556.69</v>
      </c>
      <c r="L5" s="13">
        <v>2731430.04</v>
      </c>
      <c r="M5" s="13">
        <v>470572.05</v>
      </c>
      <c r="N5" s="13">
        <v>614486.03</v>
      </c>
      <c r="O5" s="13">
        <v>795172.98</v>
      </c>
      <c r="P5" s="14">
        <v>3429593.84</v>
      </c>
      <c r="Q5" s="15" t="str">
        <f>ENERO!L262</f>
        <v/>
      </c>
      <c r="R5" s="16">
        <f>ENERO!L223</f>
        <v>188564.4</v>
      </c>
      <c r="S5" s="4"/>
      <c r="T5" s="4"/>
      <c r="U5" s="4"/>
      <c r="V5" s="4"/>
      <c r="W5" s="4"/>
      <c r="X5" s="4"/>
      <c r="Y5" s="4"/>
      <c r="Z5" s="4"/>
    </row>
    <row r="6">
      <c r="A6" s="12" t="s">
        <v>21</v>
      </c>
      <c r="B6" s="13">
        <v>799323.15</v>
      </c>
      <c r="C6" s="13">
        <v>194636.26</v>
      </c>
      <c r="D6" s="13">
        <v>403426.18</v>
      </c>
      <c r="E6" s="13">
        <v>217482.02</v>
      </c>
      <c r="F6" s="13">
        <v>274375.96</v>
      </c>
      <c r="G6" s="13">
        <v>558078.0</v>
      </c>
      <c r="H6" s="13">
        <v>1402064.33</v>
      </c>
      <c r="I6" s="13">
        <v>486945.45</v>
      </c>
      <c r="J6" s="13">
        <v>312825.92</v>
      </c>
      <c r="K6" s="13">
        <v>1047221.03</v>
      </c>
      <c r="L6" s="13">
        <v>675558.6</v>
      </c>
      <c r="M6" s="13">
        <v>1123624.42</v>
      </c>
      <c r="N6" s="13">
        <v>823680.58</v>
      </c>
      <c r="O6" s="13">
        <v>1217267.71</v>
      </c>
      <c r="P6" s="13">
        <v>1040704.29</v>
      </c>
      <c r="Q6" s="15"/>
      <c r="R6" s="17" t="str">
        <f>#REF!</f>
        <v>#REF!</v>
      </c>
      <c r="S6" s="4"/>
      <c r="T6" s="18"/>
      <c r="U6" s="18"/>
      <c r="V6" s="4"/>
      <c r="W6" s="4"/>
      <c r="X6" s="4"/>
      <c r="Y6" s="4"/>
      <c r="Z6" s="4"/>
    </row>
    <row r="7">
      <c r="A7" s="12" t="s">
        <v>22</v>
      </c>
      <c r="B7" s="13">
        <v>1149531.35</v>
      </c>
      <c r="C7" s="13">
        <v>348441.23</v>
      </c>
      <c r="D7" s="13">
        <v>1000431.6</v>
      </c>
      <c r="E7" s="13">
        <v>347561.81</v>
      </c>
      <c r="F7" s="13">
        <v>677239.0</v>
      </c>
      <c r="G7" s="13">
        <v>1605300.14</v>
      </c>
      <c r="H7" s="13">
        <v>281499.54</v>
      </c>
      <c r="I7" s="13">
        <v>240884.84</v>
      </c>
      <c r="J7" s="13">
        <v>264486.94</v>
      </c>
      <c r="K7" s="13">
        <v>388214.32</v>
      </c>
      <c r="L7" s="13">
        <v>803837.35</v>
      </c>
      <c r="M7" s="13">
        <v>1114948.49</v>
      </c>
      <c r="N7" s="13">
        <v>1678932.17</v>
      </c>
      <c r="O7" s="13">
        <v>747615.96</v>
      </c>
      <c r="P7" s="13">
        <v>2321404.9</v>
      </c>
      <c r="Q7" s="19" t="str">
        <f>#REF!</f>
        <v>#REF!</v>
      </c>
      <c r="R7" s="16">
        <f>MARZO!L301</f>
        <v>1158953.04</v>
      </c>
      <c r="S7" s="4"/>
      <c r="T7" s="18"/>
      <c r="U7" s="18"/>
      <c r="V7" s="4"/>
      <c r="W7" s="4"/>
      <c r="X7" s="4"/>
      <c r="Y7" s="4"/>
      <c r="Z7" s="4"/>
    </row>
    <row r="8">
      <c r="A8" s="12" t="s">
        <v>23</v>
      </c>
      <c r="B8" s="13">
        <v>242550.22</v>
      </c>
      <c r="C8" s="13">
        <v>262231.04</v>
      </c>
      <c r="D8" s="13">
        <v>167006.1</v>
      </c>
      <c r="E8" s="13">
        <v>179681.93</v>
      </c>
      <c r="F8" s="13">
        <v>566621.7</v>
      </c>
      <c r="G8" s="13">
        <v>559716.29</v>
      </c>
      <c r="H8" s="13">
        <v>795393.89</v>
      </c>
      <c r="I8" s="13">
        <v>380861.08</v>
      </c>
      <c r="J8" s="13">
        <v>772291.34</v>
      </c>
      <c r="K8" s="13">
        <v>508391.67</v>
      </c>
      <c r="L8" s="13">
        <v>1557476.63</v>
      </c>
      <c r="M8" s="13">
        <v>1932038.83</v>
      </c>
      <c r="N8" s="13">
        <v>1755291.5</v>
      </c>
      <c r="O8" s="13">
        <v>1352714.81</v>
      </c>
      <c r="P8" s="13">
        <v>1307282.74</v>
      </c>
      <c r="Q8" s="15" t="str">
        <f>ABRIL!L320</f>
        <v/>
      </c>
      <c r="R8" s="17"/>
      <c r="S8" s="4"/>
      <c r="T8" s="4"/>
      <c r="U8" s="4"/>
      <c r="V8" s="4"/>
      <c r="W8" s="4"/>
      <c r="X8" s="4"/>
      <c r="Y8" s="4"/>
      <c r="Z8" s="4"/>
    </row>
    <row r="9">
      <c r="A9" s="12" t="s">
        <v>24</v>
      </c>
      <c r="B9" s="13">
        <v>371737.71</v>
      </c>
      <c r="C9" s="13">
        <v>170850.53</v>
      </c>
      <c r="D9" s="13">
        <v>527581.07</v>
      </c>
      <c r="E9" s="13">
        <v>292991.95</v>
      </c>
      <c r="F9" s="13">
        <v>287356.41</v>
      </c>
      <c r="G9" s="13">
        <v>348544.76</v>
      </c>
      <c r="H9" s="13">
        <v>796191.44</v>
      </c>
      <c r="I9" s="13">
        <v>503738.05</v>
      </c>
      <c r="J9" s="13">
        <v>978963.06</v>
      </c>
      <c r="K9" s="13">
        <v>1215024.04</v>
      </c>
      <c r="L9" s="13">
        <v>4253220.29</v>
      </c>
      <c r="M9" s="13">
        <v>850793.13</v>
      </c>
      <c r="N9" s="13">
        <v>1160192.79</v>
      </c>
      <c r="O9" s="13">
        <v>1183308.91</v>
      </c>
      <c r="P9" s="13">
        <v>1019380.44</v>
      </c>
      <c r="Q9" s="20"/>
      <c r="R9" s="17"/>
      <c r="S9" s="4"/>
      <c r="T9" s="4"/>
      <c r="U9" s="4"/>
      <c r="V9" s="4"/>
      <c r="W9" s="4"/>
      <c r="X9" s="4"/>
      <c r="Y9" s="4"/>
      <c r="Z9" s="4"/>
    </row>
    <row r="10">
      <c r="A10" s="12" t="s">
        <v>25</v>
      </c>
      <c r="B10" s="13">
        <v>390606.52</v>
      </c>
      <c r="C10" s="13">
        <v>450145.31</v>
      </c>
      <c r="D10" s="13">
        <v>240907.89</v>
      </c>
      <c r="E10" s="13">
        <v>549444.16</v>
      </c>
      <c r="F10" s="13">
        <v>615190.83</v>
      </c>
      <c r="G10" s="13">
        <v>327149.94</v>
      </c>
      <c r="H10" s="13">
        <v>878913.92</v>
      </c>
      <c r="I10" s="13">
        <v>404036.37</v>
      </c>
      <c r="J10" s="13">
        <v>368784.32</v>
      </c>
      <c r="K10" s="13">
        <v>1362082.01</v>
      </c>
      <c r="L10" s="13">
        <v>916618.41</v>
      </c>
      <c r="M10" s="13">
        <v>2159339.24</v>
      </c>
      <c r="N10" s="13">
        <v>646039.24</v>
      </c>
      <c r="O10" s="13">
        <v>1506955.26</v>
      </c>
      <c r="P10" s="13">
        <v>524476.41</v>
      </c>
      <c r="Q10" s="15"/>
      <c r="R10" s="17"/>
      <c r="S10" s="4"/>
      <c r="T10" s="4"/>
      <c r="U10" s="4"/>
      <c r="V10" s="4"/>
      <c r="W10" s="4"/>
      <c r="X10" s="4"/>
      <c r="Y10" s="4"/>
      <c r="Z10" s="4"/>
    </row>
    <row r="11">
      <c r="A11" s="12" t="s">
        <v>26</v>
      </c>
      <c r="B11" s="13">
        <v>339135.37</v>
      </c>
      <c r="C11" s="13">
        <v>397664.34</v>
      </c>
      <c r="D11" s="13">
        <v>316171.81</v>
      </c>
      <c r="E11" s="13">
        <v>466071.48</v>
      </c>
      <c r="F11" s="13">
        <v>718714.93</v>
      </c>
      <c r="G11" s="13">
        <v>1142179.17</v>
      </c>
      <c r="H11" s="13">
        <v>1185565.16</v>
      </c>
      <c r="I11" s="13">
        <v>482957.23</v>
      </c>
      <c r="J11" s="13">
        <v>977259.75</v>
      </c>
      <c r="K11" s="13">
        <v>1393439.93</v>
      </c>
      <c r="L11" s="13">
        <v>943026.07</v>
      </c>
      <c r="M11" s="13">
        <v>1472061.64</v>
      </c>
      <c r="N11" s="13">
        <v>1521504.36</v>
      </c>
      <c r="O11" s="13">
        <v>872472.77</v>
      </c>
      <c r="P11" s="13">
        <v>998289.59</v>
      </c>
      <c r="Q11" s="19"/>
      <c r="R11" s="17"/>
      <c r="S11" s="4"/>
      <c r="T11" s="4"/>
      <c r="U11" s="4"/>
      <c r="V11" s="4"/>
      <c r="W11" s="4"/>
      <c r="X11" s="4"/>
      <c r="Y11" s="4"/>
      <c r="Z11" s="4"/>
    </row>
    <row r="12">
      <c r="A12" s="12" t="s">
        <v>27</v>
      </c>
      <c r="B12" s="13">
        <v>1008789.39</v>
      </c>
      <c r="C12" s="13">
        <v>269705.36</v>
      </c>
      <c r="D12" s="13">
        <v>242596.99</v>
      </c>
      <c r="E12" s="13">
        <v>302409.55</v>
      </c>
      <c r="F12" s="13">
        <v>589554.08</v>
      </c>
      <c r="G12" s="13">
        <v>549769.14</v>
      </c>
      <c r="H12" s="13">
        <v>391032.21</v>
      </c>
      <c r="I12" s="13">
        <v>724804.66</v>
      </c>
      <c r="J12" s="13">
        <v>2381839.65</v>
      </c>
      <c r="K12" s="13">
        <v>1255990.81</v>
      </c>
      <c r="L12" s="13">
        <v>1004459.33</v>
      </c>
      <c r="M12" s="13">
        <v>3246280.04</v>
      </c>
      <c r="N12" s="13">
        <v>3451167.07</v>
      </c>
      <c r="O12" s="13">
        <v>1071854.46</v>
      </c>
      <c r="P12" s="13">
        <v>562130.34</v>
      </c>
      <c r="Q12" s="19"/>
      <c r="R12" s="17"/>
      <c r="S12" s="4"/>
      <c r="T12" s="4"/>
      <c r="U12" s="4"/>
      <c r="V12" s="4"/>
      <c r="W12" s="4"/>
      <c r="X12" s="4"/>
      <c r="Y12" s="4"/>
      <c r="Z12" s="4"/>
    </row>
    <row r="13">
      <c r="A13" s="12" t="s">
        <v>28</v>
      </c>
      <c r="B13" s="13">
        <v>1244771.57</v>
      </c>
      <c r="C13" s="13">
        <v>194096.86</v>
      </c>
      <c r="D13" s="13">
        <v>197195.15</v>
      </c>
      <c r="E13" s="13">
        <v>522960.37</v>
      </c>
      <c r="F13" s="13">
        <v>834757.84</v>
      </c>
      <c r="G13" s="13">
        <v>410259.1</v>
      </c>
      <c r="H13" s="13">
        <v>3483996.05</v>
      </c>
      <c r="I13" s="13">
        <v>950315.52</v>
      </c>
      <c r="J13" s="13">
        <v>484619.45</v>
      </c>
      <c r="K13" s="13">
        <v>2242686.94</v>
      </c>
      <c r="L13" s="13">
        <v>877282.35</v>
      </c>
      <c r="M13" s="13">
        <v>2736657.65</v>
      </c>
      <c r="N13" s="13">
        <v>1452374.59</v>
      </c>
      <c r="O13" s="13">
        <v>727200.51</v>
      </c>
      <c r="P13" s="13">
        <v>492383.21</v>
      </c>
      <c r="Q13" s="19"/>
      <c r="R13" s="17"/>
      <c r="S13" s="4"/>
      <c r="T13" s="4"/>
      <c r="U13" s="4"/>
      <c r="V13" s="4"/>
      <c r="W13" s="4"/>
      <c r="X13" s="4"/>
      <c r="Y13" s="4"/>
      <c r="Z13" s="4"/>
    </row>
    <row r="14">
      <c r="A14" s="12" t="s">
        <v>29</v>
      </c>
      <c r="B14" s="13">
        <v>4053714.75</v>
      </c>
      <c r="C14" s="13">
        <v>366776.39</v>
      </c>
      <c r="D14" s="13">
        <v>269900.18</v>
      </c>
      <c r="E14" s="13">
        <v>213566.7</v>
      </c>
      <c r="F14" s="13">
        <v>423235.49</v>
      </c>
      <c r="G14" s="13">
        <v>656634.9</v>
      </c>
      <c r="H14" s="13">
        <v>5833695.08</v>
      </c>
      <c r="I14" s="13">
        <v>307942.1</v>
      </c>
      <c r="J14" s="13">
        <v>1247263.6</v>
      </c>
      <c r="K14" s="13">
        <v>1711394.86</v>
      </c>
      <c r="L14" s="13">
        <v>1081725.84</v>
      </c>
      <c r="M14" s="13">
        <v>1025428.89</v>
      </c>
      <c r="N14" s="13">
        <v>9690204.9</v>
      </c>
      <c r="O14" s="13">
        <v>1133029.53</v>
      </c>
      <c r="P14" s="13">
        <v>1200085.4</v>
      </c>
      <c r="Q14" s="19"/>
      <c r="R14" s="17"/>
      <c r="S14" s="4"/>
      <c r="T14" s="4"/>
      <c r="U14" s="4"/>
      <c r="V14" s="4"/>
      <c r="W14" s="4"/>
      <c r="X14" s="4"/>
      <c r="Y14" s="4"/>
      <c r="Z14" s="4"/>
    </row>
    <row r="15">
      <c r="A15" s="12" t="s">
        <v>30</v>
      </c>
      <c r="B15" s="13">
        <v>107769.47</v>
      </c>
      <c r="C15" s="13">
        <v>342084.84</v>
      </c>
      <c r="D15" s="13">
        <v>173660.21</v>
      </c>
      <c r="E15" s="13">
        <v>350819.89</v>
      </c>
      <c r="F15" s="13">
        <v>238675.61</v>
      </c>
      <c r="G15" s="13">
        <v>790714.74</v>
      </c>
      <c r="H15" s="13">
        <v>445555.14</v>
      </c>
      <c r="I15" s="13">
        <v>1191709.25</v>
      </c>
      <c r="J15" s="13">
        <v>892627.03</v>
      </c>
      <c r="K15" s="13">
        <v>972202.08</v>
      </c>
      <c r="L15" s="13">
        <v>1010749.69</v>
      </c>
      <c r="M15" s="13">
        <v>817590.94</v>
      </c>
      <c r="N15" s="13">
        <v>36861.3</v>
      </c>
      <c r="O15" s="13">
        <v>3316947.75</v>
      </c>
      <c r="P15" s="13">
        <v>722134.36</v>
      </c>
      <c r="Q15" s="19"/>
      <c r="R15" s="17"/>
      <c r="S15" s="4"/>
      <c r="T15" s="4"/>
      <c r="U15" s="4"/>
      <c r="V15" s="4"/>
      <c r="W15" s="4"/>
      <c r="X15" s="4"/>
      <c r="Y15" s="4"/>
      <c r="Z15" s="4"/>
    </row>
    <row r="16">
      <c r="A16" s="12" t="s">
        <v>31</v>
      </c>
      <c r="B16" s="21">
        <v>151076.41</v>
      </c>
      <c r="C16" s="21">
        <v>329009.68</v>
      </c>
      <c r="D16" s="21">
        <v>979545.85</v>
      </c>
      <c r="E16" s="21">
        <v>970247.73</v>
      </c>
      <c r="F16" s="21">
        <v>213542.64</v>
      </c>
      <c r="G16" s="21">
        <v>693462.11</v>
      </c>
      <c r="H16" s="21">
        <v>742634.81</v>
      </c>
      <c r="I16" s="21">
        <v>1005480.22</v>
      </c>
      <c r="J16" s="21">
        <v>4414707.72</v>
      </c>
      <c r="K16" s="21">
        <v>1331099.41</v>
      </c>
      <c r="L16" s="21">
        <v>1384792.96</v>
      </c>
      <c r="M16" s="21">
        <v>1364405.04</v>
      </c>
      <c r="N16" s="21">
        <v>722743.95</v>
      </c>
      <c r="O16" s="21">
        <v>820205.61</v>
      </c>
      <c r="P16" s="21">
        <v>201898.15</v>
      </c>
      <c r="Q16" s="22"/>
      <c r="R16" s="22"/>
      <c r="S16" s="4"/>
      <c r="T16" s="4"/>
      <c r="U16" s="4"/>
      <c r="V16" s="4"/>
      <c r="W16" s="4"/>
      <c r="X16" s="4"/>
      <c r="Y16" s="4"/>
      <c r="Z16" s="4"/>
    </row>
    <row r="17">
      <c r="A17" s="4"/>
      <c r="B17" s="23">
        <f t="shared" ref="B17:R17" si="1">SUM(B5:B16)</f>
        <v>10119378.67</v>
      </c>
      <c r="C17" s="23">
        <f t="shared" si="1"/>
        <v>3458380.71</v>
      </c>
      <c r="D17" s="23">
        <f t="shared" si="1"/>
        <v>4717466.84</v>
      </c>
      <c r="E17" s="23">
        <f t="shared" si="1"/>
        <v>4754816.38</v>
      </c>
      <c r="F17" s="23">
        <f t="shared" si="1"/>
        <v>5580519.68</v>
      </c>
      <c r="G17" s="23">
        <f t="shared" si="1"/>
        <v>8338884.76</v>
      </c>
      <c r="H17" s="23">
        <f t="shared" si="1"/>
        <v>16566936.48</v>
      </c>
      <c r="I17" s="23">
        <f t="shared" si="1"/>
        <v>6837913.55</v>
      </c>
      <c r="J17" s="23">
        <f t="shared" si="1"/>
        <v>14223886.95</v>
      </c>
      <c r="K17" s="23">
        <f t="shared" si="1"/>
        <v>14437303.79</v>
      </c>
      <c r="L17" s="23">
        <f t="shared" si="1"/>
        <v>17240177.56</v>
      </c>
      <c r="M17" s="23">
        <f t="shared" si="1"/>
        <v>18313740.36</v>
      </c>
      <c r="N17" s="23">
        <f t="shared" si="1"/>
        <v>23553478.48</v>
      </c>
      <c r="O17" s="23">
        <f t="shared" si="1"/>
        <v>14744746.26</v>
      </c>
      <c r="P17" s="23">
        <f t="shared" si="1"/>
        <v>13819763.67</v>
      </c>
      <c r="Q17" s="23" t="str">
        <f t="shared" si="1"/>
        <v>#REF!</v>
      </c>
      <c r="R17" s="23" t="str">
        <f t="shared" si="1"/>
        <v>#REF!</v>
      </c>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sheetData>
  <mergeCells count="2">
    <mergeCell ref="A1:Q1"/>
    <mergeCell ref="A2:Q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38.75"/>
    <col customWidth="1" min="3" max="3" width="12.88"/>
    <col customWidth="1" min="4" max="4" width="91.5"/>
    <col customWidth="1" min="5" max="5" width="27.88"/>
    <col customWidth="1" min="6" max="6" width="71.88"/>
    <col customWidth="1" min="7" max="7" width="112.13"/>
    <col customWidth="1" min="8" max="8" width="83.13"/>
    <col customWidth="1" min="9" max="9" width="21.63"/>
    <col customWidth="1" min="10" max="10" width="30.63"/>
    <col customWidth="1" min="11" max="11" width="44.5"/>
  </cols>
  <sheetData>
    <row r="1">
      <c r="A1" s="24"/>
      <c r="B1" s="25"/>
      <c r="C1" s="26"/>
      <c r="D1" s="27"/>
      <c r="E1" s="27"/>
      <c r="F1" s="27"/>
      <c r="G1" s="27"/>
      <c r="H1" s="28"/>
      <c r="I1" s="29"/>
      <c r="J1" s="30"/>
      <c r="K1" s="17"/>
      <c r="L1" s="17"/>
      <c r="M1" s="17"/>
      <c r="N1" s="17"/>
      <c r="O1" s="17"/>
      <c r="P1" s="17"/>
      <c r="Q1" s="17"/>
      <c r="R1" s="17"/>
      <c r="S1" s="17"/>
      <c r="T1" s="17"/>
      <c r="U1" s="17"/>
      <c r="V1" s="17"/>
      <c r="W1" s="17"/>
      <c r="X1" s="17"/>
      <c r="Y1" s="17"/>
      <c r="Z1" s="17"/>
    </row>
    <row r="2">
      <c r="A2" s="24"/>
      <c r="B2" s="25"/>
      <c r="C2" s="26"/>
      <c r="D2" s="27"/>
      <c r="E2" s="27"/>
      <c r="F2" s="27"/>
      <c r="G2" s="27"/>
      <c r="H2" s="28"/>
      <c r="I2" s="29"/>
      <c r="J2" s="30"/>
      <c r="K2" s="17"/>
      <c r="L2" s="17"/>
      <c r="M2" s="17"/>
      <c r="N2" s="17"/>
      <c r="O2" s="17"/>
      <c r="P2" s="17"/>
      <c r="Q2" s="17"/>
      <c r="R2" s="17"/>
      <c r="S2" s="17"/>
      <c r="T2" s="17"/>
      <c r="U2" s="17"/>
      <c r="V2" s="17"/>
      <c r="W2" s="17"/>
      <c r="X2" s="17"/>
      <c r="Y2" s="17"/>
      <c r="Z2" s="17"/>
    </row>
    <row r="3">
      <c r="A3" s="24"/>
      <c r="B3" s="25"/>
      <c r="C3" s="26"/>
      <c r="D3" s="27"/>
      <c r="E3" s="27"/>
      <c r="F3" s="27"/>
      <c r="G3" s="27"/>
      <c r="H3" s="28"/>
      <c r="I3" s="29"/>
      <c r="J3" s="30"/>
      <c r="K3" s="17"/>
      <c r="L3" s="17"/>
      <c r="M3" s="17"/>
      <c r="N3" s="17"/>
      <c r="O3" s="17"/>
      <c r="P3" s="17"/>
      <c r="Q3" s="17"/>
      <c r="R3" s="17"/>
      <c r="S3" s="17"/>
      <c r="T3" s="17"/>
      <c r="U3" s="17"/>
      <c r="V3" s="17"/>
      <c r="W3" s="17"/>
      <c r="X3" s="17"/>
      <c r="Y3" s="17"/>
      <c r="Z3" s="17"/>
    </row>
    <row r="4">
      <c r="A4" s="31" t="s">
        <v>32</v>
      </c>
      <c r="B4" s="32" t="s">
        <v>33</v>
      </c>
      <c r="C4" s="33" t="s">
        <v>34</v>
      </c>
      <c r="D4" s="34" t="s">
        <v>35</v>
      </c>
      <c r="E4" s="34" t="s">
        <v>36</v>
      </c>
      <c r="F4" s="34" t="s">
        <v>37</v>
      </c>
      <c r="G4" s="34" t="s">
        <v>38</v>
      </c>
      <c r="H4" s="35" t="s">
        <v>39</v>
      </c>
      <c r="I4" s="36" t="s">
        <v>40</v>
      </c>
      <c r="J4" s="37" t="s">
        <v>41</v>
      </c>
      <c r="K4" s="38"/>
      <c r="L4" s="38"/>
      <c r="M4" s="38"/>
      <c r="N4" s="38"/>
      <c r="O4" s="38"/>
      <c r="P4" s="38"/>
      <c r="Q4" s="38"/>
      <c r="R4" s="38"/>
      <c r="S4" s="38"/>
      <c r="T4" s="39"/>
      <c r="U4" s="39"/>
      <c r="V4" s="39"/>
      <c r="W4" s="39"/>
      <c r="X4" s="39"/>
      <c r="Y4" s="39"/>
      <c r="Z4" s="39"/>
    </row>
    <row r="5">
      <c r="A5" s="40" t="s">
        <v>42</v>
      </c>
      <c r="B5" s="41">
        <v>448906.0</v>
      </c>
      <c r="C5" s="42">
        <v>45576.0</v>
      </c>
      <c r="D5" s="43" t="s">
        <v>43</v>
      </c>
      <c r="E5" s="43" t="s">
        <v>44</v>
      </c>
      <c r="F5" s="43" t="s">
        <v>45</v>
      </c>
      <c r="G5" s="43"/>
      <c r="H5" s="44" t="s">
        <v>46</v>
      </c>
      <c r="I5" s="45">
        <v>949.9</v>
      </c>
      <c r="J5" s="46" t="s">
        <v>47</v>
      </c>
      <c r="K5" s="47"/>
      <c r="L5" s="47"/>
      <c r="M5" s="47"/>
      <c r="N5" s="47"/>
      <c r="O5" s="47"/>
      <c r="P5" s="47"/>
      <c r="Q5" s="47"/>
      <c r="R5" s="47"/>
      <c r="S5" s="47"/>
      <c r="T5" s="48"/>
      <c r="U5" s="48"/>
      <c r="V5" s="48"/>
      <c r="W5" s="48"/>
      <c r="X5" s="48"/>
      <c r="Y5" s="48"/>
      <c r="Z5" s="48"/>
    </row>
    <row r="6">
      <c r="A6" s="49" t="s">
        <v>48</v>
      </c>
      <c r="B6" s="50">
        <v>448907.0</v>
      </c>
      <c r="C6" s="51">
        <v>45576.0</v>
      </c>
      <c r="D6" s="52" t="s">
        <v>49</v>
      </c>
      <c r="E6" s="52" t="s">
        <v>50</v>
      </c>
      <c r="F6" s="52" t="s">
        <v>51</v>
      </c>
      <c r="G6" s="52"/>
      <c r="H6" s="53" t="s">
        <v>52</v>
      </c>
      <c r="I6" s="54">
        <v>778.18</v>
      </c>
      <c r="J6" s="55" t="s">
        <v>53</v>
      </c>
      <c r="K6" s="38"/>
      <c r="L6" s="38"/>
      <c r="M6" s="38"/>
      <c r="N6" s="38"/>
      <c r="O6" s="38"/>
      <c r="P6" s="38"/>
      <c r="Q6" s="38"/>
      <c r="R6" s="38"/>
      <c r="S6" s="38"/>
      <c r="T6" s="39"/>
      <c r="U6" s="39"/>
      <c r="V6" s="39"/>
      <c r="W6" s="39"/>
      <c r="X6" s="39"/>
      <c r="Y6" s="39"/>
      <c r="Z6" s="39"/>
    </row>
    <row r="7">
      <c r="A7" s="49" t="s">
        <v>54</v>
      </c>
      <c r="B7" s="50">
        <v>448908.0</v>
      </c>
      <c r="C7" s="51">
        <v>45576.0</v>
      </c>
      <c r="D7" s="52" t="s">
        <v>49</v>
      </c>
      <c r="E7" s="52" t="s">
        <v>50</v>
      </c>
      <c r="F7" s="52" t="s">
        <v>51</v>
      </c>
      <c r="G7" s="52"/>
      <c r="H7" s="53" t="s">
        <v>52</v>
      </c>
      <c r="I7" s="54">
        <v>778.18</v>
      </c>
      <c r="J7" s="55" t="s">
        <v>55</v>
      </c>
      <c r="K7" s="38"/>
      <c r="L7" s="38"/>
      <c r="M7" s="38"/>
      <c r="N7" s="38"/>
      <c r="O7" s="38"/>
      <c r="P7" s="38"/>
      <c r="Q7" s="38"/>
      <c r="R7" s="38"/>
      <c r="S7" s="38"/>
      <c r="T7" s="39"/>
      <c r="U7" s="39"/>
      <c r="V7" s="39"/>
      <c r="W7" s="39"/>
      <c r="X7" s="39"/>
      <c r="Y7" s="39"/>
      <c r="Z7" s="39"/>
    </row>
    <row r="8">
      <c r="A8" s="49" t="s">
        <v>56</v>
      </c>
      <c r="B8" s="50">
        <v>448909.0</v>
      </c>
      <c r="C8" s="51">
        <v>45579.0</v>
      </c>
      <c r="D8" s="52" t="s">
        <v>57</v>
      </c>
      <c r="E8" s="52" t="s">
        <v>58</v>
      </c>
      <c r="F8" s="52" t="s">
        <v>59</v>
      </c>
      <c r="G8" s="52"/>
      <c r="H8" s="53" t="s">
        <v>60</v>
      </c>
      <c r="I8" s="54">
        <v>381.39</v>
      </c>
      <c r="J8" s="55" t="s">
        <v>61</v>
      </c>
      <c r="K8" s="38"/>
      <c r="L8" s="38"/>
      <c r="M8" s="38"/>
      <c r="N8" s="38"/>
      <c r="O8" s="38"/>
      <c r="P8" s="38"/>
      <c r="Q8" s="38"/>
      <c r="R8" s="38"/>
      <c r="S8" s="38"/>
      <c r="T8" s="39"/>
      <c r="U8" s="39"/>
      <c r="V8" s="39"/>
      <c r="W8" s="39"/>
      <c r="X8" s="39"/>
      <c r="Y8" s="39"/>
      <c r="Z8" s="39"/>
    </row>
    <row r="9">
      <c r="A9" s="56" t="s">
        <v>62</v>
      </c>
      <c r="B9" s="41">
        <v>448910.0</v>
      </c>
      <c r="C9" s="42">
        <v>45579.0</v>
      </c>
      <c r="D9" s="43" t="s">
        <v>63</v>
      </c>
      <c r="E9" s="43" t="s">
        <v>64</v>
      </c>
      <c r="F9" s="43" t="s">
        <v>65</v>
      </c>
      <c r="G9" s="43"/>
      <c r="H9" s="44" t="s">
        <v>66</v>
      </c>
      <c r="I9" s="45">
        <v>720.72</v>
      </c>
      <c r="J9" s="46" t="s">
        <v>67</v>
      </c>
      <c r="K9" s="47"/>
      <c r="L9" s="47"/>
      <c r="M9" s="47"/>
      <c r="N9" s="47"/>
      <c r="O9" s="47"/>
      <c r="P9" s="47"/>
      <c r="Q9" s="47"/>
      <c r="R9" s="47"/>
      <c r="S9" s="47"/>
      <c r="T9" s="48"/>
      <c r="U9" s="48"/>
      <c r="V9" s="48"/>
      <c r="W9" s="48"/>
      <c r="X9" s="48"/>
      <c r="Y9" s="48"/>
      <c r="Z9" s="48"/>
    </row>
    <row r="10">
      <c r="A10" s="57" t="s">
        <v>68</v>
      </c>
      <c r="B10" s="58">
        <v>448911.0</v>
      </c>
      <c r="C10" s="59" t="s">
        <v>69</v>
      </c>
      <c r="D10" s="60" t="s">
        <v>68</v>
      </c>
      <c r="E10" s="52"/>
      <c r="F10" s="52"/>
      <c r="G10" s="60" t="s">
        <v>68</v>
      </c>
      <c r="H10" s="61" t="s">
        <v>68</v>
      </c>
      <c r="I10" s="54">
        <v>0.0</v>
      </c>
      <c r="J10" s="62" t="s">
        <v>68</v>
      </c>
      <c r="K10" s="38"/>
      <c r="L10" s="38"/>
      <c r="M10" s="38"/>
      <c r="N10" s="38"/>
      <c r="O10" s="38"/>
      <c r="P10" s="38"/>
      <c r="Q10" s="38"/>
      <c r="R10" s="38"/>
      <c r="S10" s="38"/>
      <c r="T10" s="39"/>
      <c r="U10" s="39"/>
      <c r="V10" s="39"/>
      <c r="W10" s="39"/>
      <c r="X10" s="39"/>
      <c r="Y10" s="39"/>
      <c r="Z10" s="39"/>
    </row>
    <row r="11">
      <c r="A11" s="49" t="s">
        <v>70</v>
      </c>
      <c r="B11" s="50">
        <v>448912.0</v>
      </c>
      <c r="C11" s="51">
        <v>45579.0</v>
      </c>
      <c r="D11" s="52" t="s">
        <v>71</v>
      </c>
      <c r="E11" s="52" t="s">
        <v>72</v>
      </c>
      <c r="F11" s="52"/>
      <c r="G11" s="52"/>
      <c r="H11" s="53" t="s">
        <v>52</v>
      </c>
      <c r="I11" s="54">
        <v>778.18</v>
      </c>
      <c r="J11" s="55" t="s">
        <v>73</v>
      </c>
      <c r="K11" s="38"/>
      <c r="L11" s="38"/>
      <c r="M11" s="38"/>
      <c r="N11" s="38"/>
      <c r="O11" s="38"/>
      <c r="P11" s="38"/>
      <c r="Q11" s="38"/>
      <c r="R11" s="38"/>
      <c r="S11" s="38"/>
      <c r="T11" s="39"/>
      <c r="U11" s="39"/>
      <c r="V11" s="39"/>
      <c r="W11" s="39"/>
      <c r="X11" s="39"/>
      <c r="Y11" s="39"/>
      <c r="Z11" s="39"/>
    </row>
    <row r="12">
      <c r="A12" s="56" t="s">
        <v>74</v>
      </c>
      <c r="B12" s="41">
        <v>448913.0</v>
      </c>
      <c r="C12" s="42">
        <v>45579.0</v>
      </c>
      <c r="D12" s="43" t="s">
        <v>75</v>
      </c>
      <c r="E12" s="43" t="s">
        <v>76</v>
      </c>
      <c r="F12" s="43" t="s">
        <v>77</v>
      </c>
      <c r="G12" s="43"/>
      <c r="H12" s="44" t="s">
        <v>66</v>
      </c>
      <c r="I12" s="45">
        <v>720.72</v>
      </c>
      <c r="J12" s="46" t="s">
        <v>78</v>
      </c>
      <c r="K12" s="47"/>
      <c r="L12" s="47"/>
      <c r="M12" s="47"/>
      <c r="N12" s="47"/>
      <c r="O12" s="47"/>
      <c r="P12" s="47"/>
      <c r="Q12" s="47"/>
      <c r="R12" s="47"/>
      <c r="S12" s="47"/>
      <c r="T12" s="48"/>
      <c r="U12" s="48"/>
      <c r="V12" s="48"/>
      <c r="W12" s="48"/>
      <c r="X12" s="48"/>
      <c r="Y12" s="48"/>
      <c r="Z12" s="48"/>
    </row>
    <row r="13">
      <c r="A13" s="56" t="s">
        <v>79</v>
      </c>
      <c r="B13" s="41">
        <v>448914.0</v>
      </c>
      <c r="C13" s="42">
        <v>45579.0</v>
      </c>
      <c r="D13" s="43" t="s">
        <v>75</v>
      </c>
      <c r="E13" s="43" t="s">
        <v>80</v>
      </c>
      <c r="F13" s="43" t="s">
        <v>77</v>
      </c>
      <c r="G13" s="43"/>
      <c r="H13" s="44" t="s">
        <v>66</v>
      </c>
      <c r="I13" s="45">
        <v>720.72</v>
      </c>
      <c r="J13" s="46" t="s">
        <v>81</v>
      </c>
      <c r="K13" s="47"/>
      <c r="L13" s="47"/>
      <c r="M13" s="47"/>
      <c r="N13" s="47"/>
      <c r="O13" s="47"/>
      <c r="P13" s="47"/>
      <c r="Q13" s="47"/>
      <c r="R13" s="47"/>
      <c r="S13" s="47"/>
      <c r="T13" s="48"/>
      <c r="U13" s="48"/>
      <c r="V13" s="48"/>
      <c r="W13" s="48"/>
      <c r="X13" s="48"/>
      <c r="Y13" s="48"/>
      <c r="Z13" s="48"/>
    </row>
    <row r="14">
      <c r="A14" s="56" t="s">
        <v>82</v>
      </c>
      <c r="B14" s="41">
        <v>448915.0</v>
      </c>
      <c r="C14" s="42">
        <v>45579.0</v>
      </c>
      <c r="D14" s="43" t="s">
        <v>83</v>
      </c>
      <c r="E14" s="43" t="s">
        <v>84</v>
      </c>
      <c r="F14" s="43" t="s">
        <v>85</v>
      </c>
      <c r="G14" s="43"/>
      <c r="H14" s="44" t="s">
        <v>66</v>
      </c>
      <c r="I14" s="45">
        <v>720.72</v>
      </c>
      <c r="J14" s="46" t="s">
        <v>86</v>
      </c>
      <c r="K14" s="47"/>
      <c r="L14" s="47"/>
      <c r="M14" s="47"/>
      <c r="N14" s="47"/>
      <c r="O14" s="47"/>
      <c r="P14" s="47"/>
      <c r="Q14" s="47"/>
      <c r="R14" s="47"/>
      <c r="S14" s="47"/>
      <c r="T14" s="48"/>
      <c r="U14" s="48"/>
      <c r="V14" s="48"/>
      <c r="W14" s="48"/>
      <c r="X14" s="48"/>
      <c r="Y14" s="48"/>
      <c r="Z14" s="48"/>
    </row>
    <row r="15">
      <c r="A15" s="49" t="s">
        <v>87</v>
      </c>
      <c r="B15" s="50">
        <v>448916.0</v>
      </c>
      <c r="C15" s="51">
        <v>45579.0</v>
      </c>
      <c r="D15" s="52" t="s">
        <v>88</v>
      </c>
      <c r="E15" s="52" t="s">
        <v>89</v>
      </c>
      <c r="F15" s="52" t="s">
        <v>90</v>
      </c>
      <c r="G15" s="52"/>
      <c r="H15" s="53" t="s">
        <v>60</v>
      </c>
      <c r="I15" s="54">
        <v>381.39</v>
      </c>
      <c r="J15" s="55" t="s">
        <v>91</v>
      </c>
      <c r="K15" s="38"/>
      <c r="L15" s="38"/>
      <c r="M15" s="38"/>
      <c r="N15" s="38"/>
      <c r="O15" s="38"/>
      <c r="P15" s="38"/>
      <c r="Q15" s="38"/>
      <c r="R15" s="38"/>
      <c r="S15" s="38"/>
      <c r="T15" s="39"/>
      <c r="U15" s="39"/>
      <c r="V15" s="39"/>
      <c r="W15" s="39"/>
      <c r="X15" s="39"/>
      <c r="Y15" s="39"/>
      <c r="Z15" s="39"/>
    </row>
    <row r="16">
      <c r="A16" s="49" t="s">
        <v>92</v>
      </c>
      <c r="B16" s="50">
        <v>448917.0</v>
      </c>
      <c r="C16" s="51">
        <v>45579.0</v>
      </c>
      <c r="D16" s="52" t="s">
        <v>93</v>
      </c>
      <c r="E16" s="52" t="s">
        <v>65</v>
      </c>
      <c r="F16" s="52" t="s">
        <v>94</v>
      </c>
      <c r="G16" s="52"/>
      <c r="H16" s="53" t="s">
        <v>95</v>
      </c>
      <c r="I16" s="54">
        <v>381.39</v>
      </c>
      <c r="J16" s="55" t="s">
        <v>96</v>
      </c>
      <c r="K16" s="38"/>
      <c r="L16" s="38"/>
      <c r="M16" s="38"/>
      <c r="N16" s="38"/>
      <c r="O16" s="38"/>
      <c r="P16" s="38"/>
      <c r="Q16" s="38"/>
      <c r="R16" s="38"/>
      <c r="S16" s="38"/>
      <c r="T16" s="39"/>
      <c r="U16" s="39"/>
      <c r="V16" s="39"/>
      <c r="W16" s="39"/>
      <c r="X16" s="39"/>
      <c r="Y16" s="39"/>
      <c r="Z16" s="39"/>
    </row>
    <row r="17">
      <c r="A17" s="49" t="s">
        <v>97</v>
      </c>
      <c r="B17" s="50">
        <v>448918.0</v>
      </c>
      <c r="C17" s="51">
        <v>45579.0</v>
      </c>
      <c r="D17" s="52" t="s">
        <v>98</v>
      </c>
      <c r="E17" s="52" t="s">
        <v>99</v>
      </c>
      <c r="F17" s="52" t="s">
        <v>100</v>
      </c>
      <c r="G17" s="52"/>
      <c r="H17" s="53" t="s">
        <v>60</v>
      </c>
      <c r="I17" s="54">
        <v>381.39</v>
      </c>
      <c r="J17" s="55" t="s">
        <v>101</v>
      </c>
      <c r="K17" s="38"/>
      <c r="L17" s="38"/>
      <c r="M17" s="38"/>
      <c r="N17" s="38"/>
      <c r="O17" s="38"/>
      <c r="P17" s="38"/>
      <c r="Q17" s="38"/>
      <c r="R17" s="38"/>
      <c r="S17" s="38"/>
      <c r="T17" s="39"/>
      <c r="U17" s="39"/>
      <c r="V17" s="39"/>
      <c r="W17" s="39"/>
      <c r="X17" s="39"/>
      <c r="Y17" s="39"/>
      <c r="Z17" s="39"/>
    </row>
    <row r="18">
      <c r="A18" s="49" t="s">
        <v>102</v>
      </c>
      <c r="B18" s="50">
        <v>448919.0</v>
      </c>
      <c r="C18" s="51">
        <v>45579.0</v>
      </c>
      <c r="D18" s="52" t="s">
        <v>103</v>
      </c>
      <c r="E18" s="52" t="s">
        <v>104</v>
      </c>
      <c r="F18" s="52" t="s">
        <v>105</v>
      </c>
      <c r="G18" s="52"/>
      <c r="H18" s="53" t="s">
        <v>106</v>
      </c>
      <c r="I18" s="54">
        <f>381.39*3</f>
        <v>1144.17</v>
      </c>
      <c r="J18" s="55" t="s">
        <v>107</v>
      </c>
      <c r="K18" s="38"/>
      <c r="L18" s="38"/>
      <c r="M18" s="38"/>
      <c r="N18" s="38"/>
      <c r="O18" s="38"/>
      <c r="P18" s="38"/>
      <c r="Q18" s="38"/>
      <c r="R18" s="38"/>
      <c r="S18" s="38"/>
      <c r="T18" s="39"/>
      <c r="U18" s="39"/>
      <c r="V18" s="39"/>
      <c r="W18" s="39"/>
      <c r="X18" s="39"/>
      <c r="Y18" s="39"/>
      <c r="Z18" s="39"/>
    </row>
    <row r="19">
      <c r="A19" s="63"/>
      <c r="B19" s="64">
        <v>448920.0</v>
      </c>
      <c r="C19" s="65">
        <v>45579.0</v>
      </c>
      <c r="D19" s="66"/>
      <c r="E19" s="66"/>
      <c r="F19" s="66"/>
      <c r="G19" s="66" t="s">
        <v>108</v>
      </c>
      <c r="H19" s="67" t="s">
        <v>66</v>
      </c>
      <c r="I19" s="68">
        <v>720.72</v>
      </c>
      <c r="J19" s="69"/>
      <c r="K19" s="70"/>
      <c r="L19" s="70"/>
      <c r="M19" s="70"/>
      <c r="N19" s="70"/>
      <c r="O19" s="70"/>
      <c r="P19" s="70"/>
      <c r="Q19" s="70"/>
      <c r="R19" s="70"/>
      <c r="S19" s="70"/>
      <c r="T19" s="71"/>
      <c r="U19" s="71"/>
      <c r="V19" s="71"/>
      <c r="W19" s="71"/>
      <c r="X19" s="71"/>
      <c r="Y19" s="71"/>
      <c r="Z19" s="71"/>
    </row>
    <row r="20">
      <c r="A20" s="63"/>
      <c r="B20" s="64">
        <v>448921.0</v>
      </c>
      <c r="C20" s="65">
        <v>45579.0</v>
      </c>
      <c r="D20" s="66"/>
      <c r="E20" s="66"/>
      <c r="F20" s="66"/>
      <c r="G20" s="66" t="s">
        <v>109</v>
      </c>
      <c r="H20" s="67" t="s">
        <v>110</v>
      </c>
      <c r="I20" s="68">
        <v>381.39</v>
      </c>
      <c r="J20" s="69"/>
      <c r="K20" s="70"/>
      <c r="L20" s="70"/>
      <c r="M20" s="70"/>
      <c r="N20" s="70"/>
      <c r="O20" s="70"/>
      <c r="P20" s="70"/>
      <c r="Q20" s="70"/>
      <c r="R20" s="70"/>
      <c r="S20" s="70"/>
      <c r="T20" s="71"/>
      <c r="U20" s="71"/>
      <c r="V20" s="71"/>
      <c r="W20" s="71"/>
      <c r="X20" s="71"/>
      <c r="Y20" s="71"/>
      <c r="Z20" s="71"/>
    </row>
    <row r="21">
      <c r="A21" s="63"/>
      <c r="B21" s="64">
        <v>448922.0</v>
      </c>
      <c r="C21" s="65">
        <v>45579.0</v>
      </c>
      <c r="D21" s="66"/>
      <c r="E21" s="66"/>
      <c r="F21" s="66"/>
      <c r="G21" s="66" t="s">
        <v>111</v>
      </c>
      <c r="H21" s="67" t="s">
        <v>112</v>
      </c>
      <c r="I21" s="68">
        <v>11771.53</v>
      </c>
      <c r="J21" s="69"/>
      <c r="K21" s="70"/>
      <c r="L21" s="70"/>
      <c r="M21" s="70"/>
      <c r="N21" s="70"/>
      <c r="O21" s="70"/>
      <c r="P21" s="70"/>
      <c r="Q21" s="70"/>
      <c r="R21" s="70"/>
      <c r="S21" s="70"/>
      <c r="T21" s="71"/>
      <c r="U21" s="71"/>
      <c r="V21" s="71"/>
      <c r="W21" s="71"/>
      <c r="X21" s="71"/>
      <c r="Y21" s="71"/>
      <c r="Z21" s="71"/>
    </row>
    <row r="22">
      <c r="A22" s="56" t="s">
        <v>113</v>
      </c>
      <c r="B22" s="41">
        <v>448923.0</v>
      </c>
      <c r="C22" s="42">
        <v>45579.0</v>
      </c>
      <c r="D22" s="43" t="s">
        <v>114</v>
      </c>
      <c r="E22" s="43" t="s">
        <v>115</v>
      </c>
      <c r="F22" s="43" t="s">
        <v>104</v>
      </c>
      <c r="G22" s="43"/>
      <c r="H22" s="44" t="s">
        <v>116</v>
      </c>
      <c r="I22" s="45">
        <f>201.22*2</f>
        <v>402.44</v>
      </c>
      <c r="J22" s="46" t="s">
        <v>117</v>
      </c>
      <c r="K22" s="47"/>
      <c r="L22" s="47"/>
      <c r="M22" s="47"/>
      <c r="N22" s="47"/>
      <c r="O22" s="47"/>
      <c r="P22" s="47"/>
      <c r="Q22" s="47"/>
      <c r="R22" s="47"/>
      <c r="S22" s="47"/>
      <c r="T22" s="48"/>
      <c r="U22" s="48"/>
      <c r="V22" s="48"/>
      <c r="W22" s="48"/>
      <c r="X22" s="48"/>
      <c r="Y22" s="48"/>
      <c r="Z22" s="48"/>
    </row>
    <row r="23">
      <c r="A23" s="57" t="s">
        <v>68</v>
      </c>
      <c r="B23" s="58">
        <v>448924.0</v>
      </c>
      <c r="C23" s="59" t="s">
        <v>69</v>
      </c>
      <c r="D23" s="60" t="s">
        <v>68</v>
      </c>
      <c r="E23" s="52"/>
      <c r="F23" s="52"/>
      <c r="G23" s="60" t="s">
        <v>68</v>
      </c>
      <c r="H23" s="61" t="s">
        <v>68</v>
      </c>
      <c r="I23" s="54">
        <v>0.0</v>
      </c>
      <c r="J23" s="62" t="s">
        <v>68</v>
      </c>
      <c r="K23" s="38"/>
      <c r="L23" s="38"/>
      <c r="M23" s="38"/>
      <c r="N23" s="38"/>
      <c r="O23" s="38"/>
      <c r="P23" s="38"/>
      <c r="Q23" s="38"/>
      <c r="R23" s="38"/>
      <c r="S23" s="38"/>
      <c r="T23" s="39"/>
      <c r="U23" s="39"/>
      <c r="V23" s="39"/>
      <c r="W23" s="39"/>
      <c r="X23" s="39"/>
      <c r="Y23" s="39"/>
      <c r="Z23" s="39"/>
    </row>
    <row r="24">
      <c r="A24" s="49" t="s">
        <v>118</v>
      </c>
      <c r="B24" s="50">
        <v>448925.0</v>
      </c>
      <c r="C24" s="51">
        <v>45579.0</v>
      </c>
      <c r="D24" s="52" t="s">
        <v>119</v>
      </c>
      <c r="E24" s="52" t="s">
        <v>104</v>
      </c>
      <c r="F24" s="52" t="s">
        <v>104</v>
      </c>
      <c r="G24" s="52"/>
      <c r="H24" s="53" t="s">
        <v>120</v>
      </c>
      <c r="I24" s="54">
        <f>381.39*2</f>
        <v>762.78</v>
      </c>
      <c r="J24" s="55" t="s">
        <v>121</v>
      </c>
      <c r="K24" s="38"/>
      <c r="L24" s="38"/>
      <c r="M24" s="38"/>
      <c r="N24" s="38"/>
      <c r="O24" s="38"/>
      <c r="P24" s="38"/>
      <c r="Q24" s="38"/>
      <c r="R24" s="38"/>
      <c r="S24" s="38"/>
      <c r="T24" s="39"/>
      <c r="U24" s="39"/>
      <c r="V24" s="39"/>
      <c r="W24" s="39"/>
      <c r="X24" s="39"/>
      <c r="Y24" s="39"/>
      <c r="Z24" s="39"/>
    </row>
    <row r="25">
      <c r="A25" s="72" t="s">
        <v>122</v>
      </c>
      <c r="B25" s="73">
        <v>448926.0</v>
      </c>
      <c r="C25" s="74">
        <v>45580.0</v>
      </c>
      <c r="D25" s="75"/>
      <c r="E25" s="75"/>
      <c r="F25" s="75"/>
      <c r="G25" s="75" t="s">
        <v>123</v>
      </c>
      <c r="H25" s="44" t="s">
        <v>124</v>
      </c>
      <c r="I25" s="45">
        <f>3712.93*2</f>
        <v>7425.86</v>
      </c>
      <c r="J25" s="76" t="s">
        <v>125</v>
      </c>
      <c r="K25" s="47"/>
      <c r="L25" s="47"/>
      <c r="M25" s="47"/>
      <c r="N25" s="47"/>
      <c r="O25" s="47"/>
      <c r="P25" s="47"/>
      <c r="Q25" s="47"/>
      <c r="R25" s="47"/>
      <c r="S25" s="47"/>
      <c r="T25" s="48"/>
      <c r="U25" s="48"/>
      <c r="V25" s="48"/>
      <c r="W25" s="48"/>
      <c r="X25" s="48"/>
      <c r="Y25" s="48"/>
      <c r="Z25" s="48"/>
    </row>
    <row r="26">
      <c r="A26" s="77"/>
      <c r="B26" s="77"/>
      <c r="C26" s="77"/>
      <c r="D26" s="77"/>
      <c r="E26" s="77"/>
      <c r="F26" s="77"/>
      <c r="G26" s="77"/>
      <c r="H26" s="44" t="s">
        <v>126</v>
      </c>
      <c r="I26" s="45">
        <f>824.22*2</f>
        <v>1648.44</v>
      </c>
      <c r="J26" s="77"/>
      <c r="K26" s="78">
        <f>SUM(I25:I26)</f>
        <v>9074.3</v>
      </c>
      <c r="L26" s="47"/>
      <c r="M26" s="47"/>
      <c r="N26" s="47"/>
      <c r="O26" s="47"/>
      <c r="P26" s="47"/>
      <c r="Q26" s="47"/>
      <c r="R26" s="47"/>
      <c r="S26" s="47"/>
      <c r="T26" s="48"/>
      <c r="U26" s="48"/>
      <c r="V26" s="48"/>
      <c r="W26" s="48"/>
      <c r="X26" s="48"/>
      <c r="Y26" s="48"/>
      <c r="Z26" s="48"/>
    </row>
    <row r="27">
      <c r="A27" s="57" t="s">
        <v>68</v>
      </c>
      <c r="B27" s="58">
        <v>448927.0</v>
      </c>
      <c r="C27" s="59" t="s">
        <v>69</v>
      </c>
      <c r="D27" s="60" t="s">
        <v>127</v>
      </c>
      <c r="E27" s="52"/>
      <c r="F27" s="52"/>
      <c r="G27" s="60" t="s">
        <v>68</v>
      </c>
      <c r="H27" s="61" t="s">
        <v>68</v>
      </c>
      <c r="I27" s="54">
        <v>0.0</v>
      </c>
      <c r="J27" s="62" t="s">
        <v>68</v>
      </c>
      <c r="K27" s="38"/>
      <c r="L27" s="38"/>
      <c r="M27" s="38"/>
      <c r="N27" s="38"/>
      <c r="O27" s="38"/>
      <c r="P27" s="38"/>
      <c r="Q27" s="38"/>
      <c r="R27" s="38"/>
      <c r="S27" s="38"/>
      <c r="T27" s="39"/>
      <c r="U27" s="39"/>
      <c r="V27" s="39"/>
      <c r="W27" s="39"/>
      <c r="X27" s="39"/>
      <c r="Y27" s="39"/>
      <c r="Z27" s="39"/>
    </row>
    <row r="28">
      <c r="A28" s="63"/>
      <c r="B28" s="64">
        <v>448928.0</v>
      </c>
      <c r="C28" s="65">
        <v>45580.0</v>
      </c>
      <c r="D28" s="66"/>
      <c r="E28" s="66"/>
      <c r="F28" s="66"/>
      <c r="G28" s="66" t="s">
        <v>128</v>
      </c>
      <c r="H28" s="67" t="s">
        <v>129</v>
      </c>
      <c r="I28" s="68">
        <v>824.22</v>
      </c>
      <c r="J28" s="69"/>
      <c r="K28" s="70"/>
      <c r="L28" s="70"/>
      <c r="M28" s="70"/>
      <c r="N28" s="70"/>
      <c r="O28" s="70"/>
      <c r="P28" s="70"/>
      <c r="Q28" s="70"/>
      <c r="R28" s="70"/>
      <c r="S28" s="70"/>
      <c r="T28" s="71"/>
      <c r="U28" s="71"/>
      <c r="V28" s="71"/>
      <c r="W28" s="71"/>
      <c r="X28" s="71"/>
      <c r="Y28" s="71"/>
      <c r="Z28" s="71"/>
    </row>
    <row r="29">
      <c r="A29" s="79"/>
      <c r="B29" s="80">
        <v>448929.0</v>
      </c>
      <c r="C29" s="81">
        <v>45580.0</v>
      </c>
      <c r="D29" s="82"/>
      <c r="E29" s="82"/>
      <c r="F29" s="82"/>
      <c r="G29" s="82" t="s">
        <v>128</v>
      </c>
      <c r="H29" s="67" t="s">
        <v>130</v>
      </c>
      <c r="I29" s="68">
        <v>1765.4</v>
      </c>
      <c r="J29" s="83"/>
      <c r="K29" s="70"/>
      <c r="L29" s="70"/>
      <c r="M29" s="70"/>
      <c r="N29" s="70"/>
      <c r="O29" s="70"/>
      <c r="P29" s="70"/>
      <c r="Q29" s="70"/>
      <c r="R29" s="70"/>
      <c r="S29" s="70"/>
      <c r="T29" s="71"/>
      <c r="U29" s="71"/>
      <c r="V29" s="71"/>
      <c r="W29" s="71"/>
      <c r="X29" s="71"/>
      <c r="Y29" s="71"/>
      <c r="Z29" s="71"/>
    </row>
    <row r="30">
      <c r="A30" s="77"/>
      <c r="B30" s="77"/>
      <c r="C30" s="77"/>
      <c r="D30" s="77"/>
      <c r="E30" s="77"/>
      <c r="F30" s="77"/>
      <c r="G30" s="77"/>
      <c r="H30" s="67" t="s">
        <v>129</v>
      </c>
      <c r="I30" s="68">
        <v>824.22</v>
      </c>
      <c r="J30" s="77"/>
      <c r="K30" s="84">
        <f>SUM(I29:I30)</f>
        <v>2589.62</v>
      </c>
      <c r="L30" s="70"/>
      <c r="M30" s="70"/>
      <c r="N30" s="70"/>
      <c r="O30" s="70"/>
      <c r="P30" s="70"/>
      <c r="Q30" s="70"/>
      <c r="R30" s="70"/>
      <c r="S30" s="70"/>
      <c r="T30" s="71"/>
      <c r="U30" s="71"/>
      <c r="V30" s="71"/>
      <c r="W30" s="71"/>
      <c r="X30" s="71"/>
      <c r="Y30" s="71"/>
      <c r="Z30" s="71"/>
    </row>
    <row r="31">
      <c r="A31" s="57" t="s">
        <v>68</v>
      </c>
      <c r="B31" s="58">
        <v>448930.0</v>
      </c>
      <c r="C31" s="59" t="s">
        <v>69</v>
      </c>
      <c r="D31" s="60" t="s">
        <v>68</v>
      </c>
      <c r="E31" s="52"/>
      <c r="F31" s="52"/>
      <c r="G31" s="60" t="s">
        <v>68</v>
      </c>
      <c r="H31" s="61" t="s">
        <v>68</v>
      </c>
      <c r="I31" s="54">
        <v>0.0</v>
      </c>
      <c r="J31" s="62" t="s">
        <v>68</v>
      </c>
      <c r="K31" s="38"/>
      <c r="L31" s="38"/>
      <c r="M31" s="38"/>
      <c r="N31" s="38"/>
      <c r="O31" s="38"/>
      <c r="P31" s="38"/>
      <c r="Q31" s="38"/>
      <c r="R31" s="38"/>
      <c r="S31" s="38"/>
      <c r="T31" s="39"/>
      <c r="U31" s="39"/>
      <c r="V31" s="39"/>
      <c r="W31" s="39"/>
      <c r="X31" s="39"/>
      <c r="Y31" s="39"/>
      <c r="Z31" s="39"/>
    </row>
    <row r="32">
      <c r="A32" s="85" t="s">
        <v>131</v>
      </c>
      <c r="B32" s="73">
        <v>448931.0</v>
      </c>
      <c r="C32" s="74">
        <v>45580.0</v>
      </c>
      <c r="D32" s="75" t="s">
        <v>132</v>
      </c>
      <c r="E32" s="75" t="s">
        <v>76</v>
      </c>
      <c r="F32" s="75" t="s">
        <v>133</v>
      </c>
      <c r="G32" s="75"/>
      <c r="H32" s="44" t="s">
        <v>66</v>
      </c>
      <c r="I32" s="45">
        <v>720.72</v>
      </c>
      <c r="J32" s="86" t="s">
        <v>134</v>
      </c>
      <c r="K32" s="47"/>
      <c r="L32" s="47"/>
      <c r="M32" s="47"/>
      <c r="N32" s="47"/>
      <c r="O32" s="47"/>
      <c r="P32" s="47"/>
      <c r="Q32" s="47"/>
      <c r="R32" s="47"/>
      <c r="S32" s="47"/>
      <c r="T32" s="48"/>
      <c r="U32" s="48"/>
      <c r="V32" s="48"/>
      <c r="W32" s="48"/>
      <c r="X32" s="48"/>
      <c r="Y32" s="48"/>
      <c r="Z32" s="48"/>
    </row>
    <row r="33">
      <c r="A33" s="77"/>
      <c r="B33" s="77"/>
      <c r="C33" s="77"/>
      <c r="D33" s="77"/>
      <c r="E33" s="77"/>
      <c r="F33" s="77"/>
      <c r="G33" s="77"/>
      <c r="H33" s="44" t="s">
        <v>46</v>
      </c>
      <c r="I33" s="45">
        <v>949.9</v>
      </c>
      <c r="J33" s="77"/>
      <c r="K33" s="78">
        <f>SUM(I32:I33)</f>
        <v>1670.62</v>
      </c>
      <c r="L33" s="47"/>
      <c r="M33" s="47"/>
      <c r="N33" s="47"/>
      <c r="O33" s="47"/>
      <c r="P33" s="47"/>
      <c r="Q33" s="47"/>
      <c r="R33" s="47"/>
      <c r="S33" s="47"/>
      <c r="T33" s="48"/>
      <c r="U33" s="48"/>
      <c r="V33" s="48"/>
      <c r="W33" s="48"/>
      <c r="X33" s="48"/>
      <c r="Y33" s="48"/>
      <c r="Z33" s="48"/>
    </row>
    <row r="34">
      <c r="A34" s="49" t="s">
        <v>135</v>
      </c>
      <c r="B34" s="50">
        <v>448932.0</v>
      </c>
      <c r="C34" s="51">
        <v>45581.0</v>
      </c>
      <c r="D34" s="52" t="s">
        <v>136</v>
      </c>
      <c r="E34" s="52" t="s">
        <v>137</v>
      </c>
      <c r="F34" s="52" t="s">
        <v>138</v>
      </c>
      <c r="G34" s="52"/>
      <c r="H34" s="53" t="s">
        <v>139</v>
      </c>
      <c r="I34" s="54">
        <v>89.0</v>
      </c>
      <c r="J34" s="55" t="s">
        <v>140</v>
      </c>
      <c r="K34" s="38"/>
      <c r="L34" s="38"/>
      <c r="M34" s="38"/>
      <c r="N34" s="38"/>
      <c r="O34" s="38"/>
      <c r="P34" s="38"/>
      <c r="Q34" s="38"/>
      <c r="R34" s="38"/>
      <c r="S34" s="38"/>
      <c r="T34" s="39"/>
      <c r="U34" s="39"/>
      <c r="V34" s="39"/>
      <c r="W34" s="39"/>
      <c r="X34" s="39"/>
      <c r="Y34" s="39"/>
      <c r="Z34" s="39"/>
    </row>
    <row r="35">
      <c r="A35" s="49" t="s">
        <v>141</v>
      </c>
      <c r="B35" s="50">
        <v>448933.0</v>
      </c>
      <c r="C35" s="51">
        <v>45581.0</v>
      </c>
      <c r="D35" s="52" t="s">
        <v>142</v>
      </c>
      <c r="E35" s="52" t="s">
        <v>143</v>
      </c>
      <c r="F35" s="52" t="s">
        <v>144</v>
      </c>
      <c r="G35" s="52"/>
      <c r="H35" s="53" t="s">
        <v>145</v>
      </c>
      <c r="I35" s="54">
        <f>381.39*4</f>
        <v>1525.56</v>
      </c>
      <c r="J35" s="55" t="s">
        <v>146</v>
      </c>
      <c r="K35" s="38"/>
      <c r="L35" s="38"/>
      <c r="M35" s="38"/>
      <c r="N35" s="38"/>
      <c r="O35" s="38"/>
      <c r="P35" s="38"/>
      <c r="Q35" s="38"/>
      <c r="R35" s="38"/>
      <c r="S35" s="38"/>
      <c r="T35" s="39"/>
      <c r="U35" s="39"/>
      <c r="V35" s="39"/>
      <c r="W35" s="39"/>
      <c r="X35" s="39"/>
      <c r="Y35" s="39"/>
      <c r="Z35" s="39"/>
    </row>
    <row r="36">
      <c r="A36" s="56" t="s">
        <v>147</v>
      </c>
      <c r="B36" s="41">
        <v>448934.0</v>
      </c>
      <c r="C36" s="42">
        <v>45581.0</v>
      </c>
      <c r="D36" s="43" t="s">
        <v>148</v>
      </c>
      <c r="E36" s="43" t="s">
        <v>149</v>
      </c>
      <c r="F36" s="43" t="s">
        <v>150</v>
      </c>
      <c r="G36" s="43"/>
      <c r="H36" s="44" t="s">
        <v>66</v>
      </c>
      <c r="I36" s="45">
        <v>720.72</v>
      </c>
      <c r="J36" s="46" t="s">
        <v>151</v>
      </c>
      <c r="K36" s="47"/>
      <c r="L36" s="47"/>
      <c r="M36" s="47"/>
      <c r="N36" s="47"/>
      <c r="O36" s="47"/>
      <c r="P36" s="47"/>
      <c r="Q36" s="47"/>
      <c r="R36" s="47"/>
      <c r="S36" s="47"/>
      <c r="T36" s="48"/>
      <c r="U36" s="48"/>
      <c r="V36" s="48"/>
      <c r="W36" s="48"/>
      <c r="X36" s="48"/>
      <c r="Y36" s="48"/>
      <c r="Z36" s="48"/>
    </row>
    <row r="37">
      <c r="A37" s="63"/>
      <c r="B37" s="64">
        <v>448935.0</v>
      </c>
      <c r="C37" s="65">
        <v>45581.0</v>
      </c>
      <c r="D37" s="66"/>
      <c r="E37" s="66"/>
      <c r="F37" s="66"/>
      <c r="G37" s="66" t="s">
        <v>152</v>
      </c>
      <c r="H37" s="67" t="s">
        <v>153</v>
      </c>
      <c r="I37" s="68">
        <v>5885.66</v>
      </c>
      <c r="J37" s="69"/>
      <c r="K37" s="70"/>
      <c r="L37" s="70"/>
      <c r="M37" s="70"/>
      <c r="N37" s="70"/>
      <c r="O37" s="70"/>
      <c r="P37" s="70"/>
      <c r="Q37" s="70"/>
      <c r="R37" s="70"/>
      <c r="S37" s="70"/>
      <c r="T37" s="71"/>
      <c r="U37" s="71"/>
      <c r="V37" s="71"/>
      <c r="W37" s="71"/>
      <c r="X37" s="71"/>
      <c r="Y37" s="71"/>
      <c r="Z37" s="71"/>
    </row>
    <row r="38">
      <c r="A38" s="49" t="s">
        <v>154</v>
      </c>
      <c r="B38" s="50">
        <v>448936.0</v>
      </c>
      <c r="C38" s="51">
        <v>45581.0</v>
      </c>
      <c r="D38" s="52" t="s">
        <v>155</v>
      </c>
      <c r="E38" s="52" t="s">
        <v>99</v>
      </c>
      <c r="F38" s="52" t="s">
        <v>156</v>
      </c>
      <c r="G38" s="52"/>
      <c r="H38" s="53" t="s">
        <v>145</v>
      </c>
      <c r="I38" s="54">
        <f>381.39*4</f>
        <v>1525.56</v>
      </c>
      <c r="J38" s="55" t="s">
        <v>157</v>
      </c>
      <c r="K38" s="38"/>
      <c r="L38" s="38"/>
      <c r="M38" s="38"/>
      <c r="N38" s="38"/>
      <c r="O38" s="38"/>
      <c r="P38" s="38"/>
      <c r="Q38" s="38"/>
      <c r="R38" s="38"/>
      <c r="S38" s="38"/>
      <c r="T38" s="39"/>
      <c r="U38" s="39"/>
      <c r="V38" s="39"/>
      <c r="W38" s="39"/>
      <c r="X38" s="39"/>
      <c r="Y38" s="39"/>
      <c r="Z38" s="39"/>
    </row>
    <row r="39">
      <c r="A39" s="49" t="s">
        <v>158</v>
      </c>
      <c r="B39" s="50">
        <v>448937.0</v>
      </c>
      <c r="C39" s="51">
        <v>45581.0</v>
      </c>
      <c r="D39" s="52" t="s">
        <v>159</v>
      </c>
      <c r="E39" s="52" t="s">
        <v>160</v>
      </c>
      <c r="F39" s="52" t="s">
        <v>161</v>
      </c>
      <c r="G39" s="52"/>
      <c r="H39" s="53" t="s">
        <v>120</v>
      </c>
      <c r="I39" s="54">
        <f>381.39*2</f>
        <v>762.78</v>
      </c>
      <c r="J39" s="55" t="s">
        <v>162</v>
      </c>
      <c r="K39" s="38"/>
      <c r="L39" s="38"/>
      <c r="M39" s="38"/>
      <c r="N39" s="38"/>
      <c r="O39" s="38"/>
      <c r="P39" s="38"/>
      <c r="Q39" s="38"/>
      <c r="R39" s="38"/>
      <c r="S39" s="38"/>
      <c r="T39" s="39"/>
      <c r="U39" s="39"/>
      <c r="V39" s="39"/>
      <c r="W39" s="39"/>
      <c r="X39" s="39"/>
      <c r="Y39" s="39"/>
      <c r="Z39" s="39"/>
    </row>
    <row r="40">
      <c r="A40" s="49" t="s">
        <v>163</v>
      </c>
      <c r="B40" s="50">
        <v>448938.0</v>
      </c>
      <c r="C40" s="51">
        <v>45581.0</v>
      </c>
      <c r="D40" s="52" t="s">
        <v>164</v>
      </c>
      <c r="E40" s="52" t="s">
        <v>64</v>
      </c>
      <c r="F40" s="52" t="s">
        <v>165</v>
      </c>
      <c r="G40" s="52"/>
      <c r="H40" s="53" t="s">
        <v>95</v>
      </c>
      <c r="I40" s="54">
        <v>381.39</v>
      </c>
      <c r="J40" s="55" t="s">
        <v>166</v>
      </c>
      <c r="K40" s="38"/>
      <c r="L40" s="38"/>
      <c r="M40" s="38"/>
      <c r="N40" s="38"/>
      <c r="O40" s="38"/>
      <c r="P40" s="38"/>
      <c r="Q40" s="38"/>
      <c r="R40" s="38"/>
      <c r="S40" s="38"/>
      <c r="T40" s="39"/>
      <c r="U40" s="39"/>
      <c r="V40" s="39"/>
      <c r="W40" s="39"/>
      <c r="X40" s="39"/>
      <c r="Y40" s="39"/>
      <c r="Z40" s="39"/>
    </row>
    <row r="41">
      <c r="A41" s="49" t="s">
        <v>167</v>
      </c>
      <c r="B41" s="50">
        <v>448939.0</v>
      </c>
      <c r="C41" s="51">
        <v>45581.0</v>
      </c>
      <c r="D41" s="52" t="s">
        <v>168</v>
      </c>
      <c r="E41" s="52" t="s">
        <v>169</v>
      </c>
      <c r="F41" s="52" t="s">
        <v>104</v>
      </c>
      <c r="G41" s="52"/>
      <c r="H41" s="53" t="s">
        <v>95</v>
      </c>
      <c r="I41" s="54">
        <v>381.39</v>
      </c>
      <c r="J41" s="55" t="s">
        <v>170</v>
      </c>
      <c r="K41" s="38"/>
      <c r="L41" s="38"/>
      <c r="M41" s="38"/>
      <c r="N41" s="38"/>
      <c r="O41" s="38"/>
      <c r="P41" s="38"/>
      <c r="Q41" s="38"/>
      <c r="R41" s="38"/>
      <c r="S41" s="38"/>
      <c r="T41" s="39"/>
      <c r="U41" s="39"/>
      <c r="V41" s="39"/>
      <c r="W41" s="39"/>
      <c r="X41" s="39"/>
      <c r="Y41" s="39"/>
      <c r="Z41" s="39"/>
    </row>
    <row r="42">
      <c r="A42" s="49" t="s">
        <v>171</v>
      </c>
      <c r="B42" s="50">
        <v>448940.0</v>
      </c>
      <c r="C42" s="51">
        <v>45581.0</v>
      </c>
      <c r="D42" s="52" t="s">
        <v>172</v>
      </c>
      <c r="E42" s="52" t="s">
        <v>173</v>
      </c>
      <c r="F42" s="52" t="s">
        <v>174</v>
      </c>
      <c r="G42" s="52"/>
      <c r="H42" s="53" t="s">
        <v>60</v>
      </c>
      <c r="I42" s="54">
        <f>381.39</f>
        <v>381.39</v>
      </c>
      <c r="J42" s="55" t="s">
        <v>175</v>
      </c>
      <c r="K42" s="38"/>
      <c r="L42" s="38"/>
      <c r="M42" s="38"/>
      <c r="N42" s="38"/>
      <c r="O42" s="38"/>
      <c r="P42" s="38"/>
      <c r="Q42" s="38"/>
      <c r="R42" s="38"/>
      <c r="S42" s="38"/>
      <c r="T42" s="39"/>
      <c r="U42" s="39"/>
      <c r="V42" s="39"/>
      <c r="W42" s="39"/>
      <c r="X42" s="39"/>
      <c r="Y42" s="39"/>
      <c r="Z42" s="39"/>
    </row>
    <row r="43">
      <c r="A43" s="56" t="s">
        <v>176</v>
      </c>
      <c r="B43" s="41">
        <v>448941.0</v>
      </c>
      <c r="C43" s="42">
        <v>45581.0</v>
      </c>
      <c r="D43" s="43" t="s">
        <v>177</v>
      </c>
      <c r="E43" s="43" t="s">
        <v>178</v>
      </c>
      <c r="F43" s="43" t="s">
        <v>179</v>
      </c>
      <c r="G43" s="43"/>
      <c r="H43" s="44" t="s">
        <v>66</v>
      </c>
      <c r="I43" s="45">
        <v>720.72</v>
      </c>
      <c r="J43" s="46" t="s">
        <v>180</v>
      </c>
      <c r="K43" s="47"/>
      <c r="L43" s="47"/>
      <c r="M43" s="47"/>
      <c r="N43" s="47"/>
      <c r="O43" s="47"/>
      <c r="P43" s="47"/>
      <c r="Q43" s="47"/>
      <c r="R43" s="47"/>
      <c r="S43" s="47"/>
      <c r="T43" s="48"/>
      <c r="U43" s="48"/>
      <c r="V43" s="48"/>
      <c r="W43" s="48"/>
      <c r="X43" s="48"/>
      <c r="Y43" s="48"/>
      <c r="Z43" s="48"/>
    </row>
    <row r="44">
      <c r="A44" s="57" t="s">
        <v>68</v>
      </c>
      <c r="B44" s="58">
        <v>448942.0</v>
      </c>
      <c r="C44" s="59" t="s">
        <v>69</v>
      </c>
      <c r="D44" s="60" t="s">
        <v>68</v>
      </c>
      <c r="E44" s="52"/>
      <c r="F44" s="52"/>
      <c r="G44" s="60" t="s">
        <v>68</v>
      </c>
      <c r="H44" s="61" t="s">
        <v>68</v>
      </c>
      <c r="I44" s="54">
        <v>0.0</v>
      </c>
      <c r="J44" s="62" t="s">
        <v>68</v>
      </c>
      <c r="K44" s="38"/>
      <c r="L44" s="38"/>
      <c r="M44" s="38"/>
      <c r="N44" s="38"/>
      <c r="O44" s="38"/>
      <c r="P44" s="38"/>
      <c r="Q44" s="38"/>
      <c r="R44" s="38"/>
      <c r="S44" s="38"/>
      <c r="T44" s="39"/>
      <c r="U44" s="39"/>
      <c r="V44" s="39"/>
      <c r="W44" s="39"/>
      <c r="X44" s="39"/>
      <c r="Y44" s="39"/>
      <c r="Z44" s="39"/>
    </row>
    <row r="45">
      <c r="A45" s="57" t="s">
        <v>68</v>
      </c>
      <c r="B45" s="58">
        <v>448943.0</v>
      </c>
      <c r="C45" s="59" t="s">
        <v>69</v>
      </c>
      <c r="D45" s="60" t="s">
        <v>68</v>
      </c>
      <c r="E45" s="52"/>
      <c r="F45" s="52"/>
      <c r="G45" s="60" t="s">
        <v>68</v>
      </c>
      <c r="H45" s="61" t="s">
        <v>68</v>
      </c>
      <c r="I45" s="54">
        <v>0.0</v>
      </c>
      <c r="J45" s="62" t="s">
        <v>68</v>
      </c>
      <c r="K45" s="38"/>
      <c r="L45" s="38"/>
      <c r="M45" s="38"/>
      <c r="N45" s="38"/>
      <c r="O45" s="38"/>
      <c r="P45" s="38"/>
      <c r="Q45" s="38"/>
      <c r="R45" s="38"/>
      <c r="S45" s="38"/>
      <c r="T45" s="39"/>
      <c r="U45" s="39"/>
      <c r="V45" s="39"/>
      <c r="W45" s="39"/>
      <c r="X45" s="39"/>
      <c r="Y45" s="39"/>
      <c r="Z45" s="39"/>
    </row>
    <row r="46">
      <c r="A46" s="49" t="s">
        <v>181</v>
      </c>
      <c r="B46" s="50">
        <v>448944.0</v>
      </c>
      <c r="C46" s="51">
        <v>45582.0</v>
      </c>
      <c r="D46" s="52"/>
      <c r="E46" s="52"/>
      <c r="F46" s="52"/>
      <c r="G46" s="52" t="s">
        <v>182</v>
      </c>
      <c r="H46" s="53" t="s">
        <v>60</v>
      </c>
      <c r="I46" s="54">
        <v>381.39</v>
      </c>
      <c r="J46" s="55" t="s">
        <v>183</v>
      </c>
      <c r="K46" s="38"/>
      <c r="L46" s="38"/>
      <c r="M46" s="38"/>
      <c r="N46" s="38"/>
      <c r="O46" s="38"/>
      <c r="P46" s="38"/>
      <c r="Q46" s="38"/>
      <c r="R46" s="38"/>
      <c r="S46" s="38"/>
      <c r="T46" s="39"/>
      <c r="U46" s="39"/>
      <c r="V46" s="39"/>
      <c r="W46" s="39"/>
      <c r="X46" s="39"/>
      <c r="Y46" s="39"/>
      <c r="Z46" s="39"/>
    </row>
    <row r="47">
      <c r="A47" s="49" t="s">
        <v>184</v>
      </c>
      <c r="B47" s="50">
        <v>448945.0</v>
      </c>
      <c r="C47" s="51">
        <v>45582.0</v>
      </c>
      <c r="D47" s="52"/>
      <c r="E47" s="52"/>
      <c r="F47" s="52"/>
      <c r="G47" s="52" t="s">
        <v>182</v>
      </c>
      <c r="H47" s="53" t="s">
        <v>60</v>
      </c>
      <c r="I47" s="54">
        <v>381.39</v>
      </c>
      <c r="J47" s="55" t="s">
        <v>185</v>
      </c>
      <c r="K47" s="38"/>
      <c r="L47" s="38"/>
      <c r="M47" s="38"/>
      <c r="N47" s="38"/>
      <c r="O47" s="38"/>
      <c r="P47" s="38"/>
      <c r="Q47" s="38"/>
      <c r="R47" s="38"/>
      <c r="S47" s="38"/>
      <c r="T47" s="39"/>
      <c r="U47" s="39"/>
      <c r="V47" s="39"/>
      <c r="W47" s="39"/>
      <c r="X47" s="39"/>
      <c r="Y47" s="39"/>
      <c r="Z47" s="39"/>
    </row>
    <row r="48">
      <c r="A48" s="57" t="s">
        <v>68</v>
      </c>
      <c r="B48" s="58">
        <v>448946.0</v>
      </c>
      <c r="C48" s="59" t="s">
        <v>69</v>
      </c>
      <c r="D48" s="60" t="s">
        <v>68</v>
      </c>
      <c r="E48" s="52"/>
      <c r="F48" s="52"/>
      <c r="G48" s="60" t="s">
        <v>68</v>
      </c>
      <c r="H48" s="61" t="s">
        <v>68</v>
      </c>
      <c r="I48" s="54">
        <v>0.0</v>
      </c>
      <c r="J48" s="62" t="s">
        <v>68</v>
      </c>
      <c r="K48" s="38"/>
      <c r="L48" s="38"/>
      <c r="M48" s="38"/>
      <c r="N48" s="38"/>
      <c r="O48" s="38"/>
      <c r="P48" s="38"/>
      <c r="Q48" s="38"/>
      <c r="R48" s="38"/>
      <c r="S48" s="38"/>
      <c r="T48" s="39"/>
      <c r="U48" s="39"/>
      <c r="V48" s="39"/>
      <c r="W48" s="39"/>
      <c r="X48" s="39"/>
      <c r="Y48" s="39"/>
      <c r="Z48" s="39"/>
    </row>
    <row r="49">
      <c r="A49" s="63"/>
      <c r="B49" s="64">
        <v>448947.0</v>
      </c>
      <c r="C49" s="65">
        <v>45582.0</v>
      </c>
      <c r="D49" s="66" t="s">
        <v>186</v>
      </c>
      <c r="E49" s="66" t="s">
        <v>187</v>
      </c>
      <c r="F49" s="66" t="s">
        <v>188</v>
      </c>
      <c r="G49" s="66"/>
      <c r="H49" s="67" t="s">
        <v>189</v>
      </c>
      <c r="I49" s="68">
        <v>949.89</v>
      </c>
      <c r="J49" s="69"/>
      <c r="K49" s="70"/>
      <c r="L49" s="70"/>
      <c r="M49" s="70"/>
      <c r="N49" s="70"/>
      <c r="O49" s="70"/>
      <c r="P49" s="70"/>
      <c r="Q49" s="70"/>
      <c r="R49" s="70"/>
      <c r="S49" s="70"/>
      <c r="T49" s="71"/>
      <c r="U49" s="71"/>
      <c r="V49" s="71"/>
      <c r="W49" s="71"/>
      <c r="X49" s="71"/>
      <c r="Y49" s="71"/>
      <c r="Z49" s="71"/>
    </row>
    <row r="50">
      <c r="A50" s="87" t="s">
        <v>190</v>
      </c>
      <c r="B50" s="88">
        <v>448948.0</v>
      </c>
      <c r="C50" s="89">
        <v>45582.0</v>
      </c>
      <c r="D50" s="90" t="s">
        <v>191</v>
      </c>
      <c r="E50" s="90" t="s">
        <v>105</v>
      </c>
      <c r="F50" s="90" t="s">
        <v>192</v>
      </c>
      <c r="G50" s="90"/>
      <c r="H50" s="53" t="s">
        <v>193</v>
      </c>
      <c r="I50" s="54">
        <v>201.22</v>
      </c>
      <c r="J50" s="91" t="s">
        <v>194</v>
      </c>
      <c r="K50" s="38"/>
      <c r="L50" s="38"/>
      <c r="M50" s="38"/>
      <c r="N50" s="38"/>
      <c r="O50" s="38"/>
      <c r="P50" s="38"/>
      <c r="Q50" s="38"/>
      <c r="R50" s="38"/>
      <c r="S50" s="38"/>
      <c r="T50" s="39"/>
      <c r="U50" s="39"/>
      <c r="V50" s="39"/>
      <c r="W50" s="39"/>
      <c r="X50" s="39"/>
      <c r="Y50" s="39"/>
      <c r="Z50" s="39"/>
    </row>
    <row r="51">
      <c r="A51" s="77"/>
      <c r="B51" s="77"/>
      <c r="C51" s="77"/>
      <c r="D51" s="77"/>
      <c r="E51" s="77"/>
      <c r="F51" s="77"/>
      <c r="G51" s="77"/>
      <c r="H51" s="53" t="s">
        <v>195</v>
      </c>
      <c r="I51" s="54">
        <v>1178.82</v>
      </c>
      <c r="J51" s="77"/>
      <c r="K51" s="92">
        <f>SUM(I50:I51)</f>
        <v>1380.04</v>
      </c>
      <c r="L51" s="38"/>
      <c r="M51" s="38"/>
      <c r="N51" s="38"/>
      <c r="O51" s="38"/>
      <c r="P51" s="38"/>
      <c r="Q51" s="38"/>
      <c r="R51" s="38"/>
      <c r="S51" s="38"/>
      <c r="T51" s="39"/>
      <c r="U51" s="39"/>
      <c r="V51" s="39"/>
      <c r="W51" s="39"/>
      <c r="X51" s="39"/>
      <c r="Y51" s="39"/>
      <c r="Z51" s="39"/>
    </row>
    <row r="52">
      <c r="A52" s="49" t="s">
        <v>196</v>
      </c>
      <c r="B52" s="50">
        <v>448949.0</v>
      </c>
      <c r="C52" s="51">
        <v>45582.0</v>
      </c>
      <c r="D52" s="52" t="s">
        <v>197</v>
      </c>
      <c r="E52" s="52" t="s">
        <v>198</v>
      </c>
      <c r="F52" s="52" t="s">
        <v>199</v>
      </c>
      <c r="G52" s="52"/>
      <c r="H52" s="53" t="s">
        <v>200</v>
      </c>
      <c r="I52" s="54">
        <v>89.0</v>
      </c>
      <c r="J52" s="55" t="s">
        <v>201</v>
      </c>
      <c r="K52" s="38"/>
      <c r="L52" s="38"/>
      <c r="M52" s="38"/>
      <c r="N52" s="38"/>
      <c r="O52" s="38"/>
      <c r="P52" s="38"/>
      <c r="Q52" s="38"/>
      <c r="R52" s="38"/>
      <c r="S52" s="38"/>
      <c r="T52" s="39"/>
      <c r="U52" s="39"/>
      <c r="V52" s="39"/>
      <c r="W52" s="39"/>
      <c r="X52" s="39"/>
      <c r="Y52" s="39"/>
      <c r="Z52" s="39"/>
    </row>
    <row r="53">
      <c r="A53" s="56">
        <v>12667.0</v>
      </c>
      <c r="B53" s="41">
        <v>448950.0</v>
      </c>
      <c r="C53" s="42">
        <v>45582.0</v>
      </c>
      <c r="D53" s="43" t="s">
        <v>202</v>
      </c>
      <c r="E53" s="43" t="s">
        <v>203</v>
      </c>
      <c r="F53" s="43"/>
      <c r="G53" s="43"/>
      <c r="H53" s="44" t="s">
        <v>204</v>
      </c>
      <c r="I53" s="45">
        <v>7425.86</v>
      </c>
      <c r="J53" s="46" t="s">
        <v>205</v>
      </c>
      <c r="K53" s="47"/>
      <c r="L53" s="47"/>
      <c r="M53" s="47"/>
      <c r="N53" s="47"/>
      <c r="O53" s="47"/>
      <c r="P53" s="47"/>
      <c r="Q53" s="47"/>
      <c r="R53" s="47"/>
      <c r="S53" s="47"/>
      <c r="T53" s="48"/>
      <c r="U53" s="48"/>
      <c r="V53" s="48"/>
      <c r="W53" s="48"/>
      <c r="X53" s="48"/>
      <c r="Y53" s="48"/>
      <c r="Z53" s="48"/>
    </row>
    <row r="54">
      <c r="A54" s="56">
        <v>12358.0</v>
      </c>
      <c r="B54" s="41">
        <v>450351.0</v>
      </c>
      <c r="C54" s="42">
        <v>45582.0</v>
      </c>
      <c r="D54" s="43" t="s">
        <v>206</v>
      </c>
      <c r="E54" s="43" t="s">
        <v>207</v>
      </c>
      <c r="F54" s="43" t="s">
        <v>208</v>
      </c>
      <c r="G54" s="43"/>
      <c r="H54" s="44" t="s">
        <v>204</v>
      </c>
      <c r="I54" s="45">
        <v>12553.39</v>
      </c>
      <c r="J54" s="46" t="s">
        <v>209</v>
      </c>
      <c r="K54" s="47"/>
      <c r="L54" s="47"/>
      <c r="M54" s="47"/>
      <c r="N54" s="47"/>
      <c r="O54" s="47"/>
      <c r="P54" s="47"/>
      <c r="Q54" s="47"/>
      <c r="R54" s="47"/>
      <c r="S54" s="47"/>
      <c r="T54" s="48"/>
      <c r="U54" s="48"/>
      <c r="V54" s="48"/>
      <c r="W54" s="48"/>
      <c r="X54" s="48"/>
      <c r="Y54" s="48"/>
      <c r="Z54" s="48"/>
    </row>
    <row r="55">
      <c r="A55" s="49" t="s">
        <v>210</v>
      </c>
      <c r="B55" s="50">
        <v>450352.0</v>
      </c>
      <c r="C55" s="51">
        <v>45582.0</v>
      </c>
      <c r="D55" s="52" t="s">
        <v>211</v>
      </c>
      <c r="E55" s="52" t="s">
        <v>65</v>
      </c>
      <c r="F55" s="52" t="s">
        <v>212</v>
      </c>
      <c r="G55" s="52"/>
      <c r="H55" s="53" t="s">
        <v>106</v>
      </c>
      <c r="I55" s="54">
        <f>381.39*3</f>
        <v>1144.17</v>
      </c>
      <c r="J55" s="55" t="s">
        <v>213</v>
      </c>
      <c r="K55" s="38"/>
      <c r="L55" s="38"/>
      <c r="M55" s="38"/>
      <c r="N55" s="38"/>
      <c r="O55" s="38"/>
      <c r="P55" s="38"/>
      <c r="Q55" s="38"/>
      <c r="R55" s="38"/>
      <c r="S55" s="38"/>
      <c r="T55" s="39"/>
      <c r="U55" s="39"/>
      <c r="V55" s="39"/>
      <c r="W55" s="39"/>
      <c r="X55" s="39"/>
      <c r="Y55" s="39"/>
      <c r="Z55" s="39"/>
    </row>
    <row r="56">
      <c r="A56" s="93">
        <v>13666.0</v>
      </c>
      <c r="B56" s="94">
        <v>450353.0</v>
      </c>
      <c r="C56" s="95">
        <v>45582.0</v>
      </c>
      <c r="D56" s="96" t="s">
        <v>214</v>
      </c>
      <c r="E56" s="96" t="s">
        <v>215</v>
      </c>
      <c r="F56" s="96" t="s">
        <v>216</v>
      </c>
      <c r="G56" s="96"/>
      <c r="H56" s="97" t="s">
        <v>217</v>
      </c>
      <c r="I56" s="98">
        <v>3712.93</v>
      </c>
      <c r="J56" s="99" t="s">
        <v>218</v>
      </c>
      <c r="K56" s="100"/>
      <c r="L56" s="100"/>
      <c r="M56" s="100"/>
      <c r="N56" s="100"/>
      <c r="O56" s="100"/>
      <c r="P56" s="100"/>
      <c r="Q56" s="100"/>
      <c r="R56" s="100"/>
      <c r="S56" s="100"/>
      <c r="T56" s="101"/>
      <c r="U56" s="101"/>
      <c r="V56" s="101"/>
      <c r="W56" s="101"/>
      <c r="X56" s="101"/>
      <c r="Y56" s="101"/>
      <c r="Z56" s="101"/>
    </row>
    <row r="57">
      <c r="A57" s="77"/>
      <c r="B57" s="77"/>
      <c r="C57" s="77"/>
      <c r="D57" s="77"/>
      <c r="E57" s="77"/>
      <c r="F57" s="77"/>
      <c r="G57" s="77"/>
      <c r="H57" s="97" t="s">
        <v>219</v>
      </c>
      <c r="I57" s="98">
        <v>2708.58</v>
      </c>
      <c r="J57" s="77"/>
      <c r="K57" s="102" t="s">
        <v>220</v>
      </c>
      <c r="L57" s="100"/>
      <c r="M57" s="100"/>
      <c r="N57" s="100"/>
      <c r="O57" s="100"/>
      <c r="P57" s="100"/>
      <c r="Q57" s="100"/>
      <c r="R57" s="100"/>
      <c r="S57" s="100"/>
      <c r="T57" s="101"/>
      <c r="U57" s="101"/>
      <c r="V57" s="101"/>
      <c r="W57" s="101"/>
      <c r="X57" s="101"/>
      <c r="Y57" s="101"/>
      <c r="Z57" s="101"/>
    </row>
    <row r="58">
      <c r="A58" s="57" t="s">
        <v>68</v>
      </c>
      <c r="B58" s="58">
        <v>450354.0</v>
      </c>
      <c r="C58" s="59" t="s">
        <v>69</v>
      </c>
      <c r="D58" s="60" t="s">
        <v>68</v>
      </c>
      <c r="E58" s="52"/>
      <c r="F58" s="52"/>
      <c r="G58" s="60" t="s">
        <v>68</v>
      </c>
      <c r="H58" s="61" t="s">
        <v>68</v>
      </c>
      <c r="I58" s="54">
        <v>0.0</v>
      </c>
      <c r="J58" s="62" t="s">
        <v>68</v>
      </c>
      <c r="K58" s="38"/>
      <c r="L58" s="38"/>
      <c r="M58" s="38"/>
      <c r="N58" s="38"/>
      <c r="O58" s="38"/>
      <c r="P58" s="38"/>
      <c r="Q58" s="38"/>
      <c r="R58" s="38"/>
      <c r="S58" s="38"/>
      <c r="T58" s="39"/>
      <c r="U58" s="39"/>
      <c r="V58" s="39"/>
      <c r="W58" s="39"/>
      <c r="X58" s="39"/>
      <c r="Y58" s="39"/>
      <c r="Z58" s="39"/>
    </row>
    <row r="59">
      <c r="A59" s="72">
        <v>12596.0</v>
      </c>
      <c r="B59" s="73">
        <v>450355.0</v>
      </c>
      <c r="C59" s="74">
        <v>45583.0</v>
      </c>
      <c r="D59" s="75" t="s">
        <v>221</v>
      </c>
      <c r="E59" s="75" t="s">
        <v>222</v>
      </c>
      <c r="F59" s="75" t="s">
        <v>223</v>
      </c>
      <c r="G59" s="75"/>
      <c r="H59" s="44" t="s">
        <v>224</v>
      </c>
      <c r="I59" s="45">
        <v>11138.79</v>
      </c>
      <c r="J59" s="76" t="s">
        <v>225</v>
      </c>
      <c r="K59" s="103" t="s">
        <v>226</v>
      </c>
      <c r="P59" s="47"/>
      <c r="Q59" s="47"/>
      <c r="R59" s="47"/>
      <c r="S59" s="47"/>
      <c r="T59" s="48"/>
      <c r="U59" s="48"/>
      <c r="V59" s="48"/>
      <c r="W59" s="48"/>
      <c r="X59" s="48"/>
      <c r="Y59" s="48"/>
      <c r="Z59" s="48"/>
    </row>
    <row r="60">
      <c r="A60" s="77"/>
      <c r="B60" s="77"/>
      <c r="C60" s="77"/>
      <c r="D60" s="77"/>
      <c r="E60" s="77"/>
      <c r="F60" s="77"/>
      <c r="G60" s="77"/>
      <c r="H60" s="44" t="s">
        <v>227</v>
      </c>
      <c r="I60" s="45">
        <f>720.72*2</f>
        <v>1441.44</v>
      </c>
      <c r="J60" s="77"/>
      <c r="P60" s="47"/>
      <c r="Q60" s="47"/>
      <c r="R60" s="47"/>
      <c r="S60" s="47"/>
      <c r="T60" s="48"/>
      <c r="U60" s="48"/>
      <c r="V60" s="48"/>
      <c r="W60" s="48"/>
      <c r="X60" s="48"/>
      <c r="Y60" s="48"/>
      <c r="Z60" s="48"/>
    </row>
    <row r="61">
      <c r="A61" s="56" t="s">
        <v>228</v>
      </c>
      <c r="B61" s="41">
        <v>450356.0</v>
      </c>
      <c r="C61" s="42">
        <v>45583.0</v>
      </c>
      <c r="D61" s="43" t="s">
        <v>229</v>
      </c>
      <c r="E61" s="43" t="s">
        <v>230</v>
      </c>
      <c r="F61" s="43" t="s">
        <v>231</v>
      </c>
      <c r="G61" s="43"/>
      <c r="H61" s="44" t="s">
        <v>66</v>
      </c>
      <c r="I61" s="45">
        <v>720.72</v>
      </c>
      <c r="J61" s="46" t="s">
        <v>232</v>
      </c>
      <c r="K61" s="47"/>
      <c r="L61" s="47"/>
      <c r="M61" s="47"/>
      <c r="N61" s="47"/>
      <c r="O61" s="47"/>
      <c r="P61" s="47"/>
      <c r="Q61" s="47"/>
      <c r="R61" s="47"/>
      <c r="S61" s="47"/>
      <c r="T61" s="48"/>
      <c r="U61" s="48"/>
      <c r="V61" s="48"/>
      <c r="W61" s="48"/>
      <c r="X61" s="48"/>
      <c r="Y61" s="48"/>
      <c r="Z61" s="48"/>
    </row>
    <row r="62">
      <c r="A62" s="49" t="s">
        <v>233</v>
      </c>
      <c r="B62" s="50">
        <v>450357.0</v>
      </c>
      <c r="C62" s="51">
        <v>45583.0</v>
      </c>
      <c r="D62" s="52"/>
      <c r="E62" s="52"/>
      <c r="F62" s="52"/>
      <c r="G62" s="52" t="s">
        <v>234</v>
      </c>
      <c r="H62" s="53" t="s">
        <v>193</v>
      </c>
      <c r="I62" s="54">
        <v>201.22</v>
      </c>
      <c r="J62" s="55" t="s">
        <v>235</v>
      </c>
      <c r="K62" s="38"/>
      <c r="L62" s="38"/>
      <c r="M62" s="38"/>
      <c r="N62" s="38"/>
      <c r="O62" s="38"/>
      <c r="P62" s="38"/>
      <c r="Q62" s="38"/>
      <c r="R62" s="38"/>
      <c r="S62" s="38"/>
      <c r="T62" s="39"/>
      <c r="U62" s="39"/>
      <c r="V62" s="39"/>
      <c r="W62" s="39"/>
      <c r="X62" s="39"/>
      <c r="Y62" s="39"/>
      <c r="Z62" s="39"/>
    </row>
    <row r="63">
      <c r="A63" s="57" t="s">
        <v>68</v>
      </c>
      <c r="B63" s="58">
        <v>450358.0</v>
      </c>
      <c r="C63" s="59">
        <v>45583.0</v>
      </c>
      <c r="D63" s="60" t="s">
        <v>236</v>
      </c>
      <c r="E63" s="60" t="s">
        <v>237</v>
      </c>
      <c r="F63" s="60" t="s">
        <v>238</v>
      </c>
      <c r="G63" s="52"/>
      <c r="H63" s="61" t="s">
        <v>239</v>
      </c>
      <c r="I63" s="54">
        <v>0.0</v>
      </c>
      <c r="J63" s="62" t="s">
        <v>68</v>
      </c>
      <c r="K63" s="38"/>
      <c r="L63" s="38"/>
      <c r="M63" s="38"/>
      <c r="N63" s="38"/>
      <c r="O63" s="38"/>
      <c r="P63" s="38"/>
      <c r="Q63" s="38"/>
      <c r="R63" s="38"/>
      <c r="S63" s="38"/>
      <c r="T63" s="39"/>
      <c r="U63" s="39"/>
      <c r="V63" s="39"/>
      <c r="W63" s="39"/>
      <c r="X63" s="39"/>
      <c r="Y63" s="39"/>
      <c r="Z63" s="39"/>
    </row>
    <row r="64">
      <c r="A64" s="49" t="s">
        <v>240</v>
      </c>
      <c r="B64" s="50">
        <v>450359.0</v>
      </c>
      <c r="C64" s="51">
        <v>45583.0</v>
      </c>
      <c r="D64" s="52" t="s">
        <v>241</v>
      </c>
      <c r="E64" s="52" t="s">
        <v>242</v>
      </c>
      <c r="F64" s="52" t="s">
        <v>150</v>
      </c>
      <c r="G64" s="52"/>
      <c r="H64" s="53" t="s">
        <v>60</v>
      </c>
      <c r="I64" s="54">
        <v>381.39</v>
      </c>
      <c r="J64" s="55" t="s">
        <v>243</v>
      </c>
      <c r="K64" s="38"/>
      <c r="L64" s="38"/>
      <c r="M64" s="38"/>
      <c r="N64" s="38"/>
      <c r="O64" s="38"/>
      <c r="P64" s="38"/>
      <c r="Q64" s="38"/>
      <c r="R64" s="38"/>
      <c r="S64" s="38"/>
      <c r="T64" s="39"/>
      <c r="U64" s="39"/>
      <c r="V64" s="39"/>
      <c r="W64" s="39"/>
      <c r="X64" s="39"/>
      <c r="Y64" s="39"/>
      <c r="Z64" s="39"/>
    </row>
    <row r="65">
      <c r="A65" s="49" t="s">
        <v>244</v>
      </c>
      <c r="B65" s="50">
        <v>450360.0</v>
      </c>
      <c r="C65" s="51">
        <v>45583.0</v>
      </c>
      <c r="D65" s="52" t="s">
        <v>241</v>
      </c>
      <c r="E65" s="52" t="s">
        <v>242</v>
      </c>
      <c r="F65" s="52" t="s">
        <v>150</v>
      </c>
      <c r="G65" s="52"/>
      <c r="H65" s="53" t="s">
        <v>60</v>
      </c>
      <c r="I65" s="54">
        <v>381.39</v>
      </c>
      <c r="J65" s="55" t="s">
        <v>245</v>
      </c>
      <c r="K65" s="38"/>
      <c r="L65" s="38"/>
      <c r="M65" s="38"/>
      <c r="N65" s="38"/>
      <c r="O65" s="38"/>
      <c r="P65" s="38"/>
      <c r="Q65" s="38"/>
      <c r="R65" s="38"/>
      <c r="S65" s="38"/>
      <c r="T65" s="39"/>
      <c r="U65" s="39"/>
      <c r="V65" s="39"/>
      <c r="W65" s="39"/>
      <c r="X65" s="39"/>
      <c r="Y65" s="39"/>
      <c r="Z65" s="39"/>
    </row>
    <row r="66">
      <c r="A66" s="49" t="s">
        <v>246</v>
      </c>
      <c r="B66" s="50">
        <v>450361.0</v>
      </c>
      <c r="C66" s="51">
        <v>45583.0</v>
      </c>
      <c r="D66" s="52" t="s">
        <v>247</v>
      </c>
      <c r="E66" s="52" t="s">
        <v>248</v>
      </c>
      <c r="F66" s="52" t="s">
        <v>249</v>
      </c>
      <c r="G66" s="52"/>
      <c r="H66" s="53" t="s">
        <v>60</v>
      </c>
      <c r="I66" s="54">
        <v>381.39</v>
      </c>
      <c r="J66" s="55" t="s">
        <v>250</v>
      </c>
      <c r="K66" s="38"/>
      <c r="L66" s="38"/>
      <c r="M66" s="38"/>
      <c r="N66" s="38"/>
      <c r="O66" s="38"/>
      <c r="P66" s="38"/>
      <c r="Q66" s="38"/>
      <c r="R66" s="38"/>
      <c r="S66" s="38"/>
      <c r="T66" s="39"/>
      <c r="U66" s="39"/>
      <c r="V66" s="39"/>
      <c r="W66" s="39"/>
      <c r="X66" s="39"/>
      <c r="Y66" s="39"/>
      <c r="Z66" s="39"/>
    </row>
    <row r="67">
      <c r="A67" s="49" t="s">
        <v>251</v>
      </c>
      <c r="B67" s="50">
        <v>450362.0</v>
      </c>
      <c r="C67" s="51">
        <v>45586.0</v>
      </c>
      <c r="D67" s="52" t="s">
        <v>252</v>
      </c>
      <c r="E67" s="52" t="s">
        <v>253</v>
      </c>
      <c r="F67" s="52" t="s">
        <v>254</v>
      </c>
      <c r="G67" s="52"/>
      <c r="H67" s="53" t="s">
        <v>110</v>
      </c>
      <c r="I67" s="54">
        <v>381.39</v>
      </c>
      <c r="J67" s="55" t="s">
        <v>255</v>
      </c>
      <c r="K67" s="38"/>
      <c r="L67" s="38"/>
      <c r="M67" s="38"/>
      <c r="N67" s="38"/>
      <c r="O67" s="38"/>
      <c r="P67" s="38"/>
      <c r="Q67" s="38"/>
      <c r="R67" s="38"/>
      <c r="S67" s="38"/>
      <c r="T67" s="39"/>
      <c r="U67" s="39"/>
      <c r="V67" s="39"/>
      <c r="W67" s="39"/>
      <c r="X67" s="39"/>
      <c r="Y67" s="39"/>
      <c r="Z67" s="39"/>
    </row>
    <row r="68">
      <c r="A68" s="49" t="s">
        <v>256</v>
      </c>
      <c r="B68" s="50">
        <v>450363.0</v>
      </c>
      <c r="C68" s="51">
        <v>45586.0</v>
      </c>
      <c r="D68" s="52" t="s">
        <v>257</v>
      </c>
      <c r="E68" s="52" t="s">
        <v>258</v>
      </c>
      <c r="F68" s="52" t="s">
        <v>259</v>
      </c>
      <c r="G68" s="52"/>
      <c r="H68" s="53" t="s">
        <v>260</v>
      </c>
      <c r="I68" s="54">
        <f>381.39*5</f>
        <v>1906.95</v>
      </c>
      <c r="J68" s="55" t="s">
        <v>261</v>
      </c>
      <c r="K68" s="38"/>
      <c r="L68" s="38"/>
      <c r="M68" s="38"/>
      <c r="N68" s="38"/>
      <c r="O68" s="38"/>
      <c r="P68" s="38"/>
      <c r="Q68" s="38"/>
      <c r="R68" s="38"/>
      <c r="S68" s="38"/>
      <c r="T68" s="39"/>
      <c r="U68" s="39"/>
      <c r="V68" s="39"/>
      <c r="W68" s="39"/>
      <c r="X68" s="39"/>
      <c r="Y68" s="39"/>
      <c r="Z68" s="39"/>
    </row>
    <row r="69">
      <c r="A69" s="87" t="s">
        <v>262</v>
      </c>
      <c r="B69" s="88">
        <v>450364.0</v>
      </c>
      <c r="C69" s="89">
        <v>45586.0</v>
      </c>
      <c r="D69" s="90" t="s">
        <v>263</v>
      </c>
      <c r="E69" s="90" t="s">
        <v>264</v>
      </c>
      <c r="F69" s="90" t="s">
        <v>265</v>
      </c>
      <c r="G69" s="90"/>
      <c r="H69" s="53" t="s">
        <v>204</v>
      </c>
      <c r="I69" s="54">
        <v>3712.93</v>
      </c>
      <c r="J69" s="91" t="s">
        <v>266</v>
      </c>
      <c r="K69" s="38"/>
      <c r="L69" s="38"/>
      <c r="M69" s="38"/>
      <c r="N69" s="38"/>
      <c r="O69" s="38"/>
      <c r="P69" s="38"/>
      <c r="Q69" s="38"/>
      <c r="R69" s="38"/>
      <c r="S69" s="38"/>
      <c r="T69" s="39"/>
      <c r="U69" s="39"/>
      <c r="V69" s="39"/>
      <c r="W69" s="39"/>
      <c r="X69" s="39"/>
      <c r="Y69" s="39"/>
      <c r="Z69" s="39"/>
    </row>
    <row r="70">
      <c r="A70" s="104"/>
      <c r="B70" s="104"/>
      <c r="C70" s="104"/>
      <c r="D70" s="104"/>
      <c r="E70" s="104"/>
      <c r="F70" s="104"/>
      <c r="G70" s="104"/>
      <c r="H70" s="53" t="s">
        <v>46</v>
      </c>
      <c r="I70" s="54">
        <v>949.9</v>
      </c>
      <c r="J70" s="104"/>
      <c r="K70" s="38"/>
      <c r="L70" s="38"/>
      <c r="M70" s="38"/>
      <c r="N70" s="38"/>
      <c r="O70" s="38"/>
      <c r="P70" s="38"/>
      <c r="Q70" s="38"/>
      <c r="R70" s="38"/>
      <c r="S70" s="38"/>
      <c r="T70" s="39"/>
      <c r="U70" s="39"/>
      <c r="V70" s="39"/>
      <c r="W70" s="39"/>
      <c r="X70" s="39"/>
      <c r="Y70" s="39"/>
      <c r="Z70" s="39"/>
    </row>
    <row r="71">
      <c r="A71" s="77"/>
      <c r="B71" s="77"/>
      <c r="C71" s="77"/>
      <c r="D71" s="77"/>
      <c r="E71" s="77"/>
      <c r="F71" s="77"/>
      <c r="G71" s="77"/>
      <c r="H71" s="53" t="s">
        <v>66</v>
      </c>
      <c r="I71" s="54">
        <v>720.72</v>
      </c>
      <c r="J71" s="77"/>
      <c r="K71" s="92">
        <f>SUM(I69:I71)</f>
        <v>5383.55</v>
      </c>
      <c r="L71" s="38"/>
      <c r="M71" s="38"/>
      <c r="N71" s="38"/>
      <c r="O71" s="38"/>
      <c r="P71" s="38"/>
      <c r="Q71" s="38"/>
      <c r="R71" s="38"/>
      <c r="S71" s="38"/>
      <c r="T71" s="39"/>
      <c r="U71" s="39"/>
      <c r="V71" s="39"/>
      <c r="W71" s="39"/>
      <c r="X71" s="39"/>
      <c r="Y71" s="39"/>
      <c r="Z71" s="39"/>
    </row>
    <row r="72">
      <c r="A72" s="87" t="s">
        <v>267</v>
      </c>
      <c r="B72" s="88">
        <v>450365.0</v>
      </c>
      <c r="C72" s="89">
        <v>45586.0</v>
      </c>
      <c r="D72" s="90" t="s">
        <v>268</v>
      </c>
      <c r="E72" s="90" t="s">
        <v>174</v>
      </c>
      <c r="F72" s="90" t="s">
        <v>264</v>
      </c>
      <c r="G72" s="90"/>
      <c r="H72" s="53" t="s">
        <v>204</v>
      </c>
      <c r="I72" s="54">
        <v>3712.93</v>
      </c>
      <c r="J72" s="91" t="s">
        <v>269</v>
      </c>
      <c r="K72" s="38"/>
      <c r="L72" s="38"/>
      <c r="M72" s="38"/>
      <c r="N72" s="38"/>
      <c r="O72" s="38"/>
      <c r="P72" s="38"/>
      <c r="Q72" s="38"/>
      <c r="R72" s="38"/>
      <c r="S72" s="38"/>
      <c r="T72" s="39"/>
      <c r="U72" s="39"/>
      <c r="V72" s="39"/>
      <c r="W72" s="39"/>
      <c r="X72" s="39"/>
      <c r="Y72" s="39"/>
      <c r="Z72" s="39"/>
    </row>
    <row r="73">
      <c r="A73" s="104"/>
      <c r="B73" s="104"/>
      <c r="C73" s="104"/>
      <c r="D73" s="104"/>
      <c r="E73" s="104"/>
      <c r="F73" s="104"/>
      <c r="G73" s="104"/>
      <c r="H73" s="53" t="s">
        <v>270</v>
      </c>
      <c r="I73" s="54">
        <v>949.9</v>
      </c>
      <c r="J73" s="104"/>
      <c r="K73" s="38"/>
      <c r="L73" s="38"/>
      <c r="M73" s="38"/>
      <c r="N73" s="38"/>
      <c r="O73" s="38"/>
      <c r="P73" s="38"/>
      <c r="Q73" s="38"/>
      <c r="R73" s="38"/>
      <c r="S73" s="38"/>
      <c r="T73" s="39"/>
      <c r="U73" s="39"/>
      <c r="V73" s="39"/>
      <c r="W73" s="39"/>
      <c r="X73" s="39"/>
      <c r="Y73" s="39"/>
      <c r="Z73" s="39"/>
    </row>
    <row r="74">
      <c r="A74" s="77"/>
      <c r="B74" s="77"/>
      <c r="C74" s="77"/>
      <c r="D74" s="77"/>
      <c r="E74" s="77"/>
      <c r="F74" s="77"/>
      <c r="G74" s="77"/>
      <c r="H74" s="53" t="s">
        <v>66</v>
      </c>
      <c r="I74" s="54">
        <v>720.72</v>
      </c>
      <c r="J74" s="77"/>
      <c r="K74" s="92">
        <f>SUM(I72:I74)</f>
        <v>5383.55</v>
      </c>
      <c r="L74" s="38"/>
      <c r="M74" s="38"/>
      <c r="N74" s="38"/>
      <c r="O74" s="38"/>
      <c r="P74" s="38"/>
      <c r="Q74" s="38"/>
      <c r="R74" s="38"/>
      <c r="S74" s="38"/>
      <c r="T74" s="39"/>
      <c r="U74" s="39"/>
      <c r="V74" s="39"/>
      <c r="W74" s="39"/>
      <c r="X74" s="39"/>
      <c r="Y74" s="39"/>
      <c r="Z74" s="39"/>
    </row>
    <row r="75">
      <c r="A75" s="56">
        <v>13124.0</v>
      </c>
      <c r="B75" s="41">
        <v>450366.0</v>
      </c>
      <c r="C75" s="42">
        <v>45587.0</v>
      </c>
      <c r="D75" s="43"/>
      <c r="E75" s="43"/>
      <c r="F75" s="43"/>
      <c r="G75" s="43" t="s">
        <v>271</v>
      </c>
      <c r="H75" s="44" t="s">
        <v>204</v>
      </c>
      <c r="I75" s="45">
        <v>8368.93</v>
      </c>
      <c r="J75" s="46" t="s">
        <v>272</v>
      </c>
      <c r="K75" s="47"/>
      <c r="L75" s="47"/>
      <c r="M75" s="47"/>
      <c r="N75" s="47"/>
      <c r="O75" s="47"/>
      <c r="P75" s="47"/>
      <c r="Q75" s="47"/>
      <c r="R75" s="47"/>
      <c r="S75" s="47"/>
      <c r="T75" s="48"/>
      <c r="U75" s="48"/>
      <c r="V75" s="48"/>
      <c r="W75" s="48"/>
      <c r="X75" s="48"/>
      <c r="Y75" s="48"/>
      <c r="Z75" s="48"/>
    </row>
    <row r="76">
      <c r="A76" s="63"/>
      <c r="B76" s="64">
        <v>450367.0</v>
      </c>
      <c r="C76" s="65">
        <v>45587.0</v>
      </c>
      <c r="D76" s="66" t="s">
        <v>273</v>
      </c>
      <c r="E76" s="66" t="s">
        <v>274</v>
      </c>
      <c r="F76" s="66" t="s">
        <v>275</v>
      </c>
      <c r="G76" s="66"/>
      <c r="H76" s="67" t="s">
        <v>276</v>
      </c>
      <c r="I76" s="68">
        <v>89.0</v>
      </c>
      <c r="J76" s="69"/>
      <c r="K76" s="70"/>
      <c r="L76" s="70"/>
      <c r="M76" s="70"/>
      <c r="N76" s="70"/>
      <c r="O76" s="70"/>
      <c r="P76" s="70"/>
      <c r="Q76" s="70"/>
      <c r="R76" s="70"/>
      <c r="S76" s="70"/>
      <c r="T76" s="71"/>
      <c r="U76" s="71"/>
      <c r="V76" s="71"/>
      <c r="W76" s="71"/>
      <c r="X76" s="71"/>
      <c r="Y76" s="71"/>
      <c r="Z76" s="71"/>
    </row>
    <row r="77">
      <c r="A77" s="49" t="s">
        <v>277</v>
      </c>
      <c r="B77" s="50">
        <v>450368.0</v>
      </c>
      <c r="C77" s="51">
        <v>45587.0</v>
      </c>
      <c r="D77" s="52" t="s">
        <v>278</v>
      </c>
      <c r="E77" s="52" t="s">
        <v>279</v>
      </c>
      <c r="F77" s="52" t="s">
        <v>212</v>
      </c>
      <c r="G77" s="52"/>
      <c r="H77" s="53" t="s">
        <v>280</v>
      </c>
      <c r="I77" s="54">
        <f>381.39*7</f>
        <v>2669.73</v>
      </c>
      <c r="J77" s="55" t="s">
        <v>281</v>
      </c>
      <c r="K77" s="38"/>
      <c r="L77" s="38"/>
      <c r="M77" s="38"/>
      <c r="N77" s="38"/>
      <c r="O77" s="38"/>
      <c r="P77" s="38"/>
      <c r="Q77" s="38"/>
      <c r="R77" s="38"/>
      <c r="S77" s="38"/>
      <c r="T77" s="39"/>
      <c r="U77" s="39"/>
      <c r="V77" s="39"/>
      <c r="W77" s="39"/>
      <c r="X77" s="39"/>
      <c r="Y77" s="39"/>
      <c r="Z77" s="39"/>
    </row>
    <row r="78">
      <c r="A78" s="49" t="s">
        <v>282</v>
      </c>
      <c r="B78" s="50">
        <v>450369.0</v>
      </c>
      <c r="C78" s="51">
        <v>45587.0</v>
      </c>
      <c r="D78" s="52" t="s">
        <v>278</v>
      </c>
      <c r="E78" s="52" t="s">
        <v>279</v>
      </c>
      <c r="F78" s="52" t="s">
        <v>212</v>
      </c>
      <c r="G78" s="52"/>
      <c r="H78" s="53" t="s">
        <v>283</v>
      </c>
      <c r="I78" s="54">
        <f>381.39*6</f>
        <v>2288.34</v>
      </c>
      <c r="J78" s="55" t="s">
        <v>284</v>
      </c>
      <c r="K78" s="38"/>
      <c r="L78" s="38"/>
      <c r="M78" s="38"/>
      <c r="N78" s="38"/>
      <c r="O78" s="38"/>
      <c r="P78" s="38"/>
      <c r="Q78" s="38"/>
      <c r="R78" s="38"/>
      <c r="S78" s="38"/>
      <c r="T78" s="39"/>
      <c r="U78" s="39"/>
      <c r="V78" s="39"/>
      <c r="W78" s="39"/>
      <c r="X78" s="39"/>
      <c r="Y78" s="39"/>
      <c r="Z78" s="39"/>
    </row>
    <row r="79">
      <c r="A79" s="85" t="s">
        <v>285</v>
      </c>
      <c r="B79" s="73">
        <v>450370.0</v>
      </c>
      <c r="C79" s="74">
        <v>45587.0</v>
      </c>
      <c r="D79" s="75" t="s">
        <v>286</v>
      </c>
      <c r="E79" s="75" t="s">
        <v>287</v>
      </c>
      <c r="F79" s="75" t="s">
        <v>242</v>
      </c>
      <c r="G79" s="75"/>
      <c r="H79" s="44" t="s">
        <v>204</v>
      </c>
      <c r="I79" s="45">
        <v>7425.86</v>
      </c>
      <c r="J79" s="86" t="s">
        <v>288</v>
      </c>
      <c r="K79" s="47"/>
      <c r="L79" s="47"/>
      <c r="M79" s="47"/>
      <c r="N79" s="47"/>
      <c r="O79" s="47"/>
      <c r="P79" s="47"/>
      <c r="Q79" s="47"/>
      <c r="R79" s="47"/>
      <c r="S79" s="47"/>
      <c r="T79" s="48"/>
      <c r="U79" s="48"/>
      <c r="V79" s="48"/>
      <c r="W79" s="48"/>
      <c r="X79" s="48"/>
      <c r="Y79" s="48"/>
      <c r="Z79" s="48"/>
    </row>
    <row r="80">
      <c r="A80" s="104"/>
      <c r="B80" s="104"/>
      <c r="C80" s="104"/>
      <c r="D80" s="104"/>
      <c r="E80" s="104"/>
      <c r="F80" s="104"/>
      <c r="G80" s="104"/>
      <c r="H80" s="44" t="s">
        <v>289</v>
      </c>
      <c r="I80" s="45">
        <v>1805.72</v>
      </c>
      <c r="J80" s="104"/>
      <c r="K80" s="47"/>
      <c r="L80" s="47"/>
      <c r="M80" s="47"/>
      <c r="N80" s="47"/>
      <c r="O80" s="47"/>
      <c r="P80" s="47"/>
      <c r="Q80" s="47"/>
      <c r="R80" s="47"/>
      <c r="S80" s="47"/>
      <c r="T80" s="48"/>
      <c r="U80" s="48"/>
      <c r="V80" s="48"/>
      <c r="W80" s="48"/>
      <c r="X80" s="48"/>
      <c r="Y80" s="48"/>
      <c r="Z80" s="48"/>
    </row>
    <row r="81">
      <c r="A81" s="77"/>
      <c r="B81" s="77"/>
      <c r="C81" s="77"/>
      <c r="D81" s="77"/>
      <c r="E81" s="77"/>
      <c r="F81" s="77"/>
      <c r="G81" s="77"/>
      <c r="H81" s="44" t="s">
        <v>66</v>
      </c>
      <c r="I81" s="45">
        <v>720.72</v>
      </c>
      <c r="J81" s="77"/>
      <c r="K81" s="47"/>
      <c r="L81" s="47"/>
      <c r="M81" s="47"/>
      <c r="N81" s="47"/>
      <c r="O81" s="47"/>
      <c r="P81" s="47"/>
      <c r="Q81" s="47"/>
      <c r="R81" s="47"/>
      <c r="S81" s="47"/>
      <c r="T81" s="48"/>
      <c r="U81" s="48"/>
      <c r="V81" s="48"/>
      <c r="W81" s="48"/>
      <c r="X81" s="48"/>
      <c r="Y81" s="48"/>
      <c r="Z81" s="48"/>
    </row>
    <row r="82">
      <c r="A82" s="57" t="s">
        <v>68</v>
      </c>
      <c r="B82" s="58">
        <v>450371.0</v>
      </c>
      <c r="C82" s="59" t="s">
        <v>69</v>
      </c>
      <c r="D82" s="60" t="s">
        <v>68</v>
      </c>
      <c r="E82" s="52"/>
      <c r="F82" s="52"/>
      <c r="G82" s="60" t="s">
        <v>68</v>
      </c>
      <c r="H82" s="61" t="s">
        <v>68</v>
      </c>
      <c r="I82" s="54">
        <v>0.0</v>
      </c>
      <c r="J82" s="62" t="s">
        <v>68</v>
      </c>
      <c r="K82" s="38"/>
      <c r="L82" s="38"/>
      <c r="M82" s="38"/>
      <c r="N82" s="38"/>
      <c r="O82" s="38"/>
      <c r="P82" s="38"/>
      <c r="Q82" s="38"/>
      <c r="R82" s="38"/>
      <c r="S82" s="38"/>
      <c r="T82" s="39"/>
      <c r="U82" s="39"/>
      <c r="V82" s="39"/>
      <c r="W82" s="39"/>
      <c r="X82" s="39"/>
      <c r="Y82" s="39"/>
      <c r="Z82" s="39"/>
    </row>
    <row r="83">
      <c r="A83" s="85" t="s">
        <v>290</v>
      </c>
      <c r="B83" s="73">
        <v>450372.0</v>
      </c>
      <c r="C83" s="74">
        <v>45587.0</v>
      </c>
      <c r="D83" s="75" t="s">
        <v>291</v>
      </c>
      <c r="E83" s="75" t="s">
        <v>292</v>
      </c>
      <c r="F83" s="75" t="s">
        <v>293</v>
      </c>
      <c r="G83" s="75"/>
      <c r="H83" s="44" t="s">
        <v>294</v>
      </c>
      <c r="I83" s="45">
        <v>12789.09</v>
      </c>
      <c r="J83" s="86" t="s">
        <v>295</v>
      </c>
      <c r="K83" s="47"/>
      <c r="L83" s="47"/>
      <c r="M83" s="47"/>
      <c r="N83" s="47"/>
      <c r="O83" s="47"/>
      <c r="P83" s="47"/>
      <c r="Q83" s="47"/>
      <c r="R83" s="47"/>
      <c r="S83" s="47"/>
      <c r="T83" s="48"/>
      <c r="U83" s="48"/>
      <c r="V83" s="48"/>
      <c r="W83" s="48"/>
      <c r="X83" s="48"/>
      <c r="Y83" s="48"/>
      <c r="Z83" s="48"/>
    </row>
    <row r="84">
      <c r="A84" s="104"/>
      <c r="B84" s="104"/>
      <c r="C84" s="104"/>
      <c r="D84" s="104"/>
      <c r="E84" s="104"/>
      <c r="F84" s="104"/>
      <c r="G84" s="104"/>
      <c r="H84" s="44" t="s">
        <v>129</v>
      </c>
      <c r="I84" s="45">
        <v>824.22</v>
      </c>
      <c r="J84" s="104"/>
      <c r="K84" s="47"/>
      <c r="L84" s="47"/>
      <c r="M84" s="47"/>
      <c r="N84" s="47"/>
      <c r="O84" s="47"/>
      <c r="P84" s="47"/>
      <c r="Q84" s="47"/>
      <c r="R84" s="47"/>
      <c r="S84" s="47"/>
      <c r="T84" s="48"/>
      <c r="U84" s="48"/>
      <c r="V84" s="48"/>
      <c r="W84" s="48"/>
      <c r="X84" s="48"/>
      <c r="Y84" s="48"/>
      <c r="Z84" s="48"/>
    </row>
    <row r="85">
      <c r="A85" s="77"/>
      <c r="B85" s="77"/>
      <c r="C85" s="77"/>
      <c r="D85" s="77"/>
      <c r="E85" s="77"/>
      <c r="F85" s="77"/>
      <c r="G85" s="77"/>
      <c r="H85" s="44" t="s">
        <v>66</v>
      </c>
      <c r="I85" s="45">
        <v>720.72</v>
      </c>
      <c r="J85" s="77"/>
      <c r="K85" s="47"/>
      <c r="L85" s="47"/>
      <c r="M85" s="47"/>
      <c r="N85" s="47"/>
      <c r="O85" s="47"/>
      <c r="P85" s="47"/>
      <c r="Q85" s="47"/>
      <c r="R85" s="47"/>
      <c r="S85" s="47"/>
      <c r="T85" s="48"/>
      <c r="U85" s="48"/>
      <c r="V85" s="48"/>
      <c r="W85" s="48"/>
      <c r="X85" s="48"/>
      <c r="Y85" s="48"/>
      <c r="Z85" s="48"/>
    </row>
    <row r="86">
      <c r="A86" s="49" t="s">
        <v>296</v>
      </c>
      <c r="B86" s="50">
        <v>450373.0</v>
      </c>
      <c r="C86" s="51">
        <v>45587.0</v>
      </c>
      <c r="D86" s="52" t="s">
        <v>297</v>
      </c>
      <c r="E86" s="52" t="s">
        <v>174</v>
      </c>
      <c r="F86" s="52" t="s">
        <v>104</v>
      </c>
      <c r="G86" s="52"/>
      <c r="H86" s="53" t="s">
        <v>139</v>
      </c>
      <c r="I86" s="54">
        <v>89.0</v>
      </c>
      <c r="J86" s="55" t="s">
        <v>298</v>
      </c>
      <c r="K86" s="38"/>
      <c r="L86" s="38"/>
      <c r="M86" s="38"/>
      <c r="N86" s="38"/>
      <c r="O86" s="38"/>
      <c r="P86" s="38"/>
      <c r="Q86" s="38"/>
      <c r="R86" s="38"/>
      <c r="S86" s="38"/>
      <c r="T86" s="39"/>
      <c r="U86" s="39"/>
      <c r="V86" s="39"/>
      <c r="W86" s="39"/>
      <c r="X86" s="39"/>
      <c r="Y86" s="39"/>
      <c r="Z86" s="39"/>
    </row>
    <row r="87">
      <c r="A87" s="49" t="s">
        <v>299</v>
      </c>
      <c r="B87" s="50">
        <v>450374.0</v>
      </c>
      <c r="C87" s="51">
        <v>45588.0</v>
      </c>
      <c r="D87" s="52" t="s">
        <v>202</v>
      </c>
      <c r="E87" s="52" t="s">
        <v>300</v>
      </c>
      <c r="F87" s="52" t="s">
        <v>300</v>
      </c>
      <c r="G87" s="52"/>
      <c r="H87" s="53" t="s">
        <v>120</v>
      </c>
      <c r="I87" s="54">
        <f>381.39*2</f>
        <v>762.78</v>
      </c>
      <c r="J87" s="55" t="s">
        <v>301</v>
      </c>
      <c r="K87" s="38"/>
      <c r="L87" s="38"/>
      <c r="M87" s="38"/>
      <c r="N87" s="38"/>
      <c r="O87" s="38"/>
      <c r="P87" s="38"/>
      <c r="Q87" s="38"/>
      <c r="R87" s="38"/>
      <c r="S87" s="38"/>
      <c r="T87" s="39"/>
      <c r="U87" s="39"/>
      <c r="V87" s="39"/>
      <c r="W87" s="39"/>
      <c r="X87" s="39"/>
      <c r="Y87" s="39"/>
      <c r="Z87" s="39"/>
    </row>
    <row r="88">
      <c r="A88" s="49" t="s">
        <v>302</v>
      </c>
      <c r="B88" s="50">
        <v>450375.0</v>
      </c>
      <c r="C88" s="51">
        <v>45588.0</v>
      </c>
      <c r="D88" s="52"/>
      <c r="E88" s="52"/>
      <c r="F88" s="52"/>
      <c r="G88" s="52" t="s">
        <v>303</v>
      </c>
      <c r="H88" s="53" t="s">
        <v>304</v>
      </c>
      <c r="I88" s="54">
        <v>89.0</v>
      </c>
      <c r="J88" s="55" t="s">
        <v>305</v>
      </c>
      <c r="K88" s="38"/>
      <c r="L88" s="38"/>
      <c r="M88" s="38"/>
      <c r="N88" s="38"/>
      <c r="O88" s="38"/>
      <c r="P88" s="38"/>
      <c r="Q88" s="38"/>
      <c r="R88" s="38"/>
      <c r="S88" s="38"/>
      <c r="T88" s="39"/>
      <c r="U88" s="39"/>
      <c r="V88" s="39"/>
      <c r="W88" s="39"/>
      <c r="X88" s="39"/>
      <c r="Y88" s="39"/>
      <c r="Z88" s="39"/>
    </row>
    <row r="89">
      <c r="A89" s="49" t="s">
        <v>306</v>
      </c>
      <c r="B89" s="50">
        <v>450376.0</v>
      </c>
      <c r="C89" s="51">
        <v>45588.0</v>
      </c>
      <c r="D89" s="52" t="s">
        <v>307</v>
      </c>
      <c r="E89" s="52" t="s">
        <v>308</v>
      </c>
      <c r="F89" s="52" t="s">
        <v>104</v>
      </c>
      <c r="G89" s="52"/>
      <c r="H89" s="53" t="s">
        <v>60</v>
      </c>
      <c r="I89" s="54">
        <v>381.39</v>
      </c>
      <c r="J89" s="55" t="s">
        <v>309</v>
      </c>
      <c r="K89" s="38"/>
      <c r="L89" s="38"/>
      <c r="M89" s="38"/>
      <c r="N89" s="38"/>
      <c r="O89" s="38"/>
      <c r="P89" s="38"/>
      <c r="Q89" s="38"/>
      <c r="R89" s="38"/>
      <c r="S89" s="38"/>
      <c r="T89" s="39"/>
      <c r="U89" s="39"/>
      <c r="V89" s="39"/>
      <c r="W89" s="39"/>
      <c r="X89" s="39"/>
      <c r="Y89" s="39"/>
      <c r="Z89" s="39"/>
    </row>
    <row r="90">
      <c r="A90" s="56" t="s">
        <v>310</v>
      </c>
      <c r="B90" s="41">
        <v>450377.0</v>
      </c>
      <c r="C90" s="42">
        <v>45588.0</v>
      </c>
      <c r="D90" s="105" t="s">
        <v>311</v>
      </c>
      <c r="E90" s="106"/>
      <c r="F90" s="107"/>
      <c r="G90" s="43"/>
      <c r="H90" s="44" t="s">
        <v>66</v>
      </c>
      <c r="I90" s="45">
        <v>720.72</v>
      </c>
      <c r="J90" s="46" t="s">
        <v>312</v>
      </c>
      <c r="K90" s="47"/>
      <c r="L90" s="47"/>
      <c r="M90" s="47"/>
      <c r="N90" s="47"/>
      <c r="O90" s="47"/>
      <c r="P90" s="47"/>
      <c r="Q90" s="47"/>
      <c r="R90" s="47"/>
      <c r="S90" s="47"/>
      <c r="T90" s="48"/>
      <c r="U90" s="48"/>
      <c r="V90" s="48"/>
      <c r="W90" s="48"/>
      <c r="X90" s="48"/>
      <c r="Y90" s="48"/>
      <c r="Z90" s="48"/>
    </row>
    <row r="91">
      <c r="A91" s="72">
        <v>14967.0</v>
      </c>
      <c r="B91" s="73">
        <v>450378.0</v>
      </c>
      <c r="C91" s="74">
        <v>45589.0</v>
      </c>
      <c r="D91" s="75"/>
      <c r="E91" s="75"/>
      <c r="F91" s="75"/>
      <c r="G91" s="75" t="s">
        <v>313</v>
      </c>
      <c r="H91" s="44" t="s">
        <v>66</v>
      </c>
      <c r="I91" s="45">
        <v>720.72</v>
      </c>
      <c r="J91" s="76" t="s">
        <v>314</v>
      </c>
      <c r="K91" s="47"/>
      <c r="L91" s="47"/>
      <c r="M91" s="47"/>
      <c r="N91" s="47"/>
      <c r="O91" s="47"/>
      <c r="P91" s="47"/>
      <c r="Q91" s="47"/>
      <c r="R91" s="47"/>
      <c r="S91" s="47"/>
      <c r="T91" s="48"/>
      <c r="U91" s="48"/>
      <c r="V91" s="48"/>
      <c r="W91" s="48"/>
      <c r="X91" s="48"/>
      <c r="Y91" s="48"/>
      <c r="Z91" s="48"/>
    </row>
    <row r="92">
      <c r="A92" s="77"/>
      <c r="B92" s="77"/>
      <c r="C92" s="77"/>
      <c r="D92" s="77"/>
      <c r="E92" s="77"/>
      <c r="F92" s="77"/>
      <c r="G92" s="77"/>
      <c r="H92" s="44" t="s">
        <v>46</v>
      </c>
      <c r="I92" s="45">
        <v>949.9</v>
      </c>
      <c r="J92" s="77"/>
      <c r="K92" s="47"/>
      <c r="L92" s="47"/>
      <c r="M92" s="47"/>
      <c r="N92" s="47"/>
      <c r="O92" s="47"/>
      <c r="P92" s="47"/>
      <c r="Q92" s="47"/>
      <c r="R92" s="47"/>
      <c r="S92" s="47"/>
      <c r="T92" s="48"/>
      <c r="U92" s="48"/>
      <c r="V92" s="48"/>
      <c r="W92" s="48"/>
      <c r="X92" s="48"/>
      <c r="Y92" s="48"/>
      <c r="Z92" s="48"/>
    </row>
    <row r="93">
      <c r="A93" s="63"/>
      <c r="B93" s="64">
        <v>450379.0</v>
      </c>
      <c r="C93" s="65">
        <v>45589.0</v>
      </c>
      <c r="D93" s="66" t="s">
        <v>315</v>
      </c>
      <c r="E93" s="66" t="s">
        <v>308</v>
      </c>
      <c r="F93" s="66" t="s">
        <v>316</v>
      </c>
      <c r="G93" s="66"/>
      <c r="H93" s="67" t="s">
        <v>317</v>
      </c>
      <c r="I93" s="68">
        <v>720.72</v>
      </c>
      <c r="J93" s="69"/>
      <c r="K93" s="70"/>
      <c r="L93" s="70"/>
      <c r="M93" s="70"/>
      <c r="N93" s="70"/>
      <c r="O93" s="70"/>
      <c r="P93" s="70"/>
      <c r="Q93" s="70"/>
      <c r="R93" s="70"/>
      <c r="S93" s="70"/>
      <c r="T93" s="71"/>
      <c r="U93" s="71"/>
      <c r="V93" s="71"/>
      <c r="W93" s="71"/>
      <c r="X93" s="71"/>
      <c r="Y93" s="71"/>
      <c r="Z93" s="71"/>
    </row>
    <row r="94">
      <c r="A94" s="63"/>
      <c r="B94" s="64">
        <v>450380.0</v>
      </c>
      <c r="C94" s="65">
        <v>45589.0</v>
      </c>
      <c r="D94" s="66"/>
      <c r="E94" s="66"/>
      <c r="F94" s="66"/>
      <c r="G94" s="66" t="s">
        <v>318</v>
      </c>
      <c r="H94" s="67" t="s">
        <v>129</v>
      </c>
      <c r="I94" s="68">
        <v>824.22</v>
      </c>
      <c r="J94" s="69"/>
      <c r="K94" s="70"/>
      <c r="L94" s="70"/>
      <c r="M94" s="70"/>
      <c r="N94" s="70"/>
      <c r="O94" s="70"/>
      <c r="P94" s="70"/>
      <c r="Q94" s="70"/>
      <c r="R94" s="70"/>
      <c r="S94" s="70"/>
      <c r="T94" s="71"/>
      <c r="U94" s="71"/>
      <c r="V94" s="71"/>
      <c r="W94" s="71"/>
      <c r="X94" s="71"/>
      <c r="Y94" s="71"/>
      <c r="Z94" s="71"/>
    </row>
    <row r="95">
      <c r="A95" s="56" t="s">
        <v>319</v>
      </c>
      <c r="B95" s="41">
        <v>450381.0</v>
      </c>
      <c r="C95" s="42">
        <v>45589.0</v>
      </c>
      <c r="D95" s="43" t="s">
        <v>320</v>
      </c>
      <c r="E95" s="43" t="s">
        <v>321</v>
      </c>
      <c r="F95" s="43" t="s">
        <v>274</v>
      </c>
      <c r="G95" s="43"/>
      <c r="H95" s="44" t="s">
        <v>66</v>
      </c>
      <c r="I95" s="45">
        <v>720.72</v>
      </c>
      <c r="J95" s="46" t="s">
        <v>322</v>
      </c>
      <c r="K95" s="47"/>
      <c r="L95" s="47"/>
      <c r="M95" s="47"/>
      <c r="N95" s="47"/>
      <c r="O95" s="47"/>
      <c r="P95" s="47"/>
      <c r="Q95" s="47"/>
      <c r="R95" s="47"/>
      <c r="S95" s="47"/>
      <c r="T95" s="48"/>
      <c r="U95" s="48"/>
      <c r="V95" s="48"/>
      <c r="W95" s="48"/>
      <c r="X95" s="48"/>
      <c r="Y95" s="48"/>
      <c r="Z95" s="48"/>
    </row>
    <row r="96">
      <c r="A96" s="56" t="s">
        <v>323</v>
      </c>
      <c r="B96" s="41">
        <v>450382.0</v>
      </c>
      <c r="C96" s="42">
        <v>45589.0</v>
      </c>
      <c r="D96" s="43" t="s">
        <v>324</v>
      </c>
      <c r="E96" s="43" t="s">
        <v>325</v>
      </c>
      <c r="F96" s="43" t="s">
        <v>326</v>
      </c>
      <c r="G96" s="43"/>
      <c r="H96" s="44" t="s">
        <v>66</v>
      </c>
      <c r="I96" s="45">
        <v>720.72</v>
      </c>
      <c r="J96" s="46" t="s">
        <v>327</v>
      </c>
      <c r="K96" s="47"/>
      <c r="L96" s="47"/>
      <c r="M96" s="47"/>
      <c r="N96" s="47"/>
      <c r="O96" s="47"/>
      <c r="P96" s="47"/>
      <c r="Q96" s="47"/>
      <c r="R96" s="47"/>
      <c r="S96" s="47"/>
      <c r="T96" s="48"/>
      <c r="U96" s="48"/>
      <c r="V96" s="48"/>
      <c r="W96" s="48"/>
      <c r="X96" s="48"/>
      <c r="Y96" s="48"/>
      <c r="Z96" s="48"/>
    </row>
    <row r="97">
      <c r="A97" s="49" t="s">
        <v>328</v>
      </c>
      <c r="B97" s="50">
        <v>450383.0</v>
      </c>
      <c r="C97" s="51">
        <v>45589.0</v>
      </c>
      <c r="D97" s="52"/>
      <c r="E97" s="52"/>
      <c r="F97" s="52"/>
      <c r="G97" s="52" t="s">
        <v>329</v>
      </c>
      <c r="H97" s="53" t="s">
        <v>200</v>
      </c>
      <c r="I97" s="54">
        <v>89.0</v>
      </c>
      <c r="J97" s="55" t="s">
        <v>330</v>
      </c>
      <c r="K97" s="38"/>
      <c r="L97" s="38"/>
      <c r="M97" s="38"/>
      <c r="N97" s="38"/>
      <c r="O97" s="38"/>
      <c r="P97" s="38"/>
      <c r="Q97" s="38"/>
      <c r="R97" s="38"/>
      <c r="S97" s="38"/>
      <c r="T97" s="39"/>
      <c r="U97" s="39"/>
      <c r="V97" s="39"/>
      <c r="W97" s="39"/>
      <c r="X97" s="39"/>
      <c r="Y97" s="39"/>
      <c r="Z97" s="39"/>
    </row>
    <row r="98">
      <c r="A98" s="87" t="s">
        <v>331</v>
      </c>
      <c r="B98" s="88">
        <v>450384.0</v>
      </c>
      <c r="C98" s="89">
        <v>45589.0</v>
      </c>
      <c r="D98" s="90" t="s">
        <v>332</v>
      </c>
      <c r="E98" s="90" t="s">
        <v>333</v>
      </c>
      <c r="F98" s="90" t="s">
        <v>334</v>
      </c>
      <c r="G98" s="90"/>
      <c r="H98" s="53" t="s">
        <v>200</v>
      </c>
      <c r="I98" s="54">
        <v>89.0</v>
      </c>
      <c r="J98" s="91" t="s">
        <v>335</v>
      </c>
      <c r="K98" s="38"/>
      <c r="L98" s="38"/>
      <c r="M98" s="38"/>
      <c r="N98" s="38"/>
      <c r="O98" s="38"/>
      <c r="P98" s="38"/>
      <c r="Q98" s="38"/>
      <c r="R98" s="38"/>
      <c r="S98" s="38"/>
      <c r="T98" s="39"/>
      <c r="U98" s="39"/>
      <c r="V98" s="39"/>
      <c r="W98" s="39"/>
      <c r="X98" s="39"/>
      <c r="Y98" s="39"/>
      <c r="Z98" s="39"/>
    </row>
    <row r="99">
      <c r="A99" s="77"/>
      <c r="B99" s="77"/>
      <c r="C99" s="77"/>
      <c r="D99" s="77"/>
      <c r="E99" s="77"/>
      <c r="F99" s="77"/>
      <c r="G99" s="77"/>
      <c r="H99" s="53" t="s">
        <v>193</v>
      </c>
      <c r="I99" s="54">
        <v>201.22</v>
      </c>
      <c r="J99" s="77"/>
      <c r="K99" s="38"/>
      <c r="L99" s="38"/>
      <c r="M99" s="38"/>
      <c r="N99" s="38"/>
      <c r="O99" s="38"/>
      <c r="P99" s="38"/>
      <c r="Q99" s="38"/>
      <c r="R99" s="38"/>
      <c r="S99" s="38"/>
      <c r="T99" s="39"/>
      <c r="U99" s="39"/>
      <c r="V99" s="39"/>
      <c r="W99" s="39"/>
      <c r="X99" s="39"/>
      <c r="Y99" s="39"/>
      <c r="Z99" s="39"/>
    </row>
    <row r="100">
      <c r="A100" s="57" t="s">
        <v>68</v>
      </c>
      <c r="B100" s="58">
        <v>450385.0</v>
      </c>
      <c r="C100" s="59" t="s">
        <v>69</v>
      </c>
      <c r="D100" s="60" t="s">
        <v>68</v>
      </c>
      <c r="E100" s="52"/>
      <c r="F100" s="52"/>
      <c r="G100" s="60" t="s">
        <v>68</v>
      </c>
      <c r="H100" s="61" t="s">
        <v>68</v>
      </c>
      <c r="I100" s="54">
        <v>0.0</v>
      </c>
      <c r="J100" s="62" t="s">
        <v>68</v>
      </c>
      <c r="K100" s="38"/>
      <c r="L100" s="38"/>
      <c r="M100" s="38"/>
      <c r="N100" s="38"/>
      <c r="O100" s="38"/>
      <c r="P100" s="38"/>
      <c r="Q100" s="38"/>
      <c r="R100" s="38"/>
      <c r="S100" s="38"/>
      <c r="T100" s="39"/>
      <c r="U100" s="39"/>
      <c r="V100" s="39"/>
      <c r="W100" s="39"/>
      <c r="X100" s="39"/>
      <c r="Y100" s="39"/>
      <c r="Z100" s="39"/>
    </row>
    <row r="101">
      <c r="A101" s="108"/>
      <c r="B101" s="41">
        <v>450386.0</v>
      </c>
      <c r="C101" s="42">
        <v>45590.0</v>
      </c>
      <c r="D101" s="43" t="s">
        <v>336</v>
      </c>
      <c r="E101" s="43" t="s">
        <v>337</v>
      </c>
      <c r="F101" s="43" t="s">
        <v>338</v>
      </c>
      <c r="G101" s="43"/>
      <c r="H101" s="44" t="s">
        <v>66</v>
      </c>
      <c r="I101" s="45">
        <v>720.72</v>
      </c>
      <c r="J101" s="109" t="s">
        <v>339</v>
      </c>
      <c r="K101" s="47"/>
      <c r="L101" s="47"/>
      <c r="M101" s="47"/>
      <c r="N101" s="47"/>
      <c r="O101" s="47"/>
      <c r="P101" s="47"/>
      <c r="Q101" s="47"/>
      <c r="R101" s="47"/>
      <c r="S101" s="47"/>
      <c r="T101" s="48"/>
      <c r="U101" s="48"/>
      <c r="V101" s="48"/>
      <c r="W101" s="48"/>
      <c r="X101" s="48"/>
      <c r="Y101" s="48"/>
      <c r="Z101" s="48"/>
    </row>
    <row r="102">
      <c r="A102" s="49" t="s">
        <v>340</v>
      </c>
      <c r="B102" s="50">
        <v>450387.0</v>
      </c>
      <c r="C102" s="51">
        <v>45590.0</v>
      </c>
      <c r="D102" s="52" t="s">
        <v>341</v>
      </c>
      <c r="E102" s="52" t="s">
        <v>338</v>
      </c>
      <c r="F102" s="52" t="s">
        <v>342</v>
      </c>
      <c r="G102" s="52"/>
      <c r="H102" s="53" t="s">
        <v>139</v>
      </c>
      <c r="I102" s="54">
        <v>89.0</v>
      </c>
      <c r="J102" s="55" t="s">
        <v>343</v>
      </c>
      <c r="K102" s="38"/>
      <c r="L102" s="38"/>
      <c r="M102" s="38"/>
      <c r="N102" s="38"/>
      <c r="O102" s="38"/>
      <c r="P102" s="38"/>
      <c r="Q102" s="38"/>
      <c r="R102" s="38"/>
      <c r="S102" s="38"/>
      <c r="T102" s="39"/>
      <c r="U102" s="39"/>
      <c r="V102" s="39"/>
      <c r="W102" s="39"/>
      <c r="X102" s="39"/>
      <c r="Y102" s="39"/>
      <c r="Z102" s="39"/>
    </row>
    <row r="103">
      <c r="A103" s="49" t="s">
        <v>344</v>
      </c>
      <c r="B103" s="50">
        <v>450388.0</v>
      </c>
      <c r="C103" s="51">
        <v>45590.0</v>
      </c>
      <c r="D103" s="52" t="s">
        <v>345</v>
      </c>
      <c r="E103" s="52" t="s">
        <v>337</v>
      </c>
      <c r="F103" s="52" t="s">
        <v>346</v>
      </c>
      <c r="G103" s="52"/>
      <c r="H103" s="53" t="s">
        <v>60</v>
      </c>
      <c r="I103" s="54">
        <v>381.39</v>
      </c>
      <c r="J103" s="55" t="s">
        <v>347</v>
      </c>
      <c r="K103" s="38"/>
      <c r="L103" s="38"/>
      <c r="M103" s="38"/>
      <c r="N103" s="38"/>
      <c r="O103" s="38"/>
      <c r="P103" s="38"/>
      <c r="Q103" s="38"/>
      <c r="R103" s="38"/>
      <c r="S103" s="38"/>
      <c r="T103" s="39"/>
      <c r="U103" s="39"/>
      <c r="V103" s="39"/>
      <c r="W103" s="39"/>
      <c r="X103" s="39"/>
      <c r="Y103" s="39"/>
      <c r="Z103" s="39"/>
    </row>
    <row r="104">
      <c r="A104" s="49" t="s">
        <v>348</v>
      </c>
      <c r="B104" s="50">
        <v>450389.0</v>
      </c>
      <c r="C104" s="51">
        <v>45590.0</v>
      </c>
      <c r="D104" s="52" t="s">
        <v>349</v>
      </c>
      <c r="E104" s="52" t="s">
        <v>350</v>
      </c>
      <c r="F104" s="52" t="s">
        <v>351</v>
      </c>
      <c r="G104" s="52"/>
      <c r="H104" s="53" t="s">
        <v>352</v>
      </c>
      <c r="I104" s="54">
        <f>381.39*10</f>
        <v>3813.9</v>
      </c>
      <c r="J104" s="55" t="s">
        <v>353</v>
      </c>
      <c r="K104" s="38"/>
      <c r="L104" s="38"/>
      <c r="M104" s="38"/>
      <c r="N104" s="38"/>
      <c r="O104" s="38"/>
      <c r="P104" s="38"/>
      <c r="Q104" s="38"/>
      <c r="R104" s="38"/>
      <c r="S104" s="38"/>
      <c r="T104" s="39"/>
      <c r="U104" s="39"/>
      <c r="V104" s="39"/>
      <c r="W104" s="39"/>
      <c r="X104" s="39"/>
      <c r="Y104" s="39"/>
      <c r="Z104" s="39"/>
    </row>
    <row r="105">
      <c r="A105" s="49" t="s">
        <v>354</v>
      </c>
      <c r="B105" s="50">
        <v>450390.0</v>
      </c>
      <c r="C105" s="51">
        <v>45590.0</v>
      </c>
      <c r="D105" s="52"/>
      <c r="E105" s="52"/>
      <c r="F105" s="52"/>
      <c r="G105" s="52" t="s">
        <v>355</v>
      </c>
      <c r="H105" s="53" t="s">
        <v>276</v>
      </c>
      <c r="I105" s="54">
        <v>89.0</v>
      </c>
      <c r="J105" s="55" t="s">
        <v>356</v>
      </c>
      <c r="K105" s="38"/>
      <c r="L105" s="38"/>
      <c r="M105" s="38"/>
      <c r="N105" s="38"/>
      <c r="O105" s="38"/>
      <c r="P105" s="38"/>
      <c r="Q105" s="38"/>
      <c r="R105" s="38"/>
      <c r="S105" s="38"/>
      <c r="T105" s="39"/>
      <c r="U105" s="39"/>
      <c r="V105" s="39"/>
      <c r="W105" s="39"/>
      <c r="X105" s="39"/>
      <c r="Y105" s="39"/>
      <c r="Z105" s="39"/>
    </row>
    <row r="106">
      <c r="A106" s="49" t="s">
        <v>357</v>
      </c>
      <c r="B106" s="50">
        <v>450391.0</v>
      </c>
      <c r="C106" s="51">
        <v>45590.0</v>
      </c>
      <c r="D106" s="52"/>
      <c r="E106" s="52"/>
      <c r="F106" s="52"/>
      <c r="G106" s="52" t="s">
        <v>358</v>
      </c>
      <c r="H106" s="53" t="s">
        <v>60</v>
      </c>
      <c r="I106" s="54">
        <v>381.39</v>
      </c>
      <c r="J106" s="55" t="s">
        <v>359</v>
      </c>
      <c r="K106" s="38"/>
      <c r="L106" s="38"/>
      <c r="M106" s="38"/>
      <c r="N106" s="38"/>
      <c r="O106" s="38"/>
      <c r="P106" s="38"/>
      <c r="Q106" s="38"/>
      <c r="R106" s="38"/>
      <c r="S106" s="38"/>
      <c r="T106" s="39"/>
      <c r="U106" s="39"/>
      <c r="V106" s="39"/>
      <c r="W106" s="39"/>
      <c r="X106" s="39"/>
      <c r="Y106" s="39"/>
      <c r="Z106" s="39"/>
    </row>
    <row r="107">
      <c r="A107" s="49" t="s">
        <v>360</v>
      </c>
      <c r="B107" s="50">
        <v>450392.0</v>
      </c>
      <c r="C107" s="51">
        <v>45590.0</v>
      </c>
      <c r="D107" s="52" t="s">
        <v>361</v>
      </c>
      <c r="E107" s="52" t="s">
        <v>44</v>
      </c>
      <c r="F107" s="52" t="s">
        <v>362</v>
      </c>
      <c r="G107" s="52"/>
      <c r="H107" s="53" t="s">
        <v>193</v>
      </c>
      <c r="I107" s="54">
        <v>201.22</v>
      </c>
      <c r="J107" s="55" t="s">
        <v>363</v>
      </c>
      <c r="K107" s="38"/>
      <c r="L107" s="38"/>
      <c r="M107" s="38"/>
      <c r="N107" s="38"/>
      <c r="O107" s="38"/>
      <c r="P107" s="38"/>
      <c r="Q107" s="38"/>
      <c r="R107" s="38"/>
      <c r="S107" s="38"/>
      <c r="T107" s="39"/>
      <c r="U107" s="39"/>
      <c r="V107" s="39"/>
      <c r="W107" s="39"/>
      <c r="X107" s="39"/>
      <c r="Y107" s="39"/>
      <c r="Z107" s="39"/>
    </row>
    <row r="108">
      <c r="A108" s="56" t="s">
        <v>364</v>
      </c>
      <c r="B108" s="41">
        <v>450393.0</v>
      </c>
      <c r="C108" s="42">
        <v>45590.0</v>
      </c>
      <c r="D108" s="43" t="s">
        <v>365</v>
      </c>
      <c r="E108" s="43" t="s">
        <v>366</v>
      </c>
      <c r="F108" s="43" t="s">
        <v>367</v>
      </c>
      <c r="G108" s="43"/>
      <c r="H108" s="44" t="s">
        <v>368</v>
      </c>
      <c r="I108" s="45">
        <v>720.72</v>
      </c>
      <c r="J108" s="46" t="s">
        <v>369</v>
      </c>
      <c r="K108" s="47"/>
      <c r="L108" s="47"/>
      <c r="M108" s="47"/>
      <c r="N108" s="47"/>
      <c r="O108" s="47"/>
      <c r="P108" s="47"/>
      <c r="Q108" s="47"/>
      <c r="R108" s="47"/>
      <c r="S108" s="47"/>
      <c r="T108" s="48"/>
      <c r="U108" s="48"/>
      <c r="V108" s="48"/>
      <c r="W108" s="48"/>
      <c r="X108" s="48"/>
      <c r="Y108" s="48"/>
      <c r="Z108" s="48"/>
    </row>
    <row r="109">
      <c r="A109" s="87" t="s">
        <v>370</v>
      </c>
      <c r="B109" s="88">
        <v>450394.0</v>
      </c>
      <c r="C109" s="89">
        <v>45590.0</v>
      </c>
      <c r="D109" s="90" t="s">
        <v>371</v>
      </c>
      <c r="E109" s="90" t="s">
        <v>372</v>
      </c>
      <c r="F109" s="90" t="s">
        <v>373</v>
      </c>
      <c r="G109" s="90"/>
      <c r="H109" s="53" t="s">
        <v>374</v>
      </c>
      <c r="I109" s="54">
        <f>2680.85-I110</f>
        <v>1856.63</v>
      </c>
      <c r="J109" s="91" t="s">
        <v>375</v>
      </c>
      <c r="K109" s="38"/>
      <c r="L109" s="38"/>
      <c r="M109" s="38"/>
      <c r="N109" s="38"/>
      <c r="O109" s="38"/>
      <c r="P109" s="38"/>
      <c r="Q109" s="38"/>
      <c r="R109" s="38"/>
      <c r="S109" s="38"/>
      <c r="T109" s="39"/>
      <c r="U109" s="39"/>
      <c r="V109" s="39"/>
      <c r="W109" s="39"/>
      <c r="X109" s="39"/>
      <c r="Y109" s="39"/>
      <c r="Z109" s="39"/>
    </row>
    <row r="110">
      <c r="A110" s="77"/>
      <c r="B110" s="77"/>
      <c r="C110" s="77"/>
      <c r="D110" s="77"/>
      <c r="E110" s="77"/>
      <c r="F110" s="77"/>
      <c r="G110" s="77"/>
      <c r="H110" s="53" t="s">
        <v>129</v>
      </c>
      <c r="I110" s="54">
        <v>824.22</v>
      </c>
      <c r="J110" s="77"/>
      <c r="K110" s="38"/>
      <c r="L110" s="38"/>
      <c r="M110" s="38"/>
      <c r="N110" s="38"/>
      <c r="O110" s="38"/>
      <c r="P110" s="38"/>
      <c r="Q110" s="38"/>
      <c r="R110" s="38"/>
      <c r="S110" s="38"/>
      <c r="T110" s="39"/>
      <c r="U110" s="39"/>
      <c r="V110" s="39"/>
      <c r="W110" s="39"/>
      <c r="X110" s="39"/>
      <c r="Y110" s="39"/>
      <c r="Z110" s="39"/>
    </row>
    <row r="111">
      <c r="A111" s="87" t="s">
        <v>376</v>
      </c>
      <c r="B111" s="88">
        <v>450395.0</v>
      </c>
      <c r="C111" s="89">
        <v>45590.0</v>
      </c>
      <c r="D111" s="90" t="s">
        <v>377</v>
      </c>
      <c r="E111" s="90" t="s">
        <v>378</v>
      </c>
      <c r="F111" s="90" t="s">
        <v>379</v>
      </c>
      <c r="G111" s="90"/>
      <c r="H111" s="53" t="s">
        <v>204</v>
      </c>
      <c r="I111" s="54">
        <v>8368.93</v>
      </c>
      <c r="J111" s="91" t="s">
        <v>380</v>
      </c>
      <c r="K111" s="38"/>
      <c r="L111" s="38"/>
      <c r="M111" s="38"/>
      <c r="N111" s="38"/>
      <c r="O111" s="38"/>
      <c r="P111" s="38"/>
      <c r="Q111" s="38"/>
      <c r="R111" s="38"/>
      <c r="S111" s="38"/>
      <c r="T111" s="39"/>
      <c r="U111" s="39"/>
      <c r="V111" s="39"/>
      <c r="W111" s="39"/>
      <c r="X111" s="39"/>
      <c r="Y111" s="39"/>
      <c r="Z111" s="39"/>
    </row>
    <row r="112">
      <c r="A112" s="104"/>
      <c r="B112" s="104"/>
      <c r="C112" s="104"/>
      <c r="D112" s="104"/>
      <c r="E112" s="104"/>
      <c r="F112" s="104"/>
      <c r="G112" s="104"/>
      <c r="H112" s="53" t="s">
        <v>289</v>
      </c>
      <c r="I112" s="54">
        <v>5417.16</v>
      </c>
      <c r="J112" s="104"/>
      <c r="K112" s="38"/>
      <c r="L112" s="38"/>
      <c r="M112" s="38"/>
      <c r="N112" s="38"/>
      <c r="O112" s="38"/>
      <c r="P112" s="38"/>
      <c r="Q112" s="38"/>
      <c r="R112" s="38"/>
      <c r="S112" s="38"/>
      <c r="T112" s="39"/>
      <c r="U112" s="39"/>
      <c r="V112" s="39"/>
      <c r="W112" s="39"/>
      <c r="X112" s="39"/>
      <c r="Y112" s="39"/>
      <c r="Z112" s="39"/>
    </row>
    <row r="113">
      <c r="A113" s="104"/>
      <c r="B113" s="104"/>
      <c r="C113" s="104"/>
      <c r="D113" s="104"/>
      <c r="E113" s="104"/>
      <c r="F113" s="104"/>
      <c r="G113" s="104"/>
      <c r="H113" s="53" t="s">
        <v>66</v>
      </c>
      <c r="I113" s="54">
        <v>720.72</v>
      </c>
      <c r="J113" s="104"/>
      <c r="K113" s="38"/>
      <c r="L113" s="38"/>
      <c r="M113" s="38"/>
      <c r="N113" s="38"/>
      <c r="O113" s="38"/>
      <c r="P113" s="38"/>
      <c r="Q113" s="38"/>
      <c r="R113" s="38"/>
      <c r="S113" s="38"/>
      <c r="T113" s="39"/>
      <c r="U113" s="39"/>
      <c r="V113" s="39"/>
      <c r="W113" s="39"/>
      <c r="X113" s="39"/>
      <c r="Y113" s="39"/>
      <c r="Z113" s="39"/>
    </row>
    <row r="114">
      <c r="A114" s="77"/>
      <c r="B114" s="77"/>
      <c r="C114" s="77"/>
      <c r="D114" s="77"/>
      <c r="E114" s="77"/>
      <c r="F114" s="77"/>
      <c r="G114" s="77"/>
      <c r="H114" s="53" t="s">
        <v>46</v>
      </c>
      <c r="I114" s="54">
        <v>949.9</v>
      </c>
      <c r="J114" s="77"/>
      <c r="K114" s="92">
        <f>SUM(I111:I114)</f>
        <v>15456.71</v>
      </c>
      <c r="L114" s="38"/>
      <c r="M114" s="38"/>
      <c r="N114" s="38"/>
      <c r="O114" s="38"/>
      <c r="P114" s="38"/>
      <c r="Q114" s="38"/>
      <c r="R114" s="38"/>
      <c r="S114" s="38"/>
      <c r="T114" s="39"/>
      <c r="U114" s="39"/>
      <c r="V114" s="39"/>
      <c r="W114" s="39"/>
      <c r="X114" s="39"/>
      <c r="Y114" s="39"/>
      <c r="Z114" s="39"/>
    </row>
    <row r="115">
      <c r="A115" s="49" t="s">
        <v>381</v>
      </c>
      <c r="B115" s="50">
        <v>450396.0</v>
      </c>
      <c r="C115" s="51">
        <v>45594.0</v>
      </c>
      <c r="D115" s="52" t="s">
        <v>382</v>
      </c>
      <c r="E115" s="52" t="s">
        <v>383</v>
      </c>
      <c r="F115" s="52" t="s">
        <v>104</v>
      </c>
      <c r="G115" s="52"/>
      <c r="H115" s="53" t="s">
        <v>280</v>
      </c>
      <c r="I115" s="54">
        <f>381.39*7</f>
        <v>2669.73</v>
      </c>
      <c r="J115" s="55" t="s">
        <v>384</v>
      </c>
      <c r="K115" s="38"/>
      <c r="L115" s="38"/>
      <c r="M115" s="38"/>
      <c r="N115" s="38"/>
      <c r="O115" s="38"/>
      <c r="P115" s="38"/>
      <c r="Q115" s="38"/>
      <c r="R115" s="38"/>
      <c r="S115" s="38"/>
      <c r="T115" s="39"/>
      <c r="U115" s="39"/>
      <c r="V115" s="39"/>
      <c r="W115" s="39"/>
      <c r="X115" s="39"/>
      <c r="Y115" s="39"/>
      <c r="Z115" s="39"/>
    </row>
    <row r="116">
      <c r="A116" s="56" t="s">
        <v>385</v>
      </c>
      <c r="B116" s="41">
        <v>450397.0</v>
      </c>
      <c r="C116" s="42">
        <v>45594.0</v>
      </c>
      <c r="D116" s="43"/>
      <c r="E116" s="43"/>
      <c r="F116" s="43"/>
      <c r="G116" s="43" t="s">
        <v>386</v>
      </c>
      <c r="H116" s="44" t="s">
        <v>387</v>
      </c>
      <c r="I116" s="45">
        <f>201.22*3</f>
        <v>603.66</v>
      </c>
      <c r="J116" s="46" t="s">
        <v>388</v>
      </c>
      <c r="K116" s="47"/>
      <c r="L116" s="47"/>
      <c r="M116" s="47"/>
      <c r="N116" s="47"/>
      <c r="O116" s="47"/>
      <c r="P116" s="47"/>
      <c r="Q116" s="47"/>
      <c r="R116" s="47"/>
      <c r="S116" s="47"/>
      <c r="T116" s="48"/>
      <c r="U116" s="48"/>
      <c r="V116" s="48"/>
      <c r="W116" s="48"/>
      <c r="X116" s="48"/>
      <c r="Y116" s="48"/>
      <c r="Z116" s="48"/>
    </row>
    <row r="117">
      <c r="A117" s="49" t="s">
        <v>389</v>
      </c>
      <c r="B117" s="50">
        <v>450398.0</v>
      </c>
      <c r="C117" s="51">
        <v>45594.0</v>
      </c>
      <c r="D117" s="52" t="s">
        <v>390</v>
      </c>
      <c r="E117" s="52" t="s">
        <v>105</v>
      </c>
      <c r="F117" s="52" t="s">
        <v>391</v>
      </c>
      <c r="G117" s="52"/>
      <c r="H117" s="53" t="s">
        <v>120</v>
      </c>
      <c r="I117" s="54">
        <f>381.39*2</f>
        <v>762.78</v>
      </c>
      <c r="J117" s="55" t="s">
        <v>392</v>
      </c>
      <c r="K117" s="38"/>
      <c r="L117" s="38"/>
      <c r="M117" s="38"/>
      <c r="N117" s="38"/>
      <c r="O117" s="38"/>
      <c r="P117" s="38"/>
      <c r="Q117" s="38"/>
      <c r="R117" s="38"/>
      <c r="S117" s="38"/>
      <c r="T117" s="39"/>
      <c r="U117" s="39"/>
      <c r="V117" s="39"/>
      <c r="W117" s="39"/>
      <c r="X117" s="39"/>
      <c r="Y117" s="39"/>
      <c r="Z117" s="39"/>
    </row>
    <row r="118">
      <c r="A118" s="57" t="s">
        <v>68</v>
      </c>
      <c r="B118" s="58">
        <v>450399.0</v>
      </c>
      <c r="C118" s="59" t="s">
        <v>69</v>
      </c>
      <c r="D118" s="60" t="s">
        <v>68</v>
      </c>
      <c r="E118" s="52"/>
      <c r="F118" s="52"/>
      <c r="G118" s="60" t="s">
        <v>68</v>
      </c>
      <c r="H118" s="61" t="s">
        <v>68</v>
      </c>
      <c r="I118" s="54">
        <v>0.0</v>
      </c>
      <c r="J118" s="62" t="s">
        <v>68</v>
      </c>
      <c r="K118" s="38"/>
      <c r="L118" s="38"/>
      <c r="M118" s="38"/>
      <c r="N118" s="38"/>
      <c r="O118" s="38"/>
      <c r="P118" s="38"/>
      <c r="Q118" s="38"/>
      <c r="R118" s="38"/>
      <c r="S118" s="38"/>
      <c r="T118" s="39"/>
      <c r="U118" s="39"/>
      <c r="V118" s="39"/>
      <c r="W118" s="39"/>
      <c r="X118" s="39"/>
      <c r="Y118" s="39"/>
      <c r="Z118" s="39"/>
    </row>
    <row r="119">
      <c r="A119" s="49" t="s">
        <v>393</v>
      </c>
      <c r="B119" s="50">
        <v>450400.0</v>
      </c>
      <c r="C119" s="51">
        <v>45594.0</v>
      </c>
      <c r="D119" s="52" t="s">
        <v>394</v>
      </c>
      <c r="E119" s="52" t="s">
        <v>395</v>
      </c>
      <c r="F119" s="52" t="s">
        <v>396</v>
      </c>
      <c r="G119" s="52"/>
      <c r="H119" s="53" t="s">
        <v>145</v>
      </c>
      <c r="I119" s="54">
        <f>381.39*4</f>
        <v>1525.56</v>
      </c>
      <c r="J119" s="55" t="s">
        <v>397</v>
      </c>
      <c r="K119" s="38"/>
      <c r="L119" s="38"/>
      <c r="M119" s="38"/>
      <c r="N119" s="38"/>
      <c r="O119" s="38"/>
      <c r="P119" s="38"/>
      <c r="Q119" s="38"/>
      <c r="R119" s="38"/>
      <c r="S119" s="38"/>
      <c r="T119" s="39"/>
      <c r="U119" s="39"/>
      <c r="V119" s="39"/>
      <c r="W119" s="39"/>
      <c r="X119" s="39"/>
      <c r="Y119" s="39"/>
      <c r="Z119" s="39"/>
    </row>
    <row r="120">
      <c r="A120" s="49" t="s">
        <v>398</v>
      </c>
      <c r="B120" s="50">
        <v>451251.0</v>
      </c>
      <c r="C120" s="51">
        <v>45595.0</v>
      </c>
      <c r="D120" s="52"/>
      <c r="E120" s="52"/>
      <c r="F120" s="52"/>
      <c r="G120" s="52" t="s">
        <v>399</v>
      </c>
      <c r="H120" s="53" t="s">
        <v>60</v>
      </c>
      <c r="I120" s="54">
        <v>381.39</v>
      </c>
      <c r="J120" s="55" t="s">
        <v>400</v>
      </c>
      <c r="K120" s="38"/>
      <c r="L120" s="38"/>
      <c r="M120" s="38"/>
      <c r="N120" s="38"/>
      <c r="O120" s="38"/>
      <c r="P120" s="38"/>
      <c r="Q120" s="38"/>
      <c r="R120" s="38"/>
      <c r="S120" s="38"/>
      <c r="T120" s="39"/>
      <c r="U120" s="39"/>
      <c r="V120" s="39"/>
      <c r="W120" s="39"/>
      <c r="X120" s="39"/>
      <c r="Y120" s="39"/>
      <c r="Z120" s="39"/>
    </row>
    <row r="121">
      <c r="A121" s="49" t="s">
        <v>401</v>
      </c>
      <c r="B121" s="50">
        <v>451252.0</v>
      </c>
      <c r="C121" s="51">
        <v>45595.0</v>
      </c>
      <c r="D121" s="52" t="s">
        <v>402</v>
      </c>
      <c r="E121" s="52" t="s">
        <v>150</v>
      </c>
      <c r="F121" s="52" t="s">
        <v>403</v>
      </c>
      <c r="G121" s="52"/>
      <c r="H121" s="53" t="s">
        <v>60</v>
      </c>
      <c r="I121" s="54">
        <v>381.39</v>
      </c>
      <c r="J121" s="55" t="s">
        <v>404</v>
      </c>
      <c r="K121" s="38"/>
      <c r="L121" s="38"/>
      <c r="M121" s="38"/>
      <c r="N121" s="38"/>
      <c r="O121" s="38"/>
      <c r="P121" s="38"/>
      <c r="Q121" s="38"/>
      <c r="R121" s="38"/>
      <c r="S121" s="38"/>
      <c r="T121" s="39"/>
      <c r="U121" s="39"/>
      <c r="V121" s="39"/>
      <c r="W121" s="39"/>
      <c r="X121" s="39"/>
      <c r="Y121" s="39"/>
      <c r="Z121" s="39"/>
    </row>
    <row r="122">
      <c r="A122" s="79"/>
      <c r="B122" s="80">
        <v>451253.0</v>
      </c>
      <c r="C122" s="81">
        <v>45595.0</v>
      </c>
      <c r="D122" s="82"/>
      <c r="E122" s="82"/>
      <c r="F122" s="82"/>
      <c r="G122" s="82" t="s">
        <v>405</v>
      </c>
      <c r="H122" s="67" t="s">
        <v>406</v>
      </c>
      <c r="I122" s="68">
        <f>1765.4*2</f>
        <v>3530.8</v>
      </c>
      <c r="J122" s="83"/>
      <c r="K122" s="70"/>
      <c r="L122" s="70"/>
      <c r="M122" s="70"/>
      <c r="N122" s="70"/>
      <c r="O122" s="70"/>
      <c r="P122" s="70"/>
      <c r="Q122" s="70"/>
      <c r="R122" s="70"/>
      <c r="S122" s="70"/>
      <c r="T122" s="71"/>
      <c r="U122" s="71"/>
      <c r="V122" s="71"/>
      <c r="W122" s="71"/>
      <c r="X122" s="71"/>
      <c r="Y122" s="71"/>
      <c r="Z122" s="71"/>
    </row>
    <row r="123">
      <c r="A123" s="77"/>
      <c r="B123" s="77"/>
      <c r="C123" s="77"/>
      <c r="D123" s="77"/>
      <c r="E123" s="77"/>
      <c r="F123" s="77"/>
      <c r="G123" s="77"/>
      <c r="H123" s="67" t="s">
        <v>407</v>
      </c>
      <c r="I123" s="68">
        <v>89.0</v>
      </c>
      <c r="J123" s="77"/>
      <c r="K123" s="70"/>
      <c r="L123" s="70"/>
      <c r="M123" s="70"/>
      <c r="N123" s="70"/>
      <c r="O123" s="70"/>
      <c r="P123" s="70"/>
      <c r="Q123" s="70"/>
      <c r="R123" s="70"/>
      <c r="S123" s="70"/>
      <c r="T123" s="71"/>
      <c r="U123" s="71"/>
      <c r="V123" s="71"/>
      <c r="W123" s="71"/>
      <c r="X123" s="71"/>
      <c r="Y123" s="71"/>
      <c r="Z123" s="71"/>
    </row>
    <row r="124">
      <c r="A124" s="49" t="s">
        <v>408</v>
      </c>
      <c r="B124" s="50">
        <v>451254.0</v>
      </c>
      <c r="C124" s="51">
        <v>45595.0</v>
      </c>
      <c r="D124" s="52" t="s">
        <v>409</v>
      </c>
      <c r="E124" s="52" t="s">
        <v>105</v>
      </c>
      <c r="F124" s="52" t="s">
        <v>410</v>
      </c>
      <c r="G124" s="52"/>
      <c r="H124" s="53" t="s">
        <v>260</v>
      </c>
      <c r="I124" s="54">
        <f>381.39*5</f>
        <v>1906.95</v>
      </c>
      <c r="J124" s="55" t="s">
        <v>411</v>
      </c>
      <c r="K124" s="38"/>
      <c r="L124" s="38"/>
      <c r="M124" s="38"/>
      <c r="N124" s="38"/>
      <c r="O124" s="38"/>
      <c r="P124" s="38"/>
      <c r="Q124" s="38"/>
      <c r="R124" s="38"/>
      <c r="S124" s="38"/>
      <c r="T124" s="39"/>
      <c r="U124" s="39"/>
      <c r="V124" s="39"/>
      <c r="W124" s="39"/>
      <c r="X124" s="39"/>
      <c r="Y124" s="39"/>
      <c r="Z124" s="39"/>
    </row>
    <row r="125">
      <c r="A125" s="49" t="s">
        <v>412</v>
      </c>
      <c r="B125" s="50">
        <v>451255.0</v>
      </c>
      <c r="C125" s="51">
        <v>45595.0</v>
      </c>
      <c r="D125" s="52" t="s">
        <v>413</v>
      </c>
      <c r="E125" s="52" t="s">
        <v>414</v>
      </c>
      <c r="F125" s="52" t="s">
        <v>415</v>
      </c>
      <c r="G125" s="52"/>
      <c r="H125" s="53" t="s">
        <v>60</v>
      </c>
      <c r="I125" s="54">
        <v>381.39</v>
      </c>
      <c r="J125" s="55" t="s">
        <v>416</v>
      </c>
      <c r="K125" s="38"/>
      <c r="L125" s="38"/>
      <c r="M125" s="38"/>
      <c r="N125" s="38"/>
      <c r="O125" s="38"/>
      <c r="P125" s="38"/>
      <c r="Q125" s="38"/>
      <c r="R125" s="38"/>
      <c r="S125" s="38"/>
      <c r="T125" s="39"/>
      <c r="U125" s="39"/>
      <c r="V125" s="39"/>
      <c r="W125" s="39"/>
      <c r="X125" s="39"/>
      <c r="Y125" s="39"/>
      <c r="Z125" s="39"/>
    </row>
    <row r="126">
      <c r="A126" s="56" t="s">
        <v>417</v>
      </c>
      <c r="B126" s="41">
        <v>451256.0</v>
      </c>
      <c r="C126" s="42">
        <v>45595.0</v>
      </c>
      <c r="D126" s="43"/>
      <c r="E126" s="43"/>
      <c r="F126" s="43"/>
      <c r="G126" s="43" t="s">
        <v>418</v>
      </c>
      <c r="H126" s="44" t="s">
        <v>116</v>
      </c>
      <c r="I126" s="45">
        <f>201.22*2</f>
        <v>402.44</v>
      </c>
      <c r="J126" s="46" t="s">
        <v>419</v>
      </c>
      <c r="K126" s="47"/>
      <c r="L126" s="47"/>
      <c r="M126" s="47"/>
      <c r="N126" s="47"/>
      <c r="O126" s="47"/>
      <c r="P126" s="47"/>
      <c r="Q126" s="47"/>
      <c r="R126" s="47"/>
      <c r="S126" s="47"/>
      <c r="T126" s="48"/>
      <c r="U126" s="48"/>
      <c r="V126" s="48"/>
      <c r="W126" s="48"/>
      <c r="X126" s="48"/>
      <c r="Y126" s="48"/>
      <c r="Z126" s="48"/>
    </row>
    <row r="127">
      <c r="A127" s="63"/>
      <c r="B127" s="64">
        <v>451257.0</v>
      </c>
      <c r="C127" s="65">
        <v>45595.0</v>
      </c>
      <c r="D127" s="66" t="s">
        <v>420</v>
      </c>
      <c r="E127" s="66" t="s">
        <v>421</v>
      </c>
      <c r="F127" s="66" t="s">
        <v>422</v>
      </c>
      <c r="G127" s="66"/>
      <c r="H127" s="67" t="s">
        <v>66</v>
      </c>
      <c r="I127" s="68">
        <v>720.72</v>
      </c>
      <c r="J127" s="69"/>
      <c r="K127" s="70"/>
      <c r="L127" s="70"/>
      <c r="M127" s="70"/>
      <c r="N127" s="70"/>
      <c r="O127" s="70"/>
      <c r="P127" s="70"/>
      <c r="Q127" s="70"/>
      <c r="R127" s="70"/>
      <c r="S127" s="70"/>
      <c r="T127" s="71"/>
      <c r="U127" s="71"/>
      <c r="V127" s="71"/>
      <c r="W127" s="71"/>
      <c r="X127" s="71"/>
      <c r="Y127" s="71"/>
      <c r="Z127" s="71"/>
    </row>
    <row r="128">
      <c r="A128" s="79"/>
      <c r="B128" s="80">
        <v>451258.0</v>
      </c>
      <c r="C128" s="81">
        <v>45595.0</v>
      </c>
      <c r="D128" s="82" t="s">
        <v>423</v>
      </c>
      <c r="E128" s="82" t="s">
        <v>424</v>
      </c>
      <c r="F128" s="82" t="s">
        <v>425</v>
      </c>
      <c r="G128" s="82"/>
      <c r="H128" s="67" t="s">
        <v>66</v>
      </c>
      <c r="I128" s="68">
        <v>720.72</v>
      </c>
      <c r="J128" s="83"/>
      <c r="K128" s="70"/>
      <c r="L128" s="70"/>
      <c r="M128" s="70"/>
      <c r="N128" s="70"/>
      <c r="O128" s="70"/>
      <c r="P128" s="70"/>
      <c r="Q128" s="70"/>
      <c r="R128" s="70"/>
      <c r="S128" s="70"/>
      <c r="T128" s="71"/>
      <c r="U128" s="71"/>
      <c r="V128" s="71"/>
      <c r="W128" s="71"/>
      <c r="X128" s="71"/>
      <c r="Y128" s="71"/>
      <c r="Z128" s="71"/>
    </row>
    <row r="129">
      <c r="A129" s="104"/>
      <c r="B129" s="104"/>
      <c r="C129" s="104"/>
      <c r="D129" s="104"/>
      <c r="E129" s="104"/>
      <c r="F129" s="104"/>
      <c r="G129" s="104"/>
      <c r="H129" s="67" t="s">
        <v>46</v>
      </c>
      <c r="I129" s="68">
        <v>949.9</v>
      </c>
      <c r="J129" s="104"/>
      <c r="K129" s="70"/>
      <c r="L129" s="70"/>
      <c r="M129" s="70"/>
      <c r="N129" s="70"/>
      <c r="O129" s="70"/>
      <c r="P129" s="70"/>
      <c r="Q129" s="70"/>
      <c r="R129" s="70"/>
      <c r="S129" s="70"/>
      <c r="T129" s="71"/>
      <c r="U129" s="71"/>
      <c r="V129" s="71"/>
      <c r="W129" s="71"/>
      <c r="X129" s="71"/>
      <c r="Y129" s="71"/>
      <c r="Z129" s="71"/>
    </row>
    <row r="130">
      <c r="A130" s="77"/>
      <c r="B130" s="77"/>
      <c r="C130" s="77"/>
      <c r="D130" s="77"/>
      <c r="E130" s="77"/>
      <c r="F130" s="77"/>
      <c r="G130" s="77"/>
      <c r="H130" s="67" t="s">
        <v>200</v>
      </c>
      <c r="I130" s="68">
        <v>89.0</v>
      </c>
      <c r="J130" s="77"/>
      <c r="K130" s="84">
        <f>SUM(I128:I130)</f>
        <v>1759.62</v>
      </c>
      <c r="L130" s="70"/>
      <c r="M130" s="70"/>
      <c r="N130" s="70"/>
      <c r="O130" s="70"/>
      <c r="P130" s="70"/>
      <c r="Q130" s="70"/>
      <c r="R130" s="70"/>
      <c r="S130" s="70"/>
      <c r="T130" s="71"/>
      <c r="U130" s="71"/>
      <c r="V130" s="71"/>
      <c r="W130" s="71"/>
      <c r="X130" s="71"/>
      <c r="Y130" s="71"/>
      <c r="Z130" s="71"/>
    </row>
    <row r="131">
      <c r="A131" s="85" t="s">
        <v>426</v>
      </c>
      <c r="B131" s="73">
        <v>451259.0</v>
      </c>
      <c r="C131" s="74">
        <v>45595.0</v>
      </c>
      <c r="D131" s="75" t="s">
        <v>427</v>
      </c>
      <c r="E131" s="75" t="s">
        <v>428</v>
      </c>
      <c r="F131" s="75" t="s">
        <v>429</v>
      </c>
      <c r="G131" s="75"/>
      <c r="H131" s="44" t="s">
        <v>430</v>
      </c>
      <c r="I131" s="45">
        <v>949.9</v>
      </c>
      <c r="J131" s="86" t="s">
        <v>431</v>
      </c>
      <c r="K131" s="47"/>
      <c r="L131" s="47"/>
      <c r="M131" s="47"/>
      <c r="N131" s="47"/>
      <c r="O131" s="47"/>
      <c r="P131" s="47"/>
      <c r="Q131" s="47"/>
      <c r="R131" s="47"/>
      <c r="S131" s="47"/>
      <c r="T131" s="48"/>
      <c r="U131" s="48"/>
      <c r="V131" s="48"/>
      <c r="W131" s="48"/>
      <c r="X131" s="48"/>
      <c r="Y131" s="48"/>
      <c r="Z131" s="48"/>
    </row>
    <row r="132">
      <c r="A132" s="77"/>
      <c r="B132" s="77"/>
      <c r="C132" s="77"/>
      <c r="D132" s="77"/>
      <c r="E132" s="77"/>
      <c r="F132" s="77"/>
      <c r="G132" s="77"/>
      <c r="H132" s="44" t="s">
        <v>66</v>
      </c>
      <c r="I132" s="45">
        <v>720.72</v>
      </c>
      <c r="J132" s="77"/>
      <c r="K132" s="78">
        <f>SUM(I131:I132)</f>
        <v>1670.62</v>
      </c>
      <c r="L132" s="47"/>
      <c r="M132" s="47"/>
      <c r="N132" s="47"/>
      <c r="O132" s="47"/>
      <c r="P132" s="47"/>
      <c r="Q132" s="47"/>
      <c r="R132" s="47"/>
      <c r="S132" s="47"/>
      <c r="T132" s="48"/>
      <c r="U132" s="48"/>
      <c r="V132" s="48"/>
      <c r="W132" s="48"/>
      <c r="X132" s="48"/>
      <c r="Y132" s="48"/>
      <c r="Z132" s="48"/>
    </row>
    <row r="133">
      <c r="A133" s="57" t="s">
        <v>68</v>
      </c>
      <c r="B133" s="58">
        <v>451260.0</v>
      </c>
      <c r="C133" s="59" t="s">
        <v>69</v>
      </c>
      <c r="D133" s="60" t="s">
        <v>68</v>
      </c>
      <c r="E133" s="52"/>
      <c r="F133" s="52"/>
      <c r="G133" s="60" t="s">
        <v>68</v>
      </c>
      <c r="H133" s="61" t="s">
        <v>68</v>
      </c>
      <c r="I133" s="54">
        <v>0.0</v>
      </c>
      <c r="J133" s="62" t="s">
        <v>68</v>
      </c>
      <c r="K133" s="38"/>
      <c r="L133" s="38"/>
      <c r="M133" s="38"/>
      <c r="N133" s="38"/>
      <c r="O133" s="38"/>
      <c r="P133" s="38"/>
      <c r="Q133" s="38"/>
      <c r="R133" s="38"/>
      <c r="S133" s="38"/>
      <c r="T133" s="39"/>
      <c r="U133" s="39"/>
      <c r="V133" s="39"/>
      <c r="W133" s="39"/>
      <c r="X133" s="39"/>
      <c r="Y133" s="39"/>
      <c r="Z133" s="39"/>
    </row>
    <row r="134">
      <c r="A134" s="87" t="s">
        <v>432</v>
      </c>
      <c r="B134" s="88">
        <v>451261.0</v>
      </c>
      <c r="C134" s="89">
        <v>45595.0</v>
      </c>
      <c r="D134" s="90" t="s">
        <v>433</v>
      </c>
      <c r="E134" s="90" t="s">
        <v>395</v>
      </c>
      <c r="F134" s="90" t="s">
        <v>434</v>
      </c>
      <c r="G134" s="90"/>
      <c r="H134" s="53" t="s">
        <v>200</v>
      </c>
      <c r="I134" s="54">
        <v>89.0</v>
      </c>
      <c r="J134" s="91" t="s">
        <v>435</v>
      </c>
      <c r="K134" s="38"/>
      <c r="L134" s="38"/>
      <c r="M134" s="38"/>
      <c r="N134" s="38"/>
      <c r="O134" s="38"/>
      <c r="P134" s="38"/>
      <c r="Q134" s="38"/>
      <c r="R134" s="38"/>
      <c r="S134" s="38"/>
      <c r="T134" s="39"/>
      <c r="U134" s="39"/>
      <c r="V134" s="39"/>
      <c r="W134" s="39"/>
      <c r="X134" s="39"/>
      <c r="Y134" s="39"/>
      <c r="Z134" s="39"/>
    </row>
    <row r="135">
      <c r="A135" s="77"/>
      <c r="B135" s="77"/>
      <c r="C135" s="77"/>
      <c r="D135" s="77"/>
      <c r="E135" s="77"/>
      <c r="F135" s="77"/>
      <c r="G135" s="77"/>
      <c r="H135" s="53" t="s">
        <v>193</v>
      </c>
      <c r="I135" s="54">
        <v>201.22</v>
      </c>
      <c r="J135" s="77"/>
      <c r="K135" s="92">
        <f>SUM(I134:I135)</f>
        <v>290.22</v>
      </c>
      <c r="L135" s="38"/>
      <c r="M135" s="38"/>
      <c r="N135" s="38"/>
      <c r="O135" s="38"/>
      <c r="P135" s="38"/>
      <c r="Q135" s="38"/>
      <c r="R135" s="38"/>
      <c r="S135" s="38"/>
      <c r="T135" s="39"/>
      <c r="U135" s="39"/>
      <c r="V135" s="39"/>
      <c r="W135" s="39"/>
      <c r="X135" s="39"/>
      <c r="Y135" s="39"/>
      <c r="Z135" s="39"/>
    </row>
    <row r="136">
      <c r="A136" s="56">
        <v>13624.0</v>
      </c>
      <c r="B136" s="41">
        <v>451262.0</v>
      </c>
      <c r="C136" s="42">
        <v>45595.0</v>
      </c>
      <c r="D136" s="43" t="s">
        <v>436</v>
      </c>
      <c r="E136" s="43" t="s">
        <v>437</v>
      </c>
      <c r="F136" s="43" t="s">
        <v>150</v>
      </c>
      <c r="G136" s="43"/>
      <c r="H136" s="44" t="s">
        <v>438</v>
      </c>
      <c r="I136" s="45">
        <v>824.22</v>
      </c>
      <c r="J136" s="46" t="s">
        <v>439</v>
      </c>
      <c r="K136" s="47"/>
      <c r="L136" s="47"/>
      <c r="M136" s="47"/>
      <c r="N136" s="47"/>
      <c r="O136" s="47"/>
      <c r="P136" s="47"/>
      <c r="Q136" s="47"/>
      <c r="R136" s="47"/>
      <c r="S136" s="47"/>
      <c r="T136" s="48"/>
      <c r="U136" s="48"/>
      <c r="V136" s="48"/>
      <c r="W136" s="48"/>
      <c r="X136" s="48"/>
      <c r="Y136" s="48"/>
      <c r="Z136" s="48"/>
    </row>
    <row r="137">
      <c r="A137" s="110">
        <v>13918.0</v>
      </c>
      <c r="B137" s="111">
        <v>451263.0</v>
      </c>
      <c r="C137" s="112">
        <v>45595.0</v>
      </c>
      <c r="D137" s="113" t="s">
        <v>440</v>
      </c>
      <c r="E137" s="113" t="s">
        <v>237</v>
      </c>
      <c r="F137" s="113" t="s">
        <v>441</v>
      </c>
      <c r="G137" s="113"/>
      <c r="H137" s="97" t="s">
        <v>442</v>
      </c>
      <c r="I137" s="98">
        <v>3712.93</v>
      </c>
      <c r="J137" s="114" t="s">
        <v>443</v>
      </c>
      <c r="K137" s="102" t="s">
        <v>444</v>
      </c>
      <c r="L137" s="100"/>
      <c r="M137" s="100"/>
      <c r="N137" s="100"/>
      <c r="O137" s="100"/>
      <c r="P137" s="100"/>
      <c r="Q137" s="100"/>
      <c r="R137" s="100"/>
      <c r="S137" s="100"/>
      <c r="T137" s="101"/>
      <c r="U137" s="101"/>
      <c r="V137" s="101"/>
      <c r="W137" s="101"/>
      <c r="X137" s="101"/>
      <c r="Y137" s="101"/>
      <c r="Z137" s="101"/>
    </row>
    <row r="138">
      <c r="A138" s="49" t="s">
        <v>445</v>
      </c>
      <c r="B138" s="50">
        <v>451264.0</v>
      </c>
      <c r="C138" s="51">
        <v>45595.0</v>
      </c>
      <c r="D138" s="52" t="s">
        <v>446</v>
      </c>
      <c r="E138" s="52" t="s">
        <v>447</v>
      </c>
      <c r="F138" s="52" t="s">
        <v>150</v>
      </c>
      <c r="G138" s="52"/>
      <c r="H138" s="53" t="s">
        <v>60</v>
      </c>
      <c r="I138" s="54">
        <v>381.39</v>
      </c>
      <c r="J138" s="55" t="s">
        <v>448</v>
      </c>
      <c r="K138" s="38"/>
      <c r="L138" s="38"/>
      <c r="M138" s="38"/>
      <c r="N138" s="38"/>
      <c r="O138" s="38"/>
      <c r="P138" s="38"/>
      <c r="Q138" s="38"/>
      <c r="R138" s="38"/>
      <c r="S138" s="38"/>
      <c r="T138" s="39"/>
      <c r="U138" s="39"/>
      <c r="V138" s="39"/>
      <c r="W138" s="39"/>
      <c r="X138" s="39"/>
      <c r="Y138" s="39"/>
      <c r="Z138" s="39"/>
    </row>
    <row r="139">
      <c r="A139" s="49" t="s">
        <v>449</v>
      </c>
      <c r="B139" s="50">
        <v>451265.0</v>
      </c>
      <c r="C139" s="51">
        <v>45596.0</v>
      </c>
      <c r="D139" s="52" t="s">
        <v>450</v>
      </c>
      <c r="E139" s="52" t="s">
        <v>451</v>
      </c>
      <c r="F139" s="52" t="s">
        <v>452</v>
      </c>
      <c r="G139" s="52"/>
      <c r="H139" s="53" t="s">
        <v>260</v>
      </c>
      <c r="I139" s="54">
        <f>381.39*5</f>
        <v>1906.95</v>
      </c>
      <c r="J139" s="55" t="s">
        <v>453</v>
      </c>
      <c r="K139" s="38"/>
      <c r="L139" s="38"/>
      <c r="M139" s="38"/>
      <c r="N139" s="38"/>
      <c r="O139" s="38"/>
      <c r="P139" s="38"/>
      <c r="Q139" s="38"/>
      <c r="R139" s="38"/>
      <c r="S139" s="38"/>
      <c r="T139" s="39"/>
      <c r="U139" s="39"/>
      <c r="V139" s="39"/>
      <c r="W139" s="39"/>
      <c r="X139" s="39"/>
      <c r="Y139" s="39"/>
      <c r="Z139" s="39"/>
    </row>
    <row r="140">
      <c r="A140" s="63"/>
      <c r="B140" s="64">
        <v>451266.0</v>
      </c>
      <c r="C140" s="65">
        <v>45596.0</v>
      </c>
      <c r="D140" s="66"/>
      <c r="E140" s="66"/>
      <c r="F140" s="66"/>
      <c r="G140" s="66" t="s">
        <v>454</v>
      </c>
      <c r="H140" s="67" t="s">
        <v>455</v>
      </c>
      <c r="I140" s="68">
        <f>89*2</f>
        <v>178</v>
      </c>
      <c r="J140" s="69"/>
      <c r="K140" s="70"/>
      <c r="L140" s="70"/>
      <c r="M140" s="70"/>
      <c r="N140" s="70"/>
      <c r="O140" s="70"/>
      <c r="P140" s="70"/>
      <c r="Q140" s="70"/>
      <c r="R140" s="70"/>
      <c r="S140" s="70"/>
      <c r="T140" s="71"/>
      <c r="U140" s="71"/>
      <c r="V140" s="71"/>
      <c r="W140" s="71"/>
      <c r="X140" s="71"/>
      <c r="Y140" s="71"/>
      <c r="Z140" s="71"/>
    </row>
    <row r="141">
      <c r="A141" s="49" t="s">
        <v>456</v>
      </c>
      <c r="B141" s="50">
        <v>451267.0</v>
      </c>
      <c r="C141" s="51">
        <v>45596.0</v>
      </c>
      <c r="D141" s="52" t="s">
        <v>457</v>
      </c>
      <c r="E141" s="52" t="s">
        <v>458</v>
      </c>
      <c r="F141" s="52" t="s">
        <v>459</v>
      </c>
      <c r="G141" s="52"/>
      <c r="H141" s="53" t="s">
        <v>66</v>
      </c>
      <c r="I141" s="54">
        <v>720.72</v>
      </c>
      <c r="J141" s="55" t="s">
        <v>460</v>
      </c>
      <c r="K141" s="38"/>
      <c r="L141" s="38"/>
      <c r="M141" s="38"/>
      <c r="N141" s="38"/>
      <c r="O141" s="38"/>
      <c r="P141" s="38"/>
      <c r="Q141" s="38"/>
      <c r="R141" s="38"/>
      <c r="S141" s="38"/>
      <c r="T141" s="39"/>
      <c r="U141" s="39"/>
      <c r="V141" s="39"/>
      <c r="W141" s="39"/>
      <c r="X141" s="39"/>
      <c r="Y141" s="39"/>
      <c r="Z141" s="39"/>
    </row>
    <row r="142">
      <c r="A142" s="49" t="s">
        <v>461</v>
      </c>
      <c r="B142" s="50">
        <v>451268.0</v>
      </c>
      <c r="C142" s="51">
        <v>45596.0</v>
      </c>
      <c r="D142" s="52" t="s">
        <v>462</v>
      </c>
      <c r="E142" s="52" t="s">
        <v>463</v>
      </c>
      <c r="F142" s="52" t="s">
        <v>464</v>
      </c>
      <c r="G142" s="52"/>
      <c r="H142" s="53" t="s">
        <v>66</v>
      </c>
      <c r="I142" s="54">
        <v>720.72</v>
      </c>
      <c r="J142" s="55" t="s">
        <v>465</v>
      </c>
      <c r="K142" s="38"/>
      <c r="L142" s="38"/>
      <c r="M142" s="38"/>
      <c r="N142" s="38"/>
      <c r="O142" s="38"/>
      <c r="P142" s="38"/>
      <c r="Q142" s="38"/>
      <c r="R142" s="38"/>
      <c r="S142" s="38"/>
      <c r="T142" s="39"/>
      <c r="U142" s="39"/>
      <c r="V142" s="39"/>
      <c r="W142" s="39"/>
      <c r="X142" s="39"/>
      <c r="Y142" s="39"/>
      <c r="Z142" s="39"/>
    </row>
    <row r="143">
      <c r="A143" s="49" t="s">
        <v>466</v>
      </c>
      <c r="B143" s="50">
        <v>451269.0</v>
      </c>
      <c r="C143" s="51">
        <v>45596.0</v>
      </c>
      <c r="D143" s="52"/>
      <c r="E143" s="52"/>
      <c r="F143" s="52"/>
      <c r="G143" s="52" t="s">
        <v>467</v>
      </c>
      <c r="H143" s="53" t="s">
        <v>66</v>
      </c>
      <c r="I143" s="54">
        <v>720.72</v>
      </c>
      <c r="J143" s="55" t="s">
        <v>468</v>
      </c>
      <c r="K143" s="38"/>
      <c r="L143" s="38"/>
      <c r="M143" s="38"/>
      <c r="N143" s="38"/>
      <c r="O143" s="38"/>
      <c r="P143" s="38"/>
      <c r="Q143" s="38"/>
      <c r="R143" s="38"/>
      <c r="S143" s="38"/>
      <c r="T143" s="39"/>
      <c r="U143" s="39"/>
      <c r="V143" s="39"/>
      <c r="W143" s="39"/>
      <c r="X143" s="39"/>
      <c r="Y143" s="39"/>
      <c r="Z143" s="39"/>
    </row>
    <row r="144">
      <c r="A144" s="57" t="s">
        <v>68</v>
      </c>
      <c r="B144" s="58">
        <v>451270.0</v>
      </c>
      <c r="C144" s="59" t="s">
        <v>69</v>
      </c>
      <c r="D144" s="60" t="s">
        <v>68</v>
      </c>
      <c r="E144" s="52"/>
      <c r="F144" s="52"/>
      <c r="G144" s="60" t="s">
        <v>68</v>
      </c>
      <c r="H144" s="61" t="s">
        <v>68</v>
      </c>
      <c r="I144" s="54">
        <v>0.0</v>
      </c>
      <c r="J144" s="62" t="s">
        <v>68</v>
      </c>
      <c r="K144" s="38"/>
      <c r="L144" s="38"/>
      <c r="M144" s="38"/>
      <c r="N144" s="38"/>
      <c r="O144" s="38"/>
      <c r="P144" s="38"/>
      <c r="Q144" s="38"/>
      <c r="R144" s="38"/>
      <c r="S144" s="38"/>
      <c r="T144" s="39"/>
      <c r="U144" s="39"/>
      <c r="V144" s="39"/>
      <c r="W144" s="39"/>
      <c r="X144" s="39"/>
      <c r="Y144" s="39"/>
      <c r="Z144" s="39"/>
    </row>
    <row r="145">
      <c r="A145" s="115" t="s">
        <v>469</v>
      </c>
      <c r="B145" s="116">
        <v>451271.0</v>
      </c>
      <c r="C145" s="117">
        <v>45596.0</v>
      </c>
      <c r="D145" s="118" t="s">
        <v>470</v>
      </c>
      <c r="E145" s="118" t="s">
        <v>105</v>
      </c>
      <c r="F145" s="118" t="s">
        <v>471</v>
      </c>
      <c r="G145" s="118"/>
      <c r="H145" s="119" t="s">
        <v>66</v>
      </c>
      <c r="I145" s="120">
        <v>720.72</v>
      </c>
      <c r="J145" s="121" t="s">
        <v>472</v>
      </c>
      <c r="K145" s="122"/>
      <c r="L145" s="122"/>
      <c r="M145" s="122"/>
      <c r="N145" s="122"/>
      <c r="O145" s="122"/>
      <c r="P145" s="122"/>
      <c r="Q145" s="122"/>
      <c r="R145" s="122"/>
      <c r="S145" s="122"/>
      <c r="T145" s="123"/>
      <c r="U145" s="123"/>
      <c r="V145" s="123"/>
      <c r="W145" s="123"/>
      <c r="X145" s="123"/>
      <c r="Y145" s="123"/>
      <c r="Z145" s="123"/>
    </row>
    <row r="146">
      <c r="A146" s="56" t="s">
        <v>473</v>
      </c>
      <c r="B146" s="41">
        <v>451272.0</v>
      </c>
      <c r="C146" s="42">
        <v>45597.0</v>
      </c>
      <c r="D146" s="43" t="s">
        <v>474</v>
      </c>
      <c r="E146" s="43" t="s">
        <v>475</v>
      </c>
      <c r="F146" s="43" t="s">
        <v>476</v>
      </c>
      <c r="G146" s="43"/>
      <c r="H146" s="44" t="s">
        <v>66</v>
      </c>
      <c r="I146" s="45">
        <v>720.72</v>
      </c>
      <c r="J146" s="46" t="s">
        <v>477</v>
      </c>
      <c r="K146" s="47"/>
      <c r="L146" s="47"/>
      <c r="M146" s="47"/>
      <c r="N146" s="47"/>
      <c r="O146" s="47"/>
      <c r="P146" s="47"/>
      <c r="Q146" s="47"/>
      <c r="R146" s="47"/>
      <c r="S146" s="47"/>
      <c r="T146" s="48"/>
      <c r="U146" s="48"/>
      <c r="V146" s="48"/>
      <c r="W146" s="48"/>
      <c r="X146" s="48"/>
      <c r="Y146" s="48"/>
      <c r="Z146" s="48"/>
    </row>
    <row r="147">
      <c r="A147" s="49" t="s">
        <v>478</v>
      </c>
      <c r="B147" s="50">
        <v>451273.0</v>
      </c>
      <c r="C147" s="51">
        <v>45597.0</v>
      </c>
      <c r="D147" s="52" t="s">
        <v>479</v>
      </c>
      <c r="E147" s="52" t="s">
        <v>105</v>
      </c>
      <c r="F147" s="52" t="s">
        <v>480</v>
      </c>
      <c r="G147" s="52"/>
      <c r="H147" s="53" t="s">
        <v>52</v>
      </c>
      <c r="I147" s="54">
        <v>778.18</v>
      </c>
      <c r="J147" s="55" t="s">
        <v>481</v>
      </c>
      <c r="K147" s="38"/>
      <c r="L147" s="38"/>
      <c r="M147" s="38"/>
      <c r="N147" s="38"/>
      <c r="O147" s="38"/>
      <c r="P147" s="38"/>
      <c r="Q147" s="38"/>
      <c r="R147" s="38"/>
      <c r="S147" s="38"/>
      <c r="T147" s="39"/>
      <c r="U147" s="39"/>
      <c r="V147" s="39"/>
      <c r="W147" s="39"/>
      <c r="X147" s="39"/>
      <c r="Y147" s="39"/>
      <c r="Z147" s="39"/>
    </row>
    <row r="148">
      <c r="A148" s="49" t="s">
        <v>482</v>
      </c>
      <c r="B148" s="50">
        <v>451274.0</v>
      </c>
      <c r="C148" s="51">
        <v>45597.0</v>
      </c>
      <c r="D148" s="52" t="s">
        <v>483</v>
      </c>
      <c r="E148" s="52" t="s">
        <v>242</v>
      </c>
      <c r="F148" s="52" t="s">
        <v>484</v>
      </c>
      <c r="G148" s="52"/>
      <c r="H148" s="53" t="s">
        <v>485</v>
      </c>
      <c r="I148" s="54">
        <f t="shared" ref="I148:I149" si="1">381.39*8</f>
        <v>3051.12</v>
      </c>
      <c r="J148" s="55" t="s">
        <v>486</v>
      </c>
      <c r="K148" s="38"/>
      <c r="L148" s="38"/>
      <c r="M148" s="38"/>
      <c r="N148" s="38"/>
      <c r="O148" s="38"/>
      <c r="P148" s="38"/>
      <c r="Q148" s="38"/>
      <c r="R148" s="38"/>
      <c r="S148" s="38"/>
      <c r="T148" s="39"/>
      <c r="U148" s="39"/>
      <c r="V148" s="39"/>
      <c r="W148" s="39"/>
      <c r="X148" s="39"/>
      <c r="Y148" s="39"/>
      <c r="Z148" s="39"/>
    </row>
    <row r="149">
      <c r="A149" s="49" t="s">
        <v>482</v>
      </c>
      <c r="B149" s="50">
        <v>451275.0</v>
      </c>
      <c r="C149" s="51">
        <v>45597.0</v>
      </c>
      <c r="D149" s="52" t="s">
        <v>483</v>
      </c>
      <c r="E149" s="52" t="s">
        <v>242</v>
      </c>
      <c r="F149" s="52" t="s">
        <v>484</v>
      </c>
      <c r="G149" s="52"/>
      <c r="H149" s="53" t="s">
        <v>487</v>
      </c>
      <c r="I149" s="54">
        <f t="shared" si="1"/>
        <v>3051.12</v>
      </c>
      <c r="J149" s="55" t="s">
        <v>488</v>
      </c>
      <c r="K149" s="38"/>
      <c r="L149" s="38"/>
      <c r="M149" s="38"/>
      <c r="N149" s="38"/>
      <c r="O149" s="38"/>
      <c r="P149" s="38"/>
      <c r="Q149" s="38"/>
      <c r="R149" s="38"/>
      <c r="S149" s="38"/>
      <c r="T149" s="39"/>
      <c r="U149" s="39"/>
      <c r="V149" s="39"/>
      <c r="W149" s="39"/>
      <c r="X149" s="39"/>
      <c r="Y149" s="39"/>
      <c r="Z149" s="39"/>
    </row>
    <row r="150">
      <c r="A150" s="87" t="s">
        <v>489</v>
      </c>
      <c r="B150" s="88">
        <v>451276.0</v>
      </c>
      <c r="C150" s="89">
        <v>45597.0</v>
      </c>
      <c r="D150" s="90"/>
      <c r="E150" s="90"/>
      <c r="F150" s="90"/>
      <c r="G150" s="90" t="s">
        <v>490</v>
      </c>
      <c r="H150" s="53" t="s">
        <v>491</v>
      </c>
      <c r="I150" s="54">
        <v>1178.03</v>
      </c>
      <c r="J150" s="91" t="s">
        <v>492</v>
      </c>
      <c r="K150" s="38"/>
      <c r="L150" s="38"/>
      <c r="M150" s="38"/>
      <c r="N150" s="38"/>
      <c r="O150" s="38"/>
      <c r="P150" s="38"/>
      <c r="Q150" s="38"/>
      <c r="R150" s="38"/>
      <c r="S150" s="38"/>
      <c r="T150" s="39"/>
      <c r="U150" s="39"/>
      <c r="V150" s="39"/>
      <c r="W150" s="39"/>
      <c r="X150" s="39"/>
      <c r="Y150" s="39"/>
      <c r="Z150" s="39"/>
    </row>
    <row r="151">
      <c r="A151" s="77"/>
      <c r="B151" s="77"/>
      <c r="C151" s="77"/>
      <c r="D151" s="77"/>
      <c r="E151" s="77"/>
      <c r="F151" s="77"/>
      <c r="G151" s="77"/>
      <c r="H151" s="53" t="s">
        <v>200</v>
      </c>
      <c r="I151" s="54">
        <v>89.0</v>
      </c>
      <c r="J151" s="77"/>
      <c r="K151" s="92">
        <f>SUM(I150:I151)</f>
        <v>1267.03</v>
      </c>
      <c r="L151" s="38"/>
      <c r="M151" s="38"/>
      <c r="N151" s="38"/>
      <c r="O151" s="38"/>
      <c r="P151" s="38"/>
      <c r="Q151" s="38"/>
      <c r="R151" s="38"/>
      <c r="S151" s="38"/>
      <c r="T151" s="39"/>
      <c r="U151" s="39"/>
      <c r="V151" s="39"/>
      <c r="W151" s="39"/>
      <c r="X151" s="39"/>
      <c r="Y151" s="39"/>
      <c r="Z151" s="39"/>
    </row>
    <row r="152">
      <c r="A152" s="57" t="s">
        <v>68</v>
      </c>
      <c r="B152" s="58">
        <v>451277.0</v>
      </c>
      <c r="C152" s="59" t="s">
        <v>69</v>
      </c>
      <c r="D152" s="60" t="s">
        <v>68</v>
      </c>
      <c r="E152" s="52"/>
      <c r="F152" s="52"/>
      <c r="G152" s="60" t="s">
        <v>68</v>
      </c>
      <c r="H152" s="61" t="s">
        <v>68</v>
      </c>
      <c r="I152" s="54">
        <v>0.0</v>
      </c>
      <c r="J152" s="62" t="s">
        <v>68</v>
      </c>
      <c r="K152" s="38"/>
      <c r="L152" s="38"/>
      <c r="M152" s="38"/>
      <c r="N152" s="38"/>
      <c r="O152" s="38"/>
      <c r="P152" s="38"/>
      <c r="Q152" s="38"/>
      <c r="R152" s="38"/>
      <c r="S152" s="38"/>
      <c r="T152" s="39"/>
      <c r="U152" s="39"/>
      <c r="V152" s="39"/>
      <c r="W152" s="39"/>
      <c r="X152" s="39"/>
      <c r="Y152" s="39"/>
      <c r="Z152" s="39"/>
    </row>
    <row r="153">
      <c r="A153" s="49" t="s">
        <v>493</v>
      </c>
      <c r="B153" s="50">
        <v>451278.0</v>
      </c>
      <c r="C153" s="51">
        <v>45597.0</v>
      </c>
      <c r="D153" s="52" t="s">
        <v>494</v>
      </c>
      <c r="E153" s="52" t="s">
        <v>495</v>
      </c>
      <c r="F153" s="52" t="s">
        <v>51</v>
      </c>
      <c r="G153" s="52"/>
      <c r="H153" s="53" t="s">
        <v>52</v>
      </c>
      <c r="I153" s="54">
        <v>778.18</v>
      </c>
      <c r="J153" s="55" t="s">
        <v>496</v>
      </c>
      <c r="K153" s="38"/>
      <c r="L153" s="38"/>
      <c r="M153" s="38"/>
      <c r="N153" s="38"/>
      <c r="O153" s="38"/>
      <c r="P153" s="38"/>
      <c r="Q153" s="38"/>
      <c r="R153" s="38"/>
      <c r="S153" s="38"/>
      <c r="T153" s="39"/>
      <c r="U153" s="39"/>
      <c r="V153" s="39"/>
      <c r="W153" s="39"/>
      <c r="X153" s="39"/>
      <c r="Y153" s="39"/>
      <c r="Z153" s="39"/>
    </row>
    <row r="154">
      <c r="A154" s="49" t="s">
        <v>497</v>
      </c>
      <c r="B154" s="50">
        <v>451279.0</v>
      </c>
      <c r="C154" s="51">
        <v>45597.0</v>
      </c>
      <c r="D154" s="52" t="s">
        <v>498</v>
      </c>
      <c r="E154" s="52" t="s">
        <v>499</v>
      </c>
      <c r="F154" s="52" t="s">
        <v>500</v>
      </c>
      <c r="G154" s="52"/>
      <c r="H154" s="53" t="s">
        <v>52</v>
      </c>
      <c r="I154" s="54">
        <v>778.18</v>
      </c>
      <c r="J154" s="55" t="s">
        <v>501</v>
      </c>
      <c r="K154" s="38"/>
      <c r="L154" s="38"/>
      <c r="M154" s="38"/>
      <c r="N154" s="38"/>
      <c r="O154" s="38"/>
      <c r="P154" s="38"/>
      <c r="Q154" s="38"/>
      <c r="R154" s="38"/>
      <c r="S154" s="38"/>
      <c r="T154" s="39"/>
      <c r="U154" s="39"/>
      <c r="V154" s="39"/>
      <c r="W154" s="39"/>
      <c r="X154" s="39"/>
      <c r="Y154" s="39"/>
      <c r="Z154" s="39"/>
    </row>
    <row r="155">
      <c r="A155" s="124"/>
      <c r="B155" s="50">
        <v>451280.0</v>
      </c>
      <c r="C155" s="51">
        <v>45597.0</v>
      </c>
      <c r="D155" s="52" t="s">
        <v>502</v>
      </c>
      <c r="E155" s="52" t="s">
        <v>44</v>
      </c>
      <c r="F155" s="52" t="s">
        <v>503</v>
      </c>
      <c r="G155" s="52"/>
      <c r="H155" s="53" t="s">
        <v>283</v>
      </c>
      <c r="I155" s="54">
        <f>381.39*6</f>
        <v>2288.34</v>
      </c>
      <c r="J155" s="55" t="s">
        <v>504</v>
      </c>
      <c r="K155" s="38"/>
      <c r="L155" s="38"/>
      <c r="M155" s="38"/>
      <c r="N155" s="38"/>
      <c r="O155" s="38"/>
      <c r="P155" s="38"/>
      <c r="Q155" s="38"/>
      <c r="R155" s="38"/>
      <c r="S155" s="38"/>
      <c r="T155" s="39"/>
      <c r="U155" s="39"/>
      <c r="V155" s="39"/>
      <c r="W155" s="39"/>
      <c r="X155" s="39"/>
      <c r="Y155" s="39"/>
      <c r="Z155" s="39"/>
    </row>
    <row r="156">
      <c r="A156" s="49" t="s">
        <v>505</v>
      </c>
      <c r="B156" s="50">
        <v>451281.0</v>
      </c>
      <c r="C156" s="51">
        <v>45597.0</v>
      </c>
      <c r="D156" s="52" t="s">
        <v>506</v>
      </c>
      <c r="E156" s="52" t="s">
        <v>104</v>
      </c>
      <c r="F156" s="52" t="s">
        <v>507</v>
      </c>
      <c r="G156" s="52"/>
      <c r="H156" s="53" t="s">
        <v>193</v>
      </c>
      <c r="I156" s="54">
        <v>201.22</v>
      </c>
      <c r="J156" s="55" t="s">
        <v>508</v>
      </c>
      <c r="K156" s="38"/>
      <c r="L156" s="38"/>
      <c r="M156" s="38"/>
      <c r="N156" s="38"/>
      <c r="O156" s="38"/>
      <c r="P156" s="38"/>
      <c r="Q156" s="38"/>
      <c r="R156" s="38"/>
      <c r="S156" s="38"/>
      <c r="T156" s="39"/>
      <c r="U156" s="39"/>
      <c r="V156" s="39"/>
      <c r="W156" s="39"/>
      <c r="X156" s="39"/>
      <c r="Y156" s="39"/>
      <c r="Z156" s="39"/>
    </row>
    <row r="157">
      <c r="A157" s="49" t="s">
        <v>509</v>
      </c>
      <c r="B157" s="50">
        <v>451282.0</v>
      </c>
      <c r="C157" s="51">
        <v>45597.0</v>
      </c>
      <c r="D157" s="52"/>
      <c r="E157" s="52"/>
      <c r="F157" s="52"/>
      <c r="G157" s="52" t="s">
        <v>510</v>
      </c>
      <c r="H157" s="53" t="s">
        <v>511</v>
      </c>
      <c r="I157" s="54">
        <v>89.0</v>
      </c>
      <c r="J157" s="55" t="s">
        <v>512</v>
      </c>
      <c r="K157" s="38"/>
      <c r="L157" s="38"/>
      <c r="M157" s="38"/>
      <c r="N157" s="38"/>
      <c r="O157" s="38"/>
      <c r="P157" s="38"/>
      <c r="Q157" s="38"/>
      <c r="R157" s="38"/>
      <c r="S157" s="38"/>
      <c r="T157" s="39"/>
      <c r="U157" s="39"/>
      <c r="V157" s="39"/>
      <c r="W157" s="39"/>
      <c r="X157" s="39"/>
      <c r="Y157" s="39"/>
      <c r="Z157" s="39"/>
    </row>
    <row r="158">
      <c r="A158" s="49" t="s">
        <v>513</v>
      </c>
      <c r="B158" s="50">
        <v>451283.0</v>
      </c>
      <c r="C158" s="51">
        <v>45600.0</v>
      </c>
      <c r="D158" s="52" t="s">
        <v>514</v>
      </c>
      <c r="E158" s="52" t="s">
        <v>515</v>
      </c>
      <c r="F158" s="52" t="s">
        <v>367</v>
      </c>
      <c r="G158" s="52"/>
      <c r="H158" s="53" t="s">
        <v>120</v>
      </c>
      <c r="I158" s="54">
        <f>381.39*2</f>
        <v>762.78</v>
      </c>
      <c r="J158" s="55" t="s">
        <v>516</v>
      </c>
      <c r="K158" s="38"/>
      <c r="L158" s="38"/>
      <c r="M158" s="38"/>
      <c r="N158" s="38"/>
      <c r="O158" s="38"/>
      <c r="P158" s="38"/>
      <c r="Q158" s="38"/>
      <c r="R158" s="38"/>
      <c r="S158" s="38"/>
      <c r="T158" s="39"/>
      <c r="U158" s="39"/>
      <c r="V158" s="39"/>
      <c r="W158" s="39"/>
      <c r="X158" s="39"/>
      <c r="Y158" s="39"/>
      <c r="Z158" s="39"/>
    </row>
    <row r="159">
      <c r="A159" s="63"/>
      <c r="B159" s="64">
        <v>451284.0</v>
      </c>
      <c r="C159" s="65">
        <v>45600.0</v>
      </c>
      <c r="D159" s="66"/>
      <c r="E159" s="66"/>
      <c r="F159" s="66"/>
      <c r="G159" s="66" t="s">
        <v>517</v>
      </c>
      <c r="H159" s="67" t="s">
        <v>518</v>
      </c>
      <c r="I159" s="68">
        <v>1178.83</v>
      </c>
      <c r="J159" s="69"/>
      <c r="K159" s="70"/>
      <c r="L159" s="70"/>
      <c r="M159" s="70"/>
      <c r="N159" s="70"/>
      <c r="O159" s="70"/>
      <c r="P159" s="70"/>
      <c r="Q159" s="70"/>
      <c r="R159" s="70"/>
      <c r="S159" s="70"/>
      <c r="T159" s="71"/>
      <c r="U159" s="71"/>
      <c r="V159" s="71"/>
      <c r="W159" s="71"/>
      <c r="X159" s="71"/>
      <c r="Y159" s="71"/>
      <c r="Z159" s="71"/>
    </row>
    <row r="160">
      <c r="A160" s="49" t="s">
        <v>519</v>
      </c>
      <c r="B160" s="50">
        <v>451285.0</v>
      </c>
      <c r="C160" s="51">
        <v>45600.0</v>
      </c>
      <c r="D160" s="52"/>
      <c r="E160" s="52"/>
      <c r="F160" s="52"/>
      <c r="G160" s="52" t="s">
        <v>520</v>
      </c>
      <c r="H160" s="53" t="s">
        <v>66</v>
      </c>
      <c r="I160" s="54">
        <v>720.72</v>
      </c>
      <c r="J160" s="55" t="s">
        <v>521</v>
      </c>
      <c r="K160" s="38"/>
      <c r="L160" s="38"/>
      <c r="M160" s="38"/>
      <c r="N160" s="38"/>
      <c r="O160" s="38"/>
      <c r="P160" s="38"/>
      <c r="Q160" s="38"/>
      <c r="R160" s="38"/>
      <c r="S160" s="38"/>
      <c r="T160" s="39"/>
      <c r="U160" s="39"/>
      <c r="V160" s="39"/>
      <c r="W160" s="39"/>
      <c r="X160" s="39"/>
      <c r="Y160" s="39"/>
      <c r="Z160" s="39"/>
    </row>
    <row r="161">
      <c r="A161" s="49" t="s">
        <v>522</v>
      </c>
      <c r="B161" s="50">
        <v>451286.0</v>
      </c>
      <c r="C161" s="51">
        <v>45600.0</v>
      </c>
      <c r="D161" s="52"/>
      <c r="E161" s="52"/>
      <c r="F161" s="52"/>
      <c r="G161" s="52" t="s">
        <v>520</v>
      </c>
      <c r="H161" s="53" t="s">
        <v>66</v>
      </c>
      <c r="I161" s="54">
        <v>720.72</v>
      </c>
      <c r="J161" s="55" t="s">
        <v>523</v>
      </c>
      <c r="K161" s="38"/>
      <c r="L161" s="38"/>
      <c r="M161" s="38"/>
      <c r="N161" s="38"/>
      <c r="O161" s="38"/>
      <c r="P161" s="38"/>
      <c r="Q161" s="38"/>
      <c r="R161" s="38"/>
      <c r="S161" s="38"/>
      <c r="T161" s="39"/>
      <c r="U161" s="39"/>
      <c r="V161" s="39"/>
      <c r="W161" s="39"/>
      <c r="X161" s="39"/>
      <c r="Y161" s="39"/>
      <c r="Z161" s="39"/>
    </row>
    <row r="162">
      <c r="A162" s="49" t="s">
        <v>524</v>
      </c>
      <c r="B162" s="50">
        <v>451287.0</v>
      </c>
      <c r="C162" s="51">
        <v>45600.0</v>
      </c>
      <c r="D162" s="52"/>
      <c r="E162" s="52"/>
      <c r="F162" s="52"/>
      <c r="G162" s="52" t="s">
        <v>520</v>
      </c>
      <c r="H162" s="53" t="s">
        <v>66</v>
      </c>
      <c r="I162" s="54">
        <v>720.72</v>
      </c>
      <c r="J162" s="55" t="s">
        <v>525</v>
      </c>
      <c r="K162" s="38"/>
      <c r="L162" s="38"/>
      <c r="M162" s="38"/>
      <c r="N162" s="38"/>
      <c r="O162" s="38"/>
      <c r="P162" s="38"/>
      <c r="Q162" s="38"/>
      <c r="R162" s="38"/>
      <c r="S162" s="38"/>
      <c r="T162" s="39"/>
      <c r="U162" s="39"/>
      <c r="V162" s="39"/>
      <c r="W162" s="39"/>
      <c r="X162" s="39"/>
      <c r="Y162" s="39"/>
      <c r="Z162" s="39"/>
    </row>
    <row r="163">
      <c r="A163" s="49" t="s">
        <v>526</v>
      </c>
      <c r="B163" s="50">
        <v>451288.0</v>
      </c>
      <c r="C163" s="51">
        <v>45600.0</v>
      </c>
      <c r="D163" s="52" t="s">
        <v>470</v>
      </c>
      <c r="E163" s="52" t="s">
        <v>105</v>
      </c>
      <c r="F163" s="52" t="s">
        <v>451</v>
      </c>
      <c r="G163" s="52"/>
      <c r="H163" s="53" t="s">
        <v>66</v>
      </c>
      <c r="I163" s="54">
        <v>720.72</v>
      </c>
      <c r="J163" s="55" t="s">
        <v>527</v>
      </c>
      <c r="K163" s="38"/>
      <c r="L163" s="38"/>
      <c r="M163" s="38"/>
      <c r="N163" s="38"/>
      <c r="O163" s="38"/>
      <c r="P163" s="38"/>
      <c r="Q163" s="38"/>
      <c r="R163" s="38"/>
      <c r="S163" s="38"/>
      <c r="T163" s="39"/>
      <c r="U163" s="39"/>
      <c r="V163" s="39"/>
      <c r="W163" s="39"/>
      <c r="X163" s="39"/>
      <c r="Y163" s="39"/>
      <c r="Z163" s="39"/>
    </row>
    <row r="164">
      <c r="A164" s="49" t="s">
        <v>528</v>
      </c>
      <c r="B164" s="50">
        <v>451289.0</v>
      </c>
      <c r="C164" s="51">
        <v>45600.0</v>
      </c>
      <c r="D164" s="52" t="s">
        <v>529</v>
      </c>
      <c r="E164" s="52" t="s">
        <v>105</v>
      </c>
      <c r="F164" s="52" t="s">
        <v>451</v>
      </c>
      <c r="G164" s="52"/>
      <c r="H164" s="53" t="s">
        <v>66</v>
      </c>
      <c r="I164" s="54">
        <v>720.72</v>
      </c>
      <c r="J164" s="55" t="s">
        <v>530</v>
      </c>
      <c r="K164" s="38"/>
      <c r="L164" s="38"/>
      <c r="M164" s="38"/>
      <c r="N164" s="38"/>
      <c r="O164" s="38"/>
      <c r="P164" s="38"/>
      <c r="Q164" s="38"/>
      <c r="R164" s="38"/>
      <c r="S164" s="38"/>
      <c r="T164" s="39"/>
      <c r="U164" s="39"/>
      <c r="V164" s="39"/>
      <c r="W164" s="39"/>
      <c r="X164" s="39"/>
      <c r="Y164" s="39"/>
      <c r="Z164" s="39"/>
    </row>
    <row r="165">
      <c r="A165" s="49" t="s">
        <v>531</v>
      </c>
      <c r="B165" s="50">
        <v>451290.0</v>
      </c>
      <c r="C165" s="51">
        <v>45600.0</v>
      </c>
      <c r="D165" s="52" t="s">
        <v>529</v>
      </c>
      <c r="E165" s="52" t="s">
        <v>105</v>
      </c>
      <c r="F165" s="52" t="s">
        <v>451</v>
      </c>
      <c r="G165" s="52"/>
      <c r="H165" s="53" t="s">
        <v>66</v>
      </c>
      <c r="I165" s="54">
        <v>720.72</v>
      </c>
      <c r="J165" s="55" t="s">
        <v>532</v>
      </c>
      <c r="K165" s="38"/>
      <c r="L165" s="38"/>
      <c r="M165" s="38"/>
      <c r="N165" s="38"/>
      <c r="O165" s="38"/>
      <c r="P165" s="38"/>
      <c r="Q165" s="38"/>
      <c r="R165" s="38"/>
      <c r="S165" s="38"/>
      <c r="T165" s="39"/>
      <c r="U165" s="39"/>
      <c r="V165" s="39"/>
      <c r="W165" s="39"/>
      <c r="X165" s="39"/>
      <c r="Y165" s="39"/>
      <c r="Z165" s="39"/>
    </row>
    <row r="166">
      <c r="A166" s="56" t="s">
        <v>533</v>
      </c>
      <c r="B166" s="41">
        <v>451291.0</v>
      </c>
      <c r="C166" s="42">
        <v>45600.0</v>
      </c>
      <c r="D166" s="43" t="s">
        <v>534</v>
      </c>
      <c r="E166" s="43" t="s">
        <v>535</v>
      </c>
      <c r="F166" s="43" t="s">
        <v>536</v>
      </c>
      <c r="G166" s="43"/>
      <c r="H166" s="44" t="s">
        <v>66</v>
      </c>
      <c r="I166" s="45">
        <v>720.72</v>
      </c>
      <c r="J166" s="46" t="s">
        <v>537</v>
      </c>
      <c r="K166" s="47"/>
      <c r="L166" s="47"/>
      <c r="M166" s="47"/>
      <c r="N166" s="47"/>
      <c r="O166" s="47"/>
      <c r="P166" s="47"/>
      <c r="Q166" s="47"/>
      <c r="R166" s="47"/>
      <c r="S166" s="47"/>
      <c r="T166" s="48"/>
      <c r="U166" s="48"/>
      <c r="V166" s="48"/>
      <c r="W166" s="48"/>
      <c r="X166" s="48"/>
      <c r="Y166" s="48"/>
      <c r="Z166" s="48"/>
    </row>
    <row r="167">
      <c r="A167" s="49" t="s">
        <v>538</v>
      </c>
      <c r="B167" s="50">
        <v>451292.0</v>
      </c>
      <c r="C167" s="51">
        <v>45600.0</v>
      </c>
      <c r="D167" s="52" t="s">
        <v>539</v>
      </c>
      <c r="E167" s="52" t="s">
        <v>540</v>
      </c>
      <c r="F167" s="52" t="s">
        <v>541</v>
      </c>
      <c r="G167" s="52"/>
      <c r="H167" s="53" t="s">
        <v>60</v>
      </c>
      <c r="I167" s="54">
        <v>381.39</v>
      </c>
      <c r="J167" s="55" t="s">
        <v>542</v>
      </c>
      <c r="K167" s="38"/>
      <c r="L167" s="38"/>
      <c r="M167" s="38"/>
      <c r="N167" s="38"/>
      <c r="O167" s="38"/>
      <c r="P167" s="38"/>
      <c r="Q167" s="38"/>
      <c r="R167" s="38"/>
      <c r="S167" s="38"/>
      <c r="T167" s="39"/>
      <c r="U167" s="39"/>
      <c r="V167" s="39"/>
      <c r="W167" s="39"/>
      <c r="X167" s="39"/>
      <c r="Y167" s="39"/>
      <c r="Z167" s="39"/>
    </row>
    <row r="168">
      <c r="A168" s="49" t="s">
        <v>543</v>
      </c>
      <c r="B168" s="50">
        <v>451293.0</v>
      </c>
      <c r="C168" s="51">
        <v>45600.0</v>
      </c>
      <c r="D168" s="52" t="s">
        <v>544</v>
      </c>
      <c r="E168" s="52" t="s">
        <v>545</v>
      </c>
      <c r="F168" s="52" t="s">
        <v>165</v>
      </c>
      <c r="G168" s="52"/>
      <c r="H168" s="53" t="s">
        <v>546</v>
      </c>
      <c r="I168" s="54">
        <v>1864.14</v>
      </c>
      <c r="J168" s="55" t="s">
        <v>547</v>
      </c>
      <c r="K168" s="38"/>
      <c r="L168" s="38"/>
      <c r="M168" s="38"/>
      <c r="N168" s="38"/>
      <c r="O168" s="38"/>
      <c r="P168" s="38"/>
      <c r="Q168" s="38"/>
      <c r="R168" s="38"/>
      <c r="S168" s="38"/>
      <c r="T168" s="39"/>
      <c r="U168" s="39"/>
      <c r="V168" s="39"/>
      <c r="W168" s="39"/>
      <c r="X168" s="39"/>
      <c r="Y168" s="39"/>
      <c r="Z168" s="39"/>
    </row>
    <row r="169">
      <c r="A169" s="49" t="s">
        <v>548</v>
      </c>
      <c r="B169" s="50">
        <v>451294.0</v>
      </c>
      <c r="C169" s="51">
        <v>45600.0</v>
      </c>
      <c r="D169" s="52" t="s">
        <v>549</v>
      </c>
      <c r="E169" s="52" t="s">
        <v>550</v>
      </c>
      <c r="F169" s="52" t="s">
        <v>551</v>
      </c>
      <c r="G169" s="52"/>
      <c r="H169" s="53" t="s">
        <v>66</v>
      </c>
      <c r="I169" s="54">
        <v>720.72</v>
      </c>
      <c r="J169" s="55" t="s">
        <v>552</v>
      </c>
      <c r="K169" s="38"/>
      <c r="L169" s="38"/>
      <c r="M169" s="38"/>
      <c r="N169" s="38"/>
      <c r="O169" s="38"/>
      <c r="P169" s="38"/>
      <c r="Q169" s="38"/>
      <c r="R169" s="38"/>
      <c r="S169" s="38"/>
      <c r="T169" s="39"/>
      <c r="U169" s="39"/>
      <c r="V169" s="39"/>
      <c r="W169" s="39"/>
      <c r="X169" s="39"/>
      <c r="Y169" s="39"/>
      <c r="Z169" s="39"/>
    </row>
    <row r="170">
      <c r="A170" s="125" t="s">
        <v>68</v>
      </c>
      <c r="B170" s="126">
        <v>451295.0</v>
      </c>
      <c r="C170" s="127" t="s">
        <v>69</v>
      </c>
      <c r="D170" s="128" t="s">
        <v>68</v>
      </c>
      <c r="E170" s="43"/>
      <c r="F170" s="43"/>
      <c r="G170" s="128" t="s">
        <v>68</v>
      </c>
      <c r="H170" s="129" t="s">
        <v>68</v>
      </c>
      <c r="I170" s="45">
        <v>0.0</v>
      </c>
      <c r="J170" s="130" t="s">
        <v>68</v>
      </c>
      <c r="K170" s="47"/>
      <c r="L170" s="47"/>
      <c r="M170" s="47"/>
      <c r="N170" s="47"/>
      <c r="O170" s="47"/>
      <c r="P170" s="47"/>
      <c r="Q170" s="47"/>
      <c r="R170" s="47"/>
      <c r="S170" s="47"/>
      <c r="T170" s="48"/>
      <c r="U170" s="48"/>
      <c r="V170" s="48"/>
      <c r="W170" s="48"/>
      <c r="X170" s="48"/>
      <c r="Y170" s="48"/>
      <c r="Z170" s="48"/>
    </row>
    <row r="171">
      <c r="A171" s="93" t="s">
        <v>553</v>
      </c>
      <c r="B171" s="94">
        <v>451296.0</v>
      </c>
      <c r="C171" s="95">
        <v>45601.0</v>
      </c>
      <c r="D171" s="96" t="s">
        <v>554</v>
      </c>
      <c r="E171" s="96" t="s">
        <v>555</v>
      </c>
      <c r="F171" s="96" t="s">
        <v>556</v>
      </c>
      <c r="G171" s="96"/>
      <c r="H171" s="97" t="s">
        <v>239</v>
      </c>
      <c r="I171" s="98">
        <v>3712.93</v>
      </c>
      <c r="J171" s="99" t="s">
        <v>557</v>
      </c>
      <c r="K171" s="100"/>
      <c r="L171" s="100" t="s">
        <v>558</v>
      </c>
      <c r="O171" s="100"/>
      <c r="P171" s="100"/>
      <c r="Q171" s="100"/>
      <c r="R171" s="100"/>
      <c r="S171" s="100"/>
      <c r="T171" s="101"/>
      <c r="U171" s="101"/>
      <c r="V171" s="101"/>
      <c r="W171" s="101"/>
      <c r="X171" s="101"/>
      <c r="Y171" s="101"/>
      <c r="Z171" s="101"/>
    </row>
    <row r="172">
      <c r="A172" s="77"/>
      <c r="B172" s="77"/>
      <c r="C172" s="77"/>
      <c r="D172" s="77"/>
      <c r="E172" s="77"/>
      <c r="F172" s="77"/>
      <c r="G172" s="77"/>
      <c r="H172" s="97" t="s">
        <v>219</v>
      </c>
      <c r="I172" s="98">
        <v>5417.16</v>
      </c>
      <c r="J172" s="77"/>
      <c r="K172" s="131">
        <f>SUM(I171:I172)</f>
        <v>9130.09</v>
      </c>
      <c r="O172" s="100"/>
      <c r="P172" s="100"/>
      <c r="Q172" s="100"/>
      <c r="R172" s="100"/>
      <c r="S172" s="100"/>
      <c r="T172" s="101"/>
      <c r="U172" s="101"/>
      <c r="V172" s="101"/>
      <c r="W172" s="101"/>
      <c r="X172" s="101"/>
      <c r="Y172" s="101"/>
      <c r="Z172" s="101"/>
    </row>
    <row r="173">
      <c r="A173" s="87" t="s">
        <v>559</v>
      </c>
      <c r="B173" s="88">
        <v>451297.0</v>
      </c>
      <c r="C173" s="89">
        <v>45601.0</v>
      </c>
      <c r="D173" s="90" t="s">
        <v>560</v>
      </c>
      <c r="E173" s="90" t="s">
        <v>561</v>
      </c>
      <c r="F173" s="90" t="s">
        <v>562</v>
      </c>
      <c r="G173" s="90"/>
      <c r="H173" s="53" t="s">
        <v>66</v>
      </c>
      <c r="I173" s="54">
        <v>720.72</v>
      </c>
      <c r="J173" s="91" t="s">
        <v>563</v>
      </c>
      <c r="K173" s="38"/>
      <c r="L173" s="38"/>
      <c r="M173" s="38"/>
      <c r="N173" s="38"/>
      <c r="O173" s="38"/>
      <c r="P173" s="38"/>
      <c r="Q173" s="38"/>
      <c r="R173" s="38"/>
      <c r="S173" s="38"/>
      <c r="T173" s="39"/>
      <c r="U173" s="39"/>
      <c r="V173" s="39"/>
      <c r="W173" s="39"/>
      <c r="X173" s="39"/>
      <c r="Y173" s="39"/>
      <c r="Z173" s="39"/>
    </row>
    <row r="174">
      <c r="A174" s="104"/>
      <c r="B174" s="104"/>
      <c r="C174" s="104"/>
      <c r="D174" s="104"/>
      <c r="E174" s="104"/>
      <c r="F174" s="104"/>
      <c r="G174" s="104"/>
      <c r="H174" s="53" t="s">
        <v>46</v>
      </c>
      <c r="I174" s="54">
        <v>949.9</v>
      </c>
      <c r="J174" s="104"/>
      <c r="K174" s="38"/>
      <c r="L174" s="38"/>
      <c r="M174" s="38"/>
      <c r="N174" s="38"/>
      <c r="O174" s="38"/>
      <c r="P174" s="38"/>
      <c r="Q174" s="38"/>
      <c r="R174" s="38"/>
      <c r="S174" s="38"/>
      <c r="T174" s="39"/>
      <c r="U174" s="39"/>
      <c r="V174" s="39"/>
      <c r="W174" s="39"/>
      <c r="X174" s="39"/>
      <c r="Y174" s="39"/>
      <c r="Z174" s="39"/>
    </row>
    <row r="175">
      <c r="A175" s="77"/>
      <c r="B175" s="77"/>
      <c r="C175" s="77"/>
      <c r="D175" s="77"/>
      <c r="E175" s="77"/>
      <c r="F175" s="77"/>
      <c r="G175" s="77"/>
      <c r="H175" s="53" t="s">
        <v>564</v>
      </c>
      <c r="I175" s="54">
        <v>89.0</v>
      </c>
      <c r="J175" s="77"/>
      <c r="K175" s="92">
        <f>SUM(I173:I175)</f>
        <v>1759.62</v>
      </c>
      <c r="L175" s="38"/>
      <c r="M175" s="38"/>
      <c r="N175" s="38"/>
      <c r="O175" s="38"/>
      <c r="P175" s="38"/>
      <c r="Q175" s="38"/>
      <c r="R175" s="38"/>
      <c r="S175" s="38"/>
      <c r="T175" s="39"/>
      <c r="U175" s="39"/>
      <c r="V175" s="39"/>
      <c r="W175" s="39"/>
      <c r="X175" s="39"/>
      <c r="Y175" s="39"/>
      <c r="Z175" s="39"/>
    </row>
    <row r="176">
      <c r="A176" s="56" t="s">
        <v>565</v>
      </c>
      <c r="B176" s="41">
        <v>451298.0</v>
      </c>
      <c r="C176" s="42">
        <v>45601.0</v>
      </c>
      <c r="D176" s="43" t="s">
        <v>566</v>
      </c>
      <c r="E176" s="43" t="s">
        <v>44</v>
      </c>
      <c r="F176" s="43" t="s">
        <v>567</v>
      </c>
      <c r="G176" s="43"/>
      <c r="H176" s="44" t="s">
        <v>66</v>
      </c>
      <c r="I176" s="45">
        <v>720.72</v>
      </c>
      <c r="J176" s="46" t="s">
        <v>568</v>
      </c>
      <c r="K176" s="47"/>
      <c r="L176" s="47"/>
      <c r="M176" s="47"/>
      <c r="N176" s="47"/>
      <c r="O176" s="47"/>
      <c r="P176" s="47"/>
      <c r="Q176" s="47"/>
      <c r="R176" s="47"/>
      <c r="S176" s="47"/>
      <c r="T176" s="48"/>
      <c r="U176" s="48"/>
      <c r="V176" s="48"/>
      <c r="W176" s="48"/>
      <c r="X176" s="48"/>
      <c r="Y176" s="48"/>
      <c r="Z176" s="48"/>
    </row>
    <row r="177">
      <c r="A177" s="49" t="s">
        <v>569</v>
      </c>
      <c r="B177" s="50">
        <v>451299.0</v>
      </c>
      <c r="C177" s="51">
        <v>45601.0</v>
      </c>
      <c r="D177" s="52" t="s">
        <v>71</v>
      </c>
      <c r="E177" s="52" t="s">
        <v>570</v>
      </c>
      <c r="F177" s="52"/>
      <c r="G177" s="52"/>
      <c r="H177" s="53" t="s">
        <v>52</v>
      </c>
      <c r="I177" s="54">
        <v>778.18</v>
      </c>
      <c r="J177" s="55" t="s">
        <v>571</v>
      </c>
      <c r="K177" s="38"/>
      <c r="L177" s="38"/>
      <c r="M177" s="38"/>
      <c r="N177" s="38"/>
      <c r="O177" s="38"/>
      <c r="P177" s="38"/>
      <c r="Q177" s="38"/>
      <c r="R177" s="38"/>
      <c r="S177" s="38"/>
      <c r="T177" s="39"/>
      <c r="U177" s="39"/>
      <c r="V177" s="39"/>
      <c r="W177" s="39"/>
      <c r="X177" s="39"/>
      <c r="Y177" s="39"/>
      <c r="Z177" s="39"/>
    </row>
    <row r="178">
      <c r="A178" s="49" t="s">
        <v>572</v>
      </c>
      <c r="B178" s="50">
        <v>451300.0</v>
      </c>
      <c r="C178" s="51">
        <v>45601.0</v>
      </c>
      <c r="D178" s="52" t="s">
        <v>573</v>
      </c>
      <c r="E178" s="52" t="s">
        <v>105</v>
      </c>
      <c r="F178" s="52" t="s">
        <v>574</v>
      </c>
      <c r="G178" s="52"/>
      <c r="H178" s="53" t="s">
        <v>60</v>
      </c>
      <c r="I178" s="54">
        <v>381.39</v>
      </c>
      <c r="J178" s="55" t="s">
        <v>575</v>
      </c>
      <c r="K178" s="38"/>
      <c r="L178" s="38"/>
      <c r="M178" s="38"/>
      <c r="N178" s="38"/>
      <c r="O178" s="38"/>
      <c r="P178" s="38"/>
      <c r="Q178" s="38"/>
      <c r="R178" s="38"/>
      <c r="S178" s="38"/>
      <c r="T178" s="39"/>
      <c r="U178" s="39"/>
      <c r="V178" s="39"/>
      <c r="W178" s="39"/>
      <c r="X178" s="39"/>
      <c r="Y178" s="39"/>
      <c r="Z178" s="39"/>
    </row>
    <row r="179">
      <c r="A179" s="56" t="s">
        <v>576</v>
      </c>
      <c r="B179" s="41">
        <v>452201.0</v>
      </c>
      <c r="C179" s="42">
        <v>45602.0</v>
      </c>
      <c r="D179" s="43"/>
      <c r="E179" s="43"/>
      <c r="F179" s="43"/>
      <c r="G179" s="43" t="s">
        <v>577</v>
      </c>
      <c r="H179" s="44" t="s">
        <v>578</v>
      </c>
      <c r="I179" s="45">
        <v>1178.33</v>
      </c>
      <c r="J179" s="46" t="s">
        <v>579</v>
      </c>
      <c r="K179" s="47"/>
      <c r="L179" s="47"/>
      <c r="M179" s="47"/>
      <c r="N179" s="47"/>
      <c r="O179" s="47"/>
      <c r="P179" s="47"/>
      <c r="Q179" s="47"/>
      <c r="R179" s="47"/>
      <c r="S179" s="47"/>
      <c r="T179" s="48"/>
      <c r="U179" s="48"/>
      <c r="V179" s="48"/>
      <c r="W179" s="48"/>
      <c r="X179" s="48"/>
      <c r="Y179" s="48"/>
      <c r="Z179" s="48"/>
    </row>
    <row r="180">
      <c r="A180" s="87" t="s">
        <v>580</v>
      </c>
      <c r="B180" s="88">
        <v>452202.0</v>
      </c>
      <c r="C180" s="89">
        <v>45602.0</v>
      </c>
      <c r="D180" s="90" t="s">
        <v>581</v>
      </c>
      <c r="E180" s="90" t="s">
        <v>582</v>
      </c>
      <c r="F180" s="90" t="s">
        <v>583</v>
      </c>
      <c r="G180" s="90"/>
      <c r="H180" s="53" t="s">
        <v>200</v>
      </c>
      <c r="I180" s="54">
        <v>89.0</v>
      </c>
      <c r="J180" s="91" t="s">
        <v>584</v>
      </c>
      <c r="K180" s="38"/>
      <c r="L180" s="38"/>
      <c r="M180" s="38"/>
      <c r="N180" s="38"/>
      <c r="O180" s="38"/>
      <c r="P180" s="38"/>
      <c r="Q180" s="38"/>
      <c r="R180" s="38"/>
      <c r="S180" s="38"/>
      <c r="T180" s="39"/>
      <c r="U180" s="39"/>
      <c r="V180" s="39"/>
      <c r="W180" s="39"/>
      <c r="X180" s="39"/>
      <c r="Y180" s="39"/>
      <c r="Z180" s="39"/>
    </row>
    <row r="181">
      <c r="A181" s="77"/>
      <c r="B181" s="77"/>
      <c r="C181" s="77"/>
      <c r="D181" s="77"/>
      <c r="E181" s="77"/>
      <c r="F181" s="77"/>
      <c r="G181" s="77"/>
      <c r="H181" s="53" t="s">
        <v>193</v>
      </c>
      <c r="I181" s="54">
        <v>201.22</v>
      </c>
      <c r="J181" s="77"/>
      <c r="K181" s="38"/>
      <c r="L181" s="38"/>
      <c r="M181" s="38"/>
      <c r="N181" s="38"/>
      <c r="O181" s="38"/>
      <c r="P181" s="38"/>
      <c r="Q181" s="38"/>
      <c r="R181" s="38"/>
      <c r="S181" s="38"/>
      <c r="T181" s="39"/>
      <c r="U181" s="39"/>
      <c r="V181" s="39"/>
      <c r="W181" s="39"/>
      <c r="X181" s="39"/>
      <c r="Y181" s="39"/>
      <c r="Z181" s="39"/>
    </row>
    <row r="182">
      <c r="A182" s="49" t="s">
        <v>585</v>
      </c>
      <c r="B182" s="41">
        <v>452203.0</v>
      </c>
      <c r="C182" s="51">
        <v>45602.0</v>
      </c>
      <c r="D182" s="52" t="s">
        <v>586</v>
      </c>
      <c r="E182" s="52" t="s">
        <v>587</v>
      </c>
      <c r="F182" s="52" t="s">
        <v>588</v>
      </c>
      <c r="G182" s="52"/>
      <c r="H182" s="53" t="s">
        <v>139</v>
      </c>
      <c r="I182" s="54">
        <v>89.0</v>
      </c>
      <c r="J182" s="55" t="s">
        <v>589</v>
      </c>
      <c r="K182" s="38"/>
      <c r="L182" s="38"/>
      <c r="M182" s="38"/>
      <c r="N182" s="38"/>
      <c r="O182" s="38"/>
      <c r="P182" s="38"/>
      <c r="Q182" s="38"/>
      <c r="R182" s="38"/>
      <c r="S182" s="38"/>
      <c r="T182" s="39"/>
      <c r="U182" s="39"/>
      <c r="V182" s="39"/>
      <c r="W182" s="39"/>
      <c r="X182" s="39"/>
      <c r="Y182" s="39"/>
      <c r="Z182" s="39"/>
    </row>
    <row r="183">
      <c r="A183" s="49" t="s">
        <v>590</v>
      </c>
      <c r="B183" s="50">
        <v>452204.0</v>
      </c>
      <c r="C183" s="51">
        <v>45602.0</v>
      </c>
      <c r="D183" s="52"/>
      <c r="E183" s="52"/>
      <c r="F183" s="52"/>
      <c r="G183" s="52" t="s">
        <v>591</v>
      </c>
      <c r="H183" s="53" t="s">
        <v>592</v>
      </c>
      <c r="I183" s="54">
        <v>5417.16</v>
      </c>
      <c r="J183" s="55" t="s">
        <v>593</v>
      </c>
      <c r="K183" s="38"/>
      <c r="L183" s="38"/>
      <c r="M183" s="38"/>
      <c r="N183" s="38"/>
      <c r="O183" s="38"/>
      <c r="P183" s="38"/>
      <c r="Q183" s="38"/>
      <c r="R183" s="38"/>
      <c r="S183" s="38"/>
      <c r="T183" s="39"/>
      <c r="U183" s="39"/>
      <c r="V183" s="39"/>
      <c r="W183" s="39"/>
      <c r="X183" s="39"/>
      <c r="Y183" s="39"/>
      <c r="Z183" s="39"/>
    </row>
    <row r="184">
      <c r="A184" s="49" t="s">
        <v>590</v>
      </c>
      <c r="B184" s="41">
        <v>452205.0</v>
      </c>
      <c r="C184" s="51">
        <v>45602.0</v>
      </c>
      <c r="D184" s="52"/>
      <c r="E184" s="52"/>
      <c r="F184" s="52"/>
      <c r="G184" s="52" t="s">
        <v>591</v>
      </c>
      <c r="H184" s="53" t="s">
        <v>594</v>
      </c>
      <c r="I184" s="54">
        <v>11771.33</v>
      </c>
      <c r="J184" s="55" t="s">
        <v>595</v>
      </c>
      <c r="K184" s="38"/>
      <c r="L184" s="38"/>
      <c r="M184" s="38"/>
      <c r="N184" s="38"/>
      <c r="O184" s="38"/>
      <c r="P184" s="38"/>
      <c r="Q184" s="38"/>
      <c r="R184" s="38"/>
      <c r="S184" s="38"/>
      <c r="T184" s="39"/>
      <c r="U184" s="39"/>
      <c r="V184" s="39"/>
      <c r="W184" s="39"/>
      <c r="X184" s="39"/>
      <c r="Y184" s="39"/>
      <c r="Z184" s="39"/>
    </row>
    <row r="185">
      <c r="A185" s="49" t="s">
        <v>590</v>
      </c>
      <c r="B185" s="50">
        <v>452206.0</v>
      </c>
      <c r="C185" s="51">
        <v>45602.0</v>
      </c>
      <c r="D185" s="52"/>
      <c r="E185" s="52"/>
      <c r="F185" s="52"/>
      <c r="G185" s="52" t="s">
        <v>591</v>
      </c>
      <c r="H185" s="53" t="s">
        <v>596</v>
      </c>
      <c r="I185" s="54">
        <v>943.07</v>
      </c>
      <c r="J185" s="55" t="s">
        <v>597</v>
      </c>
      <c r="K185" s="38"/>
      <c r="L185" s="38"/>
      <c r="M185" s="38"/>
      <c r="N185" s="38"/>
      <c r="O185" s="38"/>
      <c r="P185" s="38"/>
      <c r="Q185" s="38"/>
      <c r="R185" s="38"/>
      <c r="S185" s="38"/>
      <c r="T185" s="39"/>
      <c r="U185" s="39"/>
      <c r="V185" s="39"/>
      <c r="W185" s="39"/>
      <c r="X185" s="39"/>
      <c r="Y185" s="39"/>
      <c r="Z185" s="39"/>
    </row>
    <row r="186">
      <c r="A186" s="49" t="s">
        <v>590</v>
      </c>
      <c r="B186" s="41">
        <v>452207.0</v>
      </c>
      <c r="C186" s="51">
        <v>45602.0</v>
      </c>
      <c r="D186" s="52"/>
      <c r="E186" s="52"/>
      <c r="F186" s="52"/>
      <c r="G186" s="52" t="s">
        <v>591</v>
      </c>
      <c r="H186" s="53" t="s">
        <v>598</v>
      </c>
      <c r="I186" s="54">
        <v>739.07</v>
      </c>
      <c r="J186" s="55" t="s">
        <v>599</v>
      </c>
      <c r="K186" s="38"/>
      <c r="L186" s="38"/>
      <c r="M186" s="38"/>
      <c r="N186" s="38"/>
      <c r="O186" s="38"/>
      <c r="P186" s="38"/>
      <c r="Q186" s="38"/>
      <c r="R186" s="38"/>
      <c r="S186" s="38"/>
      <c r="T186" s="39"/>
      <c r="U186" s="39"/>
      <c r="V186" s="39"/>
      <c r="W186" s="39"/>
      <c r="X186" s="39"/>
      <c r="Y186" s="39"/>
      <c r="Z186" s="39"/>
    </row>
    <row r="187">
      <c r="A187" s="63"/>
      <c r="B187" s="64">
        <v>452208.0</v>
      </c>
      <c r="C187" s="65">
        <v>45602.0</v>
      </c>
      <c r="D187" s="66"/>
      <c r="E187" s="66"/>
      <c r="F187" s="66"/>
      <c r="G187" s="66" t="s">
        <v>600</v>
      </c>
      <c r="H187" s="67" t="s">
        <v>601</v>
      </c>
      <c r="I187" s="68">
        <f>824.22*35</f>
        <v>28847.7</v>
      </c>
      <c r="J187" s="69"/>
      <c r="K187" s="70"/>
      <c r="L187" s="70"/>
      <c r="M187" s="70"/>
      <c r="N187" s="70"/>
      <c r="O187" s="70"/>
      <c r="P187" s="70"/>
      <c r="Q187" s="70"/>
      <c r="R187" s="70"/>
      <c r="S187" s="70"/>
      <c r="T187" s="71"/>
      <c r="U187" s="71"/>
      <c r="V187" s="71"/>
      <c r="W187" s="71"/>
      <c r="X187" s="71"/>
      <c r="Y187" s="71"/>
      <c r="Z187" s="71"/>
    </row>
    <row r="188">
      <c r="A188" s="63"/>
      <c r="B188" s="64">
        <v>452209.0</v>
      </c>
      <c r="C188" s="65">
        <v>45602.0</v>
      </c>
      <c r="D188" s="66" t="s">
        <v>602</v>
      </c>
      <c r="E188" s="66" t="s">
        <v>105</v>
      </c>
      <c r="F188" s="66" t="s">
        <v>603</v>
      </c>
      <c r="G188" s="66"/>
      <c r="H188" s="67" t="s">
        <v>604</v>
      </c>
      <c r="I188" s="68">
        <v>720.72</v>
      </c>
      <c r="J188" s="69"/>
      <c r="K188" s="70"/>
      <c r="L188" s="70"/>
      <c r="M188" s="70"/>
      <c r="N188" s="70"/>
      <c r="O188" s="70"/>
      <c r="P188" s="70"/>
      <c r="Q188" s="70"/>
      <c r="R188" s="70"/>
      <c r="S188" s="70"/>
      <c r="T188" s="71"/>
      <c r="U188" s="71"/>
      <c r="V188" s="71"/>
      <c r="W188" s="71"/>
      <c r="X188" s="71"/>
      <c r="Y188" s="71"/>
      <c r="Z188" s="71"/>
    </row>
    <row r="189">
      <c r="A189" s="49" t="s">
        <v>605</v>
      </c>
      <c r="B189" s="50">
        <v>452210.0</v>
      </c>
      <c r="C189" s="51">
        <v>45603.0</v>
      </c>
      <c r="D189" s="52" t="s">
        <v>606</v>
      </c>
      <c r="E189" s="52" t="s">
        <v>242</v>
      </c>
      <c r="F189" s="52" t="s">
        <v>105</v>
      </c>
      <c r="G189" s="52"/>
      <c r="H189" s="53" t="s">
        <v>607</v>
      </c>
      <c r="I189" s="54">
        <f>381.39*14</f>
        <v>5339.46</v>
      </c>
      <c r="J189" s="55" t="s">
        <v>608</v>
      </c>
      <c r="K189" s="38"/>
      <c r="L189" s="38"/>
      <c r="M189" s="38"/>
      <c r="N189" s="38"/>
      <c r="O189" s="38"/>
      <c r="P189" s="38"/>
      <c r="Q189" s="38"/>
      <c r="R189" s="38"/>
      <c r="S189" s="38"/>
      <c r="T189" s="39"/>
      <c r="U189" s="39"/>
      <c r="V189" s="39"/>
      <c r="W189" s="39"/>
      <c r="X189" s="39"/>
      <c r="Y189" s="39"/>
      <c r="Z189" s="39"/>
    </row>
    <row r="190">
      <c r="A190" s="49" t="s">
        <v>609</v>
      </c>
      <c r="B190" s="41">
        <v>452211.0</v>
      </c>
      <c r="C190" s="51">
        <v>45603.0</v>
      </c>
      <c r="D190" s="52" t="s">
        <v>610</v>
      </c>
      <c r="E190" s="52" t="s">
        <v>611</v>
      </c>
      <c r="F190" s="52" t="s">
        <v>447</v>
      </c>
      <c r="G190" s="52"/>
      <c r="H190" s="53" t="s">
        <v>60</v>
      </c>
      <c r="I190" s="54">
        <v>381.39</v>
      </c>
      <c r="J190" s="55" t="s">
        <v>612</v>
      </c>
      <c r="K190" s="38"/>
      <c r="L190" s="38"/>
      <c r="M190" s="38"/>
      <c r="N190" s="38"/>
      <c r="O190" s="38"/>
      <c r="P190" s="38"/>
      <c r="Q190" s="38"/>
      <c r="R190" s="38"/>
      <c r="S190" s="38"/>
      <c r="T190" s="39"/>
      <c r="U190" s="39"/>
      <c r="V190" s="39"/>
      <c r="W190" s="39"/>
      <c r="X190" s="39"/>
      <c r="Y190" s="39"/>
      <c r="Z190" s="39"/>
    </row>
    <row r="191">
      <c r="A191" s="49" t="s">
        <v>613</v>
      </c>
      <c r="B191" s="50">
        <v>452212.0</v>
      </c>
      <c r="C191" s="51">
        <v>45603.0</v>
      </c>
      <c r="D191" s="52" t="s">
        <v>614</v>
      </c>
      <c r="E191" s="52" t="s">
        <v>316</v>
      </c>
      <c r="F191" s="52" t="s">
        <v>615</v>
      </c>
      <c r="G191" s="52"/>
      <c r="H191" s="53" t="s">
        <v>60</v>
      </c>
      <c r="I191" s="54">
        <v>381.39</v>
      </c>
      <c r="J191" s="55" t="s">
        <v>616</v>
      </c>
      <c r="K191" s="38"/>
      <c r="L191" s="38"/>
      <c r="M191" s="38"/>
      <c r="N191" s="38"/>
      <c r="O191" s="38"/>
      <c r="P191" s="38"/>
      <c r="Q191" s="38"/>
      <c r="R191" s="38"/>
      <c r="S191" s="38"/>
      <c r="T191" s="39"/>
      <c r="U191" s="39"/>
      <c r="V191" s="39"/>
      <c r="W191" s="39"/>
      <c r="X191" s="39"/>
      <c r="Y191" s="39"/>
      <c r="Z191" s="39"/>
    </row>
    <row r="192">
      <c r="A192" s="63"/>
      <c r="B192" s="64">
        <v>452213.0</v>
      </c>
      <c r="C192" s="65">
        <v>45603.0</v>
      </c>
      <c r="D192" s="66"/>
      <c r="E192" s="66"/>
      <c r="F192" s="66"/>
      <c r="G192" s="66" t="s">
        <v>617</v>
      </c>
      <c r="H192" s="67" t="s">
        <v>139</v>
      </c>
      <c r="I192" s="68">
        <v>89.0</v>
      </c>
      <c r="J192" s="69"/>
      <c r="K192" s="70"/>
      <c r="L192" s="70"/>
      <c r="M192" s="70"/>
      <c r="N192" s="70"/>
      <c r="O192" s="70"/>
      <c r="P192" s="70"/>
      <c r="Q192" s="70"/>
      <c r="R192" s="70"/>
      <c r="S192" s="70"/>
      <c r="T192" s="71"/>
      <c r="U192" s="71"/>
      <c r="V192" s="71"/>
      <c r="W192" s="71"/>
      <c r="X192" s="71"/>
      <c r="Y192" s="71"/>
      <c r="Z192" s="71"/>
    </row>
    <row r="193">
      <c r="A193" s="56">
        <v>12358.0</v>
      </c>
      <c r="B193" s="41">
        <v>452214.0</v>
      </c>
      <c r="C193" s="42">
        <v>45603.0</v>
      </c>
      <c r="D193" s="43" t="s">
        <v>618</v>
      </c>
      <c r="E193" s="43" t="s">
        <v>44</v>
      </c>
      <c r="F193" s="43" t="s">
        <v>619</v>
      </c>
      <c r="G193" s="43"/>
      <c r="H193" s="44" t="s">
        <v>129</v>
      </c>
      <c r="I193" s="45">
        <v>824.22</v>
      </c>
      <c r="J193" s="46" t="s">
        <v>620</v>
      </c>
      <c r="K193" s="47"/>
      <c r="L193" s="47"/>
      <c r="M193" s="47"/>
      <c r="N193" s="47"/>
      <c r="O193" s="47"/>
      <c r="P193" s="47"/>
      <c r="Q193" s="47"/>
      <c r="R193" s="47"/>
      <c r="S193" s="47"/>
      <c r="T193" s="48"/>
      <c r="U193" s="48"/>
      <c r="V193" s="48"/>
      <c r="W193" s="48"/>
      <c r="X193" s="48"/>
      <c r="Y193" s="48"/>
      <c r="Z193" s="48"/>
    </row>
    <row r="194">
      <c r="A194" s="87" t="s">
        <v>621</v>
      </c>
      <c r="B194" s="73">
        <v>452215.0</v>
      </c>
      <c r="C194" s="89">
        <v>45603.0</v>
      </c>
      <c r="D194" s="90"/>
      <c r="E194" s="90"/>
      <c r="F194" s="90"/>
      <c r="G194" s="90" t="s">
        <v>622</v>
      </c>
      <c r="H194" s="53" t="s">
        <v>200</v>
      </c>
      <c r="I194" s="54">
        <v>89.0</v>
      </c>
      <c r="J194" s="91" t="s">
        <v>623</v>
      </c>
      <c r="K194" s="38"/>
      <c r="L194" s="38"/>
      <c r="M194" s="38"/>
      <c r="N194" s="38"/>
      <c r="O194" s="38"/>
      <c r="P194" s="38"/>
      <c r="Q194" s="38"/>
      <c r="R194" s="38"/>
      <c r="S194" s="38"/>
      <c r="T194" s="39"/>
      <c r="U194" s="39"/>
      <c r="V194" s="39"/>
      <c r="W194" s="39"/>
      <c r="X194" s="39"/>
      <c r="Y194" s="39"/>
      <c r="Z194" s="39"/>
    </row>
    <row r="195">
      <c r="A195" s="77"/>
      <c r="B195" s="77"/>
      <c r="C195" s="77"/>
      <c r="D195" s="77"/>
      <c r="E195" s="77"/>
      <c r="F195" s="77"/>
      <c r="G195" s="77"/>
      <c r="H195" s="53" t="s">
        <v>624</v>
      </c>
      <c r="I195" s="54">
        <f>1178.83*2</f>
        <v>2357.66</v>
      </c>
      <c r="J195" s="77"/>
      <c r="K195" s="92">
        <f>SUM(I194:I195)</f>
        <v>2446.66</v>
      </c>
      <c r="L195" s="38"/>
      <c r="M195" s="38"/>
      <c r="N195" s="38"/>
      <c r="O195" s="38"/>
      <c r="P195" s="38"/>
      <c r="Q195" s="38"/>
      <c r="R195" s="38"/>
      <c r="S195" s="38"/>
      <c r="T195" s="39"/>
      <c r="U195" s="39"/>
      <c r="V195" s="39"/>
      <c r="W195" s="39"/>
      <c r="X195" s="39"/>
      <c r="Y195" s="39"/>
      <c r="Z195" s="39"/>
    </row>
    <row r="196">
      <c r="A196" s="49" t="s">
        <v>625</v>
      </c>
      <c r="B196" s="50">
        <v>452216.0</v>
      </c>
      <c r="C196" s="51">
        <v>45603.0</v>
      </c>
      <c r="D196" s="52"/>
      <c r="E196" s="52"/>
      <c r="F196" s="52"/>
      <c r="G196" s="52" t="s">
        <v>626</v>
      </c>
      <c r="H196" s="53" t="s">
        <v>604</v>
      </c>
      <c r="I196" s="54">
        <v>720.72</v>
      </c>
      <c r="J196" s="55" t="s">
        <v>627</v>
      </c>
      <c r="K196" s="38"/>
      <c r="L196" s="38"/>
      <c r="M196" s="38"/>
      <c r="N196" s="38"/>
      <c r="O196" s="38"/>
      <c r="P196" s="38"/>
      <c r="Q196" s="38"/>
      <c r="R196" s="38"/>
      <c r="S196" s="38"/>
      <c r="T196" s="39"/>
      <c r="U196" s="39"/>
      <c r="V196" s="39"/>
      <c r="W196" s="39"/>
      <c r="X196" s="39"/>
      <c r="Y196" s="39"/>
      <c r="Z196" s="39"/>
    </row>
    <row r="197">
      <c r="A197" s="49" t="s">
        <v>628</v>
      </c>
      <c r="B197" s="41">
        <v>452217.0</v>
      </c>
      <c r="C197" s="51">
        <v>45603.0</v>
      </c>
      <c r="D197" s="52"/>
      <c r="E197" s="52"/>
      <c r="F197" s="52"/>
      <c r="G197" s="52" t="s">
        <v>629</v>
      </c>
      <c r="H197" s="53" t="s">
        <v>630</v>
      </c>
      <c r="I197" s="54">
        <f>720.72*2</f>
        <v>1441.44</v>
      </c>
      <c r="J197" s="55" t="s">
        <v>631</v>
      </c>
      <c r="K197" s="38"/>
      <c r="L197" s="38"/>
      <c r="M197" s="38"/>
      <c r="N197" s="38"/>
      <c r="O197" s="38"/>
      <c r="P197" s="38"/>
      <c r="Q197" s="38"/>
      <c r="R197" s="38"/>
      <c r="S197" s="38"/>
      <c r="T197" s="39"/>
      <c r="U197" s="39"/>
      <c r="V197" s="39"/>
      <c r="W197" s="39"/>
      <c r="X197" s="39"/>
      <c r="Y197" s="39"/>
      <c r="Z197" s="39"/>
    </row>
    <row r="198">
      <c r="A198" s="57" t="s">
        <v>68</v>
      </c>
      <c r="B198" s="58">
        <v>452218.0</v>
      </c>
      <c r="C198" s="59" t="s">
        <v>69</v>
      </c>
      <c r="D198" s="60" t="s">
        <v>68</v>
      </c>
      <c r="E198" s="52"/>
      <c r="F198" s="52"/>
      <c r="G198" s="60" t="s">
        <v>68</v>
      </c>
      <c r="H198" s="61" t="s">
        <v>68</v>
      </c>
      <c r="I198" s="54">
        <v>0.0</v>
      </c>
      <c r="J198" s="62" t="s">
        <v>68</v>
      </c>
      <c r="K198" s="38"/>
      <c r="L198" s="38"/>
      <c r="M198" s="38"/>
      <c r="N198" s="38"/>
      <c r="O198" s="38"/>
      <c r="P198" s="38"/>
      <c r="Q198" s="38"/>
      <c r="R198" s="38"/>
      <c r="S198" s="38"/>
      <c r="T198" s="39"/>
      <c r="U198" s="39"/>
      <c r="V198" s="39"/>
      <c r="W198" s="39"/>
      <c r="X198" s="39"/>
      <c r="Y198" s="39"/>
      <c r="Z198" s="39"/>
    </row>
    <row r="199">
      <c r="A199" s="49" t="s">
        <v>632</v>
      </c>
      <c r="B199" s="41">
        <v>452219.0</v>
      </c>
      <c r="C199" s="51">
        <v>45603.0</v>
      </c>
      <c r="D199" s="52" t="s">
        <v>633</v>
      </c>
      <c r="E199" s="52" t="s">
        <v>634</v>
      </c>
      <c r="F199" s="52" t="s">
        <v>65</v>
      </c>
      <c r="G199" s="52"/>
      <c r="H199" s="53" t="s">
        <v>106</v>
      </c>
      <c r="I199" s="54">
        <f>381.39*3</f>
        <v>1144.17</v>
      </c>
      <c r="J199" s="55" t="s">
        <v>635</v>
      </c>
      <c r="K199" s="38"/>
      <c r="L199" s="38"/>
      <c r="M199" s="38"/>
      <c r="N199" s="38"/>
      <c r="O199" s="38"/>
      <c r="P199" s="38"/>
      <c r="Q199" s="38"/>
      <c r="R199" s="38"/>
      <c r="S199" s="38"/>
      <c r="T199" s="39"/>
      <c r="U199" s="39"/>
      <c r="V199" s="39"/>
      <c r="W199" s="39"/>
      <c r="X199" s="39"/>
      <c r="Y199" s="39"/>
      <c r="Z199" s="39"/>
    </row>
    <row r="200">
      <c r="A200" s="49" t="s">
        <v>636</v>
      </c>
      <c r="B200" s="50">
        <v>452220.0</v>
      </c>
      <c r="C200" s="51">
        <v>45603.0</v>
      </c>
      <c r="D200" s="52" t="s">
        <v>637</v>
      </c>
      <c r="E200" s="52" t="s">
        <v>65</v>
      </c>
      <c r="F200" s="52" t="s">
        <v>638</v>
      </c>
      <c r="G200" s="52"/>
      <c r="H200" s="53" t="s">
        <v>120</v>
      </c>
      <c r="I200" s="54">
        <f t="shared" ref="I200:I201" si="2">381.39*2</f>
        <v>762.78</v>
      </c>
      <c r="J200" s="55" t="s">
        <v>639</v>
      </c>
      <c r="K200" s="38"/>
      <c r="L200" s="38"/>
      <c r="M200" s="38"/>
      <c r="N200" s="38"/>
      <c r="O200" s="38"/>
      <c r="P200" s="38"/>
      <c r="Q200" s="38"/>
      <c r="R200" s="38"/>
      <c r="S200" s="38"/>
      <c r="T200" s="39"/>
      <c r="U200" s="39"/>
      <c r="V200" s="39"/>
      <c r="W200" s="39"/>
      <c r="X200" s="39"/>
      <c r="Y200" s="39"/>
      <c r="Z200" s="39"/>
    </row>
    <row r="201">
      <c r="A201" s="49" t="s">
        <v>640</v>
      </c>
      <c r="B201" s="41">
        <v>452221.0</v>
      </c>
      <c r="C201" s="51">
        <v>45603.0</v>
      </c>
      <c r="D201" s="52" t="s">
        <v>641</v>
      </c>
      <c r="E201" s="52" t="s">
        <v>634</v>
      </c>
      <c r="F201" s="52" t="s">
        <v>65</v>
      </c>
      <c r="G201" s="52"/>
      <c r="H201" s="53" t="s">
        <v>120</v>
      </c>
      <c r="I201" s="54">
        <f t="shared" si="2"/>
        <v>762.78</v>
      </c>
      <c r="J201" s="55" t="s">
        <v>642</v>
      </c>
      <c r="K201" s="38"/>
      <c r="L201" s="38"/>
      <c r="M201" s="38"/>
      <c r="N201" s="38"/>
      <c r="O201" s="38"/>
      <c r="P201" s="38"/>
      <c r="Q201" s="38"/>
      <c r="R201" s="38"/>
      <c r="S201" s="38"/>
      <c r="T201" s="39"/>
      <c r="U201" s="39"/>
      <c r="V201" s="39"/>
      <c r="W201" s="39"/>
      <c r="X201" s="39"/>
      <c r="Y201" s="39"/>
      <c r="Z201" s="39"/>
    </row>
    <row r="202">
      <c r="A202" s="57" t="s">
        <v>68</v>
      </c>
      <c r="B202" s="58">
        <v>452222.0</v>
      </c>
      <c r="C202" s="59" t="s">
        <v>69</v>
      </c>
      <c r="D202" s="60" t="s">
        <v>68</v>
      </c>
      <c r="E202" s="52"/>
      <c r="F202" s="52"/>
      <c r="G202" s="60" t="s">
        <v>68</v>
      </c>
      <c r="H202" s="61" t="s">
        <v>68</v>
      </c>
      <c r="I202" s="54">
        <v>0.0</v>
      </c>
      <c r="J202" s="62" t="s">
        <v>68</v>
      </c>
      <c r="K202" s="38"/>
      <c r="L202" s="38"/>
      <c r="M202" s="38"/>
      <c r="N202" s="38"/>
      <c r="O202" s="38"/>
      <c r="P202" s="38"/>
      <c r="Q202" s="38"/>
      <c r="R202" s="38"/>
      <c r="S202" s="38"/>
      <c r="T202" s="39"/>
      <c r="U202" s="39"/>
      <c r="V202" s="39"/>
      <c r="W202" s="39"/>
      <c r="X202" s="39"/>
      <c r="Y202" s="39"/>
      <c r="Z202" s="39"/>
    </row>
    <row r="203">
      <c r="A203" s="57" t="s">
        <v>68</v>
      </c>
      <c r="B203" s="126">
        <v>452223.0</v>
      </c>
      <c r="C203" s="59" t="s">
        <v>69</v>
      </c>
      <c r="D203" s="60" t="s">
        <v>68</v>
      </c>
      <c r="E203" s="52"/>
      <c r="F203" s="52"/>
      <c r="G203" s="60" t="s">
        <v>68</v>
      </c>
      <c r="H203" s="61" t="s">
        <v>68</v>
      </c>
      <c r="I203" s="54">
        <v>0.0</v>
      </c>
      <c r="J203" s="62" t="s">
        <v>68</v>
      </c>
      <c r="K203" s="38"/>
      <c r="L203" s="38"/>
      <c r="M203" s="38"/>
      <c r="N203" s="38"/>
      <c r="O203" s="38"/>
      <c r="P203" s="38"/>
      <c r="Q203" s="38"/>
      <c r="R203" s="38"/>
      <c r="S203" s="38"/>
      <c r="T203" s="39"/>
      <c r="U203" s="39"/>
      <c r="V203" s="39"/>
      <c r="W203" s="39"/>
      <c r="X203" s="39"/>
      <c r="Y203" s="39"/>
      <c r="Z203" s="39"/>
    </row>
    <row r="204">
      <c r="A204" s="87" t="s">
        <v>643</v>
      </c>
      <c r="B204" s="88">
        <v>452224.0</v>
      </c>
      <c r="C204" s="89">
        <v>45603.0</v>
      </c>
      <c r="D204" s="90" t="s">
        <v>644</v>
      </c>
      <c r="E204" s="90" t="s">
        <v>645</v>
      </c>
      <c r="F204" s="90" t="s">
        <v>646</v>
      </c>
      <c r="G204" s="90"/>
      <c r="H204" s="53" t="s">
        <v>139</v>
      </c>
      <c r="I204" s="54">
        <v>89.0</v>
      </c>
      <c r="J204" s="91" t="s">
        <v>647</v>
      </c>
      <c r="K204" s="38"/>
      <c r="L204" s="38"/>
      <c r="M204" s="38"/>
      <c r="N204" s="38"/>
      <c r="O204" s="38"/>
      <c r="P204" s="38"/>
      <c r="Q204" s="38"/>
      <c r="R204" s="38"/>
      <c r="S204" s="38"/>
      <c r="T204" s="39"/>
      <c r="U204" s="39"/>
      <c r="V204" s="39"/>
      <c r="W204" s="39"/>
      <c r="X204" s="39"/>
      <c r="Y204" s="39"/>
      <c r="Z204" s="39"/>
    </row>
    <row r="205">
      <c r="A205" s="77"/>
      <c r="B205" s="77"/>
      <c r="C205" s="77"/>
      <c r="D205" s="77"/>
      <c r="E205" s="77"/>
      <c r="F205" s="77"/>
      <c r="G205" s="77"/>
      <c r="H205" s="53" t="s">
        <v>66</v>
      </c>
      <c r="I205" s="54">
        <v>720.72</v>
      </c>
      <c r="J205" s="77"/>
      <c r="K205" s="92">
        <f>SUM(I204:I205)</f>
        <v>809.72</v>
      </c>
      <c r="L205" s="38"/>
      <c r="M205" s="38"/>
      <c r="N205" s="38"/>
      <c r="O205" s="38"/>
      <c r="P205" s="38"/>
      <c r="Q205" s="38"/>
      <c r="R205" s="38"/>
      <c r="S205" s="38"/>
      <c r="T205" s="39"/>
      <c r="U205" s="39"/>
      <c r="V205" s="39"/>
      <c r="W205" s="39"/>
      <c r="X205" s="39"/>
      <c r="Y205" s="39"/>
      <c r="Z205" s="39"/>
    </row>
    <row r="206">
      <c r="A206" s="49" t="s">
        <v>648</v>
      </c>
      <c r="B206" s="41">
        <v>452225.0</v>
      </c>
      <c r="C206" s="51">
        <v>45603.0</v>
      </c>
      <c r="D206" s="52" t="s">
        <v>649</v>
      </c>
      <c r="E206" s="52" t="s">
        <v>165</v>
      </c>
      <c r="F206" s="52" t="s">
        <v>650</v>
      </c>
      <c r="G206" s="52"/>
      <c r="H206" s="53" t="s">
        <v>60</v>
      </c>
      <c r="I206" s="54">
        <v>381.39</v>
      </c>
      <c r="J206" s="55" t="s">
        <v>651</v>
      </c>
      <c r="K206" s="38"/>
      <c r="L206" s="38"/>
      <c r="M206" s="38"/>
      <c r="N206" s="38"/>
      <c r="O206" s="38"/>
      <c r="P206" s="38"/>
      <c r="Q206" s="38"/>
      <c r="R206" s="38"/>
      <c r="S206" s="38"/>
      <c r="T206" s="39"/>
      <c r="U206" s="39"/>
      <c r="V206" s="39"/>
      <c r="W206" s="39"/>
      <c r="X206" s="39"/>
      <c r="Y206" s="39"/>
      <c r="Z206" s="39"/>
    </row>
    <row r="207">
      <c r="A207" s="49" t="s">
        <v>652</v>
      </c>
      <c r="B207" s="50">
        <v>452226.0</v>
      </c>
      <c r="C207" s="51">
        <v>45604.0</v>
      </c>
      <c r="D207" s="52" t="s">
        <v>653</v>
      </c>
      <c r="E207" s="52" t="s">
        <v>654</v>
      </c>
      <c r="F207" s="52" t="s">
        <v>655</v>
      </c>
      <c r="G207" s="52"/>
      <c r="H207" s="53" t="s">
        <v>120</v>
      </c>
      <c r="I207" s="54">
        <f>381.39*2</f>
        <v>762.78</v>
      </c>
      <c r="J207" s="55" t="s">
        <v>656</v>
      </c>
      <c r="K207" s="38"/>
      <c r="L207" s="38"/>
      <c r="M207" s="38"/>
      <c r="N207" s="38"/>
      <c r="O207" s="38"/>
      <c r="P207" s="38"/>
      <c r="Q207" s="38"/>
      <c r="R207" s="38"/>
      <c r="S207" s="38"/>
      <c r="T207" s="39"/>
      <c r="U207" s="39"/>
      <c r="V207" s="39"/>
      <c r="W207" s="39"/>
      <c r="X207" s="39"/>
      <c r="Y207" s="39"/>
      <c r="Z207" s="39"/>
    </row>
    <row r="208">
      <c r="A208" s="56">
        <v>14366.0</v>
      </c>
      <c r="B208" s="41">
        <v>452227.0</v>
      </c>
      <c r="C208" s="42">
        <v>45604.0</v>
      </c>
      <c r="D208" s="43" t="s">
        <v>657</v>
      </c>
      <c r="E208" s="43" t="s">
        <v>658</v>
      </c>
      <c r="F208" s="43" t="s">
        <v>659</v>
      </c>
      <c r="G208" s="43"/>
      <c r="H208" s="44" t="s">
        <v>129</v>
      </c>
      <c r="I208" s="45">
        <v>824.22</v>
      </c>
      <c r="J208" s="46" t="s">
        <v>660</v>
      </c>
      <c r="K208" s="47"/>
      <c r="L208" s="47"/>
      <c r="M208" s="47"/>
      <c r="N208" s="47"/>
      <c r="O208" s="47"/>
      <c r="P208" s="47"/>
      <c r="Q208" s="47"/>
      <c r="R208" s="47"/>
      <c r="S208" s="47"/>
      <c r="T208" s="48"/>
      <c r="U208" s="48"/>
      <c r="V208" s="48"/>
      <c r="W208" s="48"/>
      <c r="X208" s="48"/>
      <c r="Y208" s="48"/>
      <c r="Z208" s="48"/>
    </row>
    <row r="209">
      <c r="A209" s="56" t="s">
        <v>661</v>
      </c>
      <c r="B209" s="41">
        <v>452228.0</v>
      </c>
      <c r="C209" s="42">
        <v>45604.0</v>
      </c>
      <c r="D209" s="43" t="s">
        <v>662</v>
      </c>
      <c r="E209" s="43" t="s">
        <v>165</v>
      </c>
      <c r="F209" s="43" t="s">
        <v>663</v>
      </c>
      <c r="G209" s="43"/>
      <c r="H209" s="44" t="s">
        <v>604</v>
      </c>
      <c r="I209" s="45">
        <v>720.72</v>
      </c>
      <c r="J209" s="46" t="s">
        <v>664</v>
      </c>
      <c r="K209" s="47"/>
      <c r="L209" s="47"/>
      <c r="M209" s="47"/>
      <c r="N209" s="47"/>
      <c r="O209" s="47"/>
      <c r="P209" s="47"/>
      <c r="Q209" s="47"/>
      <c r="R209" s="47"/>
      <c r="S209" s="47"/>
      <c r="T209" s="48"/>
      <c r="U209" s="48"/>
      <c r="V209" s="48"/>
      <c r="W209" s="48"/>
      <c r="X209" s="48"/>
      <c r="Y209" s="48"/>
      <c r="Z209" s="48"/>
    </row>
    <row r="210">
      <c r="A210" s="79"/>
      <c r="B210" s="80">
        <v>452229.0</v>
      </c>
      <c r="C210" s="81">
        <v>45604.0</v>
      </c>
      <c r="D210" s="82"/>
      <c r="E210" s="82"/>
      <c r="F210" s="82"/>
      <c r="G210" s="82" t="s">
        <v>665</v>
      </c>
      <c r="H210" s="67" t="s">
        <v>139</v>
      </c>
      <c r="I210" s="68">
        <v>89.0</v>
      </c>
      <c r="J210" s="83"/>
      <c r="K210" s="70"/>
      <c r="L210" s="70"/>
      <c r="M210" s="70"/>
      <c r="N210" s="70"/>
      <c r="O210" s="70"/>
      <c r="P210" s="70"/>
      <c r="Q210" s="70"/>
      <c r="R210" s="70"/>
      <c r="S210" s="70"/>
      <c r="T210" s="71"/>
      <c r="U210" s="71"/>
      <c r="V210" s="71"/>
      <c r="W210" s="71"/>
      <c r="X210" s="71"/>
      <c r="Y210" s="71"/>
      <c r="Z210" s="71"/>
    </row>
    <row r="211">
      <c r="A211" s="77"/>
      <c r="B211" s="77"/>
      <c r="C211" s="77"/>
      <c r="D211" s="77"/>
      <c r="E211" s="77"/>
      <c r="F211" s="77"/>
      <c r="G211" s="77"/>
      <c r="H211" s="67" t="s">
        <v>666</v>
      </c>
      <c r="I211" s="68">
        <v>1178.83</v>
      </c>
      <c r="J211" s="77"/>
      <c r="K211" s="70"/>
      <c r="L211" s="70"/>
      <c r="M211" s="70"/>
      <c r="N211" s="70"/>
      <c r="O211" s="70"/>
      <c r="P211" s="70"/>
      <c r="Q211" s="70"/>
      <c r="R211" s="70"/>
      <c r="S211" s="70"/>
      <c r="T211" s="71"/>
      <c r="U211" s="71"/>
      <c r="V211" s="71"/>
      <c r="W211" s="71"/>
      <c r="X211" s="71"/>
      <c r="Y211" s="71"/>
      <c r="Z211" s="71"/>
    </row>
    <row r="212">
      <c r="A212" s="49">
        <v>13407.0</v>
      </c>
      <c r="B212" s="50">
        <v>452230.0</v>
      </c>
      <c r="C212" s="51">
        <v>45604.0</v>
      </c>
      <c r="D212" s="52"/>
      <c r="E212" s="52"/>
      <c r="F212" s="52"/>
      <c r="G212" s="52" t="s">
        <v>667</v>
      </c>
      <c r="H212" s="53" t="s">
        <v>668</v>
      </c>
      <c r="I212" s="54">
        <v>11771.33</v>
      </c>
      <c r="J212" s="55" t="s">
        <v>669</v>
      </c>
      <c r="K212" s="38"/>
      <c r="L212" s="38"/>
      <c r="M212" s="38"/>
      <c r="N212" s="38"/>
      <c r="O212" s="38"/>
      <c r="P212" s="38"/>
      <c r="Q212" s="38"/>
      <c r="R212" s="38"/>
      <c r="S212" s="38"/>
      <c r="T212" s="39"/>
      <c r="U212" s="39"/>
      <c r="V212" s="39"/>
      <c r="W212" s="39"/>
      <c r="X212" s="39"/>
      <c r="Y212" s="39"/>
      <c r="Z212" s="39"/>
    </row>
    <row r="213">
      <c r="A213" s="56">
        <v>14360.0</v>
      </c>
      <c r="B213" s="41">
        <v>452231.0</v>
      </c>
      <c r="C213" s="42" t="s">
        <v>670</v>
      </c>
      <c r="D213" s="43" t="s">
        <v>671</v>
      </c>
      <c r="E213" s="43" t="s">
        <v>59</v>
      </c>
      <c r="F213" s="43" t="s">
        <v>672</v>
      </c>
      <c r="G213" s="43"/>
      <c r="H213" s="44" t="s">
        <v>239</v>
      </c>
      <c r="I213" s="45">
        <v>3712.93</v>
      </c>
      <c r="J213" s="46" t="s">
        <v>673</v>
      </c>
      <c r="K213" s="47"/>
      <c r="L213" s="47"/>
      <c r="M213" s="47"/>
      <c r="N213" s="47"/>
      <c r="O213" s="47"/>
      <c r="P213" s="47"/>
      <c r="Q213" s="47"/>
      <c r="R213" s="47"/>
      <c r="S213" s="47"/>
      <c r="T213" s="48"/>
      <c r="U213" s="48"/>
      <c r="V213" s="48"/>
      <c r="W213" s="48"/>
      <c r="X213" s="48"/>
      <c r="Y213" s="48"/>
      <c r="Z213" s="48"/>
    </row>
    <row r="214">
      <c r="A214" s="63"/>
      <c r="B214" s="64">
        <v>452232.0</v>
      </c>
      <c r="C214" s="65">
        <v>45607.0</v>
      </c>
      <c r="D214" s="66"/>
      <c r="E214" s="66"/>
      <c r="F214" s="66"/>
      <c r="G214" s="66" t="s">
        <v>674</v>
      </c>
      <c r="H214" s="67" t="s">
        <v>66</v>
      </c>
      <c r="I214" s="68">
        <v>720.72</v>
      </c>
      <c r="J214" s="69"/>
      <c r="K214" s="70"/>
      <c r="L214" s="70"/>
      <c r="M214" s="70"/>
      <c r="N214" s="70"/>
      <c r="O214" s="70"/>
      <c r="P214" s="70"/>
      <c r="Q214" s="70"/>
      <c r="R214" s="70"/>
      <c r="S214" s="70"/>
      <c r="T214" s="71"/>
      <c r="U214" s="71"/>
      <c r="V214" s="71"/>
      <c r="W214" s="71"/>
      <c r="X214" s="71"/>
      <c r="Y214" s="71"/>
      <c r="Z214" s="71"/>
    </row>
    <row r="215">
      <c r="A215" s="49" t="s">
        <v>675</v>
      </c>
      <c r="B215" s="41">
        <v>452233.0</v>
      </c>
      <c r="C215" s="51">
        <v>45607.0</v>
      </c>
      <c r="D215" s="52" t="s">
        <v>676</v>
      </c>
      <c r="E215" s="52" t="s">
        <v>174</v>
      </c>
      <c r="F215" s="52" t="s">
        <v>677</v>
      </c>
      <c r="G215" s="52"/>
      <c r="H215" s="53" t="s">
        <v>60</v>
      </c>
      <c r="I215" s="54">
        <v>381.39</v>
      </c>
      <c r="J215" s="55" t="s">
        <v>678</v>
      </c>
      <c r="K215" s="38"/>
      <c r="L215" s="38"/>
      <c r="M215" s="38"/>
      <c r="N215" s="38"/>
      <c r="O215" s="38"/>
      <c r="P215" s="38"/>
      <c r="Q215" s="38"/>
      <c r="R215" s="38"/>
      <c r="S215" s="38"/>
      <c r="T215" s="39"/>
      <c r="U215" s="39"/>
      <c r="V215" s="39"/>
      <c r="W215" s="39"/>
      <c r="X215" s="39"/>
      <c r="Y215" s="39"/>
      <c r="Z215" s="39"/>
    </row>
    <row r="216">
      <c r="A216" s="87" t="s">
        <v>679</v>
      </c>
      <c r="B216" s="88">
        <v>452234.0</v>
      </c>
      <c r="C216" s="89">
        <v>45607.0</v>
      </c>
      <c r="D216" s="90" t="s">
        <v>680</v>
      </c>
      <c r="E216" s="90" t="s">
        <v>681</v>
      </c>
      <c r="F216" s="90" t="s">
        <v>682</v>
      </c>
      <c r="G216" s="90"/>
      <c r="H216" s="53" t="s">
        <v>139</v>
      </c>
      <c r="I216" s="54">
        <v>89.0</v>
      </c>
      <c r="J216" s="91" t="s">
        <v>683</v>
      </c>
      <c r="K216" s="38"/>
      <c r="L216" s="38"/>
      <c r="M216" s="38"/>
      <c r="N216" s="38"/>
      <c r="O216" s="38"/>
      <c r="P216" s="38"/>
      <c r="Q216" s="38"/>
      <c r="R216" s="38"/>
      <c r="S216" s="38"/>
      <c r="T216" s="39"/>
      <c r="U216" s="39"/>
      <c r="V216" s="39"/>
      <c r="W216" s="39"/>
      <c r="X216" s="39"/>
      <c r="Y216" s="39"/>
      <c r="Z216" s="39"/>
    </row>
    <row r="217">
      <c r="A217" s="77"/>
      <c r="B217" s="77"/>
      <c r="C217" s="77"/>
      <c r="D217" s="77"/>
      <c r="E217" s="77"/>
      <c r="F217" s="77"/>
      <c r="G217" s="77"/>
      <c r="H217" s="53" t="s">
        <v>276</v>
      </c>
      <c r="I217" s="54">
        <v>201.22</v>
      </c>
      <c r="J217" s="77"/>
      <c r="K217" s="38"/>
      <c r="L217" s="38"/>
      <c r="M217" s="38"/>
      <c r="N217" s="38"/>
      <c r="O217" s="38"/>
      <c r="P217" s="38"/>
      <c r="Q217" s="38"/>
      <c r="R217" s="38"/>
      <c r="S217" s="38"/>
      <c r="T217" s="39"/>
      <c r="U217" s="39"/>
      <c r="V217" s="39"/>
      <c r="W217" s="39"/>
      <c r="X217" s="39"/>
      <c r="Y217" s="39"/>
      <c r="Z217" s="39"/>
    </row>
    <row r="218">
      <c r="A218" s="93" t="s">
        <v>684</v>
      </c>
      <c r="B218" s="94">
        <v>452235.0</v>
      </c>
      <c r="C218" s="95">
        <v>45607.0</v>
      </c>
      <c r="D218" s="96" t="s">
        <v>685</v>
      </c>
      <c r="E218" s="96" t="s">
        <v>686</v>
      </c>
      <c r="F218" s="96"/>
      <c r="G218" s="96"/>
      <c r="H218" s="97" t="s">
        <v>687</v>
      </c>
      <c r="I218" s="98">
        <v>3712.93</v>
      </c>
      <c r="J218" s="99" t="s">
        <v>688</v>
      </c>
      <c r="K218" s="100"/>
      <c r="L218" s="100"/>
      <c r="M218" s="100"/>
      <c r="N218" s="100"/>
      <c r="O218" s="100"/>
      <c r="P218" s="100"/>
      <c r="Q218" s="100"/>
      <c r="R218" s="100"/>
      <c r="S218" s="100"/>
      <c r="T218" s="101"/>
      <c r="U218" s="101"/>
      <c r="V218" s="101"/>
      <c r="W218" s="101"/>
      <c r="X218" s="101"/>
      <c r="Y218" s="101"/>
      <c r="Z218" s="101"/>
    </row>
    <row r="219">
      <c r="A219" s="77"/>
      <c r="B219" s="77"/>
      <c r="C219" s="77"/>
      <c r="D219" s="77"/>
      <c r="E219" s="77"/>
      <c r="F219" s="77"/>
      <c r="G219" s="77"/>
      <c r="H219" s="97" t="s">
        <v>129</v>
      </c>
      <c r="I219" s="98">
        <v>824.22</v>
      </c>
      <c r="J219" s="77"/>
      <c r="K219" s="102" t="s">
        <v>689</v>
      </c>
      <c r="L219" s="100"/>
      <c r="M219" s="100"/>
      <c r="N219" s="100"/>
      <c r="O219" s="100"/>
      <c r="P219" s="100"/>
      <c r="Q219" s="100"/>
      <c r="R219" s="100"/>
      <c r="S219" s="100"/>
      <c r="T219" s="101"/>
      <c r="U219" s="101"/>
      <c r="V219" s="101"/>
      <c r="W219" s="101"/>
      <c r="X219" s="101"/>
      <c r="Y219" s="101"/>
      <c r="Z219" s="101"/>
    </row>
    <row r="220">
      <c r="A220" s="49" t="s">
        <v>690</v>
      </c>
      <c r="B220" s="50">
        <v>452236.0</v>
      </c>
      <c r="C220" s="51">
        <v>45607.0</v>
      </c>
      <c r="D220" s="52" t="s">
        <v>691</v>
      </c>
      <c r="E220" s="52" t="s">
        <v>692</v>
      </c>
      <c r="F220" s="52" t="s">
        <v>693</v>
      </c>
      <c r="G220" s="52"/>
      <c r="H220" s="53" t="s">
        <v>276</v>
      </c>
      <c r="I220" s="54">
        <v>89.0</v>
      </c>
      <c r="J220" s="55" t="s">
        <v>694</v>
      </c>
      <c r="K220" s="38"/>
      <c r="L220" s="38"/>
      <c r="M220" s="38"/>
      <c r="N220" s="38"/>
      <c r="O220" s="38"/>
      <c r="P220" s="38"/>
      <c r="Q220" s="38"/>
      <c r="R220" s="38"/>
      <c r="S220" s="38"/>
      <c r="T220" s="39"/>
      <c r="U220" s="39"/>
      <c r="V220" s="39"/>
      <c r="W220" s="39"/>
      <c r="X220" s="39"/>
      <c r="Y220" s="39"/>
      <c r="Z220" s="39"/>
    </row>
    <row r="221">
      <c r="A221" s="132">
        <v>15773.0</v>
      </c>
      <c r="B221" s="41">
        <v>452237.0</v>
      </c>
      <c r="C221" s="42">
        <v>45607.0</v>
      </c>
      <c r="D221" s="43" t="s">
        <v>49</v>
      </c>
      <c r="E221" s="43" t="s">
        <v>264</v>
      </c>
      <c r="F221" s="43" t="s">
        <v>316</v>
      </c>
      <c r="G221" s="43"/>
      <c r="H221" s="44" t="s">
        <v>66</v>
      </c>
      <c r="I221" s="45">
        <v>720.72</v>
      </c>
      <c r="J221" s="109" t="s">
        <v>695</v>
      </c>
      <c r="K221" s="47"/>
      <c r="L221" s="47"/>
      <c r="M221" s="47"/>
      <c r="N221" s="47"/>
      <c r="O221" s="47"/>
      <c r="P221" s="47"/>
      <c r="Q221" s="47"/>
      <c r="R221" s="47"/>
      <c r="S221" s="47"/>
      <c r="T221" s="48"/>
      <c r="U221" s="48"/>
      <c r="V221" s="48"/>
      <c r="W221" s="48"/>
      <c r="X221" s="48"/>
      <c r="Y221" s="48"/>
      <c r="Z221" s="48"/>
    </row>
    <row r="222">
      <c r="A222" s="49" t="s">
        <v>696</v>
      </c>
      <c r="B222" s="41">
        <v>452238.0</v>
      </c>
      <c r="C222" s="51">
        <v>45608.0</v>
      </c>
      <c r="D222" s="52" t="s">
        <v>697</v>
      </c>
      <c r="E222" s="52" t="s">
        <v>698</v>
      </c>
      <c r="F222" s="52"/>
      <c r="G222" s="52"/>
      <c r="H222" s="53" t="s">
        <v>60</v>
      </c>
      <c r="I222" s="54">
        <v>381.37</v>
      </c>
      <c r="J222" s="55" t="s">
        <v>699</v>
      </c>
      <c r="K222" s="38"/>
      <c r="L222" s="38"/>
      <c r="M222" s="38"/>
      <c r="N222" s="38"/>
      <c r="O222" s="38"/>
      <c r="P222" s="38"/>
      <c r="Q222" s="38"/>
      <c r="R222" s="38"/>
      <c r="S222" s="38"/>
      <c r="T222" s="39"/>
      <c r="U222" s="39"/>
      <c r="V222" s="39"/>
      <c r="W222" s="39"/>
      <c r="X222" s="39"/>
      <c r="Y222" s="39"/>
      <c r="Z222" s="39"/>
    </row>
    <row r="223">
      <c r="A223" s="49" t="s">
        <v>700</v>
      </c>
      <c r="B223" s="50">
        <v>452239.0</v>
      </c>
      <c r="C223" s="51">
        <v>45608.0</v>
      </c>
      <c r="D223" s="52" t="s">
        <v>142</v>
      </c>
      <c r="E223" s="52" t="s">
        <v>143</v>
      </c>
      <c r="F223" s="52" t="s">
        <v>144</v>
      </c>
      <c r="G223" s="52"/>
      <c r="H223" s="53" t="s">
        <v>701</v>
      </c>
      <c r="I223" s="54">
        <f>381.39*5</f>
        <v>1906.95</v>
      </c>
      <c r="J223" s="55" t="s">
        <v>702</v>
      </c>
      <c r="K223" s="38"/>
      <c r="L223" s="38"/>
      <c r="M223" s="38"/>
      <c r="N223" s="38"/>
      <c r="O223" s="38"/>
      <c r="P223" s="38"/>
      <c r="Q223" s="38"/>
      <c r="R223" s="38"/>
      <c r="S223" s="38"/>
      <c r="T223" s="39"/>
      <c r="U223" s="39"/>
      <c r="V223" s="39"/>
      <c r="W223" s="39"/>
      <c r="X223" s="39"/>
      <c r="Y223" s="39"/>
      <c r="Z223" s="39"/>
    </row>
    <row r="224">
      <c r="A224" s="132">
        <v>14796.0</v>
      </c>
      <c r="B224" s="41">
        <v>452240.0</v>
      </c>
      <c r="C224" s="42">
        <v>45609.0</v>
      </c>
      <c r="D224" s="43" t="s">
        <v>703</v>
      </c>
      <c r="E224" s="43" t="s">
        <v>174</v>
      </c>
      <c r="F224" s="43"/>
      <c r="G224" s="43"/>
      <c r="H224" s="44" t="s">
        <v>604</v>
      </c>
      <c r="I224" s="45">
        <v>720.72</v>
      </c>
      <c r="J224" s="109" t="s">
        <v>704</v>
      </c>
      <c r="K224" s="47"/>
      <c r="L224" s="47"/>
      <c r="M224" s="47"/>
      <c r="N224" s="47"/>
      <c r="O224" s="47"/>
      <c r="P224" s="47"/>
      <c r="Q224" s="47"/>
      <c r="R224" s="47"/>
      <c r="S224" s="47"/>
      <c r="T224" s="48"/>
      <c r="U224" s="48"/>
      <c r="V224" s="48"/>
      <c r="W224" s="48"/>
      <c r="X224" s="48"/>
      <c r="Y224" s="48"/>
      <c r="Z224" s="48"/>
    </row>
    <row r="225">
      <c r="A225" s="63"/>
      <c r="B225" s="64">
        <v>452241.0</v>
      </c>
      <c r="C225" s="65">
        <v>45609.0</v>
      </c>
      <c r="D225" s="66" t="s">
        <v>705</v>
      </c>
      <c r="E225" s="66" t="s">
        <v>706</v>
      </c>
      <c r="F225" s="66" t="s">
        <v>707</v>
      </c>
      <c r="G225" s="66"/>
      <c r="H225" s="67" t="s">
        <v>66</v>
      </c>
      <c r="I225" s="68">
        <v>720.72</v>
      </c>
      <c r="J225" s="69"/>
      <c r="K225" s="70"/>
      <c r="L225" s="70"/>
      <c r="M225" s="70"/>
      <c r="N225" s="70"/>
      <c r="O225" s="70"/>
      <c r="P225" s="70"/>
      <c r="Q225" s="70"/>
      <c r="R225" s="70"/>
      <c r="S225" s="70"/>
      <c r="T225" s="71"/>
      <c r="U225" s="71"/>
      <c r="V225" s="71"/>
      <c r="W225" s="71"/>
      <c r="X225" s="71"/>
      <c r="Y225" s="71"/>
      <c r="Z225" s="71"/>
    </row>
    <row r="226">
      <c r="A226" s="49" t="s">
        <v>708</v>
      </c>
      <c r="B226" s="41">
        <v>452242.0</v>
      </c>
      <c r="C226" s="51">
        <v>45609.0</v>
      </c>
      <c r="D226" s="52" t="s">
        <v>709</v>
      </c>
      <c r="E226" s="52" t="s">
        <v>199</v>
      </c>
      <c r="F226" s="52" t="s">
        <v>650</v>
      </c>
      <c r="G226" s="52"/>
      <c r="H226" s="53" t="s">
        <v>283</v>
      </c>
      <c r="I226" s="54">
        <f>381.39*6</f>
        <v>2288.34</v>
      </c>
      <c r="J226" s="55" t="s">
        <v>710</v>
      </c>
      <c r="K226" s="38"/>
      <c r="L226" s="38"/>
      <c r="M226" s="38"/>
      <c r="N226" s="38"/>
      <c r="O226" s="38"/>
      <c r="P226" s="38"/>
      <c r="Q226" s="38"/>
      <c r="R226" s="38"/>
      <c r="S226" s="38"/>
      <c r="T226" s="39"/>
      <c r="U226" s="39"/>
      <c r="V226" s="39"/>
      <c r="W226" s="39"/>
      <c r="X226" s="39"/>
      <c r="Y226" s="39"/>
      <c r="Z226" s="39"/>
    </row>
    <row r="227">
      <c r="A227" s="49" t="s">
        <v>711</v>
      </c>
      <c r="B227" s="50">
        <v>452243.0</v>
      </c>
      <c r="C227" s="51">
        <v>45609.0</v>
      </c>
      <c r="D227" s="52" t="s">
        <v>712</v>
      </c>
      <c r="E227" s="52" t="s">
        <v>713</v>
      </c>
      <c r="F227" s="52" t="s">
        <v>76</v>
      </c>
      <c r="G227" s="52"/>
      <c r="H227" s="53" t="s">
        <v>60</v>
      </c>
      <c r="I227" s="54">
        <v>381.39</v>
      </c>
      <c r="J227" s="55" t="s">
        <v>714</v>
      </c>
      <c r="K227" s="38"/>
      <c r="L227" s="38"/>
      <c r="M227" s="38"/>
      <c r="N227" s="38"/>
      <c r="O227" s="38"/>
      <c r="P227" s="38"/>
      <c r="Q227" s="38"/>
      <c r="R227" s="38"/>
      <c r="S227" s="38"/>
      <c r="T227" s="39"/>
      <c r="U227" s="39"/>
      <c r="V227" s="39"/>
      <c r="W227" s="39"/>
      <c r="X227" s="39"/>
      <c r="Y227" s="39"/>
      <c r="Z227" s="39"/>
    </row>
    <row r="228">
      <c r="A228" s="49" t="s">
        <v>715</v>
      </c>
      <c r="B228" s="41">
        <v>452244.0</v>
      </c>
      <c r="C228" s="51">
        <v>45609.0</v>
      </c>
      <c r="D228" s="52" t="s">
        <v>716</v>
      </c>
      <c r="E228" s="52" t="s">
        <v>717</v>
      </c>
      <c r="F228" s="52" t="s">
        <v>174</v>
      </c>
      <c r="G228" s="52"/>
      <c r="H228" s="53" t="s">
        <v>52</v>
      </c>
      <c r="I228" s="54">
        <v>778.18</v>
      </c>
      <c r="J228" s="55" t="s">
        <v>718</v>
      </c>
      <c r="K228" s="38"/>
      <c r="L228" s="38"/>
      <c r="M228" s="38"/>
      <c r="N228" s="38"/>
      <c r="O228" s="38"/>
      <c r="P228" s="38"/>
      <c r="Q228" s="38"/>
      <c r="R228" s="38"/>
      <c r="S228" s="38"/>
      <c r="T228" s="39"/>
      <c r="U228" s="39"/>
      <c r="V228" s="39"/>
      <c r="W228" s="39"/>
      <c r="X228" s="39"/>
      <c r="Y228" s="39"/>
      <c r="Z228" s="39"/>
    </row>
    <row r="229">
      <c r="A229" s="49" t="s">
        <v>719</v>
      </c>
      <c r="B229" s="50">
        <v>452245.0</v>
      </c>
      <c r="C229" s="51">
        <v>45609.0</v>
      </c>
      <c r="D229" s="52" t="s">
        <v>720</v>
      </c>
      <c r="E229" s="52" t="s">
        <v>721</v>
      </c>
      <c r="F229" s="52" t="s">
        <v>174</v>
      </c>
      <c r="G229" s="52"/>
      <c r="H229" s="53" t="s">
        <v>722</v>
      </c>
      <c r="I229" s="54">
        <f>381.39*9</f>
        <v>3432.51</v>
      </c>
      <c r="J229" s="55" t="s">
        <v>723</v>
      </c>
      <c r="K229" s="38"/>
      <c r="L229" s="38"/>
      <c r="M229" s="38"/>
      <c r="N229" s="38"/>
      <c r="O229" s="38"/>
      <c r="P229" s="38"/>
      <c r="Q229" s="38"/>
      <c r="R229" s="38"/>
      <c r="S229" s="38"/>
      <c r="T229" s="39"/>
      <c r="U229" s="39"/>
      <c r="V229" s="39"/>
      <c r="W229" s="39"/>
      <c r="X229" s="39"/>
      <c r="Y229" s="39"/>
      <c r="Z229" s="39"/>
    </row>
    <row r="230">
      <c r="A230" s="49" t="s">
        <v>724</v>
      </c>
      <c r="B230" s="41">
        <v>452246.0</v>
      </c>
      <c r="C230" s="51">
        <v>45609.0</v>
      </c>
      <c r="D230" s="52" t="s">
        <v>725</v>
      </c>
      <c r="E230" s="52" t="s">
        <v>726</v>
      </c>
      <c r="F230" s="52" t="s">
        <v>174</v>
      </c>
      <c r="G230" s="52"/>
      <c r="H230" s="53" t="s">
        <v>727</v>
      </c>
      <c r="I230" s="54">
        <f>381.39*4</f>
        <v>1525.56</v>
      </c>
      <c r="J230" s="55" t="s">
        <v>728</v>
      </c>
      <c r="K230" s="38"/>
      <c r="L230" s="38"/>
      <c r="M230" s="38"/>
      <c r="N230" s="38"/>
      <c r="O230" s="38"/>
      <c r="P230" s="38"/>
      <c r="Q230" s="38"/>
      <c r="R230" s="38"/>
      <c r="S230" s="38"/>
      <c r="T230" s="39"/>
      <c r="U230" s="39"/>
      <c r="V230" s="39"/>
      <c r="W230" s="39"/>
      <c r="X230" s="39"/>
      <c r="Y230" s="39"/>
      <c r="Z230" s="39"/>
    </row>
    <row r="231">
      <c r="A231" s="49" t="s">
        <v>729</v>
      </c>
      <c r="B231" s="50">
        <v>452247.0</v>
      </c>
      <c r="C231" s="51">
        <v>45609.0</v>
      </c>
      <c r="D231" s="52" t="s">
        <v>730</v>
      </c>
      <c r="E231" s="52" t="s">
        <v>99</v>
      </c>
      <c r="F231" s="52" t="s">
        <v>156</v>
      </c>
      <c r="G231" s="52"/>
      <c r="H231" s="53" t="s">
        <v>60</v>
      </c>
      <c r="I231" s="54">
        <f>381.39</f>
        <v>381.39</v>
      </c>
      <c r="J231" s="55" t="s">
        <v>731</v>
      </c>
      <c r="K231" s="38"/>
      <c r="L231" s="38"/>
      <c r="M231" s="38"/>
      <c r="N231" s="38"/>
      <c r="O231" s="38"/>
      <c r="P231" s="38"/>
      <c r="Q231" s="38"/>
      <c r="R231" s="38"/>
      <c r="S231" s="38"/>
      <c r="T231" s="39"/>
      <c r="U231" s="39"/>
      <c r="V231" s="39"/>
      <c r="W231" s="39"/>
      <c r="X231" s="39"/>
      <c r="Y231" s="39"/>
      <c r="Z231" s="39"/>
    </row>
    <row r="232">
      <c r="A232" s="49" t="s">
        <v>732</v>
      </c>
      <c r="B232" s="41">
        <v>452248.0</v>
      </c>
      <c r="C232" s="51">
        <v>45609.0</v>
      </c>
      <c r="D232" s="52"/>
      <c r="E232" s="52"/>
      <c r="F232" s="52"/>
      <c r="G232" s="52" t="s">
        <v>733</v>
      </c>
      <c r="H232" s="53" t="s">
        <v>52</v>
      </c>
      <c r="I232" s="54">
        <v>778.18</v>
      </c>
      <c r="J232" s="55" t="s">
        <v>734</v>
      </c>
      <c r="K232" s="38"/>
      <c r="L232" s="38"/>
      <c r="M232" s="38"/>
      <c r="N232" s="38"/>
      <c r="O232" s="38"/>
      <c r="P232" s="38"/>
      <c r="Q232" s="38"/>
      <c r="R232" s="38"/>
      <c r="S232" s="38"/>
      <c r="T232" s="39"/>
      <c r="U232" s="39"/>
      <c r="V232" s="39"/>
      <c r="W232" s="39"/>
      <c r="X232" s="39"/>
      <c r="Y232" s="39"/>
      <c r="Z232" s="39"/>
    </row>
    <row r="233">
      <c r="A233" s="132" t="s">
        <v>735</v>
      </c>
      <c r="B233" s="41">
        <v>452249.0</v>
      </c>
      <c r="C233" s="42">
        <v>45610.0</v>
      </c>
      <c r="D233" s="43"/>
      <c r="E233" s="43"/>
      <c r="F233" s="43"/>
      <c r="G233" s="43" t="s">
        <v>736</v>
      </c>
      <c r="H233" s="44" t="s">
        <v>106</v>
      </c>
      <c r="I233" s="45">
        <f>381.39*3</f>
        <v>1144.17</v>
      </c>
      <c r="J233" s="109" t="s">
        <v>737</v>
      </c>
      <c r="K233" s="47"/>
      <c r="L233" s="47"/>
      <c r="M233" s="47"/>
      <c r="N233" s="47"/>
      <c r="O233" s="47"/>
      <c r="P233" s="47"/>
      <c r="Q233" s="47"/>
      <c r="R233" s="47"/>
      <c r="S233" s="47"/>
      <c r="T233" s="48"/>
      <c r="U233" s="48"/>
      <c r="V233" s="48"/>
      <c r="W233" s="48"/>
      <c r="X233" s="48"/>
      <c r="Y233" s="48"/>
      <c r="Z233" s="48"/>
    </row>
    <row r="234">
      <c r="A234" s="49" t="s">
        <v>738</v>
      </c>
      <c r="B234" s="41">
        <v>452250.0</v>
      </c>
      <c r="C234" s="51">
        <v>45610.0</v>
      </c>
      <c r="D234" s="52" t="s">
        <v>739</v>
      </c>
      <c r="E234" s="52" t="s">
        <v>395</v>
      </c>
      <c r="F234" s="52" t="s">
        <v>740</v>
      </c>
      <c r="G234" s="52"/>
      <c r="H234" s="53" t="s">
        <v>60</v>
      </c>
      <c r="I234" s="54">
        <v>381.39</v>
      </c>
      <c r="J234" s="55" t="s">
        <v>741</v>
      </c>
      <c r="K234" s="38"/>
      <c r="L234" s="38"/>
      <c r="M234" s="38"/>
      <c r="N234" s="38"/>
      <c r="O234" s="38"/>
      <c r="P234" s="38"/>
      <c r="Q234" s="38"/>
      <c r="R234" s="38"/>
      <c r="S234" s="38"/>
      <c r="T234" s="39"/>
      <c r="U234" s="39"/>
      <c r="V234" s="39"/>
      <c r="W234" s="39"/>
      <c r="X234" s="39"/>
      <c r="Y234" s="39"/>
      <c r="Z234" s="39"/>
    </row>
    <row r="235">
      <c r="A235" s="49" t="s">
        <v>742</v>
      </c>
      <c r="B235" s="50">
        <v>453601.0</v>
      </c>
      <c r="C235" s="51">
        <v>45610.0</v>
      </c>
      <c r="D235" s="52"/>
      <c r="E235" s="52"/>
      <c r="F235" s="52"/>
      <c r="G235" s="52" t="s">
        <v>743</v>
      </c>
      <c r="H235" s="53" t="s">
        <v>52</v>
      </c>
      <c r="I235" s="54">
        <v>778.18</v>
      </c>
      <c r="J235" s="55" t="s">
        <v>744</v>
      </c>
      <c r="K235" s="38"/>
      <c r="L235" s="38"/>
      <c r="M235" s="38"/>
      <c r="N235" s="38"/>
      <c r="O235" s="38"/>
      <c r="P235" s="38"/>
      <c r="Q235" s="38"/>
      <c r="R235" s="38"/>
      <c r="S235" s="38"/>
      <c r="T235" s="39"/>
      <c r="U235" s="39"/>
      <c r="V235" s="39"/>
      <c r="W235" s="39"/>
      <c r="X235" s="39"/>
      <c r="Y235" s="39"/>
      <c r="Z235" s="39"/>
    </row>
    <row r="236">
      <c r="A236" s="132">
        <v>14565.0</v>
      </c>
      <c r="B236" s="41">
        <v>453602.0</v>
      </c>
      <c r="C236" s="42">
        <v>45610.0</v>
      </c>
      <c r="D236" s="43" t="s">
        <v>745</v>
      </c>
      <c r="E236" s="43" t="s">
        <v>746</v>
      </c>
      <c r="F236" s="43"/>
      <c r="G236" s="43"/>
      <c r="H236" s="44" t="s">
        <v>66</v>
      </c>
      <c r="I236" s="45">
        <v>720.72</v>
      </c>
      <c r="J236" s="109" t="s">
        <v>747</v>
      </c>
      <c r="K236" s="47"/>
      <c r="L236" s="47"/>
      <c r="M236" s="47"/>
      <c r="N236" s="47"/>
      <c r="O236" s="47"/>
      <c r="P236" s="47"/>
      <c r="Q236" s="47"/>
      <c r="R236" s="47"/>
      <c r="S236" s="47"/>
      <c r="T236" s="48"/>
      <c r="U236" s="48"/>
      <c r="V236" s="48"/>
      <c r="W236" s="48"/>
      <c r="X236" s="48"/>
      <c r="Y236" s="48"/>
      <c r="Z236" s="48"/>
    </row>
    <row r="237">
      <c r="A237" s="56" t="s">
        <v>748</v>
      </c>
      <c r="B237" s="41">
        <v>453603.0</v>
      </c>
      <c r="C237" s="42">
        <v>45611.0</v>
      </c>
      <c r="D237" s="43" t="s">
        <v>749</v>
      </c>
      <c r="E237" s="43" t="s">
        <v>750</v>
      </c>
      <c r="F237" s="43" t="s">
        <v>751</v>
      </c>
      <c r="G237" s="43"/>
      <c r="H237" s="44" t="s">
        <v>752</v>
      </c>
      <c r="I237" s="45">
        <v>824.22</v>
      </c>
      <c r="J237" s="46" t="s">
        <v>753</v>
      </c>
      <c r="K237" s="47"/>
      <c r="L237" s="47"/>
      <c r="M237" s="47"/>
      <c r="N237" s="47"/>
      <c r="O237" s="47"/>
      <c r="P237" s="47"/>
      <c r="Q237" s="47"/>
      <c r="R237" s="47"/>
      <c r="S237" s="47"/>
      <c r="T237" s="48"/>
      <c r="U237" s="48"/>
      <c r="V237" s="48"/>
      <c r="W237" s="48"/>
      <c r="X237" s="48"/>
      <c r="Y237" s="48"/>
      <c r="Z237" s="48"/>
    </row>
    <row r="238">
      <c r="A238" s="56" t="s">
        <v>754</v>
      </c>
      <c r="B238" s="41">
        <v>453604.0</v>
      </c>
      <c r="C238" s="42">
        <v>45611.0</v>
      </c>
      <c r="D238" s="43" t="s">
        <v>755</v>
      </c>
      <c r="E238" s="43" t="s">
        <v>65</v>
      </c>
      <c r="F238" s="43" t="s">
        <v>237</v>
      </c>
      <c r="G238" s="43"/>
      <c r="H238" s="44" t="s">
        <v>752</v>
      </c>
      <c r="I238" s="45">
        <v>824.22</v>
      </c>
      <c r="J238" s="46" t="s">
        <v>756</v>
      </c>
      <c r="K238" s="47"/>
      <c r="L238" s="47"/>
      <c r="M238" s="47"/>
      <c r="N238" s="47"/>
      <c r="O238" s="47"/>
      <c r="P238" s="47"/>
      <c r="Q238" s="47"/>
      <c r="R238" s="47"/>
      <c r="S238" s="47"/>
      <c r="T238" s="48"/>
      <c r="U238" s="48"/>
      <c r="V238" s="48"/>
      <c r="W238" s="48"/>
      <c r="X238" s="48"/>
      <c r="Y238" s="48"/>
      <c r="Z238" s="48"/>
    </row>
    <row r="239">
      <c r="A239" s="56" t="s">
        <v>757</v>
      </c>
      <c r="B239" s="41">
        <v>453605.0</v>
      </c>
      <c r="C239" s="42">
        <v>45611.0</v>
      </c>
      <c r="D239" s="43" t="s">
        <v>758</v>
      </c>
      <c r="E239" s="43" t="s">
        <v>759</v>
      </c>
      <c r="F239" s="43" t="s">
        <v>760</v>
      </c>
      <c r="G239" s="43"/>
      <c r="H239" s="44" t="s">
        <v>438</v>
      </c>
      <c r="I239" s="45">
        <v>824.22</v>
      </c>
      <c r="J239" s="46" t="s">
        <v>761</v>
      </c>
      <c r="K239" s="47"/>
      <c r="L239" s="133">
        <v>1.0</v>
      </c>
      <c r="M239" s="47"/>
      <c r="N239" s="47"/>
      <c r="O239" s="47"/>
      <c r="P239" s="47"/>
      <c r="Q239" s="47"/>
      <c r="R239" s="47"/>
      <c r="S239" s="47"/>
      <c r="T239" s="48"/>
      <c r="U239" s="48"/>
      <c r="V239" s="48"/>
      <c r="W239" s="48"/>
      <c r="X239" s="48"/>
      <c r="Y239" s="48"/>
      <c r="Z239" s="48"/>
    </row>
    <row r="240">
      <c r="A240" s="63"/>
      <c r="B240" s="64">
        <v>453606.0</v>
      </c>
      <c r="C240" s="65">
        <v>45611.0</v>
      </c>
      <c r="D240" s="66" t="s">
        <v>762</v>
      </c>
      <c r="E240" s="66" t="s">
        <v>99</v>
      </c>
      <c r="F240" s="66" t="s">
        <v>763</v>
      </c>
      <c r="G240" s="66"/>
      <c r="H240" s="67" t="s">
        <v>764</v>
      </c>
      <c r="I240" s="68">
        <v>89.0</v>
      </c>
      <c r="J240" s="69"/>
      <c r="K240" s="70"/>
      <c r="L240" s="70"/>
      <c r="M240" s="70"/>
      <c r="N240" s="70"/>
      <c r="O240" s="70"/>
      <c r="P240" s="70"/>
      <c r="Q240" s="70"/>
      <c r="R240" s="70"/>
      <c r="S240" s="70"/>
      <c r="T240" s="71"/>
      <c r="U240" s="71"/>
      <c r="V240" s="71"/>
      <c r="W240" s="71"/>
      <c r="X240" s="71"/>
      <c r="Y240" s="71"/>
      <c r="Z240" s="71"/>
    </row>
    <row r="241">
      <c r="A241" s="63"/>
      <c r="B241" s="64">
        <v>453607.0</v>
      </c>
      <c r="C241" s="65">
        <v>45611.0</v>
      </c>
      <c r="D241" s="66" t="s">
        <v>762</v>
      </c>
      <c r="E241" s="66" t="s">
        <v>99</v>
      </c>
      <c r="F241" s="66" t="s">
        <v>763</v>
      </c>
      <c r="G241" s="66"/>
      <c r="H241" s="67" t="s">
        <v>764</v>
      </c>
      <c r="I241" s="68">
        <v>89.0</v>
      </c>
      <c r="J241" s="69"/>
      <c r="K241" s="70"/>
      <c r="L241" s="70"/>
      <c r="M241" s="70"/>
      <c r="N241" s="70"/>
      <c r="O241" s="70"/>
      <c r="P241" s="70"/>
      <c r="Q241" s="70"/>
      <c r="R241" s="70"/>
      <c r="S241" s="70"/>
      <c r="T241" s="71"/>
      <c r="U241" s="71"/>
      <c r="V241" s="71"/>
      <c r="W241" s="71"/>
      <c r="X241" s="71"/>
      <c r="Y241" s="71"/>
      <c r="Z241" s="71"/>
    </row>
    <row r="242">
      <c r="A242" s="63"/>
      <c r="B242" s="64">
        <v>453608.0</v>
      </c>
      <c r="C242" s="65">
        <v>45611.0</v>
      </c>
      <c r="D242" s="66" t="s">
        <v>762</v>
      </c>
      <c r="E242" s="66" t="s">
        <v>99</v>
      </c>
      <c r="F242" s="66" t="s">
        <v>763</v>
      </c>
      <c r="G242" s="66"/>
      <c r="H242" s="67" t="s">
        <v>764</v>
      </c>
      <c r="I242" s="68">
        <v>89.0</v>
      </c>
      <c r="J242" s="69"/>
      <c r="K242" s="70"/>
      <c r="L242" s="70"/>
      <c r="M242" s="70"/>
      <c r="N242" s="70"/>
      <c r="O242" s="70"/>
      <c r="P242" s="70"/>
      <c r="Q242" s="70"/>
      <c r="R242" s="70"/>
      <c r="S242" s="70"/>
      <c r="T242" s="71"/>
      <c r="U242" s="71"/>
      <c r="V242" s="71"/>
      <c r="W242" s="71"/>
      <c r="X242" s="71"/>
      <c r="Y242" s="71"/>
      <c r="Z242" s="71"/>
    </row>
    <row r="243">
      <c r="A243" s="63"/>
      <c r="B243" s="64">
        <v>453609.0</v>
      </c>
      <c r="C243" s="65">
        <v>45611.0</v>
      </c>
      <c r="D243" s="66" t="s">
        <v>762</v>
      </c>
      <c r="E243" s="66" t="s">
        <v>99</v>
      </c>
      <c r="F243" s="66" t="s">
        <v>763</v>
      </c>
      <c r="G243" s="66"/>
      <c r="H243" s="67" t="s">
        <v>764</v>
      </c>
      <c r="I243" s="68">
        <v>89.0</v>
      </c>
      <c r="J243" s="69"/>
      <c r="K243" s="70"/>
      <c r="L243" s="70"/>
      <c r="M243" s="70"/>
      <c r="N243" s="70"/>
      <c r="O243" s="70"/>
      <c r="P243" s="70"/>
      <c r="Q243" s="70"/>
      <c r="R243" s="70"/>
      <c r="S243" s="70"/>
      <c r="T243" s="71"/>
      <c r="U243" s="71"/>
      <c r="V243" s="71"/>
      <c r="W243" s="71"/>
      <c r="X243" s="71"/>
      <c r="Y243" s="71"/>
      <c r="Z243" s="71"/>
    </row>
    <row r="244">
      <c r="A244" s="49" t="s">
        <v>765</v>
      </c>
      <c r="B244" s="50">
        <v>453610.0</v>
      </c>
      <c r="C244" s="51">
        <v>45611.0</v>
      </c>
      <c r="D244" s="52" t="s">
        <v>766</v>
      </c>
      <c r="E244" s="52" t="s">
        <v>767</v>
      </c>
      <c r="F244" s="52" t="s">
        <v>174</v>
      </c>
      <c r="G244" s="52"/>
      <c r="H244" s="53" t="s">
        <v>52</v>
      </c>
      <c r="I244" s="54">
        <v>778.18</v>
      </c>
      <c r="J244" s="55" t="s">
        <v>768</v>
      </c>
      <c r="K244" s="38"/>
      <c r="L244" s="38"/>
      <c r="M244" s="38"/>
      <c r="N244" s="38"/>
      <c r="O244" s="38"/>
      <c r="P244" s="38"/>
      <c r="Q244" s="38"/>
      <c r="R244" s="38"/>
      <c r="S244" s="38"/>
      <c r="T244" s="39"/>
      <c r="U244" s="39"/>
      <c r="V244" s="39"/>
      <c r="W244" s="39"/>
      <c r="X244" s="39"/>
      <c r="Y244" s="39"/>
      <c r="Z244" s="39"/>
    </row>
    <row r="245">
      <c r="A245" s="63"/>
      <c r="B245" s="64">
        <v>453611.0</v>
      </c>
      <c r="C245" s="65">
        <v>45611.0</v>
      </c>
      <c r="D245" s="66" t="s">
        <v>769</v>
      </c>
      <c r="E245" s="66" t="s">
        <v>770</v>
      </c>
      <c r="F245" s="66" t="s">
        <v>65</v>
      </c>
      <c r="G245" s="66"/>
      <c r="H245" s="67" t="s">
        <v>771</v>
      </c>
      <c r="I245" s="68">
        <v>381.39</v>
      </c>
      <c r="J245" s="69"/>
      <c r="K245" s="70"/>
      <c r="L245" s="70"/>
      <c r="M245" s="70"/>
      <c r="N245" s="70"/>
      <c r="O245" s="70"/>
      <c r="P245" s="70"/>
      <c r="Q245" s="70"/>
      <c r="R245" s="70"/>
      <c r="S245" s="70"/>
      <c r="T245" s="71"/>
      <c r="U245" s="71"/>
      <c r="V245" s="71"/>
      <c r="W245" s="71"/>
      <c r="X245" s="71"/>
      <c r="Y245" s="71"/>
      <c r="Z245" s="71"/>
    </row>
    <row r="246">
      <c r="A246" s="132" t="s">
        <v>772</v>
      </c>
      <c r="B246" s="41">
        <v>453612.0</v>
      </c>
      <c r="C246" s="42">
        <v>45611.0</v>
      </c>
      <c r="D246" s="43" t="s">
        <v>773</v>
      </c>
      <c r="E246" s="43" t="s">
        <v>174</v>
      </c>
      <c r="F246" s="43" t="s">
        <v>50</v>
      </c>
      <c r="G246" s="43"/>
      <c r="H246" s="44" t="s">
        <v>66</v>
      </c>
      <c r="I246" s="45">
        <v>720.72</v>
      </c>
      <c r="J246" s="109" t="s">
        <v>774</v>
      </c>
      <c r="K246" s="47"/>
      <c r="L246" s="47"/>
      <c r="M246" s="47"/>
      <c r="N246" s="47"/>
      <c r="O246" s="47"/>
      <c r="P246" s="47"/>
      <c r="Q246" s="47"/>
      <c r="R246" s="47"/>
      <c r="S246" s="47"/>
      <c r="T246" s="48"/>
      <c r="U246" s="48"/>
      <c r="V246" s="48"/>
      <c r="W246" s="48"/>
      <c r="X246" s="48"/>
      <c r="Y246" s="48"/>
      <c r="Z246" s="48"/>
    </row>
    <row r="247">
      <c r="A247" s="132">
        <v>15385.0</v>
      </c>
      <c r="B247" s="41">
        <v>453613.0</v>
      </c>
      <c r="C247" s="42">
        <v>45611.0</v>
      </c>
      <c r="D247" s="43" t="s">
        <v>775</v>
      </c>
      <c r="E247" s="43" t="s">
        <v>759</v>
      </c>
      <c r="F247" s="134" t="s">
        <v>776</v>
      </c>
      <c r="G247" s="43"/>
      <c r="H247" s="44" t="s">
        <v>66</v>
      </c>
      <c r="I247" s="45">
        <v>720.72</v>
      </c>
      <c r="J247" s="109" t="s">
        <v>777</v>
      </c>
      <c r="K247" s="47"/>
      <c r="L247" s="47"/>
      <c r="M247" s="47"/>
      <c r="N247" s="47"/>
      <c r="O247" s="47"/>
      <c r="P247" s="47"/>
      <c r="Q247" s="47"/>
      <c r="R247" s="47"/>
      <c r="S247" s="47"/>
      <c r="T247" s="48"/>
      <c r="U247" s="48"/>
      <c r="V247" s="48"/>
      <c r="W247" s="48"/>
      <c r="X247" s="48"/>
      <c r="Y247" s="48"/>
      <c r="Z247" s="48"/>
    </row>
    <row r="248">
      <c r="A248" s="49" t="s">
        <v>778</v>
      </c>
      <c r="B248" s="50">
        <v>453614.0</v>
      </c>
      <c r="C248" s="51">
        <v>45611.0</v>
      </c>
      <c r="D248" s="52" t="s">
        <v>779</v>
      </c>
      <c r="E248" s="52" t="s">
        <v>780</v>
      </c>
      <c r="F248" s="52" t="s">
        <v>781</v>
      </c>
      <c r="G248" s="52"/>
      <c r="H248" s="53" t="s">
        <v>145</v>
      </c>
      <c r="I248" s="54">
        <f>381.39*4</f>
        <v>1525.56</v>
      </c>
      <c r="J248" s="55" t="s">
        <v>782</v>
      </c>
      <c r="K248" s="38"/>
      <c r="L248" s="38"/>
      <c r="M248" s="38"/>
      <c r="N248" s="38"/>
      <c r="O248" s="38"/>
      <c r="P248" s="38"/>
      <c r="Q248" s="38"/>
      <c r="R248" s="38"/>
      <c r="S248" s="38"/>
      <c r="T248" s="39"/>
      <c r="U248" s="39"/>
      <c r="V248" s="39"/>
      <c r="W248" s="39"/>
      <c r="X248" s="39"/>
      <c r="Y248" s="39"/>
      <c r="Z248" s="39"/>
    </row>
    <row r="249">
      <c r="A249" s="125" t="s">
        <v>68</v>
      </c>
      <c r="B249" s="126">
        <v>453615.0</v>
      </c>
      <c r="C249" s="127" t="s">
        <v>69</v>
      </c>
      <c r="D249" s="128" t="s">
        <v>68</v>
      </c>
      <c r="E249" s="43"/>
      <c r="F249" s="43"/>
      <c r="G249" s="128" t="s">
        <v>68</v>
      </c>
      <c r="H249" s="129" t="s">
        <v>68</v>
      </c>
      <c r="I249" s="45">
        <v>0.0</v>
      </c>
      <c r="J249" s="130" t="s">
        <v>68</v>
      </c>
      <c r="K249" s="47"/>
      <c r="L249" s="47"/>
      <c r="M249" s="47"/>
      <c r="N249" s="47"/>
      <c r="O249" s="47"/>
      <c r="P249" s="47"/>
      <c r="Q249" s="47"/>
      <c r="R249" s="47"/>
      <c r="S249" s="47"/>
      <c r="T249" s="48"/>
      <c r="U249" s="48"/>
      <c r="V249" s="48"/>
      <c r="W249" s="48"/>
      <c r="X249" s="48"/>
      <c r="Y249" s="48"/>
      <c r="Z249" s="48"/>
    </row>
    <row r="250">
      <c r="A250" s="132">
        <v>15804.0</v>
      </c>
      <c r="B250" s="41">
        <v>453616.0</v>
      </c>
      <c r="C250" s="42">
        <v>45611.0</v>
      </c>
      <c r="D250" s="43" t="s">
        <v>783</v>
      </c>
      <c r="E250" s="43" t="s">
        <v>784</v>
      </c>
      <c r="F250" s="43" t="s">
        <v>785</v>
      </c>
      <c r="G250" s="43"/>
      <c r="H250" s="44" t="s">
        <v>66</v>
      </c>
      <c r="I250" s="45">
        <v>720.72</v>
      </c>
      <c r="J250" s="109" t="s">
        <v>786</v>
      </c>
      <c r="K250" s="47"/>
      <c r="L250" s="47"/>
      <c r="M250" s="47"/>
      <c r="N250" s="47"/>
      <c r="O250" s="47"/>
      <c r="P250" s="47"/>
      <c r="Q250" s="47"/>
      <c r="R250" s="47"/>
      <c r="S250" s="47"/>
      <c r="T250" s="48"/>
      <c r="U250" s="48"/>
      <c r="V250" s="48"/>
      <c r="W250" s="48"/>
      <c r="X250" s="48"/>
      <c r="Y250" s="48"/>
      <c r="Z250" s="48"/>
    </row>
    <row r="251">
      <c r="A251" s="49" t="s">
        <v>787</v>
      </c>
      <c r="B251" s="50">
        <v>453617.0</v>
      </c>
      <c r="C251" s="51">
        <v>45611.0</v>
      </c>
      <c r="D251" s="52"/>
      <c r="E251" s="52"/>
      <c r="F251" s="52"/>
      <c r="G251" s="52" t="s">
        <v>788</v>
      </c>
      <c r="H251" s="53" t="s">
        <v>139</v>
      </c>
      <c r="I251" s="54">
        <v>89.0</v>
      </c>
      <c r="J251" s="55" t="s">
        <v>789</v>
      </c>
      <c r="K251" s="38"/>
      <c r="L251" s="38"/>
      <c r="M251" s="38"/>
      <c r="N251" s="38"/>
      <c r="O251" s="38"/>
      <c r="P251" s="38"/>
      <c r="Q251" s="38"/>
      <c r="R251" s="38"/>
      <c r="S251" s="38"/>
      <c r="T251" s="39"/>
      <c r="U251" s="39"/>
      <c r="V251" s="39"/>
      <c r="W251" s="39"/>
      <c r="X251" s="39"/>
      <c r="Y251" s="39"/>
      <c r="Z251" s="39"/>
    </row>
    <row r="252">
      <c r="A252" s="57" t="s">
        <v>68</v>
      </c>
      <c r="B252" s="58">
        <v>453618.0</v>
      </c>
      <c r="C252" s="59" t="s">
        <v>69</v>
      </c>
      <c r="D252" s="60" t="s">
        <v>68</v>
      </c>
      <c r="E252" s="52"/>
      <c r="F252" s="52"/>
      <c r="G252" s="60" t="s">
        <v>68</v>
      </c>
      <c r="H252" s="61" t="s">
        <v>68</v>
      </c>
      <c r="I252" s="54">
        <v>0.0</v>
      </c>
      <c r="J252" s="62" t="s">
        <v>68</v>
      </c>
      <c r="K252" s="38"/>
      <c r="L252" s="38"/>
      <c r="M252" s="38"/>
      <c r="N252" s="38"/>
      <c r="O252" s="38"/>
      <c r="P252" s="38"/>
      <c r="Q252" s="38"/>
      <c r="R252" s="38"/>
      <c r="S252" s="38"/>
      <c r="T252" s="39"/>
      <c r="U252" s="39"/>
      <c r="V252" s="39"/>
      <c r="W252" s="39"/>
      <c r="X252" s="39"/>
      <c r="Y252" s="39"/>
      <c r="Z252" s="39"/>
    </row>
    <row r="253">
      <c r="A253" s="132" t="s">
        <v>772</v>
      </c>
      <c r="B253" s="41">
        <v>453619.0</v>
      </c>
      <c r="C253" s="42">
        <v>45611.0</v>
      </c>
      <c r="D253" s="43" t="s">
        <v>773</v>
      </c>
      <c r="E253" s="43" t="s">
        <v>174</v>
      </c>
      <c r="F253" s="43" t="s">
        <v>50</v>
      </c>
      <c r="G253" s="43"/>
      <c r="H253" s="44" t="s">
        <v>46</v>
      </c>
      <c r="I253" s="45">
        <v>949.9</v>
      </c>
      <c r="J253" s="109" t="s">
        <v>790</v>
      </c>
      <c r="K253" s="47"/>
      <c r="L253" s="47"/>
      <c r="M253" s="47"/>
      <c r="N253" s="47"/>
      <c r="O253" s="47"/>
      <c r="P253" s="47"/>
      <c r="Q253" s="47"/>
      <c r="R253" s="47"/>
      <c r="S253" s="47"/>
      <c r="T253" s="48"/>
      <c r="U253" s="48"/>
      <c r="V253" s="48"/>
      <c r="W253" s="48"/>
      <c r="X253" s="48"/>
      <c r="Y253" s="48"/>
      <c r="Z253" s="48"/>
    </row>
    <row r="254">
      <c r="A254" s="132">
        <v>14447.0</v>
      </c>
      <c r="B254" s="41">
        <v>453620.0</v>
      </c>
      <c r="C254" s="42">
        <v>45611.0</v>
      </c>
      <c r="D254" s="43" t="s">
        <v>791</v>
      </c>
      <c r="E254" s="43" t="s">
        <v>792</v>
      </c>
      <c r="F254" s="43" t="s">
        <v>793</v>
      </c>
      <c r="G254" s="43"/>
      <c r="H254" s="44" t="s">
        <v>66</v>
      </c>
      <c r="I254" s="45">
        <v>720.72</v>
      </c>
      <c r="J254" s="109" t="s">
        <v>794</v>
      </c>
      <c r="K254" s="47"/>
      <c r="L254" s="47"/>
      <c r="M254" s="47"/>
      <c r="N254" s="47"/>
      <c r="O254" s="47"/>
      <c r="P254" s="47"/>
      <c r="Q254" s="47"/>
      <c r="R254" s="47"/>
      <c r="S254" s="47"/>
      <c r="T254" s="48"/>
      <c r="U254" s="48"/>
      <c r="V254" s="48"/>
      <c r="W254" s="48"/>
      <c r="X254" s="48"/>
      <c r="Y254" s="48"/>
      <c r="Z254" s="48"/>
    </row>
    <row r="255">
      <c r="A255" s="49" t="s">
        <v>795</v>
      </c>
      <c r="B255" s="50">
        <v>453621.0</v>
      </c>
      <c r="C255" s="51">
        <v>45615.0</v>
      </c>
      <c r="D255" s="52" t="s">
        <v>796</v>
      </c>
      <c r="E255" s="52" t="s">
        <v>425</v>
      </c>
      <c r="F255" s="52" t="s">
        <v>797</v>
      </c>
      <c r="G255" s="52"/>
      <c r="H255" s="53" t="s">
        <v>60</v>
      </c>
      <c r="I255" s="54">
        <v>381.39</v>
      </c>
      <c r="J255" s="55" t="s">
        <v>798</v>
      </c>
      <c r="K255" s="38"/>
      <c r="L255" s="38"/>
      <c r="M255" s="38"/>
      <c r="N255" s="38"/>
      <c r="O255" s="38"/>
      <c r="P255" s="38"/>
      <c r="Q255" s="38"/>
      <c r="R255" s="38"/>
      <c r="S255" s="38"/>
      <c r="T255" s="39"/>
      <c r="U255" s="39"/>
      <c r="V255" s="39"/>
      <c r="W255" s="39"/>
      <c r="X255" s="39"/>
      <c r="Y255" s="39"/>
      <c r="Z255" s="39"/>
    </row>
    <row r="256">
      <c r="A256" s="132">
        <v>14882.0</v>
      </c>
      <c r="B256" s="41">
        <v>453622.0</v>
      </c>
      <c r="C256" s="42">
        <v>45615.0</v>
      </c>
      <c r="D256" s="43" t="s">
        <v>799</v>
      </c>
      <c r="E256" s="43" t="s">
        <v>759</v>
      </c>
      <c r="F256" s="134" t="s">
        <v>800</v>
      </c>
      <c r="G256" s="43"/>
      <c r="H256" s="44" t="s">
        <v>66</v>
      </c>
      <c r="I256" s="45">
        <v>720.72</v>
      </c>
      <c r="J256" s="109" t="s">
        <v>801</v>
      </c>
      <c r="K256" s="47"/>
      <c r="L256" s="47"/>
      <c r="M256" s="47"/>
      <c r="N256" s="47"/>
      <c r="O256" s="47"/>
      <c r="P256" s="47"/>
      <c r="Q256" s="47"/>
      <c r="R256" s="47"/>
      <c r="S256" s="47"/>
      <c r="T256" s="48"/>
      <c r="U256" s="48"/>
      <c r="V256" s="48"/>
      <c r="W256" s="48"/>
      <c r="X256" s="48"/>
      <c r="Y256" s="48"/>
      <c r="Z256" s="48"/>
    </row>
    <row r="257">
      <c r="A257" s="49" t="s">
        <v>802</v>
      </c>
      <c r="B257" s="50">
        <v>453623.0</v>
      </c>
      <c r="C257" s="51">
        <v>45615.0</v>
      </c>
      <c r="D257" s="52" t="s">
        <v>803</v>
      </c>
      <c r="E257" s="52" t="s">
        <v>655</v>
      </c>
      <c r="F257" s="52" t="s">
        <v>804</v>
      </c>
      <c r="G257" s="52"/>
      <c r="H257" s="53" t="s">
        <v>52</v>
      </c>
      <c r="I257" s="54">
        <v>778.18</v>
      </c>
      <c r="J257" s="55" t="s">
        <v>805</v>
      </c>
      <c r="K257" s="38"/>
      <c r="L257" s="38"/>
      <c r="M257" s="38"/>
      <c r="N257" s="38"/>
      <c r="O257" s="38"/>
      <c r="P257" s="38"/>
      <c r="Q257" s="38"/>
      <c r="R257" s="38"/>
      <c r="S257" s="38"/>
      <c r="T257" s="39"/>
      <c r="U257" s="39"/>
      <c r="V257" s="39"/>
      <c r="W257" s="39"/>
      <c r="X257" s="39"/>
      <c r="Y257" s="39"/>
      <c r="Z257" s="39"/>
    </row>
    <row r="258">
      <c r="A258" s="56" t="s">
        <v>806</v>
      </c>
      <c r="B258" s="41">
        <v>453624.0</v>
      </c>
      <c r="C258" s="42">
        <v>45616.0</v>
      </c>
      <c r="D258" s="43" t="s">
        <v>807</v>
      </c>
      <c r="E258" s="43" t="s">
        <v>808</v>
      </c>
      <c r="F258" s="43" t="s">
        <v>809</v>
      </c>
      <c r="G258" s="43"/>
      <c r="H258" s="44" t="s">
        <v>52</v>
      </c>
      <c r="I258" s="45">
        <v>778.18</v>
      </c>
      <c r="J258" s="46" t="s">
        <v>810</v>
      </c>
      <c r="K258" s="47"/>
      <c r="L258" s="47"/>
      <c r="M258" s="47"/>
      <c r="N258" s="47"/>
      <c r="O258" s="47"/>
      <c r="P258" s="47"/>
      <c r="Q258" s="47"/>
      <c r="R258" s="47"/>
      <c r="S258" s="47"/>
      <c r="T258" s="48"/>
      <c r="U258" s="48"/>
      <c r="V258" s="48"/>
      <c r="W258" s="48"/>
      <c r="X258" s="48"/>
      <c r="Y258" s="48"/>
      <c r="Z258" s="48"/>
    </row>
    <row r="259">
      <c r="A259" s="63"/>
      <c r="B259" s="64">
        <v>453625.0</v>
      </c>
      <c r="C259" s="65">
        <v>45616.0</v>
      </c>
      <c r="D259" s="66"/>
      <c r="E259" s="66"/>
      <c r="F259" s="66"/>
      <c r="G259" s="66" t="s">
        <v>811</v>
      </c>
      <c r="H259" s="67" t="s">
        <v>812</v>
      </c>
      <c r="I259" s="68">
        <v>115202.19</v>
      </c>
      <c r="J259" s="69"/>
      <c r="K259" s="70"/>
      <c r="L259" s="70"/>
      <c r="M259" s="70"/>
      <c r="N259" s="70"/>
      <c r="O259" s="70"/>
      <c r="P259" s="70"/>
      <c r="Q259" s="70"/>
      <c r="R259" s="70"/>
      <c r="S259" s="70"/>
      <c r="T259" s="71"/>
      <c r="U259" s="71"/>
      <c r="V259" s="71"/>
      <c r="W259" s="71"/>
      <c r="X259" s="71"/>
      <c r="Y259" s="71"/>
      <c r="Z259" s="71"/>
    </row>
    <row r="260">
      <c r="A260" s="56" t="s">
        <v>813</v>
      </c>
      <c r="B260" s="41">
        <v>453626.0</v>
      </c>
      <c r="C260" s="42">
        <v>45616.0</v>
      </c>
      <c r="D260" s="43" t="s">
        <v>814</v>
      </c>
      <c r="E260" s="43" t="s">
        <v>815</v>
      </c>
      <c r="F260" s="43" t="s">
        <v>816</v>
      </c>
      <c r="G260" s="43"/>
      <c r="H260" s="44" t="s">
        <v>60</v>
      </c>
      <c r="I260" s="45">
        <v>381.39</v>
      </c>
      <c r="J260" s="46" t="s">
        <v>817</v>
      </c>
      <c r="K260" s="47"/>
      <c r="L260" s="47"/>
      <c r="M260" s="47"/>
      <c r="N260" s="47"/>
      <c r="O260" s="47"/>
      <c r="P260" s="47"/>
      <c r="Q260" s="47"/>
      <c r="R260" s="47"/>
      <c r="S260" s="47"/>
      <c r="T260" s="48"/>
      <c r="U260" s="48"/>
      <c r="V260" s="48"/>
      <c r="W260" s="48"/>
      <c r="X260" s="48"/>
      <c r="Y260" s="48"/>
      <c r="Z260" s="48"/>
    </row>
    <row r="261">
      <c r="A261" s="72" t="s">
        <v>818</v>
      </c>
      <c r="B261" s="73">
        <v>453627.0</v>
      </c>
      <c r="C261" s="74">
        <v>45617.0</v>
      </c>
      <c r="D261" s="75" t="s">
        <v>819</v>
      </c>
      <c r="E261" s="75" t="s">
        <v>655</v>
      </c>
      <c r="F261" s="75" t="s">
        <v>820</v>
      </c>
      <c r="G261" s="75"/>
      <c r="H261" s="44" t="s">
        <v>66</v>
      </c>
      <c r="I261" s="45">
        <v>720.72</v>
      </c>
      <c r="J261" s="76" t="s">
        <v>821</v>
      </c>
      <c r="K261" s="47"/>
      <c r="L261" s="47"/>
      <c r="M261" s="47"/>
      <c r="N261" s="47"/>
      <c r="O261" s="47"/>
      <c r="P261" s="47"/>
      <c r="Q261" s="47"/>
      <c r="R261" s="47"/>
      <c r="S261" s="47"/>
      <c r="T261" s="48"/>
      <c r="U261" s="48"/>
      <c r="V261" s="48"/>
      <c r="W261" s="48"/>
      <c r="X261" s="48"/>
      <c r="Y261" s="48"/>
      <c r="Z261" s="48"/>
    </row>
    <row r="262">
      <c r="A262" s="77"/>
      <c r="B262" s="77"/>
      <c r="C262" s="77"/>
      <c r="D262" s="77"/>
      <c r="E262" s="77"/>
      <c r="F262" s="77"/>
      <c r="G262" s="77"/>
      <c r="H262" s="44" t="s">
        <v>46</v>
      </c>
      <c r="I262" s="45">
        <v>949.9</v>
      </c>
      <c r="J262" s="77"/>
      <c r="K262" s="47"/>
      <c r="L262" s="47"/>
      <c r="M262" s="47"/>
      <c r="N262" s="47"/>
      <c r="O262" s="47"/>
      <c r="P262" s="47"/>
      <c r="Q262" s="47"/>
      <c r="R262" s="47"/>
      <c r="S262" s="47"/>
      <c r="T262" s="48"/>
      <c r="U262" s="48"/>
      <c r="V262" s="48"/>
      <c r="W262" s="48"/>
      <c r="X262" s="48"/>
      <c r="Y262" s="48"/>
      <c r="Z262" s="48"/>
    </row>
    <row r="263">
      <c r="A263" s="56" t="s">
        <v>822</v>
      </c>
      <c r="B263" s="41">
        <v>453628.0</v>
      </c>
      <c r="C263" s="42">
        <v>45617.0</v>
      </c>
      <c r="D263" s="43" t="s">
        <v>823</v>
      </c>
      <c r="E263" s="43" t="s">
        <v>824</v>
      </c>
      <c r="F263" s="43" t="s">
        <v>515</v>
      </c>
      <c r="G263" s="43"/>
      <c r="H263" s="44" t="s">
        <v>60</v>
      </c>
      <c r="I263" s="45">
        <v>381.39</v>
      </c>
      <c r="J263" s="46" t="s">
        <v>825</v>
      </c>
      <c r="K263" s="47"/>
      <c r="L263" s="47"/>
      <c r="M263" s="47"/>
      <c r="N263" s="47"/>
      <c r="O263" s="47"/>
      <c r="P263" s="47"/>
      <c r="Q263" s="47"/>
      <c r="R263" s="47"/>
      <c r="S263" s="47"/>
      <c r="T263" s="48"/>
      <c r="U263" s="48"/>
      <c r="V263" s="48"/>
      <c r="W263" s="48"/>
      <c r="X263" s="48"/>
      <c r="Y263" s="48"/>
      <c r="Z263" s="48"/>
    </row>
    <row r="264">
      <c r="A264" s="56" t="s">
        <v>826</v>
      </c>
      <c r="B264" s="41">
        <v>453629.0</v>
      </c>
      <c r="C264" s="42">
        <v>45617.0</v>
      </c>
      <c r="D264" s="43" t="s">
        <v>827</v>
      </c>
      <c r="E264" s="43" t="s">
        <v>828</v>
      </c>
      <c r="F264" s="43" t="s">
        <v>429</v>
      </c>
      <c r="G264" s="43"/>
      <c r="H264" s="44" t="s">
        <v>60</v>
      </c>
      <c r="I264" s="45">
        <v>381.39</v>
      </c>
      <c r="J264" s="46" t="s">
        <v>829</v>
      </c>
      <c r="K264" s="47"/>
      <c r="L264" s="47"/>
      <c r="M264" s="47"/>
      <c r="N264" s="47"/>
      <c r="O264" s="47"/>
      <c r="P264" s="47"/>
      <c r="Q264" s="47"/>
      <c r="R264" s="47"/>
      <c r="S264" s="47"/>
      <c r="T264" s="48"/>
      <c r="U264" s="48"/>
      <c r="V264" s="48"/>
      <c r="W264" s="48"/>
      <c r="X264" s="48"/>
      <c r="Y264" s="48"/>
      <c r="Z264" s="48"/>
    </row>
    <row r="265">
      <c r="A265" s="56" t="s">
        <v>830</v>
      </c>
      <c r="B265" s="41">
        <v>453630.0</v>
      </c>
      <c r="C265" s="42">
        <v>45617.0</v>
      </c>
      <c r="D265" s="43" t="s">
        <v>831</v>
      </c>
      <c r="E265" s="43" t="s">
        <v>832</v>
      </c>
      <c r="F265" s="43" t="s">
        <v>174</v>
      </c>
      <c r="G265" s="43"/>
      <c r="H265" s="44" t="s">
        <v>60</v>
      </c>
      <c r="I265" s="45">
        <v>381.37</v>
      </c>
      <c r="J265" s="46" t="s">
        <v>833</v>
      </c>
      <c r="K265" s="47"/>
      <c r="L265" s="47"/>
      <c r="M265" s="47"/>
      <c r="N265" s="47"/>
      <c r="O265" s="47"/>
      <c r="P265" s="47"/>
      <c r="Q265" s="47"/>
      <c r="R265" s="47"/>
      <c r="S265" s="47"/>
      <c r="T265" s="48"/>
      <c r="U265" s="48"/>
      <c r="V265" s="48"/>
      <c r="W265" s="48"/>
      <c r="X265" s="48"/>
      <c r="Y265" s="48"/>
      <c r="Z265" s="48"/>
    </row>
    <row r="266">
      <c r="A266" s="56" t="s">
        <v>834</v>
      </c>
      <c r="B266" s="41">
        <v>453631.0</v>
      </c>
      <c r="C266" s="42">
        <v>45617.0</v>
      </c>
      <c r="D266" s="43" t="s">
        <v>835</v>
      </c>
      <c r="E266" s="43" t="s">
        <v>415</v>
      </c>
      <c r="F266" s="43" t="s">
        <v>150</v>
      </c>
      <c r="G266" s="43"/>
      <c r="H266" s="44" t="s">
        <v>60</v>
      </c>
      <c r="I266" s="45">
        <v>381.37</v>
      </c>
      <c r="J266" s="46" t="s">
        <v>836</v>
      </c>
      <c r="K266" s="47"/>
      <c r="L266" s="47"/>
      <c r="M266" s="47"/>
      <c r="N266" s="47"/>
      <c r="O266" s="47"/>
      <c r="P266" s="47"/>
      <c r="Q266" s="47"/>
      <c r="R266" s="47"/>
      <c r="S266" s="47"/>
      <c r="T266" s="48"/>
      <c r="U266" s="48"/>
      <c r="V266" s="48"/>
      <c r="W266" s="48"/>
      <c r="X266" s="48"/>
      <c r="Y266" s="48"/>
      <c r="Z266" s="48"/>
    </row>
    <row r="267">
      <c r="A267" s="63"/>
      <c r="B267" s="64">
        <v>453632.0</v>
      </c>
      <c r="C267" s="65">
        <v>45617.0</v>
      </c>
      <c r="D267" s="66"/>
      <c r="E267" s="66"/>
      <c r="F267" s="66"/>
      <c r="G267" s="66" t="s">
        <v>837</v>
      </c>
      <c r="H267" s="67" t="s">
        <v>838</v>
      </c>
      <c r="I267" s="68">
        <f>824.22*16</f>
        <v>13187.52</v>
      </c>
      <c r="J267" s="69"/>
      <c r="K267" s="70"/>
      <c r="L267" s="70"/>
      <c r="M267" s="70"/>
      <c r="N267" s="70"/>
      <c r="O267" s="70"/>
      <c r="P267" s="70"/>
      <c r="Q267" s="70"/>
      <c r="R267" s="70"/>
      <c r="S267" s="70"/>
      <c r="T267" s="71"/>
      <c r="U267" s="71"/>
      <c r="V267" s="71"/>
      <c r="W267" s="71"/>
      <c r="X267" s="71"/>
      <c r="Y267" s="71"/>
      <c r="Z267" s="71"/>
    </row>
    <row r="268">
      <c r="A268" s="85" t="s">
        <v>839</v>
      </c>
      <c r="B268" s="73">
        <v>453633.0</v>
      </c>
      <c r="C268" s="74">
        <v>45617.0</v>
      </c>
      <c r="D268" s="75" t="s">
        <v>716</v>
      </c>
      <c r="E268" s="75" t="s">
        <v>717</v>
      </c>
      <c r="F268" s="75" t="s">
        <v>174</v>
      </c>
      <c r="G268" s="75"/>
      <c r="H268" s="44" t="s">
        <v>52</v>
      </c>
      <c r="I268" s="45">
        <v>778.18</v>
      </c>
      <c r="J268" s="86" t="s">
        <v>840</v>
      </c>
      <c r="K268" s="47"/>
      <c r="L268" s="47"/>
      <c r="M268" s="47"/>
      <c r="N268" s="47"/>
      <c r="O268" s="47"/>
      <c r="P268" s="47"/>
      <c r="Q268" s="47"/>
      <c r="R268" s="47"/>
      <c r="S268" s="47"/>
      <c r="T268" s="48"/>
      <c r="U268" s="48"/>
      <c r="V268" s="48"/>
      <c r="W268" s="48"/>
      <c r="X268" s="48"/>
      <c r="Y268" s="48"/>
      <c r="Z268" s="48"/>
    </row>
    <row r="269">
      <c r="A269" s="77"/>
      <c r="B269" s="77"/>
      <c r="C269" s="77"/>
      <c r="D269" s="77"/>
      <c r="E269" s="77"/>
      <c r="F269" s="77"/>
      <c r="G269" s="77"/>
      <c r="H269" s="44" t="s">
        <v>193</v>
      </c>
      <c r="I269" s="45">
        <v>201.22</v>
      </c>
      <c r="J269" s="77"/>
      <c r="K269" s="47"/>
      <c r="L269" s="47"/>
      <c r="M269" s="47"/>
      <c r="N269" s="47"/>
      <c r="O269" s="47"/>
      <c r="P269" s="47"/>
      <c r="Q269" s="47"/>
      <c r="R269" s="47"/>
      <c r="S269" s="47"/>
      <c r="T269" s="48"/>
      <c r="U269" s="48"/>
      <c r="V269" s="48"/>
      <c r="W269" s="48"/>
      <c r="X269" s="48"/>
      <c r="Y269" s="48"/>
      <c r="Z269" s="48"/>
    </row>
    <row r="270">
      <c r="A270" s="56" t="s">
        <v>841</v>
      </c>
      <c r="B270" s="41">
        <v>453634.0</v>
      </c>
      <c r="C270" s="42">
        <v>45617.0</v>
      </c>
      <c r="D270" s="43"/>
      <c r="E270" s="43"/>
      <c r="F270" s="43"/>
      <c r="G270" s="43" t="s">
        <v>842</v>
      </c>
      <c r="H270" s="44" t="s">
        <v>66</v>
      </c>
      <c r="I270" s="45">
        <v>720.72</v>
      </c>
      <c r="J270" s="46" t="s">
        <v>843</v>
      </c>
      <c r="K270" s="47"/>
      <c r="L270" s="47"/>
      <c r="M270" s="47"/>
      <c r="N270" s="47"/>
      <c r="O270" s="47"/>
      <c r="P270" s="47"/>
      <c r="Q270" s="47"/>
      <c r="R270" s="47"/>
      <c r="S270" s="47"/>
      <c r="T270" s="48"/>
      <c r="U270" s="48"/>
      <c r="V270" s="48"/>
      <c r="W270" s="48"/>
      <c r="X270" s="48"/>
      <c r="Y270" s="48"/>
      <c r="Z270" s="48"/>
    </row>
    <row r="271">
      <c r="A271" s="56" t="s">
        <v>844</v>
      </c>
      <c r="B271" s="41">
        <v>453635.0</v>
      </c>
      <c r="C271" s="42">
        <v>45617.0</v>
      </c>
      <c r="D271" s="43" t="s">
        <v>845</v>
      </c>
      <c r="E271" s="43" t="s">
        <v>846</v>
      </c>
      <c r="F271" s="43" t="s">
        <v>847</v>
      </c>
      <c r="G271" s="43"/>
      <c r="H271" s="44" t="s">
        <v>139</v>
      </c>
      <c r="I271" s="45">
        <v>89.0</v>
      </c>
      <c r="J271" s="46" t="s">
        <v>848</v>
      </c>
      <c r="K271" s="47"/>
      <c r="L271" s="47"/>
      <c r="M271" s="47"/>
      <c r="N271" s="47"/>
      <c r="O271" s="47"/>
      <c r="P271" s="47"/>
      <c r="Q271" s="47"/>
      <c r="R271" s="47"/>
      <c r="S271" s="47"/>
      <c r="T271" s="48"/>
      <c r="U271" s="48"/>
      <c r="V271" s="48"/>
      <c r="W271" s="48"/>
      <c r="X271" s="48"/>
      <c r="Y271" s="48"/>
      <c r="Z271" s="48"/>
    </row>
    <row r="272">
      <c r="A272" s="56" t="s">
        <v>849</v>
      </c>
      <c r="B272" s="41">
        <v>453636.0</v>
      </c>
      <c r="C272" s="42">
        <v>45617.0</v>
      </c>
      <c r="D272" s="43" t="s">
        <v>850</v>
      </c>
      <c r="E272" s="43" t="s">
        <v>851</v>
      </c>
      <c r="F272" s="43" t="s">
        <v>76</v>
      </c>
      <c r="G272" s="43"/>
      <c r="H272" s="44" t="s">
        <v>139</v>
      </c>
      <c r="I272" s="45">
        <v>89.0</v>
      </c>
      <c r="J272" s="46" t="s">
        <v>852</v>
      </c>
      <c r="K272" s="47"/>
      <c r="L272" s="47"/>
      <c r="M272" s="47"/>
      <c r="N272" s="47"/>
      <c r="O272" s="47"/>
      <c r="P272" s="47"/>
      <c r="Q272" s="47"/>
      <c r="R272" s="47"/>
      <c r="S272" s="47"/>
      <c r="T272" s="48"/>
      <c r="U272" s="48"/>
      <c r="V272" s="48"/>
      <c r="W272" s="48"/>
      <c r="X272" s="48"/>
      <c r="Y272" s="48"/>
      <c r="Z272" s="48"/>
    </row>
    <row r="273">
      <c r="A273" s="56" t="s">
        <v>853</v>
      </c>
      <c r="B273" s="41">
        <v>453637.0</v>
      </c>
      <c r="C273" s="42">
        <v>45618.0</v>
      </c>
      <c r="D273" s="43" t="s">
        <v>854</v>
      </c>
      <c r="E273" s="43" t="s">
        <v>316</v>
      </c>
      <c r="F273" s="43" t="s">
        <v>855</v>
      </c>
      <c r="G273" s="43"/>
      <c r="H273" s="44" t="s">
        <v>106</v>
      </c>
      <c r="I273" s="45">
        <f>381.39*3</f>
        <v>1144.17</v>
      </c>
      <c r="J273" s="46" t="s">
        <v>856</v>
      </c>
      <c r="K273" s="47"/>
      <c r="L273" s="47"/>
      <c r="M273" s="47"/>
      <c r="N273" s="47"/>
      <c r="O273" s="47"/>
      <c r="P273" s="47"/>
      <c r="Q273" s="47"/>
      <c r="R273" s="47"/>
      <c r="S273" s="47"/>
      <c r="T273" s="48"/>
      <c r="U273" s="48"/>
      <c r="V273" s="48"/>
      <c r="W273" s="48"/>
      <c r="X273" s="48"/>
      <c r="Y273" s="48"/>
      <c r="Z273" s="48"/>
    </row>
    <row r="274">
      <c r="A274" s="63"/>
      <c r="B274" s="64">
        <v>453638.0</v>
      </c>
      <c r="C274" s="65">
        <v>45618.0</v>
      </c>
      <c r="D274" s="66"/>
      <c r="E274" s="66"/>
      <c r="F274" s="66"/>
      <c r="G274" s="66" t="s">
        <v>857</v>
      </c>
      <c r="H274" s="67" t="s">
        <v>126</v>
      </c>
      <c r="I274" s="68">
        <f t="shared" ref="I274:I275" si="3">824.22*2</f>
        <v>1648.44</v>
      </c>
      <c r="J274" s="69"/>
      <c r="K274" s="70"/>
      <c r="L274" s="70"/>
      <c r="M274" s="70"/>
      <c r="N274" s="70"/>
      <c r="O274" s="70"/>
      <c r="P274" s="70"/>
      <c r="Q274" s="70"/>
      <c r="R274" s="70"/>
      <c r="S274" s="70"/>
      <c r="T274" s="71"/>
      <c r="U274" s="71"/>
      <c r="V274" s="71"/>
      <c r="W274" s="71"/>
      <c r="X274" s="71"/>
      <c r="Y274" s="71"/>
      <c r="Z274" s="71"/>
    </row>
    <row r="275">
      <c r="A275" s="63"/>
      <c r="B275" s="64">
        <v>453639.0</v>
      </c>
      <c r="C275" s="65">
        <v>45618.0</v>
      </c>
      <c r="D275" s="66"/>
      <c r="E275" s="66"/>
      <c r="F275" s="66"/>
      <c r="G275" s="66" t="s">
        <v>857</v>
      </c>
      <c r="H275" s="67" t="s">
        <v>126</v>
      </c>
      <c r="I275" s="68">
        <f t="shared" si="3"/>
        <v>1648.44</v>
      </c>
      <c r="J275" s="69"/>
      <c r="K275" s="70"/>
      <c r="L275" s="70"/>
      <c r="M275" s="70"/>
      <c r="N275" s="70"/>
      <c r="O275" s="70"/>
      <c r="P275" s="70"/>
      <c r="Q275" s="70"/>
      <c r="R275" s="70"/>
      <c r="S275" s="70"/>
      <c r="T275" s="71"/>
      <c r="U275" s="71"/>
      <c r="V275" s="71"/>
      <c r="W275" s="71"/>
      <c r="X275" s="71"/>
      <c r="Y275" s="71"/>
      <c r="Z275" s="71"/>
    </row>
    <row r="276">
      <c r="A276" s="63"/>
      <c r="B276" s="64">
        <v>453640.0</v>
      </c>
      <c r="C276" s="65">
        <v>45618.0</v>
      </c>
      <c r="D276" s="66"/>
      <c r="E276" s="66"/>
      <c r="F276" s="66"/>
      <c r="G276" s="66" t="s">
        <v>857</v>
      </c>
      <c r="H276" s="67" t="s">
        <v>858</v>
      </c>
      <c r="I276" s="68">
        <f>824.22*8</f>
        <v>6593.76</v>
      </c>
      <c r="J276" s="69"/>
      <c r="K276" s="70"/>
      <c r="L276" s="70"/>
      <c r="M276" s="70"/>
      <c r="N276" s="70"/>
      <c r="O276" s="70"/>
      <c r="P276" s="70"/>
      <c r="Q276" s="70"/>
      <c r="R276" s="70"/>
      <c r="S276" s="70"/>
      <c r="T276" s="71"/>
      <c r="U276" s="71"/>
      <c r="V276" s="71"/>
      <c r="W276" s="71"/>
      <c r="X276" s="71"/>
      <c r="Y276" s="71"/>
      <c r="Z276" s="71"/>
    </row>
    <row r="277">
      <c r="A277" s="72">
        <v>15698.0</v>
      </c>
      <c r="B277" s="73">
        <v>453641.0</v>
      </c>
      <c r="C277" s="74">
        <v>45618.0</v>
      </c>
      <c r="D277" s="135" t="s">
        <v>859</v>
      </c>
      <c r="E277" s="75" t="s">
        <v>860</v>
      </c>
      <c r="F277" s="75" t="s">
        <v>861</v>
      </c>
      <c r="G277" s="75"/>
      <c r="H277" s="44" t="s">
        <v>66</v>
      </c>
      <c r="I277" s="45">
        <v>720.72</v>
      </c>
      <c r="J277" s="76" t="s">
        <v>862</v>
      </c>
      <c r="K277" s="47"/>
      <c r="L277" s="47"/>
      <c r="M277" s="47"/>
      <c r="N277" s="47"/>
      <c r="O277" s="47"/>
      <c r="P277" s="47"/>
      <c r="Q277" s="47"/>
      <c r="R277" s="47"/>
      <c r="S277" s="47"/>
      <c r="T277" s="48"/>
      <c r="U277" s="48"/>
      <c r="V277" s="48"/>
      <c r="W277" s="48"/>
      <c r="X277" s="48"/>
      <c r="Y277" s="48"/>
      <c r="Z277" s="48"/>
    </row>
    <row r="278">
      <c r="A278" s="77"/>
      <c r="B278" s="77"/>
      <c r="C278" s="77"/>
      <c r="D278" s="77"/>
      <c r="E278" s="77"/>
      <c r="F278" s="77"/>
      <c r="G278" s="77"/>
      <c r="H278" s="44" t="s">
        <v>46</v>
      </c>
      <c r="I278" s="45">
        <v>949.9</v>
      </c>
      <c r="J278" s="77"/>
      <c r="K278" s="47"/>
      <c r="L278" s="47"/>
      <c r="M278" s="47"/>
      <c r="N278" s="47"/>
      <c r="O278" s="47"/>
      <c r="P278" s="47"/>
      <c r="Q278" s="47"/>
      <c r="R278" s="47"/>
      <c r="S278" s="47"/>
      <c r="T278" s="48"/>
      <c r="U278" s="48"/>
      <c r="V278" s="48"/>
      <c r="W278" s="48"/>
      <c r="X278" s="48"/>
      <c r="Y278" s="48"/>
      <c r="Z278" s="48"/>
    </row>
    <row r="279">
      <c r="A279" s="56" t="s">
        <v>863</v>
      </c>
      <c r="B279" s="41">
        <v>453642.0</v>
      </c>
      <c r="C279" s="42">
        <v>45621.0</v>
      </c>
      <c r="D279" s="43"/>
      <c r="E279" s="43"/>
      <c r="F279" s="43"/>
      <c r="G279" s="43" t="s">
        <v>864</v>
      </c>
      <c r="H279" s="44" t="s">
        <v>865</v>
      </c>
      <c r="I279" s="45">
        <v>1786.5</v>
      </c>
      <c r="J279" s="46" t="s">
        <v>866</v>
      </c>
      <c r="K279" s="47"/>
      <c r="L279" s="47"/>
      <c r="M279" s="47"/>
      <c r="N279" s="47"/>
      <c r="O279" s="47"/>
      <c r="P279" s="47"/>
      <c r="Q279" s="47"/>
      <c r="R279" s="47"/>
      <c r="S279" s="47"/>
      <c r="T279" s="48"/>
      <c r="U279" s="48"/>
      <c r="V279" s="48"/>
      <c r="W279" s="48"/>
      <c r="X279" s="48"/>
      <c r="Y279" s="48"/>
      <c r="Z279" s="48"/>
    </row>
    <row r="280">
      <c r="A280" s="57" t="s">
        <v>68</v>
      </c>
      <c r="B280" s="58">
        <v>453643.0</v>
      </c>
      <c r="C280" s="59" t="s">
        <v>69</v>
      </c>
      <c r="D280" s="60" t="s">
        <v>68</v>
      </c>
      <c r="E280" s="52"/>
      <c r="F280" s="52"/>
      <c r="G280" s="60" t="s">
        <v>68</v>
      </c>
      <c r="H280" s="61" t="s">
        <v>68</v>
      </c>
      <c r="I280" s="54">
        <v>0.0</v>
      </c>
      <c r="J280" s="62" t="s">
        <v>68</v>
      </c>
      <c r="K280" s="38"/>
      <c r="L280" s="38"/>
      <c r="M280" s="38"/>
      <c r="N280" s="38"/>
      <c r="O280" s="38"/>
      <c r="P280" s="38"/>
      <c r="Q280" s="38"/>
      <c r="R280" s="38"/>
      <c r="S280" s="38"/>
      <c r="T280" s="39"/>
      <c r="U280" s="39"/>
      <c r="V280" s="39"/>
      <c r="W280" s="39"/>
      <c r="X280" s="39"/>
      <c r="Y280" s="39"/>
      <c r="Z280" s="39"/>
    </row>
    <row r="281">
      <c r="A281" s="56" t="s">
        <v>867</v>
      </c>
      <c r="B281" s="41">
        <v>453644.0</v>
      </c>
      <c r="C281" s="42">
        <v>45622.0</v>
      </c>
      <c r="D281" s="43" t="s">
        <v>868</v>
      </c>
      <c r="E281" s="43" t="s">
        <v>869</v>
      </c>
      <c r="F281" s="43" t="s">
        <v>242</v>
      </c>
      <c r="G281" s="43"/>
      <c r="H281" s="44" t="s">
        <v>66</v>
      </c>
      <c r="I281" s="45">
        <v>720.72</v>
      </c>
      <c r="J281" s="46" t="s">
        <v>870</v>
      </c>
      <c r="K281" s="47"/>
      <c r="L281" s="47"/>
      <c r="M281" s="47"/>
      <c r="N281" s="47"/>
      <c r="O281" s="47"/>
      <c r="P281" s="47"/>
      <c r="Q281" s="47"/>
      <c r="R281" s="47"/>
      <c r="S281" s="47"/>
      <c r="T281" s="48"/>
      <c r="U281" s="48"/>
      <c r="V281" s="48"/>
      <c r="W281" s="48"/>
      <c r="X281" s="48"/>
      <c r="Y281" s="48"/>
      <c r="Z281" s="48"/>
    </row>
    <row r="282">
      <c r="A282" s="56" t="s">
        <v>871</v>
      </c>
      <c r="B282" s="41">
        <v>453645.0</v>
      </c>
      <c r="C282" s="42">
        <v>45622.0</v>
      </c>
      <c r="D282" s="43" t="s">
        <v>872</v>
      </c>
      <c r="E282" s="43" t="s">
        <v>873</v>
      </c>
      <c r="F282" s="43" t="s">
        <v>463</v>
      </c>
      <c r="G282" s="43"/>
      <c r="H282" s="44" t="s">
        <v>874</v>
      </c>
      <c r="I282" s="45">
        <v>4548.79</v>
      </c>
      <c r="J282" s="46" t="s">
        <v>875</v>
      </c>
      <c r="K282" s="103" t="s">
        <v>876</v>
      </c>
      <c r="L282" s="47"/>
      <c r="M282" s="47"/>
      <c r="N282" s="47"/>
      <c r="O282" s="47"/>
      <c r="P282" s="47"/>
      <c r="Q282" s="47"/>
      <c r="R282" s="47"/>
      <c r="S282" s="47"/>
      <c r="T282" s="48"/>
      <c r="U282" s="48"/>
      <c r="V282" s="48"/>
      <c r="W282" s="48"/>
      <c r="X282" s="48"/>
      <c r="Y282" s="48"/>
      <c r="Z282" s="48"/>
    </row>
    <row r="283">
      <c r="A283" s="63"/>
      <c r="B283" s="64">
        <v>453646.0</v>
      </c>
      <c r="C283" s="65">
        <v>45622.0</v>
      </c>
      <c r="D283" s="66" t="s">
        <v>877</v>
      </c>
      <c r="E283" s="66" t="s">
        <v>655</v>
      </c>
      <c r="F283" s="66" t="s">
        <v>437</v>
      </c>
      <c r="G283" s="66"/>
      <c r="H283" s="67" t="s">
        <v>66</v>
      </c>
      <c r="I283" s="68">
        <v>720.72</v>
      </c>
      <c r="J283" s="69"/>
      <c r="K283" s="70"/>
      <c r="L283" s="70"/>
      <c r="M283" s="70"/>
      <c r="N283" s="70"/>
      <c r="O283" s="70"/>
      <c r="P283" s="70"/>
      <c r="Q283" s="70"/>
      <c r="R283" s="70"/>
      <c r="S283" s="70"/>
      <c r="T283" s="71"/>
      <c r="U283" s="71"/>
      <c r="V283" s="71"/>
      <c r="W283" s="71"/>
      <c r="X283" s="71"/>
      <c r="Y283" s="71"/>
      <c r="Z283" s="71"/>
    </row>
    <row r="284">
      <c r="A284" s="56" t="s">
        <v>878</v>
      </c>
      <c r="B284" s="41">
        <v>453647.0</v>
      </c>
      <c r="C284" s="42">
        <v>45622.0</v>
      </c>
      <c r="D284" s="43" t="s">
        <v>879</v>
      </c>
      <c r="E284" s="43" t="s">
        <v>880</v>
      </c>
      <c r="F284" s="43" t="s">
        <v>881</v>
      </c>
      <c r="G284" s="43"/>
      <c r="H284" s="44" t="s">
        <v>60</v>
      </c>
      <c r="I284" s="45">
        <v>381.39</v>
      </c>
      <c r="J284" s="46" t="s">
        <v>882</v>
      </c>
      <c r="K284" s="47"/>
      <c r="L284" s="47"/>
      <c r="M284" s="47"/>
      <c r="N284" s="47"/>
      <c r="O284" s="47"/>
      <c r="P284" s="47"/>
      <c r="Q284" s="47"/>
      <c r="R284" s="47"/>
      <c r="S284" s="47"/>
      <c r="T284" s="48"/>
      <c r="U284" s="48"/>
      <c r="V284" s="48"/>
      <c r="W284" s="48"/>
      <c r="X284" s="48"/>
      <c r="Y284" s="48"/>
      <c r="Z284" s="48"/>
    </row>
    <row r="285">
      <c r="A285" s="56" t="s">
        <v>883</v>
      </c>
      <c r="B285" s="41">
        <v>453648.0</v>
      </c>
      <c r="C285" s="42">
        <v>45622.0</v>
      </c>
      <c r="D285" s="43" t="s">
        <v>884</v>
      </c>
      <c r="E285" s="43" t="s">
        <v>885</v>
      </c>
      <c r="F285" s="43" t="s">
        <v>165</v>
      </c>
      <c r="G285" s="43"/>
      <c r="H285" s="44" t="s">
        <v>139</v>
      </c>
      <c r="I285" s="45">
        <v>89.0</v>
      </c>
      <c r="J285" s="46" t="s">
        <v>886</v>
      </c>
      <c r="K285" s="47"/>
      <c r="L285" s="47"/>
      <c r="M285" s="47"/>
      <c r="N285" s="47"/>
      <c r="O285" s="47"/>
      <c r="P285" s="47"/>
      <c r="Q285" s="47"/>
      <c r="R285" s="47"/>
      <c r="S285" s="47"/>
      <c r="T285" s="48"/>
      <c r="U285" s="48"/>
      <c r="V285" s="48"/>
      <c r="W285" s="48"/>
      <c r="X285" s="48"/>
      <c r="Y285" s="48"/>
      <c r="Z285" s="48"/>
    </row>
    <row r="286">
      <c r="A286" s="85" t="s">
        <v>887</v>
      </c>
      <c r="B286" s="73">
        <v>453649.0</v>
      </c>
      <c r="C286" s="74">
        <v>45622.0</v>
      </c>
      <c r="D286" s="75"/>
      <c r="E286" s="75"/>
      <c r="F286" s="75"/>
      <c r="G286" s="75" t="s">
        <v>888</v>
      </c>
      <c r="H286" s="44" t="s">
        <v>889</v>
      </c>
      <c r="I286" s="45">
        <v>1786.0</v>
      </c>
      <c r="J286" s="86" t="s">
        <v>890</v>
      </c>
      <c r="K286" s="47"/>
      <c r="L286" s="47"/>
      <c r="M286" s="47"/>
      <c r="N286" s="47"/>
      <c r="O286" s="47"/>
      <c r="P286" s="47"/>
      <c r="Q286" s="47"/>
      <c r="R286" s="47"/>
      <c r="S286" s="47"/>
      <c r="T286" s="48"/>
      <c r="U286" s="48"/>
      <c r="V286" s="48"/>
      <c r="W286" s="48"/>
      <c r="X286" s="48"/>
      <c r="Y286" s="48"/>
      <c r="Z286" s="48"/>
    </row>
    <row r="287">
      <c r="A287" s="104"/>
      <c r="B287" s="104"/>
      <c r="C287" s="104"/>
      <c r="D287" s="104"/>
      <c r="E287" s="104"/>
      <c r="F287" s="104"/>
      <c r="G287" s="104"/>
      <c r="H287" s="44" t="s">
        <v>891</v>
      </c>
      <c r="I287" s="45">
        <v>2823.98</v>
      </c>
      <c r="J287" s="104"/>
      <c r="K287" s="47"/>
      <c r="L287" s="47"/>
      <c r="M287" s="47"/>
      <c r="N287" s="47"/>
      <c r="O287" s="47"/>
      <c r="P287" s="47"/>
      <c r="Q287" s="47"/>
      <c r="R287" s="47"/>
      <c r="S287" s="47"/>
      <c r="T287" s="48"/>
      <c r="U287" s="48"/>
      <c r="V287" s="48"/>
      <c r="W287" s="48"/>
      <c r="X287" s="48"/>
      <c r="Y287" s="48"/>
      <c r="Z287" s="48"/>
    </row>
    <row r="288">
      <c r="A288" s="77"/>
      <c r="B288" s="77"/>
      <c r="C288" s="77"/>
      <c r="D288" s="77"/>
      <c r="E288" s="77"/>
      <c r="F288" s="77"/>
      <c r="G288" s="77"/>
      <c r="H288" s="44" t="s">
        <v>139</v>
      </c>
      <c r="I288" s="45">
        <v>89.0</v>
      </c>
      <c r="J288" s="77"/>
      <c r="K288" s="47"/>
      <c r="L288" s="47"/>
      <c r="M288" s="47"/>
      <c r="N288" s="47"/>
      <c r="O288" s="47"/>
      <c r="P288" s="47"/>
      <c r="Q288" s="47"/>
      <c r="R288" s="47"/>
      <c r="S288" s="47"/>
      <c r="T288" s="48"/>
      <c r="U288" s="48"/>
      <c r="V288" s="48"/>
      <c r="W288" s="48"/>
      <c r="X288" s="48"/>
      <c r="Y288" s="48"/>
      <c r="Z288" s="48"/>
    </row>
    <row r="289">
      <c r="A289" s="56" t="s">
        <v>892</v>
      </c>
      <c r="B289" s="41">
        <v>453650.0</v>
      </c>
      <c r="C289" s="42">
        <v>45622.0</v>
      </c>
      <c r="D289" s="43" t="s">
        <v>893</v>
      </c>
      <c r="E289" s="43" t="s">
        <v>894</v>
      </c>
      <c r="F289" s="43" t="s">
        <v>895</v>
      </c>
      <c r="G289" s="43"/>
      <c r="H289" s="44" t="s">
        <v>60</v>
      </c>
      <c r="I289" s="45">
        <v>381.39</v>
      </c>
      <c r="J289" s="46" t="s">
        <v>896</v>
      </c>
      <c r="K289" s="47"/>
      <c r="L289" s="47"/>
      <c r="M289" s="47"/>
      <c r="N289" s="47"/>
      <c r="O289" s="47"/>
      <c r="P289" s="47"/>
      <c r="Q289" s="47"/>
      <c r="R289" s="47"/>
      <c r="S289" s="47"/>
      <c r="T289" s="48"/>
      <c r="U289" s="48"/>
      <c r="V289" s="48"/>
      <c r="W289" s="48"/>
      <c r="X289" s="48"/>
      <c r="Y289" s="48"/>
      <c r="Z289" s="48"/>
    </row>
    <row r="290">
      <c r="A290" s="87" t="s">
        <v>897</v>
      </c>
      <c r="B290" s="88">
        <v>453651.0</v>
      </c>
      <c r="C290" s="89">
        <v>45623.0</v>
      </c>
      <c r="D290" s="90" t="s">
        <v>898</v>
      </c>
      <c r="E290" s="90" t="s">
        <v>899</v>
      </c>
      <c r="F290" s="90" t="s">
        <v>58</v>
      </c>
      <c r="G290" s="90"/>
      <c r="H290" s="53" t="s">
        <v>129</v>
      </c>
      <c r="I290" s="54">
        <v>824.22</v>
      </c>
      <c r="J290" s="91" t="s">
        <v>900</v>
      </c>
      <c r="K290" s="38"/>
      <c r="L290" s="38"/>
      <c r="M290" s="38"/>
      <c r="N290" s="38"/>
      <c r="O290" s="38"/>
      <c r="P290" s="38"/>
      <c r="Q290" s="38"/>
      <c r="R290" s="38"/>
      <c r="S290" s="38"/>
      <c r="T290" s="39"/>
      <c r="U290" s="39"/>
      <c r="V290" s="39"/>
      <c r="W290" s="39"/>
      <c r="X290" s="39"/>
      <c r="Y290" s="39"/>
      <c r="Z290" s="39"/>
    </row>
    <row r="291">
      <c r="A291" s="77"/>
      <c r="B291" s="77"/>
      <c r="C291" s="77"/>
      <c r="D291" s="77"/>
      <c r="E291" s="77"/>
      <c r="F291" s="77"/>
      <c r="G291" s="77"/>
      <c r="H291" s="53" t="s">
        <v>901</v>
      </c>
      <c r="I291" s="54">
        <v>3712.93</v>
      </c>
      <c r="J291" s="77"/>
      <c r="K291" s="38"/>
      <c r="L291" s="38"/>
      <c r="M291" s="38"/>
      <c r="N291" s="38"/>
      <c r="O291" s="38"/>
      <c r="P291" s="38"/>
      <c r="Q291" s="38"/>
      <c r="R291" s="38"/>
      <c r="S291" s="38"/>
      <c r="T291" s="39"/>
      <c r="U291" s="39"/>
      <c r="V291" s="39"/>
      <c r="W291" s="39"/>
      <c r="X291" s="39"/>
      <c r="Y291" s="39"/>
      <c r="Z291" s="39"/>
    </row>
    <row r="292">
      <c r="A292" s="49" t="s">
        <v>559</v>
      </c>
      <c r="B292" s="50">
        <v>453652.0</v>
      </c>
      <c r="C292" s="51">
        <v>45623.0</v>
      </c>
      <c r="D292" s="52"/>
      <c r="E292" s="52"/>
      <c r="F292" s="52"/>
      <c r="G292" s="52" t="s">
        <v>902</v>
      </c>
      <c r="H292" s="53" t="s">
        <v>903</v>
      </c>
      <c r="I292" s="54">
        <v>1177.35</v>
      </c>
      <c r="J292" s="55" t="s">
        <v>904</v>
      </c>
      <c r="K292" s="38"/>
      <c r="L292" s="38"/>
      <c r="M292" s="38"/>
      <c r="N292" s="38"/>
      <c r="O292" s="38"/>
      <c r="P292" s="38"/>
      <c r="Q292" s="38"/>
      <c r="R292" s="38"/>
      <c r="S292" s="38"/>
      <c r="T292" s="39"/>
      <c r="U292" s="39"/>
      <c r="V292" s="39"/>
      <c r="W292" s="39"/>
      <c r="X292" s="39"/>
      <c r="Y292" s="39"/>
      <c r="Z292" s="39"/>
    </row>
    <row r="293">
      <c r="A293" s="49" t="s">
        <v>905</v>
      </c>
      <c r="B293" s="50">
        <v>453653.0</v>
      </c>
      <c r="C293" s="51">
        <v>45624.0</v>
      </c>
      <c r="D293" s="52" t="s">
        <v>114</v>
      </c>
      <c r="E293" s="52" t="s">
        <v>906</v>
      </c>
      <c r="F293" s="52" t="s">
        <v>907</v>
      </c>
      <c r="G293" s="52"/>
      <c r="H293" s="53" t="s">
        <v>317</v>
      </c>
      <c r="I293" s="54">
        <v>720.72</v>
      </c>
      <c r="J293" s="55" t="s">
        <v>908</v>
      </c>
      <c r="K293" s="38"/>
      <c r="L293" s="38"/>
      <c r="M293" s="38"/>
      <c r="N293" s="38"/>
      <c r="O293" s="38"/>
      <c r="P293" s="38"/>
      <c r="Q293" s="38"/>
      <c r="R293" s="38"/>
      <c r="S293" s="38"/>
      <c r="T293" s="39"/>
      <c r="U293" s="39"/>
      <c r="V293" s="39"/>
      <c r="W293" s="39"/>
      <c r="X293" s="39"/>
      <c r="Y293" s="39"/>
      <c r="Z293" s="39"/>
    </row>
    <row r="294">
      <c r="A294" s="87" t="s">
        <v>909</v>
      </c>
      <c r="B294" s="88">
        <v>453654.0</v>
      </c>
      <c r="C294" s="89">
        <v>45624.0</v>
      </c>
      <c r="D294" s="90"/>
      <c r="E294" s="90"/>
      <c r="F294" s="90"/>
      <c r="G294" s="90" t="s">
        <v>910</v>
      </c>
      <c r="H294" s="53" t="s">
        <v>317</v>
      </c>
      <c r="I294" s="54">
        <v>720.72</v>
      </c>
      <c r="J294" s="91" t="s">
        <v>911</v>
      </c>
      <c r="K294" s="38"/>
      <c r="L294" s="38"/>
      <c r="M294" s="38"/>
      <c r="N294" s="38"/>
      <c r="O294" s="38"/>
      <c r="P294" s="38"/>
      <c r="Q294" s="38"/>
      <c r="R294" s="38"/>
      <c r="S294" s="38"/>
      <c r="T294" s="39"/>
      <c r="U294" s="39"/>
      <c r="V294" s="39"/>
      <c r="W294" s="39"/>
      <c r="X294" s="39"/>
      <c r="Y294" s="39"/>
      <c r="Z294" s="39"/>
    </row>
    <row r="295">
      <c r="A295" s="77"/>
      <c r="B295" s="77"/>
      <c r="C295" s="77"/>
      <c r="D295" s="77"/>
      <c r="E295" s="77"/>
      <c r="F295" s="77"/>
      <c r="G295" s="77"/>
      <c r="H295" s="53" t="s">
        <v>912</v>
      </c>
      <c r="I295" s="54">
        <v>949.9</v>
      </c>
      <c r="J295" s="77"/>
      <c r="K295" s="38"/>
      <c r="L295" s="38"/>
      <c r="M295" s="38"/>
      <c r="N295" s="38"/>
      <c r="O295" s="38"/>
      <c r="P295" s="38"/>
      <c r="Q295" s="38"/>
      <c r="R295" s="38"/>
      <c r="S295" s="38"/>
      <c r="T295" s="39"/>
      <c r="U295" s="39"/>
      <c r="V295" s="39"/>
      <c r="W295" s="39"/>
      <c r="X295" s="39"/>
      <c r="Y295" s="39"/>
      <c r="Z295" s="39"/>
    </row>
    <row r="296">
      <c r="A296" s="124"/>
      <c r="B296" s="50">
        <v>453655.0</v>
      </c>
      <c r="C296" s="51">
        <v>45624.0</v>
      </c>
      <c r="D296" s="52" t="s">
        <v>913</v>
      </c>
      <c r="E296" s="52" t="s">
        <v>914</v>
      </c>
      <c r="F296" s="52" t="s">
        <v>237</v>
      </c>
      <c r="G296" s="52"/>
      <c r="H296" s="53" t="s">
        <v>915</v>
      </c>
      <c r="I296" s="54">
        <v>89.0</v>
      </c>
      <c r="J296" s="136"/>
      <c r="K296" s="38"/>
      <c r="L296" s="38"/>
      <c r="M296" s="38"/>
      <c r="N296" s="38"/>
      <c r="O296" s="38"/>
      <c r="P296" s="38"/>
      <c r="Q296" s="38"/>
      <c r="R296" s="38"/>
      <c r="S296" s="38"/>
      <c r="T296" s="39"/>
      <c r="U296" s="39"/>
      <c r="V296" s="39"/>
      <c r="W296" s="39"/>
      <c r="X296" s="39"/>
      <c r="Y296" s="39"/>
      <c r="Z296" s="39"/>
    </row>
    <row r="297">
      <c r="A297" s="57" t="s">
        <v>68</v>
      </c>
      <c r="B297" s="58">
        <v>453656.0</v>
      </c>
      <c r="C297" s="59" t="s">
        <v>69</v>
      </c>
      <c r="D297" s="60" t="s">
        <v>68</v>
      </c>
      <c r="E297" s="52"/>
      <c r="F297" s="52"/>
      <c r="G297" s="60" t="s">
        <v>68</v>
      </c>
      <c r="H297" s="61" t="s">
        <v>68</v>
      </c>
      <c r="I297" s="54">
        <v>0.0</v>
      </c>
      <c r="J297" s="62" t="s">
        <v>68</v>
      </c>
      <c r="K297" s="38"/>
      <c r="L297" s="38"/>
      <c r="M297" s="38"/>
      <c r="N297" s="38"/>
      <c r="O297" s="38"/>
      <c r="P297" s="38"/>
      <c r="Q297" s="38"/>
      <c r="R297" s="38"/>
      <c r="S297" s="38"/>
      <c r="T297" s="39"/>
      <c r="U297" s="39"/>
      <c r="V297" s="39"/>
      <c r="W297" s="39"/>
      <c r="X297" s="39"/>
      <c r="Y297" s="39"/>
      <c r="Z297" s="39"/>
    </row>
    <row r="298">
      <c r="A298" s="57" t="s">
        <v>68</v>
      </c>
      <c r="B298" s="58">
        <v>453657.0</v>
      </c>
      <c r="C298" s="59" t="s">
        <v>69</v>
      </c>
      <c r="D298" s="60" t="s">
        <v>68</v>
      </c>
      <c r="E298" s="52"/>
      <c r="F298" s="52"/>
      <c r="G298" s="60" t="s">
        <v>68</v>
      </c>
      <c r="H298" s="61" t="s">
        <v>68</v>
      </c>
      <c r="I298" s="54">
        <v>0.0</v>
      </c>
      <c r="J298" s="62" t="s">
        <v>68</v>
      </c>
      <c r="K298" s="38"/>
      <c r="L298" s="38"/>
      <c r="M298" s="38"/>
      <c r="N298" s="38"/>
      <c r="O298" s="38"/>
      <c r="P298" s="38"/>
      <c r="Q298" s="38"/>
      <c r="R298" s="38"/>
      <c r="S298" s="38"/>
      <c r="T298" s="39"/>
      <c r="U298" s="39"/>
      <c r="V298" s="39"/>
      <c r="W298" s="39"/>
      <c r="X298" s="39"/>
      <c r="Y298" s="39"/>
      <c r="Z298" s="39"/>
    </row>
    <row r="299">
      <c r="A299" s="137"/>
      <c r="B299" s="88">
        <v>453658.0</v>
      </c>
      <c r="C299" s="89">
        <v>45624.0</v>
      </c>
      <c r="D299" s="90"/>
      <c r="E299" s="90"/>
      <c r="F299" s="90"/>
      <c r="G299" s="90" t="s">
        <v>916</v>
      </c>
      <c r="H299" s="53" t="s">
        <v>129</v>
      </c>
      <c r="I299" s="54">
        <v>824.22</v>
      </c>
      <c r="J299" s="138"/>
      <c r="K299" s="38"/>
      <c r="L299" s="38"/>
      <c r="M299" s="38"/>
      <c r="N299" s="38"/>
      <c r="O299" s="38"/>
      <c r="P299" s="38"/>
      <c r="Q299" s="38"/>
      <c r="R299" s="38"/>
      <c r="S299" s="38"/>
      <c r="T299" s="39"/>
      <c r="U299" s="39"/>
      <c r="V299" s="39"/>
      <c r="W299" s="39"/>
      <c r="X299" s="39"/>
      <c r="Y299" s="39"/>
      <c r="Z299" s="39"/>
    </row>
    <row r="300">
      <c r="A300" s="77"/>
      <c r="B300" s="77"/>
      <c r="C300" s="77"/>
      <c r="D300" s="77"/>
      <c r="E300" s="77"/>
      <c r="F300" s="77"/>
      <c r="G300" s="77"/>
      <c r="H300" s="53" t="s">
        <v>917</v>
      </c>
      <c r="I300" s="54">
        <v>824.22</v>
      </c>
      <c r="J300" s="77"/>
      <c r="K300" s="38"/>
      <c r="L300" s="38"/>
      <c r="M300" s="38"/>
      <c r="N300" s="38"/>
      <c r="O300" s="38"/>
      <c r="P300" s="38"/>
      <c r="Q300" s="38"/>
      <c r="R300" s="38"/>
      <c r="S300" s="38"/>
      <c r="T300" s="39"/>
      <c r="U300" s="39"/>
      <c r="V300" s="39"/>
      <c r="W300" s="39"/>
      <c r="X300" s="39"/>
      <c r="Y300" s="39"/>
      <c r="Z300" s="39"/>
    </row>
    <row r="301">
      <c r="A301" s="49" t="s">
        <v>559</v>
      </c>
      <c r="B301" s="50">
        <v>453659.0</v>
      </c>
      <c r="C301" s="51">
        <v>45624.0</v>
      </c>
      <c r="D301" s="52" t="s">
        <v>918</v>
      </c>
      <c r="E301" s="52" t="s">
        <v>873</v>
      </c>
      <c r="F301" s="52" t="s">
        <v>919</v>
      </c>
      <c r="G301" s="52"/>
      <c r="H301" s="53" t="s">
        <v>920</v>
      </c>
      <c r="I301" s="54">
        <v>1931.52</v>
      </c>
      <c r="J301" s="55" t="s">
        <v>921</v>
      </c>
      <c r="K301" s="38"/>
      <c r="L301" s="38"/>
      <c r="M301" s="38"/>
      <c r="N301" s="38"/>
      <c r="O301" s="38"/>
      <c r="P301" s="38"/>
      <c r="Q301" s="38"/>
      <c r="R301" s="38"/>
      <c r="S301" s="38"/>
      <c r="T301" s="39"/>
      <c r="U301" s="39"/>
      <c r="V301" s="39"/>
      <c r="W301" s="39"/>
      <c r="X301" s="39"/>
      <c r="Y301" s="39"/>
      <c r="Z301" s="39"/>
    </row>
    <row r="302">
      <c r="A302" s="49" t="s">
        <v>922</v>
      </c>
      <c r="B302" s="50">
        <v>453660.0</v>
      </c>
      <c r="C302" s="51">
        <v>45624.0</v>
      </c>
      <c r="D302" s="52"/>
      <c r="E302" s="52"/>
      <c r="F302" s="52"/>
      <c r="G302" s="52" t="s">
        <v>923</v>
      </c>
      <c r="H302" s="53" t="s">
        <v>874</v>
      </c>
      <c r="I302" s="54">
        <v>1736.16</v>
      </c>
      <c r="J302" s="55" t="s">
        <v>924</v>
      </c>
      <c r="K302" s="38"/>
      <c r="L302" s="38"/>
      <c r="M302" s="38"/>
      <c r="N302" s="38"/>
      <c r="O302" s="38"/>
      <c r="P302" s="38"/>
      <c r="Q302" s="38"/>
      <c r="R302" s="38"/>
      <c r="S302" s="38"/>
      <c r="T302" s="39"/>
      <c r="U302" s="39"/>
      <c r="V302" s="39"/>
      <c r="W302" s="39"/>
      <c r="X302" s="39"/>
      <c r="Y302" s="39"/>
      <c r="Z302" s="39"/>
    </row>
    <row r="303">
      <c r="A303" s="49" t="s">
        <v>925</v>
      </c>
      <c r="B303" s="50">
        <v>453661.0</v>
      </c>
      <c r="C303" s="51">
        <v>45624.0</v>
      </c>
      <c r="D303" s="52" t="s">
        <v>926</v>
      </c>
      <c r="E303" s="52" t="s">
        <v>824</v>
      </c>
      <c r="F303" s="52" t="s">
        <v>927</v>
      </c>
      <c r="G303" s="52"/>
      <c r="H303" s="53" t="s">
        <v>438</v>
      </c>
      <c r="I303" s="54">
        <v>824.22</v>
      </c>
      <c r="J303" s="55" t="s">
        <v>928</v>
      </c>
      <c r="K303" s="38"/>
      <c r="L303" s="38"/>
      <c r="M303" s="38"/>
      <c r="N303" s="38"/>
      <c r="O303" s="38"/>
      <c r="P303" s="38"/>
      <c r="Q303" s="38"/>
      <c r="R303" s="38"/>
      <c r="S303" s="38"/>
      <c r="T303" s="39"/>
      <c r="U303" s="39"/>
      <c r="V303" s="39"/>
      <c r="W303" s="39"/>
      <c r="X303" s="39"/>
      <c r="Y303" s="39"/>
      <c r="Z303" s="39"/>
    </row>
    <row r="304">
      <c r="A304" s="49" t="s">
        <v>929</v>
      </c>
      <c r="B304" s="50">
        <v>453662.0</v>
      </c>
      <c r="C304" s="51">
        <v>45624.0</v>
      </c>
      <c r="D304" s="52" t="s">
        <v>930</v>
      </c>
      <c r="E304" s="52" t="s">
        <v>846</v>
      </c>
      <c r="F304" s="52" t="s">
        <v>931</v>
      </c>
      <c r="G304" s="52"/>
      <c r="H304" s="53" t="s">
        <v>52</v>
      </c>
      <c r="I304" s="54">
        <v>778.18</v>
      </c>
      <c r="J304" s="55" t="s">
        <v>932</v>
      </c>
      <c r="K304" s="38"/>
      <c r="L304" s="38"/>
      <c r="M304" s="38"/>
      <c r="N304" s="38"/>
      <c r="O304" s="38"/>
      <c r="P304" s="38"/>
      <c r="Q304" s="38"/>
      <c r="R304" s="38"/>
      <c r="S304" s="38"/>
      <c r="T304" s="39"/>
      <c r="U304" s="39"/>
      <c r="V304" s="39"/>
      <c r="W304" s="39"/>
      <c r="X304" s="39"/>
      <c r="Y304" s="39"/>
      <c r="Z304" s="39"/>
    </row>
    <row r="305">
      <c r="A305" s="49" t="s">
        <v>933</v>
      </c>
      <c r="B305" s="50">
        <v>453663.0</v>
      </c>
      <c r="C305" s="51">
        <v>45624.0</v>
      </c>
      <c r="D305" s="52" t="s">
        <v>877</v>
      </c>
      <c r="E305" s="52" t="s">
        <v>828</v>
      </c>
      <c r="F305" s="52" t="s">
        <v>934</v>
      </c>
      <c r="G305" s="52"/>
      <c r="H305" s="53" t="s">
        <v>106</v>
      </c>
      <c r="I305" s="54">
        <f>381.39*3</f>
        <v>1144.17</v>
      </c>
      <c r="J305" s="55" t="s">
        <v>935</v>
      </c>
      <c r="K305" s="38"/>
      <c r="L305" s="38"/>
      <c r="M305" s="38"/>
      <c r="N305" s="38"/>
      <c r="O305" s="38"/>
      <c r="P305" s="38"/>
      <c r="Q305" s="38"/>
      <c r="R305" s="38"/>
      <c r="S305" s="38"/>
      <c r="T305" s="39"/>
      <c r="U305" s="39"/>
      <c r="V305" s="39"/>
      <c r="W305" s="39"/>
      <c r="X305" s="39"/>
      <c r="Y305" s="39"/>
      <c r="Z305" s="39"/>
    </row>
    <row r="306">
      <c r="A306" s="87" t="s">
        <v>936</v>
      </c>
      <c r="B306" s="88">
        <v>453664.0</v>
      </c>
      <c r="C306" s="89">
        <v>45624.0</v>
      </c>
      <c r="D306" s="90"/>
      <c r="E306" s="90"/>
      <c r="F306" s="90"/>
      <c r="G306" s="90" t="s">
        <v>937</v>
      </c>
      <c r="H306" s="53" t="s">
        <v>938</v>
      </c>
      <c r="I306" s="54">
        <v>1178.83</v>
      </c>
      <c r="J306" s="91" t="s">
        <v>939</v>
      </c>
      <c r="K306" s="38"/>
      <c r="L306" s="38"/>
      <c r="M306" s="38"/>
      <c r="N306" s="38"/>
      <c r="O306" s="38"/>
      <c r="P306" s="38"/>
      <c r="Q306" s="38"/>
      <c r="R306" s="38"/>
      <c r="S306" s="38"/>
      <c r="T306" s="39"/>
      <c r="U306" s="39"/>
      <c r="V306" s="39"/>
      <c r="W306" s="39"/>
      <c r="X306" s="39"/>
      <c r="Y306" s="39"/>
      <c r="Z306" s="39"/>
    </row>
    <row r="307">
      <c r="A307" s="77"/>
      <c r="B307" s="77"/>
      <c r="C307" s="77"/>
      <c r="D307" s="77"/>
      <c r="E307" s="77"/>
      <c r="F307" s="77"/>
      <c r="G307" s="77"/>
      <c r="H307" s="53" t="s">
        <v>200</v>
      </c>
      <c r="I307" s="54">
        <v>89.0</v>
      </c>
      <c r="J307" s="77"/>
      <c r="K307" s="38"/>
      <c r="L307" s="38"/>
      <c r="M307" s="38"/>
      <c r="N307" s="38"/>
      <c r="O307" s="38"/>
      <c r="P307" s="38"/>
      <c r="Q307" s="38"/>
      <c r="R307" s="38"/>
      <c r="S307" s="38"/>
      <c r="T307" s="39"/>
      <c r="U307" s="39"/>
      <c r="V307" s="39"/>
      <c r="W307" s="39"/>
      <c r="X307" s="39"/>
      <c r="Y307" s="39"/>
      <c r="Z307" s="39"/>
    </row>
    <row r="308">
      <c r="A308" s="49" t="s">
        <v>940</v>
      </c>
      <c r="B308" s="50">
        <v>453665.0</v>
      </c>
      <c r="C308" s="51">
        <v>45624.0</v>
      </c>
      <c r="D308" s="52"/>
      <c r="E308" s="52"/>
      <c r="F308" s="52"/>
      <c r="G308" s="52" t="s">
        <v>941</v>
      </c>
      <c r="H308" s="53" t="s">
        <v>200</v>
      </c>
      <c r="I308" s="54">
        <v>89.0</v>
      </c>
      <c r="J308" s="55" t="s">
        <v>942</v>
      </c>
      <c r="K308" s="38"/>
      <c r="L308" s="38"/>
      <c r="M308" s="38"/>
      <c r="N308" s="38"/>
      <c r="O308" s="38"/>
      <c r="P308" s="38"/>
      <c r="Q308" s="38"/>
      <c r="R308" s="38"/>
      <c r="S308" s="38"/>
      <c r="T308" s="39"/>
      <c r="U308" s="39"/>
      <c r="V308" s="39"/>
      <c r="W308" s="39"/>
      <c r="X308" s="39"/>
      <c r="Y308" s="39"/>
      <c r="Z308" s="39"/>
    </row>
    <row r="309">
      <c r="A309" s="49" t="s">
        <v>943</v>
      </c>
      <c r="B309" s="50">
        <v>453666.0</v>
      </c>
      <c r="C309" s="51">
        <v>45624.0</v>
      </c>
      <c r="D309" s="52"/>
      <c r="E309" s="52"/>
      <c r="F309" s="52"/>
      <c r="G309" s="52" t="s">
        <v>944</v>
      </c>
      <c r="H309" s="53" t="s">
        <v>193</v>
      </c>
      <c r="I309" s="54">
        <v>201.22</v>
      </c>
      <c r="J309" s="55" t="s">
        <v>945</v>
      </c>
      <c r="K309" s="38"/>
      <c r="L309" s="38"/>
      <c r="M309" s="38"/>
      <c r="N309" s="38"/>
      <c r="O309" s="38"/>
      <c r="P309" s="38"/>
      <c r="Q309" s="38"/>
      <c r="R309" s="38"/>
      <c r="S309" s="38"/>
      <c r="T309" s="39"/>
      <c r="U309" s="39"/>
      <c r="V309" s="39"/>
      <c r="W309" s="39"/>
      <c r="X309" s="39"/>
      <c r="Y309" s="39"/>
      <c r="Z309" s="39"/>
    </row>
    <row r="310">
      <c r="A310" s="49" t="s">
        <v>943</v>
      </c>
      <c r="B310" s="50">
        <v>453667.0</v>
      </c>
      <c r="C310" s="51">
        <v>45624.0</v>
      </c>
      <c r="D310" s="52"/>
      <c r="E310" s="52"/>
      <c r="F310" s="52"/>
      <c r="G310" s="52" t="s">
        <v>944</v>
      </c>
      <c r="H310" s="53" t="s">
        <v>200</v>
      </c>
      <c r="I310" s="54">
        <v>89.0</v>
      </c>
      <c r="J310" s="55" t="s">
        <v>946</v>
      </c>
      <c r="K310" s="38"/>
      <c r="L310" s="38"/>
      <c r="M310" s="38"/>
      <c r="N310" s="38"/>
      <c r="O310" s="38"/>
      <c r="P310" s="38"/>
      <c r="Q310" s="38"/>
      <c r="R310" s="38"/>
      <c r="S310" s="38"/>
      <c r="T310" s="39"/>
      <c r="U310" s="39"/>
      <c r="V310" s="39"/>
      <c r="W310" s="39"/>
      <c r="X310" s="39"/>
      <c r="Y310" s="39"/>
      <c r="Z310" s="39"/>
    </row>
    <row r="311">
      <c r="A311" s="49" t="s">
        <v>947</v>
      </c>
      <c r="B311" s="50">
        <v>453668.0</v>
      </c>
      <c r="C311" s="51">
        <v>45625.0</v>
      </c>
      <c r="D311" s="52" t="s">
        <v>948</v>
      </c>
      <c r="E311" s="52" t="s">
        <v>949</v>
      </c>
      <c r="F311" s="52" t="s">
        <v>150</v>
      </c>
      <c r="G311" s="52"/>
      <c r="H311" s="53" t="s">
        <v>317</v>
      </c>
      <c r="I311" s="54">
        <v>720.72</v>
      </c>
      <c r="J311" s="55" t="s">
        <v>950</v>
      </c>
      <c r="K311" s="38"/>
      <c r="L311" s="38"/>
      <c r="M311" s="38"/>
      <c r="N311" s="38"/>
      <c r="O311" s="38"/>
      <c r="P311" s="38"/>
      <c r="Q311" s="38"/>
      <c r="R311" s="38"/>
      <c r="S311" s="38"/>
      <c r="T311" s="39"/>
      <c r="U311" s="39"/>
      <c r="V311" s="39"/>
      <c r="W311" s="39"/>
      <c r="X311" s="39"/>
      <c r="Y311" s="39"/>
      <c r="Z311" s="39"/>
    </row>
    <row r="312">
      <c r="A312" s="49" t="s">
        <v>951</v>
      </c>
      <c r="B312" s="50">
        <v>453669.0</v>
      </c>
      <c r="C312" s="51">
        <v>45625.0</v>
      </c>
      <c r="D312" s="52" t="s">
        <v>315</v>
      </c>
      <c r="E312" s="52" t="s">
        <v>952</v>
      </c>
      <c r="F312" s="52"/>
      <c r="G312" s="52"/>
      <c r="H312" s="53" t="s">
        <v>953</v>
      </c>
      <c r="I312" s="54">
        <v>89.0</v>
      </c>
      <c r="J312" s="55" t="s">
        <v>954</v>
      </c>
      <c r="K312" s="38"/>
      <c r="L312" s="38"/>
      <c r="M312" s="38"/>
      <c r="N312" s="38"/>
      <c r="O312" s="38"/>
      <c r="P312" s="38"/>
      <c r="Q312" s="38"/>
      <c r="R312" s="38"/>
      <c r="S312" s="38"/>
      <c r="T312" s="39"/>
      <c r="U312" s="39"/>
      <c r="V312" s="39"/>
      <c r="W312" s="39"/>
      <c r="X312" s="39"/>
      <c r="Y312" s="39"/>
      <c r="Z312" s="39"/>
    </row>
    <row r="313">
      <c r="A313" s="87" t="s">
        <v>955</v>
      </c>
      <c r="B313" s="88">
        <v>453670.0</v>
      </c>
      <c r="C313" s="89">
        <v>45625.0</v>
      </c>
      <c r="D313" s="90" t="s">
        <v>273</v>
      </c>
      <c r="E313" s="90" t="s">
        <v>105</v>
      </c>
      <c r="F313" s="90" t="s">
        <v>956</v>
      </c>
      <c r="G313" s="90"/>
      <c r="H313" s="53" t="s">
        <v>200</v>
      </c>
      <c r="I313" s="54">
        <v>89.0</v>
      </c>
      <c r="J313" s="91" t="s">
        <v>957</v>
      </c>
      <c r="K313" s="38"/>
      <c r="L313" s="38"/>
      <c r="M313" s="38"/>
      <c r="N313" s="38"/>
      <c r="O313" s="38"/>
      <c r="P313" s="38"/>
      <c r="Q313" s="38"/>
      <c r="R313" s="38"/>
      <c r="S313" s="38"/>
      <c r="T313" s="39"/>
      <c r="U313" s="39"/>
      <c r="V313" s="39"/>
      <c r="W313" s="39"/>
      <c r="X313" s="39"/>
      <c r="Y313" s="39"/>
      <c r="Z313" s="39"/>
    </row>
    <row r="314">
      <c r="A314" s="104"/>
      <c r="B314" s="104"/>
      <c r="C314" s="104"/>
      <c r="D314" s="104"/>
      <c r="E314" s="104"/>
      <c r="F314" s="104"/>
      <c r="G314" s="104"/>
      <c r="H314" s="53" t="s">
        <v>317</v>
      </c>
      <c r="I314" s="54">
        <v>720.72</v>
      </c>
      <c r="J314" s="104"/>
      <c r="K314" s="38"/>
      <c r="L314" s="38"/>
      <c r="M314" s="38"/>
      <c r="N314" s="38"/>
      <c r="O314" s="38"/>
      <c r="P314" s="38"/>
      <c r="Q314" s="38"/>
      <c r="R314" s="38"/>
      <c r="S314" s="38"/>
      <c r="T314" s="39"/>
      <c r="U314" s="39"/>
      <c r="V314" s="39"/>
      <c r="W314" s="39"/>
      <c r="X314" s="39"/>
      <c r="Y314" s="39"/>
      <c r="Z314" s="39"/>
    </row>
    <row r="315">
      <c r="A315" s="77"/>
      <c r="B315" s="77"/>
      <c r="C315" s="77"/>
      <c r="D315" s="77"/>
      <c r="E315" s="77"/>
      <c r="F315" s="77"/>
      <c r="G315" s="77"/>
      <c r="H315" s="53" t="s">
        <v>912</v>
      </c>
      <c r="I315" s="54">
        <v>949.9</v>
      </c>
      <c r="J315" s="77"/>
      <c r="K315" s="92">
        <f>SUM(I313:I315)</f>
        <v>1759.62</v>
      </c>
      <c r="L315" s="38"/>
      <c r="M315" s="38"/>
      <c r="N315" s="38"/>
      <c r="O315" s="38"/>
      <c r="P315" s="38"/>
      <c r="Q315" s="38"/>
      <c r="R315" s="38"/>
      <c r="S315" s="38"/>
      <c r="T315" s="39"/>
      <c r="U315" s="39"/>
      <c r="V315" s="39"/>
      <c r="W315" s="39"/>
      <c r="X315" s="39"/>
      <c r="Y315" s="39"/>
      <c r="Z315" s="39"/>
    </row>
    <row r="316">
      <c r="A316" s="87" t="s">
        <v>958</v>
      </c>
      <c r="B316" s="88">
        <v>453671.0</v>
      </c>
      <c r="C316" s="89">
        <v>45625.0</v>
      </c>
      <c r="D316" s="90" t="s">
        <v>202</v>
      </c>
      <c r="E316" s="90" t="s">
        <v>367</v>
      </c>
      <c r="F316" s="90" t="s">
        <v>198</v>
      </c>
      <c r="G316" s="90"/>
      <c r="H316" s="53" t="s">
        <v>200</v>
      </c>
      <c r="I316" s="54">
        <v>89.0</v>
      </c>
      <c r="J316" s="91" t="s">
        <v>959</v>
      </c>
      <c r="K316" s="38"/>
      <c r="L316" s="38"/>
      <c r="M316" s="38"/>
      <c r="N316" s="38"/>
      <c r="O316" s="38"/>
      <c r="P316" s="38"/>
      <c r="Q316" s="38"/>
      <c r="R316" s="38"/>
      <c r="S316" s="38"/>
      <c r="T316" s="39"/>
      <c r="U316" s="39"/>
      <c r="V316" s="39"/>
      <c r="W316" s="39"/>
      <c r="X316" s="39"/>
      <c r="Y316" s="39"/>
      <c r="Z316" s="39"/>
    </row>
    <row r="317">
      <c r="A317" s="104"/>
      <c r="B317" s="104"/>
      <c r="C317" s="104"/>
      <c r="D317" s="104"/>
      <c r="E317" s="104"/>
      <c r="F317" s="104"/>
      <c r="G317" s="104"/>
      <c r="H317" s="53" t="s">
        <v>317</v>
      </c>
      <c r="I317" s="54">
        <v>720.72</v>
      </c>
      <c r="J317" s="104"/>
      <c r="K317" s="38"/>
      <c r="L317" s="38"/>
      <c r="M317" s="38"/>
      <c r="N317" s="38"/>
      <c r="O317" s="38"/>
      <c r="P317" s="38"/>
      <c r="Q317" s="38"/>
      <c r="R317" s="38"/>
      <c r="S317" s="38"/>
      <c r="T317" s="39"/>
      <c r="U317" s="39"/>
      <c r="V317" s="39"/>
      <c r="W317" s="39"/>
      <c r="X317" s="39"/>
      <c r="Y317" s="39"/>
      <c r="Z317" s="39"/>
    </row>
    <row r="318">
      <c r="A318" s="77"/>
      <c r="B318" s="77"/>
      <c r="C318" s="77"/>
      <c r="D318" s="77"/>
      <c r="E318" s="77"/>
      <c r="F318" s="77"/>
      <c r="G318" s="77"/>
      <c r="H318" s="53" t="s">
        <v>912</v>
      </c>
      <c r="I318" s="54">
        <v>949.9</v>
      </c>
      <c r="J318" s="77"/>
      <c r="K318" s="38"/>
      <c r="L318" s="38"/>
      <c r="M318" s="38"/>
      <c r="N318" s="38"/>
      <c r="O318" s="38"/>
      <c r="P318" s="38"/>
      <c r="Q318" s="38"/>
      <c r="R318" s="38"/>
      <c r="S318" s="38"/>
      <c r="T318" s="39"/>
      <c r="U318" s="39"/>
      <c r="V318" s="39"/>
      <c r="W318" s="39"/>
      <c r="X318" s="39"/>
      <c r="Y318" s="39"/>
      <c r="Z318" s="39"/>
    </row>
    <row r="319">
      <c r="A319" s="87" t="s">
        <v>960</v>
      </c>
      <c r="B319" s="88">
        <v>453672.0</v>
      </c>
      <c r="C319" s="89">
        <v>45625.0</v>
      </c>
      <c r="D319" s="90" t="s">
        <v>961</v>
      </c>
      <c r="E319" s="90" t="s">
        <v>686</v>
      </c>
      <c r="F319" s="90" t="s">
        <v>962</v>
      </c>
      <c r="G319" s="90"/>
      <c r="H319" s="53" t="s">
        <v>200</v>
      </c>
      <c r="I319" s="54">
        <v>89.0</v>
      </c>
      <c r="J319" s="91" t="s">
        <v>963</v>
      </c>
      <c r="K319" s="38"/>
      <c r="L319" s="38"/>
      <c r="M319" s="38"/>
      <c r="N319" s="38"/>
      <c r="O319" s="38"/>
      <c r="P319" s="38"/>
      <c r="Q319" s="38"/>
      <c r="R319" s="38"/>
      <c r="S319" s="38"/>
      <c r="T319" s="39"/>
      <c r="U319" s="39"/>
      <c r="V319" s="39"/>
      <c r="W319" s="39"/>
      <c r="X319" s="39"/>
      <c r="Y319" s="39"/>
      <c r="Z319" s="39"/>
    </row>
    <row r="320">
      <c r="A320" s="77"/>
      <c r="B320" s="77"/>
      <c r="C320" s="77"/>
      <c r="D320" s="77"/>
      <c r="E320" s="77"/>
      <c r="F320" s="77"/>
      <c r="G320" s="77"/>
      <c r="H320" s="53" t="s">
        <v>193</v>
      </c>
      <c r="I320" s="54">
        <v>201.22</v>
      </c>
      <c r="J320" s="77"/>
      <c r="K320" s="38"/>
      <c r="L320" s="38"/>
      <c r="M320" s="38"/>
      <c r="N320" s="38"/>
      <c r="O320" s="38"/>
      <c r="P320" s="38"/>
      <c r="Q320" s="38"/>
      <c r="R320" s="38"/>
      <c r="S320" s="38"/>
      <c r="T320" s="39"/>
      <c r="U320" s="39"/>
      <c r="V320" s="39"/>
      <c r="W320" s="39"/>
      <c r="X320" s="39"/>
      <c r="Y320" s="39"/>
      <c r="Z320" s="39"/>
    </row>
    <row r="321">
      <c r="A321" s="49" t="s">
        <v>964</v>
      </c>
      <c r="B321" s="50">
        <v>453673.0</v>
      </c>
      <c r="C321" s="51">
        <v>45625.0</v>
      </c>
      <c r="D321" s="52" t="s">
        <v>614</v>
      </c>
      <c r="E321" s="52" t="s">
        <v>316</v>
      </c>
      <c r="F321" s="52" t="s">
        <v>615</v>
      </c>
      <c r="G321" s="52"/>
      <c r="H321" s="53" t="s">
        <v>60</v>
      </c>
      <c r="I321" s="54">
        <v>381.39</v>
      </c>
      <c r="J321" s="55" t="s">
        <v>965</v>
      </c>
      <c r="K321" s="38"/>
      <c r="L321" s="38"/>
      <c r="M321" s="38"/>
      <c r="N321" s="38"/>
      <c r="O321" s="38"/>
      <c r="P321" s="38"/>
      <c r="Q321" s="38"/>
      <c r="R321" s="38"/>
      <c r="S321" s="38"/>
      <c r="T321" s="39"/>
      <c r="U321" s="39"/>
      <c r="V321" s="39"/>
      <c r="W321" s="39"/>
      <c r="X321" s="39"/>
      <c r="Y321" s="39"/>
      <c r="Z321" s="39"/>
    </row>
    <row r="322">
      <c r="A322" s="139" t="s">
        <v>966</v>
      </c>
      <c r="B322" s="116">
        <v>453674.0</v>
      </c>
      <c r="C322" s="117">
        <v>45625.0</v>
      </c>
      <c r="D322" s="118" t="s">
        <v>967</v>
      </c>
      <c r="E322" s="118" t="s">
        <v>968</v>
      </c>
      <c r="F322" s="118"/>
      <c r="G322" s="118"/>
      <c r="H322" s="119" t="s">
        <v>969</v>
      </c>
      <c r="I322" s="120">
        <v>720.72</v>
      </c>
      <c r="J322" s="121" t="s">
        <v>970</v>
      </c>
      <c r="K322" s="122"/>
      <c r="L322" s="122"/>
      <c r="M322" s="122"/>
      <c r="N322" s="122"/>
      <c r="O322" s="122"/>
      <c r="P322" s="122"/>
      <c r="Q322" s="122"/>
      <c r="R322" s="122"/>
      <c r="S322" s="122"/>
      <c r="T322" s="123"/>
      <c r="U322" s="123"/>
      <c r="V322" s="123"/>
      <c r="W322" s="123"/>
      <c r="X322" s="123"/>
      <c r="Y322" s="123"/>
      <c r="Z322" s="123"/>
    </row>
    <row r="323" ht="30.0" customHeight="1">
      <c r="A323" s="56" t="s">
        <v>971</v>
      </c>
      <c r="B323" s="41">
        <v>453675.0</v>
      </c>
      <c r="C323" s="42">
        <v>45628.0</v>
      </c>
      <c r="D323" s="43" t="s">
        <v>972</v>
      </c>
      <c r="E323" s="43" t="s">
        <v>973</v>
      </c>
      <c r="F323" s="43" t="s">
        <v>974</v>
      </c>
      <c r="G323" s="43"/>
      <c r="H323" s="44" t="s">
        <v>52</v>
      </c>
      <c r="I323" s="45">
        <v>778.18</v>
      </c>
      <c r="J323" s="46" t="s">
        <v>975</v>
      </c>
      <c r="K323" s="47"/>
      <c r="L323" s="47"/>
      <c r="M323" s="47"/>
      <c r="N323" s="47"/>
      <c r="O323" s="47"/>
      <c r="P323" s="47"/>
      <c r="Q323" s="47"/>
      <c r="R323" s="47"/>
      <c r="S323" s="47"/>
      <c r="T323" s="48"/>
      <c r="U323" s="48"/>
      <c r="V323" s="48"/>
      <c r="W323" s="48"/>
      <c r="X323" s="48"/>
      <c r="Y323" s="48"/>
      <c r="Z323" s="48"/>
    </row>
    <row r="324">
      <c r="A324" s="49" t="s">
        <v>976</v>
      </c>
      <c r="B324" s="50">
        <v>453676.0</v>
      </c>
      <c r="C324" s="51">
        <v>45628.0</v>
      </c>
      <c r="D324" s="52" t="s">
        <v>977</v>
      </c>
      <c r="E324" s="52" t="s">
        <v>978</v>
      </c>
      <c r="F324" s="52" t="s">
        <v>979</v>
      </c>
      <c r="G324" s="52"/>
      <c r="H324" s="53" t="s">
        <v>980</v>
      </c>
      <c r="I324" s="54">
        <f>11771.33/2</f>
        <v>5885.665</v>
      </c>
      <c r="J324" s="55" t="s">
        <v>981</v>
      </c>
      <c r="K324" s="38"/>
      <c r="L324" s="38"/>
      <c r="M324" s="38"/>
      <c r="N324" s="38"/>
      <c r="O324" s="38"/>
      <c r="P324" s="38"/>
      <c r="Q324" s="38"/>
      <c r="R324" s="38"/>
      <c r="S324" s="38"/>
      <c r="T324" s="39"/>
      <c r="U324" s="39"/>
      <c r="V324" s="39"/>
      <c r="W324" s="39"/>
      <c r="X324" s="39"/>
      <c r="Y324" s="39"/>
      <c r="Z324" s="39"/>
    </row>
    <row r="325">
      <c r="A325" s="124"/>
      <c r="B325" s="50">
        <v>453677.0</v>
      </c>
      <c r="C325" s="51">
        <v>45628.0</v>
      </c>
      <c r="D325" s="52" t="s">
        <v>982</v>
      </c>
      <c r="E325" s="52"/>
      <c r="F325" s="52" t="s">
        <v>105</v>
      </c>
      <c r="G325" s="52"/>
      <c r="H325" s="53" t="s">
        <v>193</v>
      </c>
      <c r="I325" s="54">
        <v>201.22</v>
      </c>
      <c r="J325" s="136"/>
      <c r="K325" s="38"/>
      <c r="L325" s="38"/>
      <c r="M325" s="38"/>
      <c r="N325" s="38"/>
      <c r="O325" s="38"/>
      <c r="P325" s="38"/>
      <c r="Q325" s="38"/>
      <c r="R325" s="38"/>
      <c r="S325" s="38"/>
      <c r="T325" s="39"/>
      <c r="U325" s="39"/>
      <c r="V325" s="39"/>
      <c r="W325" s="39"/>
      <c r="X325" s="39"/>
      <c r="Y325" s="39"/>
      <c r="Z325" s="39"/>
    </row>
    <row r="326">
      <c r="A326" s="124"/>
      <c r="B326" s="50">
        <v>453678.0</v>
      </c>
      <c r="C326" s="51">
        <v>45628.0</v>
      </c>
      <c r="D326" s="52" t="s">
        <v>983</v>
      </c>
      <c r="E326" s="52" t="s">
        <v>104</v>
      </c>
      <c r="F326" s="52" t="s">
        <v>828</v>
      </c>
      <c r="G326" s="52"/>
      <c r="H326" s="53"/>
      <c r="I326" s="54">
        <v>188.61</v>
      </c>
      <c r="J326" s="136"/>
      <c r="K326" s="38"/>
      <c r="L326" s="38"/>
      <c r="M326" s="38"/>
      <c r="N326" s="38"/>
      <c r="O326" s="38"/>
      <c r="P326" s="38"/>
      <c r="Q326" s="38"/>
      <c r="R326" s="38"/>
      <c r="S326" s="38"/>
      <c r="T326" s="39"/>
      <c r="U326" s="39"/>
      <c r="V326" s="39"/>
      <c r="W326" s="39"/>
      <c r="X326" s="39"/>
      <c r="Y326" s="39"/>
      <c r="Z326" s="39"/>
    </row>
    <row r="327">
      <c r="A327" s="57" t="s">
        <v>68</v>
      </c>
      <c r="B327" s="58">
        <v>453679.0</v>
      </c>
      <c r="C327" s="59" t="s">
        <v>69</v>
      </c>
      <c r="D327" s="60" t="s">
        <v>68</v>
      </c>
      <c r="E327" s="52"/>
      <c r="F327" s="52"/>
      <c r="G327" s="60" t="s">
        <v>68</v>
      </c>
      <c r="H327" s="61" t="s">
        <v>68</v>
      </c>
      <c r="I327" s="54">
        <v>0.0</v>
      </c>
      <c r="J327" s="62" t="s">
        <v>68</v>
      </c>
      <c r="K327" s="38"/>
      <c r="L327" s="38"/>
      <c r="M327" s="38"/>
      <c r="N327" s="38"/>
      <c r="O327" s="38"/>
      <c r="P327" s="38"/>
      <c r="Q327" s="38"/>
      <c r="R327" s="38"/>
      <c r="S327" s="38"/>
      <c r="T327" s="39"/>
      <c r="U327" s="39"/>
      <c r="V327" s="39"/>
      <c r="W327" s="39"/>
      <c r="X327" s="39"/>
      <c r="Y327" s="39"/>
      <c r="Z327" s="39"/>
    </row>
    <row r="328">
      <c r="A328" s="49" t="s">
        <v>984</v>
      </c>
      <c r="B328" s="50">
        <v>453680.0</v>
      </c>
      <c r="C328" s="51">
        <v>45628.0</v>
      </c>
      <c r="D328" s="52" t="s">
        <v>985</v>
      </c>
      <c r="E328" s="52" t="s">
        <v>44</v>
      </c>
      <c r="F328" s="52" t="s">
        <v>986</v>
      </c>
      <c r="G328" s="52"/>
      <c r="H328" s="53" t="s">
        <v>317</v>
      </c>
      <c r="I328" s="54">
        <v>720.72</v>
      </c>
      <c r="J328" s="55" t="s">
        <v>987</v>
      </c>
      <c r="K328" s="38"/>
      <c r="L328" s="38"/>
      <c r="M328" s="38"/>
      <c r="N328" s="38"/>
      <c r="O328" s="38"/>
      <c r="P328" s="38"/>
      <c r="Q328" s="38"/>
      <c r="R328" s="38"/>
      <c r="S328" s="38"/>
      <c r="T328" s="39"/>
      <c r="U328" s="39"/>
      <c r="V328" s="39"/>
      <c r="W328" s="39"/>
      <c r="X328" s="39"/>
      <c r="Y328" s="39"/>
      <c r="Z328" s="39"/>
    </row>
    <row r="329">
      <c r="A329" s="57" t="s">
        <v>68</v>
      </c>
      <c r="B329" s="58">
        <v>453681.0</v>
      </c>
      <c r="C329" s="59" t="s">
        <v>69</v>
      </c>
      <c r="D329" s="60" t="s">
        <v>68</v>
      </c>
      <c r="E329" s="52"/>
      <c r="F329" s="52"/>
      <c r="G329" s="60" t="s">
        <v>68</v>
      </c>
      <c r="H329" s="61" t="s">
        <v>68</v>
      </c>
      <c r="I329" s="54">
        <v>0.0</v>
      </c>
      <c r="J329" s="62" t="s">
        <v>68</v>
      </c>
      <c r="K329" s="38"/>
      <c r="L329" s="38"/>
      <c r="M329" s="38"/>
      <c r="N329" s="38"/>
      <c r="O329" s="38"/>
      <c r="P329" s="38"/>
      <c r="Q329" s="38"/>
      <c r="R329" s="38"/>
      <c r="S329" s="38"/>
      <c r="T329" s="39"/>
      <c r="U329" s="39"/>
      <c r="V329" s="39"/>
      <c r="W329" s="39"/>
      <c r="X329" s="39"/>
      <c r="Y329" s="39"/>
      <c r="Z329" s="39"/>
    </row>
    <row r="330">
      <c r="A330" s="49" t="s">
        <v>988</v>
      </c>
      <c r="B330" s="50">
        <v>453682.0</v>
      </c>
      <c r="C330" s="51">
        <v>45629.0</v>
      </c>
      <c r="D330" s="52"/>
      <c r="E330" s="52"/>
      <c r="F330" s="52"/>
      <c r="G330" s="52" t="s">
        <v>989</v>
      </c>
      <c r="H330" s="53" t="s">
        <v>52</v>
      </c>
      <c r="I330" s="54">
        <v>778.18</v>
      </c>
      <c r="J330" s="55" t="s">
        <v>990</v>
      </c>
      <c r="K330" s="38"/>
      <c r="L330" s="38"/>
      <c r="M330" s="38"/>
      <c r="N330" s="38"/>
      <c r="O330" s="38"/>
      <c r="P330" s="38"/>
      <c r="Q330" s="38"/>
      <c r="R330" s="38"/>
      <c r="S330" s="38"/>
      <c r="T330" s="39"/>
      <c r="U330" s="39"/>
      <c r="V330" s="39"/>
      <c r="W330" s="39"/>
      <c r="X330" s="39"/>
      <c r="Y330" s="39"/>
      <c r="Z330" s="39"/>
    </row>
    <row r="331">
      <c r="A331" s="49" t="s">
        <v>991</v>
      </c>
      <c r="B331" s="50">
        <v>453683.0</v>
      </c>
      <c r="C331" s="51">
        <v>45629.0</v>
      </c>
      <c r="D331" s="52"/>
      <c r="E331" s="52"/>
      <c r="F331" s="52"/>
      <c r="G331" s="52" t="s">
        <v>992</v>
      </c>
      <c r="H331" s="53" t="s">
        <v>874</v>
      </c>
      <c r="I331" s="54">
        <v>9419.38</v>
      </c>
      <c r="J331" s="55" t="s">
        <v>993</v>
      </c>
      <c r="K331" s="38"/>
      <c r="L331" s="38"/>
      <c r="M331" s="38"/>
      <c r="N331" s="38"/>
      <c r="O331" s="38"/>
      <c r="P331" s="38"/>
      <c r="Q331" s="38"/>
      <c r="R331" s="38"/>
      <c r="S331" s="38"/>
      <c r="T331" s="39"/>
      <c r="U331" s="39"/>
      <c r="V331" s="39"/>
      <c r="W331" s="39"/>
      <c r="X331" s="39"/>
      <c r="Y331" s="39"/>
      <c r="Z331" s="39"/>
    </row>
    <row r="332">
      <c r="A332" s="49" t="s">
        <v>994</v>
      </c>
      <c r="B332" s="50">
        <v>453684.0</v>
      </c>
      <c r="C332" s="51">
        <v>45629.0</v>
      </c>
      <c r="D332" s="52"/>
      <c r="E332" s="52"/>
      <c r="F332" s="52"/>
      <c r="G332" s="52" t="s">
        <v>995</v>
      </c>
      <c r="H332" s="53" t="s">
        <v>874</v>
      </c>
      <c r="I332" s="54">
        <v>9419.38</v>
      </c>
      <c r="J332" s="55" t="s">
        <v>996</v>
      </c>
      <c r="K332" s="38"/>
      <c r="L332" s="38"/>
      <c r="M332" s="38"/>
      <c r="N332" s="38"/>
      <c r="O332" s="38"/>
      <c r="P332" s="38"/>
      <c r="Q332" s="38"/>
      <c r="R332" s="38"/>
      <c r="S332" s="38"/>
      <c r="T332" s="39"/>
      <c r="U332" s="39"/>
      <c r="V332" s="39"/>
      <c r="W332" s="39"/>
      <c r="X332" s="39"/>
      <c r="Y332" s="39"/>
      <c r="Z332" s="39"/>
    </row>
    <row r="333">
      <c r="A333" s="57" t="s">
        <v>68</v>
      </c>
      <c r="B333" s="58">
        <v>453685.0</v>
      </c>
      <c r="C333" s="59" t="s">
        <v>69</v>
      </c>
      <c r="D333" s="60" t="s">
        <v>68</v>
      </c>
      <c r="E333" s="52"/>
      <c r="F333" s="52"/>
      <c r="G333" s="60" t="s">
        <v>68</v>
      </c>
      <c r="H333" s="61" t="s">
        <v>68</v>
      </c>
      <c r="I333" s="54">
        <v>0.0</v>
      </c>
      <c r="J333" s="62" t="s">
        <v>68</v>
      </c>
      <c r="K333" s="38"/>
      <c r="L333" s="38"/>
      <c r="M333" s="38"/>
      <c r="N333" s="38"/>
      <c r="O333" s="38"/>
      <c r="P333" s="38"/>
      <c r="Q333" s="38"/>
      <c r="R333" s="38"/>
      <c r="S333" s="38"/>
      <c r="T333" s="39"/>
      <c r="U333" s="39"/>
      <c r="V333" s="39"/>
      <c r="W333" s="39"/>
      <c r="X333" s="39"/>
      <c r="Y333" s="39"/>
      <c r="Z333" s="39"/>
    </row>
    <row r="334">
      <c r="A334" s="49" t="s">
        <v>997</v>
      </c>
      <c r="B334" s="50">
        <v>453686.0</v>
      </c>
      <c r="C334" s="51">
        <v>45629.0</v>
      </c>
      <c r="D334" s="52" t="s">
        <v>998</v>
      </c>
      <c r="E334" s="52" t="s">
        <v>999</v>
      </c>
      <c r="F334" s="52" t="s">
        <v>1000</v>
      </c>
      <c r="G334" s="52"/>
      <c r="H334" s="53" t="s">
        <v>1001</v>
      </c>
      <c r="I334" s="54">
        <v>3532.71</v>
      </c>
      <c r="J334" s="55" t="s">
        <v>1002</v>
      </c>
      <c r="K334" s="38"/>
      <c r="L334" s="38"/>
      <c r="M334" s="38"/>
      <c r="N334" s="38"/>
      <c r="O334" s="38"/>
      <c r="P334" s="38"/>
      <c r="Q334" s="38"/>
      <c r="R334" s="38"/>
      <c r="S334" s="38"/>
      <c r="T334" s="39"/>
      <c r="U334" s="39"/>
      <c r="V334" s="39"/>
      <c r="W334" s="39"/>
      <c r="X334" s="39"/>
      <c r="Y334" s="39"/>
      <c r="Z334" s="39"/>
    </row>
    <row r="335">
      <c r="A335" s="49" t="s">
        <v>1003</v>
      </c>
      <c r="B335" s="50">
        <v>453687.0</v>
      </c>
      <c r="C335" s="51">
        <v>45630.0</v>
      </c>
      <c r="D335" s="52" t="s">
        <v>1004</v>
      </c>
      <c r="E335" s="52" t="s">
        <v>1005</v>
      </c>
      <c r="F335" s="52" t="s">
        <v>1006</v>
      </c>
      <c r="G335" s="52"/>
      <c r="H335" s="53" t="s">
        <v>129</v>
      </c>
      <c r="I335" s="54">
        <v>824.22</v>
      </c>
      <c r="J335" s="55" t="s">
        <v>1007</v>
      </c>
      <c r="K335" s="38"/>
      <c r="N335" s="38"/>
      <c r="O335" s="38"/>
      <c r="P335" s="38"/>
      <c r="Q335" s="38"/>
      <c r="R335" s="38"/>
      <c r="S335" s="38"/>
      <c r="T335" s="39"/>
      <c r="U335" s="39"/>
      <c r="V335" s="39"/>
      <c r="W335" s="39"/>
      <c r="X335" s="39"/>
      <c r="Y335" s="39"/>
      <c r="Z335" s="39"/>
    </row>
    <row r="336">
      <c r="A336" s="49" t="s">
        <v>1008</v>
      </c>
      <c r="B336" s="50">
        <v>453688.0</v>
      </c>
      <c r="C336" s="51">
        <v>45630.0</v>
      </c>
      <c r="D336" s="52" t="s">
        <v>1009</v>
      </c>
      <c r="E336" s="52" t="s">
        <v>1010</v>
      </c>
      <c r="F336" s="52"/>
      <c r="G336" s="52"/>
      <c r="H336" s="53" t="s">
        <v>317</v>
      </c>
      <c r="I336" s="54">
        <v>720.72</v>
      </c>
      <c r="J336" s="55" t="s">
        <v>1011</v>
      </c>
      <c r="K336" s="38"/>
      <c r="L336" s="38"/>
      <c r="M336" s="38"/>
      <c r="N336" s="38"/>
      <c r="O336" s="38"/>
      <c r="P336" s="38"/>
      <c r="Q336" s="38"/>
      <c r="R336" s="38"/>
      <c r="S336" s="38"/>
      <c r="T336" s="39"/>
      <c r="U336" s="39"/>
      <c r="V336" s="39"/>
      <c r="W336" s="39"/>
      <c r="X336" s="39"/>
      <c r="Y336" s="39"/>
      <c r="Z336" s="39"/>
    </row>
    <row r="337">
      <c r="A337" s="49" t="s">
        <v>1012</v>
      </c>
      <c r="B337" s="50">
        <v>453689.0</v>
      </c>
      <c r="C337" s="51">
        <v>45630.0</v>
      </c>
      <c r="D337" s="52"/>
      <c r="E337" s="52"/>
      <c r="F337" s="52"/>
      <c r="G337" s="52" t="s">
        <v>1013</v>
      </c>
      <c r="H337" s="53" t="s">
        <v>1014</v>
      </c>
      <c r="I337" s="54">
        <v>3728.28</v>
      </c>
      <c r="J337" s="55" t="s">
        <v>1015</v>
      </c>
      <c r="K337" s="38"/>
      <c r="L337" s="38"/>
      <c r="M337" s="38"/>
      <c r="N337" s="38"/>
      <c r="O337" s="38"/>
      <c r="P337" s="38"/>
      <c r="Q337" s="38"/>
      <c r="R337" s="38"/>
      <c r="S337" s="38"/>
      <c r="T337" s="39"/>
      <c r="U337" s="39"/>
      <c r="V337" s="39"/>
      <c r="W337" s="39"/>
      <c r="X337" s="39"/>
      <c r="Y337" s="39"/>
      <c r="Z337" s="39"/>
    </row>
    <row r="338">
      <c r="A338" s="49" t="s">
        <v>1016</v>
      </c>
      <c r="B338" s="50">
        <v>453690.0</v>
      </c>
      <c r="C338" s="51">
        <v>45630.0</v>
      </c>
      <c r="D338" s="52" t="s">
        <v>877</v>
      </c>
      <c r="E338" s="52" t="s">
        <v>828</v>
      </c>
      <c r="F338" s="52" t="s">
        <v>934</v>
      </c>
      <c r="G338" s="52"/>
      <c r="H338" s="53" t="s">
        <v>145</v>
      </c>
      <c r="I338" s="54">
        <f>381.39*4</f>
        <v>1525.56</v>
      </c>
      <c r="J338" s="55" t="s">
        <v>1017</v>
      </c>
      <c r="K338" s="38"/>
      <c r="L338" s="38"/>
      <c r="M338" s="38"/>
      <c r="N338" s="38"/>
      <c r="O338" s="38"/>
      <c r="P338" s="38"/>
      <c r="Q338" s="38"/>
      <c r="R338" s="38"/>
      <c r="S338" s="38"/>
      <c r="T338" s="39"/>
      <c r="U338" s="39"/>
      <c r="V338" s="39"/>
      <c r="W338" s="39"/>
      <c r="X338" s="39"/>
      <c r="Y338" s="39"/>
      <c r="Z338" s="39"/>
    </row>
    <row r="339">
      <c r="A339" s="49" t="s">
        <v>1018</v>
      </c>
      <c r="B339" s="50">
        <v>453691.0</v>
      </c>
      <c r="C339" s="51">
        <v>45630.0</v>
      </c>
      <c r="D339" s="52" t="s">
        <v>1019</v>
      </c>
      <c r="E339" s="52" t="s">
        <v>1020</v>
      </c>
      <c r="F339" s="52" t="s">
        <v>1021</v>
      </c>
      <c r="G339" s="52"/>
      <c r="H339" s="53" t="s">
        <v>129</v>
      </c>
      <c r="I339" s="54">
        <v>824.22</v>
      </c>
      <c r="J339" s="55" t="s">
        <v>1022</v>
      </c>
      <c r="K339" s="38"/>
      <c r="L339" s="38"/>
      <c r="M339" s="38"/>
      <c r="N339" s="38"/>
      <c r="O339" s="38"/>
      <c r="P339" s="38"/>
      <c r="Q339" s="38"/>
      <c r="R339" s="38"/>
      <c r="S339" s="38"/>
      <c r="T339" s="39"/>
      <c r="U339" s="39"/>
      <c r="V339" s="39"/>
      <c r="W339" s="39"/>
      <c r="X339" s="39"/>
      <c r="Y339" s="39"/>
      <c r="Z339" s="39"/>
    </row>
    <row r="340">
      <c r="A340" s="87" t="s">
        <v>1023</v>
      </c>
      <c r="B340" s="88">
        <v>453692.0</v>
      </c>
      <c r="C340" s="89">
        <v>45630.0</v>
      </c>
      <c r="D340" s="140"/>
      <c r="E340" s="90"/>
      <c r="F340" s="90"/>
      <c r="G340" s="90" t="s">
        <v>1024</v>
      </c>
      <c r="H340" s="53" t="s">
        <v>304</v>
      </c>
      <c r="I340" s="54">
        <v>89.0</v>
      </c>
      <c r="J340" s="91" t="s">
        <v>1025</v>
      </c>
      <c r="K340" s="38"/>
      <c r="L340" s="38"/>
      <c r="M340" s="38"/>
      <c r="N340" s="38"/>
      <c r="O340" s="38"/>
      <c r="P340" s="38"/>
      <c r="Q340" s="38"/>
      <c r="R340" s="38"/>
      <c r="S340" s="38"/>
      <c r="T340" s="39"/>
      <c r="U340" s="39"/>
      <c r="V340" s="39"/>
      <c r="W340" s="39"/>
      <c r="X340" s="39"/>
      <c r="Y340" s="39"/>
      <c r="Z340" s="39"/>
    </row>
    <row r="341">
      <c r="A341" s="77"/>
      <c r="B341" s="77"/>
      <c r="C341" s="77"/>
      <c r="D341" s="141"/>
      <c r="E341" s="77"/>
      <c r="F341" s="77"/>
      <c r="G341" s="77"/>
      <c r="H341" s="53" t="s">
        <v>317</v>
      </c>
      <c r="I341" s="54">
        <v>1178.83</v>
      </c>
      <c r="J341" s="77"/>
      <c r="K341" s="38"/>
      <c r="L341" s="38"/>
      <c r="M341" s="38"/>
      <c r="N341" s="38"/>
      <c r="O341" s="38"/>
      <c r="P341" s="38"/>
      <c r="Q341" s="38"/>
      <c r="R341" s="38"/>
      <c r="S341" s="38"/>
      <c r="T341" s="39"/>
      <c r="U341" s="39"/>
      <c r="V341" s="39"/>
      <c r="W341" s="39"/>
      <c r="X341" s="39"/>
      <c r="Y341" s="39"/>
      <c r="Z341" s="39"/>
    </row>
    <row r="342">
      <c r="A342" s="57" t="s">
        <v>68</v>
      </c>
      <c r="B342" s="58">
        <v>453693.0</v>
      </c>
      <c r="C342" s="59" t="s">
        <v>69</v>
      </c>
      <c r="D342" s="60" t="s">
        <v>68</v>
      </c>
      <c r="E342" s="52"/>
      <c r="F342" s="52"/>
      <c r="G342" s="60" t="s">
        <v>68</v>
      </c>
      <c r="H342" s="61" t="s">
        <v>68</v>
      </c>
      <c r="I342" s="54">
        <v>0.0</v>
      </c>
      <c r="J342" s="62" t="s">
        <v>68</v>
      </c>
      <c r="K342" s="38"/>
      <c r="L342" s="38"/>
      <c r="M342" s="38"/>
      <c r="N342" s="38"/>
      <c r="O342" s="38"/>
      <c r="P342" s="38"/>
      <c r="Q342" s="38"/>
      <c r="R342" s="38"/>
      <c r="S342" s="38"/>
      <c r="T342" s="39"/>
      <c r="U342" s="39"/>
      <c r="V342" s="39"/>
      <c r="W342" s="39"/>
      <c r="X342" s="39"/>
      <c r="Y342" s="39"/>
      <c r="Z342" s="39"/>
    </row>
    <row r="343">
      <c r="A343" s="142">
        <v>15915.0</v>
      </c>
      <c r="B343" s="50">
        <v>453694.0</v>
      </c>
      <c r="C343" s="51">
        <v>45630.0</v>
      </c>
      <c r="D343" s="52"/>
      <c r="E343" s="52"/>
      <c r="F343" s="52"/>
      <c r="G343" s="52" t="s">
        <v>1026</v>
      </c>
      <c r="H343" s="53" t="s">
        <v>980</v>
      </c>
      <c r="I343" s="54">
        <v>6828.73</v>
      </c>
      <c r="J343" s="143" t="s">
        <v>1027</v>
      </c>
      <c r="K343" s="144" t="s">
        <v>1028</v>
      </c>
      <c r="L343" s="38"/>
      <c r="M343" s="38"/>
      <c r="N343" s="38"/>
      <c r="O343" s="38"/>
      <c r="P343" s="38"/>
      <c r="Q343" s="38"/>
      <c r="R343" s="38"/>
      <c r="S343" s="38"/>
      <c r="T343" s="39"/>
      <c r="U343" s="39"/>
      <c r="V343" s="39"/>
      <c r="W343" s="39"/>
      <c r="X343" s="39"/>
      <c r="Y343" s="39"/>
      <c r="Z343" s="39"/>
    </row>
    <row r="344">
      <c r="A344" s="49" t="s">
        <v>1029</v>
      </c>
      <c r="B344" s="50">
        <v>453695.0</v>
      </c>
      <c r="C344" s="51">
        <v>45630.0</v>
      </c>
      <c r="D344" s="52"/>
      <c r="E344" s="52"/>
      <c r="F344" s="52"/>
      <c r="G344" s="52" t="s">
        <v>1030</v>
      </c>
      <c r="H344" s="53" t="s">
        <v>1031</v>
      </c>
      <c r="I344" s="54">
        <f>381.39*2</f>
        <v>762.78</v>
      </c>
      <c r="J344" s="55" t="s">
        <v>1032</v>
      </c>
      <c r="K344" s="38"/>
      <c r="L344" s="38"/>
      <c r="M344" s="38"/>
      <c r="N344" s="38"/>
      <c r="O344" s="38"/>
      <c r="P344" s="38"/>
      <c r="Q344" s="38"/>
      <c r="R344" s="38"/>
      <c r="S344" s="38"/>
      <c r="T344" s="39"/>
      <c r="U344" s="39"/>
      <c r="V344" s="39"/>
      <c r="W344" s="39"/>
      <c r="X344" s="39"/>
      <c r="Y344" s="39"/>
      <c r="Z344" s="39"/>
    </row>
    <row r="345">
      <c r="A345" s="49" t="s">
        <v>1033</v>
      </c>
      <c r="B345" s="50">
        <v>453696.0</v>
      </c>
      <c r="C345" s="51">
        <v>45631.0</v>
      </c>
      <c r="D345" s="52" t="s">
        <v>1034</v>
      </c>
      <c r="E345" s="52" t="s">
        <v>824</v>
      </c>
      <c r="F345" s="52" t="s">
        <v>515</v>
      </c>
      <c r="G345" s="52"/>
      <c r="H345" s="53" t="s">
        <v>60</v>
      </c>
      <c r="I345" s="54">
        <v>381.39</v>
      </c>
      <c r="J345" s="55" t="s">
        <v>1035</v>
      </c>
      <c r="K345" s="38"/>
      <c r="L345" s="38"/>
      <c r="M345" s="38"/>
      <c r="N345" s="38"/>
      <c r="O345" s="38"/>
      <c r="P345" s="38"/>
      <c r="Q345" s="38"/>
      <c r="R345" s="38"/>
      <c r="S345" s="38"/>
      <c r="T345" s="39"/>
      <c r="U345" s="39"/>
      <c r="V345" s="39"/>
      <c r="W345" s="39"/>
      <c r="X345" s="39"/>
      <c r="Y345" s="39"/>
      <c r="Z345" s="39"/>
    </row>
    <row r="346">
      <c r="A346" s="49" t="s">
        <v>1036</v>
      </c>
      <c r="B346" s="50">
        <v>453697.0</v>
      </c>
      <c r="C346" s="51">
        <v>45631.0</v>
      </c>
      <c r="D346" s="52" t="s">
        <v>1037</v>
      </c>
      <c r="E346" s="52" t="s">
        <v>698</v>
      </c>
      <c r="F346" s="52" t="s">
        <v>1038</v>
      </c>
      <c r="G346" s="52"/>
      <c r="H346" s="53" t="s">
        <v>304</v>
      </c>
      <c r="I346" s="54">
        <v>89.0</v>
      </c>
      <c r="J346" s="55" t="s">
        <v>1039</v>
      </c>
      <c r="K346" s="38"/>
      <c r="L346" s="38"/>
      <c r="M346" s="38"/>
      <c r="N346" s="38"/>
      <c r="O346" s="38"/>
      <c r="P346" s="38"/>
      <c r="Q346" s="38"/>
      <c r="R346" s="38"/>
      <c r="S346" s="38"/>
      <c r="T346" s="39"/>
      <c r="U346" s="39"/>
      <c r="V346" s="39"/>
      <c r="W346" s="39"/>
      <c r="X346" s="39"/>
      <c r="Y346" s="39"/>
      <c r="Z346" s="39"/>
    </row>
    <row r="347">
      <c r="A347" s="49" t="s">
        <v>1040</v>
      </c>
      <c r="B347" s="50">
        <v>453698.0</v>
      </c>
      <c r="C347" s="51">
        <v>45631.0</v>
      </c>
      <c r="D347" s="52" t="s">
        <v>98</v>
      </c>
      <c r="E347" s="52" t="s">
        <v>99</v>
      </c>
      <c r="F347" s="52" t="s">
        <v>100</v>
      </c>
      <c r="G347" s="52"/>
      <c r="H347" s="53" t="s">
        <v>304</v>
      </c>
      <c r="I347" s="54">
        <v>89.0</v>
      </c>
      <c r="J347" s="55" t="s">
        <v>1041</v>
      </c>
      <c r="K347" s="38"/>
      <c r="L347" s="38"/>
      <c r="M347" s="38"/>
      <c r="N347" s="38"/>
      <c r="O347" s="38"/>
      <c r="P347" s="38"/>
      <c r="Q347" s="38"/>
      <c r="R347" s="38"/>
      <c r="S347" s="38"/>
      <c r="T347" s="39"/>
      <c r="U347" s="39"/>
      <c r="V347" s="39"/>
      <c r="W347" s="39"/>
      <c r="X347" s="39"/>
      <c r="Y347" s="39"/>
      <c r="Z347" s="39"/>
    </row>
    <row r="348">
      <c r="A348" s="145" t="s">
        <v>1042</v>
      </c>
      <c r="B348" s="50">
        <v>453699.0</v>
      </c>
      <c r="C348" s="51">
        <v>45650.0</v>
      </c>
      <c r="D348" s="52" t="s">
        <v>1043</v>
      </c>
      <c r="E348" s="52" t="s">
        <v>44</v>
      </c>
      <c r="F348" s="52" t="s">
        <v>1044</v>
      </c>
      <c r="G348" s="52"/>
      <c r="H348" s="53" t="s">
        <v>120</v>
      </c>
      <c r="I348" s="54">
        <f>381.39*2</f>
        <v>762.78</v>
      </c>
      <c r="J348" s="55" t="s">
        <v>1045</v>
      </c>
      <c r="K348" s="38"/>
      <c r="L348" s="38"/>
      <c r="M348" s="38"/>
      <c r="N348" s="38"/>
      <c r="O348" s="38"/>
      <c r="P348" s="38"/>
      <c r="Q348" s="38"/>
      <c r="R348" s="38"/>
      <c r="S348" s="38"/>
      <c r="T348" s="39"/>
      <c r="U348" s="39"/>
      <c r="V348" s="39"/>
      <c r="W348" s="39"/>
      <c r="X348" s="39"/>
      <c r="Y348" s="39"/>
      <c r="Z348" s="39"/>
    </row>
    <row r="349">
      <c r="A349" s="49" t="s">
        <v>1046</v>
      </c>
      <c r="B349" s="50">
        <v>453700.0</v>
      </c>
      <c r="C349" s="51">
        <v>45631.0</v>
      </c>
      <c r="D349" s="52" t="s">
        <v>1047</v>
      </c>
      <c r="E349" s="52" t="s">
        <v>1048</v>
      </c>
      <c r="F349" s="52" t="s">
        <v>855</v>
      </c>
      <c r="G349" s="52"/>
      <c r="H349" s="53" t="s">
        <v>60</v>
      </c>
      <c r="I349" s="54">
        <v>381.39</v>
      </c>
      <c r="J349" s="55" t="s">
        <v>1049</v>
      </c>
      <c r="K349" s="38"/>
      <c r="L349" s="38"/>
      <c r="M349" s="38"/>
      <c r="N349" s="38"/>
      <c r="O349" s="38"/>
      <c r="P349" s="38"/>
      <c r="Q349" s="38"/>
      <c r="R349" s="38"/>
      <c r="S349" s="38"/>
      <c r="T349" s="39"/>
      <c r="U349" s="39"/>
      <c r="V349" s="39"/>
      <c r="W349" s="39"/>
      <c r="X349" s="39"/>
      <c r="Y349" s="39"/>
      <c r="Z349" s="39"/>
    </row>
    <row r="350">
      <c r="A350" s="146" t="s">
        <v>1050</v>
      </c>
      <c r="B350" s="88">
        <v>453701.0</v>
      </c>
      <c r="C350" s="89">
        <v>45631.0</v>
      </c>
      <c r="D350" s="90"/>
      <c r="E350" s="90"/>
      <c r="F350" s="90"/>
      <c r="G350" s="90" t="s">
        <v>1051</v>
      </c>
      <c r="H350" s="53" t="s">
        <v>304</v>
      </c>
      <c r="I350" s="54">
        <v>89.0</v>
      </c>
      <c r="J350" s="91" t="s">
        <v>1052</v>
      </c>
      <c r="K350" s="38"/>
      <c r="L350" s="38"/>
      <c r="M350" s="38"/>
      <c r="N350" s="38"/>
      <c r="O350" s="38"/>
      <c r="P350" s="38"/>
      <c r="Q350" s="38"/>
      <c r="R350" s="38"/>
      <c r="S350" s="38"/>
      <c r="T350" s="39"/>
      <c r="U350" s="39"/>
      <c r="V350" s="39"/>
      <c r="W350" s="39"/>
      <c r="X350" s="39"/>
      <c r="Y350" s="39"/>
      <c r="Z350" s="39"/>
    </row>
    <row r="351">
      <c r="A351" s="77"/>
      <c r="B351" s="77"/>
      <c r="C351" s="77"/>
      <c r="D351" s="77"/>
      <c r="E351" s="77"/>
      <c r="F351" s="77"/>
      <c r="G351" s="77"/>
      <c r="H351" s="53" t="s">
        <v>193</v>
      </c>
      <c r="I351" s="54">
        <v>201.22</v>
      </c>
      <c r="J351" s="77"/>
      <c r="K351" s="38"/>
      <c r="L351" s="38"/>
      <c r="M351" s="38"/>
      <c r="N351" s="38"/>
      <c r="O351" s="38"/>
      <c r="P351" s="38"/>
      <c r="Q351" s="38"/>
      <c r="R351" s="38"/>
      <c r="S351" s="38"/>
      <c r="T351" s="39"/>
      <c r="U351" s="39"/>
      <c r="V351" s="39"/>
      <c r="W351" s="39"/>
      <c r="X351" s="39"/>
      <c r="Y351" s="39"/>
      <c r="Z351" s="39"/>
    </row>
    <row r="352">
      <c r="A352" s="49" t="s">
        <v>1053</v>
      </c>
      <c r="B352" s="50">
        <v>453702.0</v>
      </c>
      <c r="C352" s="51">
        <v>45631.0</v>
      </c>
      <c r="D352" s="52" t="s">
        <v>1054</v>
      </c>
      <c r="E352" s="52" t="s">
        <v>104</v>
      </c>
      <c r="F352" s="52" t="s">
        <v>1055</v>
      </c>
      <c r="G352" s="52"/>
      <c r="H352" s="53" t="s">
        <v>60</v>
      </c>
      <c r="I352" s="54">
        <v>381.39</v>
      </c>
      <c r="J352" s="55" t="s">
        <v>1056</v>
      </c>
      <c r="K352" s="38"/>
      <c r="L352" s="38"/>
      <c r="M352" s="38"/>
      <c r="N352" s="38"/>
      <c r="O352" s="38"/>
      <c r="P352" s="38"/>
      <c r="Q352" s="38"/>
      <c r="R352" s="38"/>
      <c r="S352" s="38"/>
      <c r="T352" s="39"/>
      <c r="U352" s="39"/>
      <c r="V352" s="39"/>
      <c r="W352" s="39"/>
      <c r="X352" s="39"/>
      <c r="Y352" s="39"/>
      <c r="Z352" s="39"/>
    </row>
    <row r="353">
      <c r="A353" s="49" t="s">
        <v>1057</v>
      </c>
      <c r="B353" s="50">
        <v>453703.0</v>
      </c>
      <c r="C353" s="51">
        <v>45631.0</v>
      </c>
      <c r="D353" s="52"/>
      <c r="E353" s="52"/>
      <c r="F353" s="52"/>
      <c r="G353" s="52" t="s">
        <v>1058</v>
      </c>
      <c r="H353" s="53" t="s">
        <v>110</v>
      </c>
      <c r="I353" s="54">
        <v>381.39</v>
      </c>
      <c r="J353" s="55" t="s">
        <v>1059</v>
      </c>
      <c r="K353" s="38"/>
      <c r="L353" s="38"/>
      <c r="M353" s="38"/>
      <c r="N353" s="38"/>
      <c r="O353" s="38"/>
      <c r="P353" s="38"/>
      <c r="Q353" s="38"/>
      <c r="R353" s="38"/>
      <c r="S353" s="38"/>
      <c r="T353" s="39"/>
      <c r="U353" s="39"/>
      <c r="V353" s="39"/>
      <c r="W353" s="39"/>
      <c r="X353" s="39"/>
      <c r="Y353" s="39"/>
      <c r="Z353" s="39"/>
    </row>
    <row r="354">
      <c r="A354" s="49" t="s">
        <v>1060</v>
      </c>
      <c r="B354" s="50">
        <v>453704.0</v>
      </c>
      <c r="C354" s="51">
        <v>45632.0</v>
      </c>
      <c r="D354" s="52"/>
      <c r="E354" s="52"/>
      <c r="F354" s="52"/>
      <c r="G354" s="52" t="s">
        <v>1061</v>
      </c>
      <c r="H354" s="53" t="s">
        <v>304</v>
      </c>
      <c r="I354" s="54">
        <v>89.0</v>
      </c>
      <c r="J354" s="55" t="s">
        <v>1062</v>
      </c>
      <c r="K354" s="38"/>
      <c r="L354" s="38"/>
      <c r="M354" s="38"/>
      <c r="N354" s="38"/>
      <c r="O354" s="38"/>
      <c r="P354" s="38"/>
      <c r="Q354" s="38"/>
      <c r="R354" s="38"/>
      <c r="S354" s="38"/>
      <c r="T354" s="39"/>
      <c r="U354" s="39"/>
      <c r="V354" s="39"/>
      <c r="W354" s="39"/>
      <c r="X354" s="39"/>
      <c r="Y354" s="39"/>
      <c r="Z354" s="39"/>
    </row>
    <row r="355">
      <c r="A355" s="49" t="s">
        <v>1063</v>
      </c>
      <c r="B355" s="50">
        <v>453705.0</v>
      </c>
      <c r="C355" s="51">
        <v>45632.0</v>
      </c>
      <c r="D355" s="52"/>
      <c r="E355" s="52"/>
      <c r="F355" s="52"/>
      <c r="G355" s="52" t="s">
        <v>1064</v>
      </c>
      <c r="H355" s="53" t="s">
        <v>120</v>
      </c>
      <c r="I355" s="54">
        <f>381.39*2</f>
        <v>762.78</v>
      </c>
      <c r="J355" s="55" t="s">
        <v>1065</v>
      </c>
      <c r="K355" s="38"/>
      <c r="L355" s="38"/>
      <c r="M355" s="38"/>
      <c r="N355" s="38"/>
      <c r="O355" s="38"/>
      <c r="P355" s="38"/>
      <c r="Q355" s="38"/>
      <c r="R355" s="38"/>
      <c r="S355" s="38"/>
      <c r="T355" s="39"/>
      <c r="U355" s="39"/>
      <c r="V355" s="39"/>
      <c r="W355" s="39"/>
      <c r="X355" s="39"/>
      <c r="Y355" s="39"/>
      <c r="Z355" s="39"/>
    </row>
    <row r="356">
      <c r="A356" s="49" t="s">
        <v>1066</v>
      </c>
      <c r="B356" s="50">
        <v>453706.0</v>
      </c>
      <c r="C356" s="51">
        <v>45632.0</v>
      </c>
      <c r="D356" s="52" t="s">
        <v>1067</v>
      </c>
      <c r="E356" s="52" t="s">
        <v>1068</v>
      </c>
      <c r="F356" s="52" t="s">
        <v>1069</v>
      </c>
      <c r="G356" s="52"/>
      <c r="H356" s="53" t="s">
        <v>1070</v>
      </c>
      <c r="I356" s="54">
        <v>381.39</v>
      </c>
      <c r="J356" s="55" t="s">
        <v>1071</v>
      </c>
      <c r="K356" s="38"/>
      <c r="L356" s="38"/>
      <c r="M356" s="38"/>
      <c r="N356" s="38"/>
      <c r="O356" s="38"/>
      <c r="P356" s="38"/>
      <c r="Q356" s="38"/>
      <c r="R356" s="38"/>
      <c r="S356" s="38"/>
      <c r="T356" s="39"/>
      <c r="U356" s="39"/>
      <c r="V356" s="39"/>
      <c r="W356" s="39"/>
      <c r="X356" s="39"/>
      <c r="Y356" s="39"/>
      <c r="Z356" s="39"/>
    </row>
    <row r="357">
      <c r="A357" s="147">
        <v>15250.0</v>
      </c>
      <c r="B357" s="148">
        <v>453707.0</v>
      </c>
      <c r="C357" s="149">
        <v>45639.0</v>
      </c>
      <c r="D357" s="150" t="s">
        <v>1072</v>
      </c>
      <c r="E357" s="150" t="s">
        <v>1073</v>
      </c>
      <c r="F357" s="150" t="s">
        <v>1074</v>
      </c>
      <c r="G357" s="150" t="s">
        <v>1075</v>
      </c>
      <c r="H357" s="151" t="s">
        <v>1076</v>
      </c>
      <c r="I357" s="152">
        <v>720.72</v>
      </c>
      <c r="J357" s="153" t="s">
        <v>1077</v>
      </c>
      <c r="K357" s="154"/>
      <c r="L357" s="154"/>
      <c r="M357" s="154"/>
      <c r="N357" s="154"/>
      <c r="O357" s="154"/>
      <c r="P357" s="154"/>
      <c r="Q357" s="154"/>
      <c r="R357" s="154"/>
      <c r="S357" s="154"/>
      <c r="T357" s="155"/>
      <c r="U357" s="155"/>
      <c r="V357" s="155"/>
      <c r="W357" s="155"/>
      <c r="X357" s="155"/>
      <c r="Y357" s="155"/>
      <c r="Z357" s="155"/>
    </row>
    <row r="358">
      <c r="A358" s="49" t="s">
        <v>1078</v>
      </c>
      <c r="B358" s="50">
        <v>453708.0</v>
      </c>
      <c r="C358" s="51">
        <v>45632.0</v>
      </c>
      <c r="D358" s="52" t="s">
        <v>1079</v>
      </c>
      <c r="E358" s="52" t="s">
        <v>1080</v>
      </c>
      <c r="F358" s="52" t="s">
        <v>1081</v>
      </c>
      <c r="G358" s="52"/>
      <c r="H358" s="53" t="s">
        <v>60</v>
      </c>
      <c r="I358" s="54">
        <v>381.39</v>
      </c>
      <c r="J358" s="55" t="s">
        <v>1082</v>
      </c>
      <c r="K358" s="38"/>
      <c r="L358" s="38"/>
      <c r="M358" s="38"/>
      <c r="N358" s="38"/>
      <c r="O358" s="38"/>
      <c r="P358" s="38"/>
      <c r="Q358" s="38"/>
      <c r="R358" s="38"/>
      <c r="S358" s="38"/>
      <c r="T358" s="39"/>
      <c r="U358" s="39"/>
      <c r="V358" s="39"/>
      <c r="W358" s="39"/>
      <c r="X358" s="39"/>
      <c r="Y358" s="39"/>
      <c r="Z358" s="39"/>
    </row>
    <row r="359">
      <c r="A359" s="57" t="s">
        <v>68</v>
      </c>
      <c r="B359" s="58">
        <v>453709.0</v>
      </c>
      <c r="C359" s="59" t="s">
        <v>69</v>
      </c>
      <c r="D359" s="60" t="s">
        <v>68</v>
      </c>
      <c r="E359" s="52"/>
      <c r="F359" s="52"/>
      <c r="G359" s="60" t="s">
        <v>68</v>
      </c>
      <c r="H359" s="61" t="s">
        <v>68</v>
      </c>
      <c r="I359" s="54">
        <v>0.0</v>
      </c>
      <c r="J359" s="62" t="s">
        <v>68</v>
      </c>
      <c r="K359" s="38"/>
      <c r="L359" s="38"/>
      <c r="M359" s="38"/>
      <c r="N359" s="38"/>
      <c r="O359" s="38"/>
      <c r="P359" s="38"/>
      <c r="Q359" s="38"/>
      <c r="R359" s="38"/>
      <c r="S359" s="38"/>
      <c r="T359" s="39"/>
      <c r="U359" s="39"/>
      <c r="V359" s="39"/>
      <c r="W359" s="39"/>
      <c r="X359" s="39"/>
      <c r="Y359" s="39"/>
      <c r="Z359" s="39"/>
    </row>
    <row r="360">
      <c r="A360" s="49" t="s">
        <v>1083</v>
      </c>
      <c r="B360" s="50">
        <v>453710.0</v>
      </c>
      <c r="C360" s="51">
        <v>45632.0</v>
      </c>
      <c r="D360" s="52"/>
      <c r="E360" s="52"/>
      <c r="F360" s="52"/>
      <c r="G360" s="52" t="s">
        <v>490</v>
      </c>
      <c r="H360" s="53" t="s">
        <v>52</v>
      </c>
      <c r="I360" s="54">
        <v>778.18</v>
      </c>
      <c r="J360" s="55" t="s">
        <v>1084</v>
      </c>
      <c r="K360" s="38"/>
      <c r="L360" s="38"/>
      <c r="M360" s="38"/>
      <c r="N360" s="38"/>
      <c r="O360" s="38"/>
      <c r="P360" s="38"/>
      <c r="Q360" s="38"/>
      <c r="R360" s="38"/>
      <c r="S360" s="38"/>
      <c r="T360" s="39"/>
      <c r="U360" s="39"/>
      <c r="V360" s="39"/>
      <c r="W360" s="39"/>
      <c r="X360" s="39"/>
      <c r="Y360" s="39"/>
      <c r="Z360" s="39"/>
    </row>
    <row r="361">
      <c r="A361" s="124"/>
      <c r="B361" s="50">
        <v>453711.0</v>
      </c>
      <c r="C361" s="51">
        <v>45632.0</v>
      </c>
      <c r="D361" s="52"/>
      <c r="E361" s="52"/>
      <c r="F361" s="52"/>
      <c r="G361" s="52" t="s">
        <v>1085</v>
      </c>
      <c r="H361" s="53" t="s">
        <v>129</v>
      </c>
      <c r="I361" s="54">
        <v>824.22</v>
      </c>
      <c r="J361" s="136"/>
      <c r="K361" s="38"/>
      <c r="L361" s="38"/>
      <c r="M361" s="38"/>
      <c r="N361" s="38"/>
      <c r="O361" s="38"/>
      <c r="P361" s="38"/>
      <c r="Q361" s="38"/>
      <c r="R361" s="38"/>
      <c r="S361" s="38"/>
      <c r="T361" s="39"/>
      <c r="U361" s="39"/>
      <c r="V361" s="39"/>
      <c r="W361" s="39"/>
      <c r="X361" s="39"/>
      <c r="Y361" s="39"/>
      <c r="Z361" s="39"/>
    </row>
    <row r="362">
      <c r="A362" s="124"/>
      <c r="B362" s="50">
        <v>453712.0</v>
      </c>
      <c r="C362" s="51">
        <v>45632.0</v>
      </c>
      <c r="D362" s="52"/>
      <c r="E362" s="52"/>
      <c r="F362" s="52"/>
      <c r="G362" s="52" t="s">
        <v>1086</v>
      </c>
      <c r="H362" s="53" t="s">
        <v>129</v>
      </c>
      <c r="I362" s="54">
        <v>824.22</v>
      </c>
      <c r="J362" s="136"/>
      <c r="K362" s="38"/>
      <c r="L362" s="38"/>
      <c r="M362" s="38"/>
      <c r="N362" s="38"/>
      <c r="O362" s="38"/>
      <c r="P362" s="38"/>
      <c r="Q362" s="38"/>
      <c r="R362" s="38"/>
      <c r="S362" s="38"/>
      <c r="T362" s="39"/>
      <c r="U362" s="39"/>
      <c r="V362" s="39"/>
      <c r="W362" s="39"/>
      <c r="X362" s="39"/>
      <c r="Y362" s="39"/>
      <c r="Z362" s="39"/>
    </row>
    <row r="363">
      <c r="A363" s="124"/>
      <c r="B363" s="50">
        <v>453713.0</v>
      </c>
      <c r="C363" s="51">
        <v>45632.0</v>
      </c>
      <c r="D363" s="52"/>
      <c r="E363" s="52"/>
      <c r="F363" s="52"/>
      <c r="G363" s="52" t="s">
        <v>1086</v>
      </c>
      <c r="H363" s="53" t="s">
        <v>129</v>
      </c>
      <c r="I363" s="54">
        <v>824.22</v>
      </c>
      <c r="J363" s="136"/>
      <c r="K363" s="38"/>
      <c r="L363" s="38"/>
      <c r="M363" s="38"/>
      <c r="N363" s="38"/>
      <c r="O363" s="38"/>
      <c r="P363" s="38"/>
      <c r="Q363" s="38"/>
      <c r="R363" s="38"/>
      <c r="S363" s="38"/>
      <c r="T363" s="39"/>
      <c r="U363" s="39"/>
      <c r="V363" s="39"/>
      <c r="W363" s="39"/>
      <c r="X363" s="39"/>
      <c r="Y363" s="39"/>
      <c r="Z363" s="39"/>
    </row>
    <row r="364">
      <c r="A364" s="57" t="s">
        <v>68</v>
      </c>
      <c r="B364" s="58">
        <v>453714.0</v>
      </c>
      <c r="C364" s="59" t="s">
        <v>69</v>
      </c>
      <c r="D364" s="60" t="s">
        <v>68</v>
      </c>
      <c r="E364" s="52"/>
      <c r="F364" s="52"/>
      <c r="G364" s="60" t="s">
        <v>68</v>
      </c>
      <c r="H364" s="61" t="s">
        <v>68</v>
      </c>
      <c r="I364" s="54">
        <v>0.0</v>
      </c>
      <c r="J364" s="62" t="s">
        <v>68</v>
      </c>
      <c r="K364" s="38"/>
      <c r="L364" s="38"/>
      <c r="M364" s="38"/>
      <c r="N364" s="38"/>
      <c r="O364" s="38"/>
      <c r="P364" s="38"/>
      <c r="Q364" s="38"/>
      <c r="R364" s="38"/>
      <c r="S364" s="38"/>
      <c r="T364" s="39"/>
      <c r="U364" s="39"/>
      <c r="V364" s="39"/>
      <c r="W364" s="39"/>
      <c r="X364" s="39"/>
      <c r="Y364" s="39"/>
      <c r="Z364" s="39"/>
    </row>
    <row r="365">
      <c r="A365" s="87" t="s">
        <v>1087</v>
      </c>
      <c r="B365" s="88">
        <v>453715.0</v>
      </c>
      <c r="C365" s="89">
        <v>45635.0</v>
      </c>
      <c r="D365" s="90" t="s">
        <v>1088</v>
      </c>
      <c r="E365" s="90" t="s">
        <v>316</v>
      </c>
      <c r="F365" s="90" t="s">
        <v>287</v>
      </c>
      <c r="G365" s="90"/>
      <c r="H365" s="53" t="s">
        <v>304</v>
      </c>
      <c r="I365" s="54">
        <v>89.0</v>
      </c>
      <c r="J365" s="91" t="s">
        <v>1089</v>
      </c>
      <c r="K365" s="38"/>
      <c r="L365" s="38"/>
      <c r="M365" s="38"/>
      <c r="N365" s="38"/>
      <c r="O365" s="38"/>
      <c r="P365" s="38"/>
      <c r="Q365" s="38"/>
      <c r="R365" s="38"/>
      <c r="S365" s="38"/>
      <c r="T365" s="39"/>
      <c r="U365" s="39"/>
      <c r="V365" s="39"/>
      <c r="W365" s="39"/>
      <c r="X365" s="39"/>
      <c r="Y365" s="39"/>
      <c r="Z365" s="39"/>
    </row>
    <row r="366">
      <c r="A366" s="77"/>
      <c r="B366" s="77"/>
      <c r="C366" s="77"/>
      <c r="D366" s="77"/>
      <c r="E366" s="77"/>
      <c r="F366" s="77"/>
      <c r="G366" s="77"/>
      <c r="H366" s="53" t="s">
        <v>193</v>
      </c>
      <c r="I366" s="54">
        <v>201.22</v>
      </c>
      <c r="J366" s="77"/>
      <c r="K366" s="38"/>
      <c r="L366" s="38"/>
      <c r="M366" s="38"/>
      <c r="N366" s="38"/>
      <c r="O366" s="38"/>
      <c r="P366" s="38"/>
      <c r="Q366" s="38"/>
      <c r="R366" s="38"/>
      <c r="S366" s="38"/>
      <c r="T366" s="39"/>
      <c r="U366" s="39"/>
      <c r="V366" s="39"/>
      <c r="W366" s="39"/>
      <c r="X366" s="39"/>
      <c r="Y366" s="39"/>
      <c r="Z366" s="39"/>
    </row>
    <row r="367">
      <c r="A367" s="49" t="s">
        <v>1090</v>
      </c>
      <c r="B367" s="50">
        <v>453716.0</v>
      </c>
      <c r="C367" s="51">
        <v>45635.0</v>
      </c>
      <c r="D367" s="52"/>
      <c r="E367" s="52"/>
      <c r="F367" s="52"/>
      <c r="G367" s="52" t="s">
        <v>1091</v>
      </c>
      <c r="H367" s="53" t="s">
        <v>317</v>
      </c>
      <c r="I367" s="54">
        <v>720.72</v>
      </c>
      <c r="J367" s="55" t="s">
        <v>1090</v>
      </c>
      <c r="K367" s="38"/>
      <c r="L367" s="38"/>
      <c r="M367" s="38"/>
      <c r="N367" s="38"/>
      <c r="O367" s="38"/>
      <c r="P367" s="38"/>
      <c r="Q367" s="38"/>
      <c r="R367" s="38"/>
      <c r="S367" s="38"/>
      <c r="T367" s="39"/>
      <c r="U367" s="39"/>
      <c r="V367" s="39"/>
      <c r="W367" s="39"/>
      <c r="X367" s="39"/>
      <c r="Y367" s="39"/>
      <c r="Z367" s="39"/>
    </row>
    <row r="368">
      <c r="A368" s="49" t="s">
        <v>1092</v>
      </c>
      <c r="B368" s="50">
        <v>453717.0</v>
      </c>
      <c r="C368" s="51">
        <v>45635.0</v>
      </c>
      <c r="D368" s="52" t="s">
        <v>1093</v>
      </c>
      <c r="E368" s="52" t="s">
        <v>1094</v>
      </c>
      <c r="F368" s="52" t="s">
        <v>1095</v>
      </c>
      <c r="G368" s="52"/>
      <c r="H368" s="53" t="s">
        <v>193</v>
      </c>
      <c r="I368" s="54">
        <v>201.22</v>
      </c>
      <c r="J368" s="55" t="s">
        <v>1096</v>
      </c>
      <c r="K368" s="38"/>
      <c r="L368" s="38"/>
      <c r="M368" s="38"/>
      <c r="N368" s="38"/>
      <c r="O368" s="38"/>
      <c r="P368" s="38"/>
      <c r="Q368" s="38"/>
      <c r="R368" s="38"/>
      <c r="S368" s="38"/>
      <c r="T368" s="39"/>
      <c r="U368" s="39"/>
      <c r="V368" s="39"/>
      <c r="W368" s="39"/>
      <c r="X368" s="39"/>
      <c r="Y368" s="39"/>
      <c r="Z368" s="39"/>
    </row>
    <row r="369">
      <c r="A369" s="49" t="s">
        <v>1097</v>
      </c>
      <c r="B369" s="50">
        <v>453718.0</v>
      </c>
      <c r="C369" s="51">
        <v>45635.0</v>
      </c>
      <c r="D369" s="52" t="s">
        <v>1098</v>
      </c>
      <c r="E369" s="52" t="s">
        <v>1099</v>
      </c>
      <c r="F369" s="52" t="s">
        <v>855</v>
      </c>
      <c r="G369" s="52"/>
      <c r="H369" s="53" t="s">
        <v>60</v>
      </c>
      <c r="I369" s="54">
        <v>381.39</v>
      </c>
      <c r="J369" s="55" t="s">
        <v>1100</v>
      </c>
      <c r="K369" s="38"/>
      <c r="L369" s="38"/>
      <c r="M369" s="38"/>
      <c r="N369" s="38"/>
      <c r="O369" s="38"/>
      <c r="P369" s="38"/>
      <c r="Q369" s="38"/>
      <c r="R369" s="38"/>
      <c r="S369" s="38"/>
      <c r="T369" s="39"/>
      <c r="U369" s="39"/>
      <c r="V369" s="39"/>
      <c r="W369" s="39"/>
      <c r="X369" s="39"/>
      <c r="Y369" s="39"/>
      <c r="Z369" s="39"/>
    </row>
    <row r="370">
      <c r="A370" s="87" t="s">
        <v>1101</v>
      </c>
      <c r="B370" s="88">
        <v>453719.0</v>
      </c>
      <c r="C370" s="89">
        <v>45635.0</v>
      </c>
      <c r="D370" s="90" t="s">
        <v>1102</v>
      </c>
      <c r="E370" s="90" t="s">
        <v>1103</v>
      </c>
      <c r="F370" s="90" t="s">
        <v>1104</v>
      </c>
      <c r="G370" s="90"/>
      <c r="H370" s="53" t="s">
        <v>317</v>
      </c>
      <c r="I370" s="54">
        <v>720.72</v>
      </c>
      <c r="J370" s="91" t="s">
        <v>1105</v>
      </c>
      <c r="K370" s="38"/>
      <c r="L370" s="38"/>
      <c r="M370" s="38"/>
      <c r="N370" s="38"/>
      <c r="O370" s="38"/>
      <c r="P370" s="38"/>
      <c r="Q370" s="38"/>
      <c r="R370" s="38"/>
      <c r="S370" s="38"/>
      <c r="T370" s="39"/>
      <c r="U370" s="39"/>
      <c r="V370" s="39"/>
      <c r="W370" s="39"/>
      <c r="X370" s="39"/>
      <c r="Y370" s="39"/>
      <c r="Z370" s="39"/>
    </row>
    <row r="371">
      <c r="A371" s="77"/>
      <c r="B371" s="77"/>
      <c r="C371" s="77"/>
      <c r="D371" s="77"/>
      <c r="E371" s="77"/>
      <c r="F371" s="77"/>
      <c r="G371" s="77"/>
      <c r="H371" s="53" t="s">
        <v>1106</v>
      </c>
      <c r="I371" s="54">
        <v>949.9</v>
      </c>
      <c r="J371" s="77"/>
      <c r="K371" s="92">
        <f>SUM(I370:I371)</f>
        <v>1670.62</v>
      </c>
      <c r="L371" s="38"/>
      <c r="M371" s="38"/>
      <c r="N371" s="38"/>
      <c r="O371" s="38"/>
      <c r="P371" s="38"/>
      <c r="Q371" s="38"/>
      <c r="R371" s="38"/>
      <c r="S371" s="38"/>
      <c r="T371" s="39"/>
      <c r="U371" s="39"/>
      <c r="V371" s="39"/>
      <c r="W371" s="39"/>
      <c r="X371" s="39"/>
      <c r="Y371" s="39"/>
      <c r="Z371" s="39"/>
    </row>
    <row r="372">
      <c r="A372" s="49" t="s">
        <v>1107</v>
      </c>
      <c r="B372" s="50">
        <v>453720.0</v>
      </c>
      <c r="C372" s="51">
        <v>45635.0</v>
      </c>
      <c r="D372" s="52" t="s">
        <v>202</v>
      </c>
      <c r="E372" s="52" t="s">
        <v>367</v>
      </c>
      <c r="F372" s="52" t="s">
        <v>198</v>
      </c>
      <c r="G372" s="52"/>
      <c r="H372" s="53" t="s">
        <v>52</v>
      </c>
      <c r="I372" s="54">
        <v>778.18</v>
      </c>
      <c r="J372" s="55" t="s">
        <v>1108</v>
      </c>
      <c r="K372" s="38"/>
      <c r="L372" s="38"/>
      <c r="M372" s="38"/>
      <c r="N372" s="38"/>
      <c r="O372" s="38"/>
      <c r="P372" s="38"/>
      <c r="Q372" s="38"/>
      <c r="R372" s="38"/>
      <c r="S372" s="38"/>
      <c r="T372" s="39"/>
      <c r="U372" s="39"/>
      <c r="V372" s="39"/>
      <c r="W372" s="39"/>
      <c r="X372" s="39"/>
      <c r="Y372" s="39"/>
      <c r="Z372" s="39"/>
    </row>
    <row r="373">
      <c r="A373" s="57" t="s">
        <v>68</v>
      </c>
      <c r="B373" s="58">
        <v>453721.0</v>
      </c>
      <c r="C373" s="59" t="s">
        <v>69</v>
      </c>
      <c r="D373" s="60" t="s">
        <v>68</v>
      </c>
      <c r="E373" s="52"/>
      <c r="F373" s="52"/>
      <c r="G373" s="60" t="s">
        <v>68</v>
      </c>
      <c r="H373" s="61" t="s">
        <v>68</v>
      </c>
      <c r="I373" s="54">
        <v>0.0</v>
      </c>
      <c r="J373" s="62" t="s">
        <v>68</v>
      </c>
      <c r="K373" s="38"/>
      <c r="L373" s="38"/>
      <c r="M373" s="38"/>
      <c r="N373" s="38"/>
      <c r="O373" s="38"/>
      <c r="P373" s="38"/>
      <c r="Q373" s="38"/>
      <c r="R373" s="38"/>
      <c r="S373" s="38"/>
      <c r="T373" s="39"/>
      <c r="U373" s="39"/>
      <c r="V373" s="39"/>
      <c r="W373" s="39"/>
      <c r="X373" s="39"/>
      <c r="Y373" s="39"/>
      <c r="Z373" s="39"/>
    </row>
    <row r="374">
      <c r="A374" s="49" t="s">
        <v>1109</v>
      </c>
      <c r="B374" s="50">
        <v>453722.0</v>
      </c>
      <c r="C374" s="51">
        <v>45636.0</v>
      </c>
      <c r="D374" s="52" t="s">
        <v>1110</v>
      </c>
      <c r="E374" s="52" t="s">
        <v>105</v>
      </c>
      <c r="F374" s="52" t="s">
        <v>1111</v>
      </c>
      <c r="G374" s="52"/>
      <c r="H374" s="53" t="s">
        <v>317</v>
      </c>
      <c r="I374" s="54">
        <v>720.72</v>
      </c>
      <c r="J374" s="55" t="s">
        <v>1112</v>
      </c>
      <c r="K374" s="38"/>
      <c r="L374" s="38"/>
      <c r="M374" s="38"/>
      <c r="N374" s="38"/>
      <c r="O374" s="38"/>
      <c r="P374" s="38"/>
      <c r="Q374" s="38"/>
      <c r="R374" s="38"/>
      <c r="S374" s="38"/>
      <c r="T374" s="39"/>
      <c r="U374" s="39"/>
      <c r="V374" s="39"/>
      <c r="W374" s="39"/>
      <c r="X374" s="39"/>
      <c r="Y374" s="39"/>
      <c r="Z374" s="39"/>
    </row>
    <row r="375">
      <c r="A375" s="124"/>
      <c r="B375" s="50">
        <v>453723.0</v>
      </c>
      <c r="C375" s="51">
        <v>45636.0</v>
      </c>
      <c r="D375" s="52" t="s">
        <v>1113</v>
      </c>
      <c r="E375" s="52" t="s">
        <v>253</v>
      </c>
      <c r="F375" s="52" t="s">
        <v>1114</v>
      </c>
      <c r="G375" s="52"/>
      <c r="H375" s="53" t="s">
        <v>317</v>
      </c>
      <c r="I375" s="54">
        <v>720.72</v>
      </c>
      <c r="J375" s="136"/>
      <c r="K375" s="38"/>
      <c r="L375" s="38"/>
      <c r="M375" s="38"/>
      <c r="N375" s="38"/>
      <c r="O375" s="38"/>
      <c r="P375" s="38"/>
      <c r="Q375" s="38"/>
      <c r="R375" s="38"/>
      <c r="S375" s="38"/>
      <c r="T375" s="39"/>
      <c r="U375" s="39"/>
      <c r="V375" s="39"/>
      <c r="W375" s="39"/>
      <c r="X375" s="39"/>
      <c r="Y375" s="39"/>
      <c r="Z375" s="39"/>
    </row>
    <row r="376">
      <c r="A376" s="49" t="s">
        <v>1115</v>
      </c>
      <c r="B376" s="50">
        <v>453724.0</v>
      </c>
      <c r="C376" s="51">
        <v>45636.0</v>
      </c>
      <c r="D376" s="52" t="s">
        <v>1116</v>
      </c>
      <c r="E376" s="52" t="s">
        <v>1117</v>
      </c>
      <c r="F376" s="52" t="s">
        <v>104</v>
      </c>
      <c r="G376" s="52"/>
      <c r="H376" s="53" t="s">
        <v>120</v>
      </c>
      <c r="I376" s="54">
        <f t="shared" ref="I376:I377" si="4">381.39*2</f>
        <v>762.78</v>
      </c>
      <c r="J376" s="55" t="s">
        <v>1118</v>
      </c>
      <c r="K376" s="38"/>
      <c r="L376" s="38"/>
      <c r="M376" s="38"/>
      <c r="N376" s="38"/>
      <c r="O376" s="38"/>
      <c r="P376" s="38"/>
      <c r="Q376" s="38"/>
      <c r="R376" s="38"/>
      <c r="S376" s="38"/>
      <c r="T376" s="39"/>
      <c r="U376" s="39"/>
      <c r="V376" s="39"/>
      <c r="W376" s="39"/>
      <c r="X376" s="39"/>
      <c r="Y376" s="39"/>
      <c r="Z376" s="39"/>
    </row>
    <row r="377">
      <c r="A377" s="49" t="s">
        <v>1119</v>
      </c>
      <c r="B377" s="50">
        <v>453725.0</v>
      </c>
      <c r="C377" s="51">
        <v>45636.0</v>
      </c>
      <c r="D377" s="52" t="s">
        <v>1120</v>
      </c>
      <c r="E377" s="52" t="s">
        <v>480</v>
      </c>
      <c r="F377" s="52" t="s">
        <v>1121</v>
      </c>
      <c r="G377" s="52"/>
      <c r="H377" s="53" t="s">
        <v>120</v>
      </c>
      <c r="I377" s="54">
        <f t="shared" si="4"/>
        <v>762.78</v>
      </c>
      <c r="J377" s="55" t="s">
        <v>1122</v>
      </c>
      <c r="K377" s="38"/>
      <c r="L377" s="38"/>
      <c r="M377" s="38"/>
      <c r="N377" s="38"/>
      <c r="O377" s="38"/>
      <c r="P377" s="38"/>
      <c r="Q377" s="38"/>
      <c r="R377" s="38"/>
      <c r="S377" s="38"/>
      <c r="T377" s="39"/>
      <c r="U377" s="39"/>
      <c r="V377" s="39"/>
      <c r="W377" s="39"/>
      <c r="X377" s="39"/>
      <c r="Y377" s="39"/>
      <c r="Z377" s="39"/>
    </row>
    <row r="378">
      <c r="A378" s="49" t="s">
        <v>1123</v>
      </c>
      <c r="B378" s="50">
        <v>453726.0</v>
      </c>
      <c r="C378" s="51">
        <v>45636.0</v>
      </c>
      <c r="D378" s="52" t="s">
        <v>1124</v>
      </c>
      <c r="E378" s="52" t="s">
        <v>1125</v>
      </c>
      <c r="F378" s="52" t="s">
        <v>1126</v>
      </c>
      <c r="G378" s="52"/>
      <c r="H378" s="53" t="s">
        <v>52</v>
      </c>
      <c r="I378" s="54">
        <v>778.18</v>
      </c>
      <c r="J378" s="55" t="s">
        <v>1127</v>
      </c>
      <c r="K378" s="103" t="s">
        <v>876</v>
      </c>
      <c r="L378" s="38"/>
      <c r="M378" s="38"/>
      <c r="N378" s="38"/>
      <c r="O378" s="38"/>
      <c r="P378" s="38"/>
      <c r="Q378" s="38"/>
      <c r="R378" s="38"/>
      <c r="S378" s="38"/>
      <c r="T378" s="39"/>
      <c r="U378" s="39"/>
      <c r="V378" s="39"/>
      <c r="W378" s="39"/>
      <c r="X378" s="39"/>
      <c r="Y378" s="39"/>
      <c r="Z378" s="39"/>
    </row>
    <row r="379">
      <c r="A379" s="49" t="s">
        <v>1128</v>
      </c>
      <c r="B379" s="50">
        <v>453727.0</v>
      </c>
      <c r="C379" s="51">
        <v>45636.0</v>
      </c>
      <c r="D379" s="52" t="s">
        <v>1129</v>
      </c>
      <c r="E379" s="52" t="s">
        <v>1130</v>
      </c>
      <c r="F379" s="52" t="s">
        <v>1131</v>
      </c>
      <c r="G379" s="52"/>
      <c r="H379" s="53" t="s">
        <v>304</v>
      </c>
      <c r="I379" s="54">
        <v>89.0</v>
      </c>
      <c r="J379" s="55" t="s">
        <v>1132</v>
      </c>
      <c r="K379" s="103" t="s">
        <v>876</v>
      </c>
      <c r="L379" s="103"/>
      <c r="M379" s="103"/>
      <c r="N379" s="103"/>
      <c r="O379" s="103"/>
      <c r="P379" s="103"/>
      <c r="Q379" s="103"/>
      <c r="R379" s="103"/>
      <c r="S379" s="103"/>
      <c r="T379" s="39"/>
      <c r="U379" s="39"/>
      <c r="V379" s="39"/>
      <c r="W379" s="39"/>
      <c r="X379" s="39"/>
      <c r="Y379" s="39"/>
      <c r="Z379" s="39"/>
    </row>
    <row r="380">
      <c r="A380" s="49" t="s">
        <v>1133</v>
      </c>
      <c r="B380" s="50">
        <v>453728.0</v>
      </c>
      <c r="C380" s="51">
        <v>45636.0</v>
      </c>
      <c r="D380" s="52" t="s">
        <v>1134</v>
      </c>
      <c r="E380" s="52" t="s">
        <v>1135</v>
      </c>
      <c r="F380" s="52" t="s">
        <v>1136</v>
      </c>
      <c r="G380" s="52"/>
      <c r="H380" s="53" t="s">
        <v>317</v>
      </c>
      <c r="I380" s="54">
        <v>720.72</v>
      </c>
      <c r="J380" s="55" t="s">
        <v>1137</v>
      </c>
      <c r="K380" s="103"/>
      <c r="L380" s="103"/>
      <c r="M380" s="103"/>
      <c r="N380" s="103"/>
      <c r="O380" s="103"/>
      <c r="P380" s="103"/>
      <c r="Q380" s="103"/>
      <c r="R380" s="103"/>
      <c r="S380" s="103"/>
      <c r="T380" s="39"/>
      <c r="U380" s="39"/>
      <c r="V380" s="39"/>
      <c r="W380" s="39"/>
      <c r="X380" s="39"/>
      <c r="Y380" s="39"/>
      <c r="Z380" s="39"/>
    </row>
    <row r="381">
      <c r="A381" s="49" t="s">
        <v>1138</v>
      </c>
      <c r="B381" s="50">
        <v>453729.0</v>
      </c>
      <c r="C381" s="51">
        <v>45637.0</v>
      </c>
      <c r="D381" s="52" t="s">
        <v>1139</v>
      </c>
      <c r="E381" s="52" t="s">
        <v>44</v>
      </c>
      <c r="F381" s="52" t="s">
        <v>1140</v>
      </c>
      <c r="G381" s="52"/>
      <c r="H381" s="53" t="s">
        <v>106</v>
      </c>
      <c r="I381" s="54">
        <f>381.39*3</f>
        <v>1144.17</v>
      </c>
      <c r="J381" s="55" t="s">
        <v>1141</v>
      </c>
      <c r="K381" s="38"/>
      <c r="L381" s="38"/>
      <c r="M381" s="38"/>
      <c r="N381" s="38"/>
      <c r="O381" s="38"/>
      <c r="P381" s="38"/>
      <c r="Q381" s="38"/>
      <c r="R381" s="38"/>
      <c r="S381" s="38"/>
      <c r="T381" s="39"/>
      <c r="U381" s="39"/>
      <c r="V381" s="39"/>
      <c r="W381" s="39"/>
      <c r="X381" s="39"/>
      <c r="Y381" s="39"/>
      <c r="Z381" s="39"/>
    </row>
    <row r="382">
      <c r="A382" s="49" t="s">
        <v>1142</v>
      </c>
      <c r="B382" s="50">
        <v>453730.0</v>
      </c>
      <c r="C382" s="51">
        <v>45637.0</v>
      </c>
      <c r="D382" s="52" t="s">
        <v>1143</v>
      </c>
      <c r="E382" s="52" t="s">
        <v>65</v>
      </c>
      <c r="F382" s="52" t="s">
        <v>1144</v>
      </c>
      <c r="G382" s="52"/>
      <c r="H382" s="53" t="s">
        <v>120</v>
      </c>
      <c r="I382" s="54">
        <f>381.39*2</f>
        <v>762.78</v>
      </c>
      <c r="J382" s="55" t="s">
        <v>1145</v>
      </c>
      <c r="K382" s="38"/>
      <c r="L382" s="38"/>
      <c r="M382" s="38"/>
      <c r="N382" s="38"/>
      <c r="O382" s="38"/>
      <c r="P382" s="38"/>
      <c r="Q382" s="38"/>
      <c r="R382" s="38"/>
      <c r="S382" s="38"/>
      <c r="T382" s="39"/>
      <c r="U382" s="39"/>
      <c r="V382" s="39"/>
      <c r="W382" s="39"/>
      <c r="X382" s="39"/>
      <c r="Y382" s="39"/>
      <c r="Z382" s="39"/>
    </row>
    <row r="383">
      <c r="A383" s="49" t="s">
        <v>1146</v>
      </c>
      <c r="B383" s="50">
        <v>453731.0</v>
      </c>
      <c r="C383" s="51">
        <v>45637.0</v>
      </c>
      <c r="D383" s="52" t="s">
        <v>1147</v>
      </c>
      <c r="E383" s="52" t="s">
        <v>44</v>
      </c>
      <c r="F383" s="52" t="s">
        <v>1148</v>
      </c>
      <c r="G383" s="52"/>
      <c r="H383" s="53" t="s">
        <v>317</v>
      </c>
      <c r="I383" s="54">
        <v>720.72</v>
      </c>
      <c r="J383" s="55" t="s">
        <v>1149</v>
      </c>
      <c r="K383" s="38"/>
      <c r="L383" s="38"/>
      <c r="M383" s="38"/>
      <c r="N383" s="38"/>
      <c r="O383" s="38"/>
      <c r="P383" s="38"/>
      <c r="Q383" s="38"/>
      <c r="R383" s="38"/>
      <c r="S383" s="38"/>
      <c r="T383" s="39"/>
      <c r="U383" s="39"/>
      <c r="V383" s="39"/>
      <c r="W383" s="39"/>
      <c r="X383" s="39"/>
      <c r="Y383" s="39"/>
      <c r="Z383" s="39"/>
    </row>
    <row r="384">
      <c r="A384" s="49" t="s">
        <v>1150</v>
      </c>
      <c r="B384" s="50">
        <v>453732.0</v>
      </c>
      <c r="C384" s="51">
        <v>45637.0</v>
      </c>
      <c r="D384" s="52" t="s">
        <v>1151</v>
      </c>
      <c r="E384" s="52" t="s">
        <v>1152</v>
      </c>
      <c r="F384" s="52" t="s">
        <v>726</v>
      </c>
      <c r="G384" s="52"/>
      <c r="H384" s="53" t="s">
        <v>60</v>
      </c>
      <c r="I384" s="54">
        <v>381.39</v>
      </c>
      <c r="J384" s="55" t="s">
        <v>1153</v>
      </c>
      <c r="K384" s="38"/>
      <c r="L384" s="38"/>
      <c r="M384" s="38"/>
      <c r="N384" s="38"/>
      <c r="O384" s="38"/>
      <c r="P384" s="38"/>
      <c r="Q384" s="38"/>
      <c r="R384" s="38"/>
      <c r="S384" s="38"/>
      <c r="T384" s="39"/>
      <c r="U384" s="39"/>
      <c r="V384" s="39"/>
      <c r="W384" s="39"/>
      <c r="X384" s="39"/>
      <c r="Y384" s="39"/>
      <c r="Z384" s="39"/>
    </row>
    <row r="385">
      <c r="A385" s="49" t="s">
        <v>1154</v>
      </c>
      <c r="B385" s="50">
        <v>453733.0</v>
      </c>
      <c r="C385" s="51">
        <v>45637.0</v>
      </c>
      <c r="D385" s="52" t="s">
        <v>1155</v>
      </c>
      <c r="E385" s="52" t="s">
        <v>1156</v>
      </c>
      <c r="F385" s="52" t="s">
        <v>451</v>
      </c>
      <c r="G385" s="52"/>
      <c r="H385" s="53" t="s">
        <v>60</v>
      </c>
      <c r="I385" s="54">
        <v>381.39</v>
      </c>
      <c r="J385" s="55" t="s">
        <v>1157</v>
      </c>
      <c r="K385" s="38"/>
      <c r="L385" s="38"/>
      <c r="M385" s="38"/>
      <c r="N385" s="38"/>
      <c r="O385" s="38"/>
      <c r="P385" s="38"/>
      <c r="Q385" s="38"/>
      <c r="R385" s="38"/>
      <c r="S385" s="38"/>
      <c r="T385" s="39"/>
      <c r="U385" s="39"/>
      <c r="V385" s="39"/>
      <c r="W385" s="39"/>
      <c r="X385" s="39"/>
      <c r="Y385" s="39"/>
      <c r="Z385" s="39"/>
    </row>
    <row r="386">
      <c r="A386" s="49" t="s">
        <v>1158</v>
      </c>
      <c r="B386" s="50">
        <v>453734.0</v>
      </c>
      <c r="C386" s="51">
        <v>45637.0</v>
      </c>
      <c r="D386" s="52" t="s">
        <v>1159</v>
      </c>
      <c r="E386" s="52" t="s">
        <v>138</v>
      </c>
      <c r="F386" s="52" t="s">
        <v>1160</v>
      </c>
      <c r="G386" s="52"/>
      <c r="H386" s="53" t="s">
        <v>518</v>
      </c>
      <c r="I386" s="54">
        <v>1178.83</v>
      </c>
      <c r="J386" s="55" t="s">
        <v>1161</v>
      </c>
      <c r="K386" s="103" t="s">
        <v>876</v>
      </c>
      <c r="L386" s="38"/>
      <c r="M386" s="38"/>
      <c r="N386" s="38"/>
      <c r="O386" s="38"/>
      <c r="P386" s="38"/>
      <c r="Q386" s="38"/>
      <c r="R386" s="38"/>
      <c r="S386" s="38"/>
      <c r="T386" s="39"/>
      <c r="U386" s="39"/>
      <c r="V386" s="39"/>
      <c r="W386" s="39"/>
      <c r="X386" s="39"/>
      <c r="Y386" s="39"/>
      <c r="Z386" s="39"/>
    </row>
    <row r="387">
      <c r="A387" s="49" t="s">
        <v>1162</v>
      </c>
      <c r="B387" s="50">
        <v>453735.0</v>
      </c>
      <c r="C387" s="51">
        <v>45637.0</v>
      </c>
      <c r="D387" s="52" t="s">
        <v>1163</v>
      </c>
      <c r="E387" s="52" t="s">
        <v>1164</v>
      </c>
      <c r="F387" s="52" t="s">
        <v>1165</v>
      </c>
      <c r="G387" s="52"/>
      <c r="H387" s="53" t="s">
        <v>52</v>
      </c>
      <c r="I387" s="54">
        <v>778.18</v>
      </c>
      <c r="J387" s="55" t="s">
        <v>1166</v>
      </c>
      <c r="K387" s="103" t="s">
        <v>876</v>
      </c>
      <c r="L387" s="38"/>
      <c r="M387" s="38"/>
      <c r="N387" s="38"/>
      <c r="O387" s="38"/>
      <c r="P387" s="38"/>
      <c r="Q387" s="38"/>
      <c r="R387" s="38"/>
      <c r="S387" s="38"/>
      <c r="T387" s="39"/>
      <c r="U387" s="39"/>
      <c r="V387" s="39"/>
      <c r="W387" s="39"/>
      <c r="X387" s="39"/>
      <c r="Y387" s="39"/>
      <c r="Z387" s="39"/>
    </row>
    <row r="388">
      <c r="A388" s="49" t="s">
        <v>1167</v>
      </c>
      <c r="B388" s="50">
        <v>453736.0</v>
      </c>
      <c r="C388" s="51">
        <v>45637.0</v>
      </c>
      <c r="D388" s="52" t="s">
        <v>1168</v>
      </c>
      <c r="E388" s="52" t="s">
        <v>873</v>
      </c>
      <c r="F388" s="52" t="s">
        <v>174</v>
      </c>
      <c r="G388" s="52"/>
      <c r="H388" s="53" t="s">
        <v>317</v>
      </c>
      <c r="I388" s="54">
        <v>720.72</v>
      </c>
      <c r="J388" s="55" t="s">
        <v>1169</v>
      </c>
      <c r="K388" s="38"/>
      <c r="L388" s="38"/>
      <c r="M388" s="38"/>
      <c r="N388" s="38"/>
      <c r="O388" s="38"/>
      <c r="P388" s="38"/>
      <c r="Q388" s="38"/>
      <c r="R388" s="38"/>
      <c r="S388" s="38"/>
      <c r="T388" s="39"/>
      <c r="U388" s="39"/>
      <c r="V388" s="39"/>
      <c r="W388" s="39"/>
      <c r="X388" s="39"/>
      <c r="Y388" s="39"/>
      <c r="Z388" s="39"/>
    </row>
    <row r="389">
      <c r="A389" s="49" t="s">
        <v>1170</v>
      </c>
      <c r="B389" s="50">
        <v>453737.0</v>
      </c>
      <c r="C389" s="51">
        <v>45637.0</v>
      </c>
      <c r="D389" s="52" t="s">
        <v>1168</v>
      </c>
      <c r="E389" s="52" t="s">
        <v>873</v>
      </c>
      <c r="F389" s="52" t="s">
        <v>174</v>
      </c>
      <c r="G389" s="52"/>
      <c r="H389" s="53" t="s">
        <v>317</v>
      </c>
      <c r="I389" s="54">
        <v>720.72</v>
      </c>
      <c r="J389" s="55" t="s">
        <v>1171</v>
      </c>
      <c r="K389" s="38"/>
      <c r="L389" s="38"/>
      <c r="M389" s="38"/>
      <c r="N389" s="38"/>
      <c r="O389" s="38"/>
      <c r="P389" s="38"/>
      <c r="Q389" s="38"/>
      <c r="R389" s="38"/>
      <c r="S389" s="38"/>
      <c r="T389" s="39"/>
      <c r="U389" s="39"/>
      <c r="V389" s="39"/>
      <c r="W389" s="39"/>
      <c r="X389" s="39"/>
      <c r="Y389" s="39"/>
      <c r="Z389" s="39"/>
    </row>
    <row r="390">
      <c r="A390" s="87" t="s">
        <v>1172</v>
      </c>
      <c r="B390" s="88">
        <v>453738.0</v>
      </c>
      <c r="C390" s="89">
        <v>45639.0</v>
      </c>
      <c r="D390" s="90" t="s">
        <v>1173</v>
      </c>
      <c r="E390" s="90" t="s">
        <v>338</v>
      </c>
      <c r="F390" s="90"/>
      <c r="G390" s="90"/>
      <c r="H390" s="53" t="s">
        <v>1174</v>
      </c>
      <c r="I390" s="54">
        <v>3712.93</v>
      </c>
      <c r="J390" s="91" t="s">
        <v>1175</v>
      </c>
      <c r="K390" s="38"/>
      <c r="L390" s="38"/>
      <c r="M390" s="38"/>
      <c r="N390" s="38"/>
      <c r="O390" s="38"/>
      <c r="P390" s="38"/>
      <c r="Q390" s="38"/>
      <c r="R390" s="38"/>
      <c r="S390" s="38"/>
      <c r="T390" s="39"/>
      <c r="U390" s="39"/>
      <c r="V390" s="39"/>
      <c r="W390" s="39"/>
      <c r="X390" s="39"/>
      <c r="Y390" s="39"/>
      <c r="Z390" s="39"/>
    </row>
    <row r="391">
      <c r="A391" s="77"/>
      <c r="B391" s="77"/>
      <c r="C391" s="77"/>
      <c r="D391" s="77"/>
      <c r="E391" s="77"/>
      <c r="F391" s="77"/>
      <c r="G391" s="77"/>
      <c r="H391" s="53" t="s">
        <v>129</v>
      </c>
      <c r="I391" s="54">
        <v>824.22</v>
      </c>
      <c r="J391" s="77"/>
      <c r="K391" s="38"/>
      <c r="L391" s="38"/>
      <c r="M391" s="38"/>
      <c r="N391" s="38"/>
      <c r="O391" s="38"/>
      <c r="P391" s="38"/>
      <c r="Q391" s="38"/>
      <c r="R391" s="38"/>
      <c r="S391" s="38"/>
      <c r="T391" s="39"/>
      <c r="U391" s="39"/>
      <c r="V391" s="39"/>
      <c r="W391" s="39"/>
      <c r="X391" s="39"/>
      <c r="Y391" s="39"/>
      <c r="Z391" s="39"/>
    </row>
    <row r="392">
      <c r="A392" s="49" t="s">
        <v>1176</v>
      </c>
      <c r="B392" s="50">
        <v>453739.0</v>
      </c>
      <c r="C392" s="51">
        <v>45639.0</v>
      </c>
      <c r="D392" s="52" t="s">
        <v>1177</v>
      </c>
      <c r="E392" s="52" t="s">
        <v>587</v>
      </c>
      <c r="F392" s="52" t="s">
        <v>1048</v>
      </c>
      <c r="G392" s="52"/>
      <c r="H392" s="53" t="s">
        <v>317</v>
      </c>
      <c r="I392" s="54">
        <v>720.72</v>
      </c>
      <c r="J392" s="55" t="s">
        <v>1178</v>
      </c>
      <c r="K392" s="38"/>
      <c r="L392" s="38"/>
      <c r="M392" s="38"/>
      <c r="N392" s="38"/>
      <c r="O392" s="38"/>
      <c r="P392" s="38"/>
      <c r="Q392" s="38"/>
      <c r="R392" s="38"/>
      <c r="S392" s="38"/>
      <c r="T392" s="39"/>
      <c r="U392" s="39"/>
      <c r="V392" s="39"/>
      <c r="W392" s="39"/>
      <c r="X392" s="39"/>
      <c r="Y392" s="39"/>
      <c r="Z392" s="39"/>
    </row>
    <row r="393">
      <c r="A393" s="49" t="s">
        <v>1179</v>
      </c>
      <c r="B393" s="50">
        <v>453740.0</v>
      </c>
      <c r="C393" s="51">
        <v>45642.0</v>
      </c>
      <c r="D393" s="52"/>
      <c r="E393" s="52"/>
      <c r="F393" s="52"/>
      <c r="G393" s="52" t="s">
        <v>128</v>
      </c>
      <c r="H393" s="53" t="s">
        <v>1180</v>
      </c>
      <c r="I393" s="54">
        <f t="shared" ref="I393:I395" si="5">824.22*2</f>
        <v>1648.44</v>
      </c>
      <c r="J393" s="55" t="s">
        <v>1181</v>
      </c>
      <c r="K393" s="38"/>
      <c r="L393" s="38"/>
      <c r="M393" s="38"/>
      <c r="N393" s="38"/>
      <c r="O393" s="38"/>
      <c r="P393" s="38"/>
      <c r="Q393" s="38"/>
      <c r="R393" s="38"/>
      <c r="S393" s="38"/>
      <c r="T393" s="39"/>
      <c r="U393" s="39"/>
      <c r="V393" s="39"/>
      <c r="W393" s="39"/>
      <c r="X393" s="39"/>
      <c r="Y393" s="39"/>
      <c r="Z393" s="39"/>
    </row>
    <row r="394">
      <c r="A394" s="110" t="s">
        <v>1182</v>
      </c>
      <c r="B394" s="111">
        <v>453741.0</v>
      </c>
      <c r="C394" s="112">
        <v>45642.0</v>
      </c>
      <c r="D394" s="113"/>
      <c r="E394" s="113"/>
      <c r="F394" s="113"/>
      <c r="G394" s="113" t="s">
        <v>128</v>
      </c>
      <c r="H394" s="97" t="s">
        <v>1183</v>
      </c>
      <c r="I394" s="98">
        <f t="shared" si="5"/>
        <v>1648.44</v>
      </c>
      <c r="J394" s="114" t="s">
        <v>1184</v>
      </c>
      <c r="K394" s="156" t="s">
        <v>1185</v>
      </c>
      <c r="P394" s="100"/>
      <c r="Q394" s="100"/>
      <c r="R394" s="100"/>
      <c r="S394" s="100"/>
      <c r="T394" s="101"/>
      <c r="U394" s="101"/>
      <c r="V394" s="101"/>
      <c r="W394" s="101"/>
      <c r="X394" s="101"/>
      <c r="Y394" s="101"/>
      <c r="Z394" s="101"/>
    </row>
    <row r="395">
      <c r="A395" s="49" t="s">
        <v>1186</v>
      </c>
      <c r="B395" s="50">
        <v>453742.0</v>
      </c>
      <c r="C395" s="51">
        <v>45642.0</v>
      </c>
      <c r="D395" s="52"/>
      <c r="E395" s="52"/>
      <c r="F395" s="52"/>
      <c r="G395" s="52" t="s">
        <v>128</v>
      </c>
      <c r="H395" s="53" t="s">
        <v>1187</v>
      </c>
      <c r="I395" s="54">
        <f t="shared" si="5"/>
        <v>1648.44</v>
      </c>
      <c r="J395" s="55" t="s">
        <v>1188</v>
      </c>
      <c r="K395" s="38"/>
      <c r="L395" s="38"/>
      <c r="M395" s="38"/>
      <c r="N395" s="38"/>
      <c r="O395" s="38"/>
      <c r="P395" s="38"/>
      <c r="Q395" s="38"/>
      <c r="R395" s="38"/>
      <c r="S395" s="38"/>
      <c r="T395" s="39"/>
      <c r="U395" s="39"/>
      <c r="V395" s="39"/>
      <c r="W395" s="39"/>
      <c r="X395" s="39"/>
      <c r="Y395" s="39"/>
      <c r="Z395" s="39"/>
    </row>
    <row r="396">
      <c r="A396" s="49" t="s">
        <v>1189</v>
      </c>
      <c r="B396" s="50">
        <v>453743.0</v>
      </c>
      <c r="C396" s="51">
        <v>45642.0</v>
      </c>
      <c r="D396" s="52"/>
      <c r="E396" s="52"/>
      <c r="F396" s="52"/>
      <c r="G396" s="52" t="s">
        <v>1190</v>
      </c>
      <c r="H396" s="53" t="s">
        <v>1191</v>
      </c>
      <c r="I396" s="54">
        <f>824.22*24</f>
        <v>19781.28</v>
      </c>
      <c r="J396" s="55" t="s">
        <v>1192</v>
      </c>
      <c r="K396" s="38"/>
      <c r="L396" s="38"/>
      <c r="M396" s="38"/>
      <c r="N396" s="38"/>
      <c r="O396" s="38"/>
      <c r="P396" s="38"/>
      <c r="Q396" s="38"/>
      <c r="R396" s="38"/>
      <c r="S396" s="38"/>
      <c r="T396" s="39"/>
      <c r="U396" s="39"/>
      <c r="V396" s="39"/>
      <c r="W396" s="39"/>
      <c r="X396" s="39"/>
      <c r="Y396" s="39"/>
      <c r="Z396" s="39"/>
    </row>
    <row r="397">
      <c r="A397" s="49" t="s">
        <v>1193</v>
      </c>
      <c r="B397" s="50">
        <v>453744.0</v>
      </c>
      <c r="C397" s="51">
        <v>45642.0</v>
      </c>
      <c r="D397" s="52" t="s">
        <v>877</v>
      </c>
      <c r="E397" s="52" t="s">
        <v>828</v>
      </c>
      <c r="F397" s="52" t="s">
        <v>934</v>
      </c>
      <c r="G397" s="52"/>
      <c r="H397" s="53" t="s">
        <v>145</v>
      </c>
      <c r="I397" s="54">
        <f>381.39*4</f>
        <v>1525.56</v>
      </c>
      <c r="J397" s="55" t="s">
        <v>1194</v>
      </c>
      <c r="K397" s="38"/>
      <c r="L397" s="38"/>
      <c r="M397" s="38"/>
      <c r="N397" s="38"/>
      <c r="O397" s="38"/>
      <c r="P397" s="38"/>
      <c r="Q397" s="38"/>
      <c r="R397" s="38"/>
      <c r="S397" s="38"/>
      <c r="T397" s="39"/>
      <c r="U397" s="39"/>
      <c r="V397" s="39"/>
      <c r="W397" s="39"/>
      <c r="X397" s="39"/>
      <c r="Y397" s="39"/>
      <c r="Z397" s="39"/>
    </row>
    <row r="398">
      <c r="A398" s="87" t="s">
        <v>1195</v>
      </c>
      <c r="B398" s="88">
        <v>453745.0</v>
      </c>
      <c r="C398" s="89">
        <v>45642.0</v>
      </c>
      <c r="D398" s="90" t="s">
        <v>1196</v>
      </c>
      <c r="E398" s="90" t="s">
        <v>1197</v>
      </c>
      <c r="F398" s="90" t="s">
        <v>403</v>
      </c>
      <c r="G398" s="90"/>
      <c r="H398" s="53" t="s">
        <v>317</v>
      </c>
      <c r="I398" s="54">
        <v>720.72</v>
      </c>
      <c r="J398" s="91" t="s">
        <v>1198</v>
      </c>
      <c r="K398" s="103" t="s">
        <v>876</v>
      </c>
      <c r="R398" s="38"/>
      <c r="S398" s="38"/>
      <c r="T398" s="39"/>
      <c r="U398" s="39"/>
      <c r="V398" s="39"/>
      <c r="W398" s="39"/>
      <c r="X398" s="39"/>
      <c r="Y398" s="39"/>
      <c r="Z398" s="39"/>
    </row>
    <row r="399">
      <c r="A399" s="77"/>
      <c r="B399" s="77"/>
      <c r="C399" s="77"/>
      <c r="D399" s="77"/>
      <c r="E399" s="77"/>
      <c r="F399" s="77"/>
      <c r="G399" s="77"/>
      <c r="H399" s="53" t="s">
        <v>304</v>
      </c>
      <c r="I399" s="54">
        <v>89.0</v>
      </c>
      <c r="J399" s="77"/>
      <c r="R399" s="38"/>
      <c r="S399" s="38"/>
      <c r="T399" s="39"/>
      <c r="U399" s="39"/>
      <c r="V399" s="39"/>
      <c r="W399" s="39"/>
      <c r="X399" s="39"/>
      <c r="Y399" s="39"/>
      <c r="Z399" s="39"/>
    </row>
    <row r="400">
      <c r="A400" s="87" t="s">
        <v>1199</v>
      </c>
      <c r="B400" s="88">
        <v>453746.0</v>
      </c>
      <c r="C400" s="89">
        <v>45643.0</v>
      </c>
      <c r="D400" s="90"/>
      <c r="E400" s="90"/>
      <c r="F400" s="90"/>
      <c r="G400" s="90" t="s">
        <v>1200</v>
      </c>
      <c r="H400" s="53" t="s">
        <v>304</v>
      </c>
      <c r="I400" s="54">
        <v>89.0</v>
      </c>
      <c r="J400" s="91" t="s">
        <v>1201</v>
      </c>
      <c r="K400" s="103" t="s">
        <v>876</v>
      </c>
      <c r="R400" s="38"/>
      <c r="S400" s="38"/>
      <c r="T400" s="39"/>
      <c r="U400" s="39"/>
      <c r="V400" s="39"/>
      <c r="W400" s="39"/>
      <c r="X400" s="39"/>
      <c r="Y400" s="39"/>
      <c r="Z400" s="39"/>
    </row>
    <row r="401">
      <c r="A401" s="77"/>
      <c r="B401" s="77"/>
      <c r="C401" s="77"/>
      <c r="D401" s="77"/>
      <c r="E401" s="77"/>
      <c r="F401" s="77"/>
      <c r="G401" s="77"/>
      <c r="H401" s="53" t="s">
        <v>193</v>
      </c>
      <c r="I401" s="54">
        <v>201.22</v>
      </c>
      <c r="J401" s="77"/>
      <c r="R401" s="38"/>
      <c r="S401" s="38"/>
      <c r="T401" s="39"/>
      <c r="U401" s="39"/>
      <c r="V401" s="39"/>
      <c r="W401" s="39"/>
      <c r="X401" s="39"/>
      <c r="Y401" s="39"/>
      <c r="Z401" s="39"/>
    </row>
    <row r="402">
      <c r="A402" s="49" t="s">
        <v>1202</v>
      </c>
      <c r="B402" s="50">
        <v>453747.0</v>
      </c>
      <c r="C402" s="51" t="s">
        <v>1203</v>
      </c>
      <c r="D402" s="52" t="s">
        <v>1204</v>
      </c>
      <c r="E402" s="52" t="s">
        <v>1205</v>
      </c>
      <c r="F402" s="52" t="s">
        <v>949</v>
      </c>
      <c r="G402" s="52"/>
      <c r="H402" s="53" t="s">
        <v>60</v>
      </c>
      <c r="I402" s="54">
        <v>381.39</v>
      </c>
      <c r="J402" s="55" t="s">
        <v>1206</v>
      </c>
      <c r="K402" s="38"/>
      <c r="L402" s="38"/>
      <c r="M402" s="38"/>
      <c r="N402" s="38"/>
      <c r="O402" s="38"/>
      <c r="P402" s="38"/>
      <c r="Q402" s="38"/>
      <c r="R402" s="38"/>
      <c r="S402" s="38"/>
      <c r="T402" s="39"/>
      <c r="U402" s="39"/>
      <c r="V402" s="39"/>
      <c r="W402" s="39"/>
      <c r="X402" s="39"/>
      <c r="Y402" s="39"/>
      <c r="Z402" s="39"/>
    </row>
    <row r="403">
      <c r="A403" s="157" t="s">
        <v>68</v>
      </c>
      <c r="B403" s="158">
        <v>453748.0</v>
      </c>
      <c r="C403" s="159" t="s">
        <v>1203</v>
      </c>
      <c r="D403" s="160" t="s">
        <v>1207</v>
      </c>
      <c r="E403" s="160" t="s">
        <v>1208</v>
      </c>
      <c r="F403" s="160" t="s">
        <v>1209</v>
      </c>
      <c r="G403" s="90"/>
      <c r="H403" s="61" t="s">
        <v>491</v>
      </c>
      <c r="I403" s="54">
        <v>1178.83</v>
      </c>
      <c r="J403" s="161" t="s">
        <v>68</v>
      </c>
      <c r="K403" s="38"/>
      <c r="L403" s="38"/>
      <c r="M403" s="38"/>
      <c r="N403" s="38"/>
      <c r="O403" s="38"/>
      <c r="P403" s="38"/>
      <c r="Q403" s="38"/>
      <c r="R403" s="38"/>
      <c r="S403" s="38"/>
      <c r="T403" s="39"/>
      <c r="U403" s="39"/>
      <c r="V403" s="39"/>
      <c r="W403" s="39"/>
      <c r="X403" s="39"/>
      <c r="Y403" s="39"/>
      <c r="Z403" s="39"/>
    </row>
    <row r="404">
      <c r="A404" s="77"/>
      <c r="B404" s="77"/>
      <c r="C404" s="77"/>
      <c r="D404" s="77"/>
      <c r="E404" s="77"/>
      <c r="F404" s="77"/>
      <c r="G404" s="77"/>
      <c r="H404" s="61" t="s">
        <v>304</v>
      </c>
      <c r="I404" s="54">
        <v>89.0</v>
      </c>
      <c r="J404" s="77"/>
      <c r="K404" s="38"/>
      <c r="L404" s="38"/>
      <c r="M404" s="38"/>
      <c r="N404" s="38"/>
      <c r="O404" s="38"/>
      <c r="P404" s="38"/>
      <c r="Q404" s="38"/>
      <c r="R404" s="38"/>
      <c r="S404" s="38"/>
      <c r="T404" s="39"/>
      <c r="U404" s="39"/>
      <c r="V404" s="39"/>
      <c r="W404" s="39"/>
      <c r="X404" s="39"/>
      <c r="Y404" s="39"/>
      <c r="Z404" s="39"/>
    </row>
    <row r="405">
      <c r="A405" s="57" t="s">
        <v>68</v>
      </c>
      <c r="B405" s="58">
        <v>453749.0</v>
      </c>
      <c r="C405" s="59" t="s">
        <v>69</v>
      </c>
      <c r="D405" s="60" t="s">
        <v>68</v>
      </c>
      <c r="E405" s="52"/>
      <c r="F405" s="52"/>
      <c r="G405" s="60" t="s">
        <v>68</v>
      </c>
      <c r="H405" s="61" t="s">
        <v>68</v>
      </c>
      <c r="I405" s="54">
        <v>0.0</v>
      </c>
      <c r="J405" s="62" t="s">
        <v>68</v>
      </c>
      <c r="K405" s="38"/>
      <c r="L405" s="38"/>
      <c r="M405" s="38"/>
      <c r="N405" s="38"/>
      <c r="O405" s="38"/>
      <c r="P405" s="38"/>
      <c r="Q405" s="38"/>
      <c r="R405" s="38"/>
      <c r="S405" s="38"/>
      <c r="T405" s="39"/>
      <c r="U405" s="39"/>
      <c r="V405" s="39"/>
      <c r="W405" s="39"/>
      <c r="X405" s="39"/>
      <c r="Y405" s="39"/>
      <c r="Z405" s="39"/>
    </row>
    <row r="406">
      <c r="A406" s="124"/>
      <c r="B406" s="58">
        <v>453750.0</v>
      </c>
      <c r="C406" s="59" t="s">
        <v>69</v>
      </c>
      <c r="D406" s="60" t="s">
        <v>68</v>
      </c>
      <c r="E406" s="52"/>
      <c r="F406" s="52"/>
      <c r="G406" s="60" t="s">
        <v>68</v>
      </c>
      <c r="H406" s="61" t="s">
        <v>68</v>
      </c>
      <c r="I406" s="54">
        <v>0.0</v>
      </c>
      <c r="J406" s="62" t="s">
        <v>68</v>
      </c>
      <c r="K406" s="38"/>
      <c r="L406" s="38"/>
      <c r="M406" s="38"/>
      <c r="N406" s="38"/>
      <c r="O406" s="38"/>
      <c r="P406" s="38"/>
      <c r="Q406" s="38"/>
      <c r="R406" s="38"/>
      <c r="S406" s="38"/>
      <c r="T406" s="39"/>
      <c r="U406" s="39"/>
      <c r="V406" s="39"/>
      <c r="W406" s="39"/>
      <c r="X406" s="39"/>
      <c r="Y406" s="39"/>
      <c r="Z406" s="39"/>
    </row>
    <row r="407">
      <c r="A407" s="162">
        <v>14590.0</v>
      </c>
      <c r="B407" s="88">
        <v>457351.0</v>
      </c>
      <c r="C407" s="89">
        <v>45644.0</v>
      </c>
      <c r="D407" s="90" t="s">
        <v>1210</v>
      </c>
      <c r="E407" s="90" t="s">
        <v>1211</v>
      </c>
      <c r="F407" s="90" t="s">
        <v>1212</v>
      </c>
      <c r="G407" s="90"/>
      <c r="H407" s="53" t="s">
        <v>317</v>
      </c>
      <c r="I407" s="54">
        <v>720.72</v>
      </c>
      <c r="J407" s="163" t="s">
        <v>1213</v>
      </c>
      <c r="K407" s="38"/>
      <c r="L407" s="38"/>
      <c r="M407" s="38"/>
      <c r="N407" s="38"/>
      <c r="O407" s="38"/>
      <c r="P407" s="38"/>
      <c r="Q407" s="38"/>
      <c r="R407" s="38"/>
      <c r="S407" s="38"/>
      <c r="T407" s="39"/>
      <c r="U407" s="39"/>
      <c r="V407" s="39"/>
      <c r="W407" s="39"/>
      <c r="X407" s="39"/>
      <c r="Y407" s="39"/>
      <c r="Z407" s="39"/>
    </row>
    <row r="408">
      <c r="A408" s="77"/>
      <c r="B408" s="77"/>
      <c r="C408" s="77"/>
      <c r="D408" s="77"/>
      <c r="E408" s="77"/>
      <c r="F408" s="77"/>
      <c r="G408" s="77"/>
      <c r="H408" s="53" t="s">
        <v>912</v>
      </c>
      <c r="I408" s="54">
        <v>949.9</v>
      </c>
      <c r="J408" s="77"/>
      <c r="K408" s="38"/>
      <c r="L408" s="38"/>
      <c r="M408" s="38"/>
      <c r="N408" s="38"/>
      <c r="O408" s="38"/>
      <c r="P408" s="38"/>
      <c r="Q408" s="38"/>
      <c r="R408" s="38"/>
      <c r="S408" s="38"/>
      <c r="T408" s="39"/>
      <c r="U408" s="39"/>
      <c r="V408" s="39"/>
      <c r="W408" s="39"/>
      <c r="X408" s="39"/>
      <c r="Y408" s="39"/>
      <c r="Z408" s="39"/>
    </row>
    <row r="409">
      <c r="A409" s="164">
        <v>15831.0</v>
      </c>
      <c r="B409" s="50">
        <v>457352.0</v>
      </c>
      <c r="C409" s="51">
        <v>45644.0</v>
      </c>
      <c r="D409" s="52" t="s">
        <v>1116</v>
      </c>
      <c r="E409" s="52" t="s">
        <v>1214</v>
      </c>
      <c r="F409" s="52" t="s">
        <v>1038</v>
      </c>
      <c r="G409" s="52"/>
      <c r="H409" s="53" t="s">
        <v>129</v>
      </c>
      <c r="I409" s="54">
        <v>824.22</v>
      </c>
      <c r="J409" s="143" t="s">
        <v>1215</v>
      </c>
      <c r="K409" s="38"/>
      <c r="L409" s="38"/>
      <c r="M409" s="38"/>
      <c r="N409" s="38"/>
      <c r="O409" s="38"/>
      <c r="P409" s="38"/>
      <c r="Q409" s="38"/>
      <c r="R409" s="38"/>
      <c r="S409" s="38"/>
      <c r="T409" s="39"/>
      <c r="U409" s="39"/>
      <c r="V409" s="39"/>
      <c r="W409" s="39"/>
      <c r="X409" s="39"/>
      <c r="Y409" s="39"/>
      <c r="Z409" s="39"/>
    </row>
    <row r="410">
      <c r="A410" s="124"/>
      <c r="B410" s="50">
        <v>457353.0</v>
      </c>
      <c r="C410" s="51">
        <v>45644.0</v>
      </c>
      <c r="D410" s="52"/>
      <c r="E410" s="52"/>
      <c r="F410" s="52"/>
      <c r="G410" s="52"/>
      <c r="H410" s="53"/>
      <c r="I410" s="54"/>
      <c r="J410" s="136"/>
      <c r="K410" s="38"/>
      <c r="L410" s="38"/>
      <c r="M410" s="38"/>
      <c r="N410" s="38"/>
      <c r="O410" s="38"/>
      <c r="P410" s="38"/>
      <c r="Q410" s="38"/>
      <c r="R410" s="38"/>
      <c r="S410" s="38"/>
      <c r="T410" s="39"/>
      <c r="U410" s="39"/>
      <c r="V410" s="39"/>
      <c r="W410" s="39"/>
      <c r="X410" s="39"/>
      <c r="Y410" s="39"/>
      <c r="Z410" s="39"/>
    </row>
    <row r="411">
      <c r="A411" s="124"/>
      <c r="B411" s="50">
        <v>457354.0</v>
      </c>
      <c r="C411" s="51">
        <v>45644.0</v>
      </c>
      <c r="D411" s="52"/>
      <c r="E411" s="52"/>
      <c r="F411" s="52"/>
      <c r="G411" s="52" t="s">
        <v>1216</v>
      </c>
      <c r="H411" s="53" t="s">
        <v>1217</v>
      </c>
      <c r="I411" s="54">
        <f>1765.4*7</f>
        <v>12357.8</v>
      </c>
      <c r="J411" s="136"/>
      <c r="K411" s="38"/>
      <c r="L411" s="38"/>
      <c r="M411" s="38"/>
      <c r="N411" s="38"/>
      <c r="O411" s="38"/>
      <c r="P411" s="38"/>
      <c r="Q411" s="38"/>
      <c r="R411" s="38"/>
      <c r="S411" s="38"/>
      <c r="T411" s="39"/>
      <c r="U411" s="39"/>
      <c r="V411" s="39"/>
      <c r="W411" s="39"/>
      <c r="X411" s="39"/>
      <c r="Y411" s="39"/>
      <c r="Z411" s="39"/>
    </row>
    <row r="412">
      <c r="A412" s="165" t="s">
        <v>1218</v>
      </c>
      <c r="B412" s="166">
        <v>457355.0</v>
      </c>
      <c r="C412" s="167">
        <v>45644.0</v>
      </c>
      <c r="D412" s="168" t="s">
        <v>1219</v>
      </c>
      <c r="E412" s="168" t="s">
        <v>828</v>
      </c>
      <c r="F412" s="168" t="s">
        <v>1220</v>
      </c>
      <c r="G412" s="168"/>
      <c r="H412" s="169" t="s">
        <v>317</v>
      </c>
      <c r="I412" s="170">
        <v>720.72</v>
      </c>
      <c r="J412" s="171" t="s">
        <v>1221</v>
      </c>
      <c r="K412" s="172"/>
      <c r="L412" s="172"/>
      <c r="M412" s="172"/>
      <c r="N412" s="172"/>
      <c r="O412" s="172"/>
      <c r="P412" s="172"/>
      <c r="Q412" s="172"/>
      <c r="R412" s="172"/>
      <c r="S412" s="172"/>
      <c r="T412" s="173"/>
      <c r="U412" s="173"/>
      <c r="V412" s="173"/>
      <c r="W412" s="173"/>
      <c r="X412" s="173"/>
      <c r="Y412" s="173"/>
      <c r="Z412" s="173"/>
    </row>
    <row r="413">
      <c r="A413" s="77"/>
      <c r="B413" s="77"/>
      <c r="C413" s="77"/>
      <c r="D413" s="77"/>
      <c r="E413" s="77"/>
      <c r="F413" s="77"/>
      <c r="G413" s="77"/>
      <c r="H413" s="169" t="s">
        <v>200</v>
      </c>
      <c r="I413" s="170">
        <v>89.0</v>
      </c>
      <c r="J413" s="77"/>
      <c r="K413" s="172"/>
      <c r="L413" s="172"/>
      <c r="M413" s="172"/>
      <c r="N413" s="172"/>
      <c r="O413" s="172"/>
      <c r="P413" s="172"/>
      <c r="Q413" s="172"/>
      <c r="R413" s="172"/>
      <c r="S413" s="172"/>
      <c r="T413" s="173"/>
      <c r="U413" s="173"/>
      <c r="V413" s="173"/>
      <c r="W413" s="173"/>
      <c r="X413" s="173"/>
      <c r="Y413" s="173"/>
      <c r="Z413" s="173"/>
    </row>
    <row r="414">
      <c r="A414" s="174">
        <v>16333.0</v>
      </c>
      <c r="B414" s="175">
        <v>457356.0</v>
      </c>
      <c r="C414" s="176">
        <v>45644.0</v>
      </c>
      <c r="D414" s="177"/>
      <c r="E414" s="177"/>
      <c r="F414" s="177"/>
      <c r="G414" s="178" t="s">
        <v>1222</v>
      </c>
      <c r="H414" s="179" t="s">
        <v>317</v>
      </c>
      <c r="I414" s="180">
        <v>720.72</v>
      </c>
      <c r="J414" s="181" t="s">
        <v>1223</v>
      </c>
      <c r="K414" s="182" t="s">
        <v>1224</v>
      </c>
      <c r="L414" s="183"/>
      <c r="M414" s="183"/>
      <c r="N414" s="183"/>
      <c r="O414" s="183"/>
      <c r="P414" s="183"/>
      <c r="Q414" s="183"/>
      <c r="R414" s="183"/>
      <c r="S414" s="183"/>
      <c r="T414" s="184"/>
      <c r="U414" s="184"/>
      <c r="V414" s="184"/>
      <c r="W414" s="184"/>
      <c r="X414" s="184"/>
      <c r="Y414" s="184"/>
      <c r="Z414" s="184"/>
    </row>
    <row r="415">
      <c r="A415" s="185">
        <v>15116.0</v>
      </c>
      <c r="B415" s="186">
        <v>457357.0</v>
      </c>
      <c r="C415" s="187">
        <v>45644.0</v>
      </c>
      <c r="D415" s="188"/>
      <c r="E415" s="188"/>
      <c r="F415" s="188"/>
      <c r="G415" s="189" t="s">
        <v>1225</v>
      </c>
      <c r="H415" s="169" t="s">
        <v>438</v>
      </c>
      <c r="I415" s="170">
        <v>824.22</v>
      </c>
      <c r="J415" s="190" t="s">
        <v>1226</v>
      </c>
      <c r="K415" s="172"/>
      <c r="L415" s="172"/>
      <c r="M415" s="172"/>
      <c r="N415" s="172"/>
      <c r="O415" s="172"/>
      <c r="P415" s="172"/>
      <c r="Q415" s="172"/>
      <c r="R415" s="172"/>
      <c r="S415" s="172"/>
      <c r="T415" s="173"/>
      <c r="U415" s="173"/>
      <c r="V415" s="173"/>
      <c r="W415" s="173"/>
      <c r="X415" s="173"/>
      <c r="Y415" s="173"/>
      <c r="Z415" s="173"/>
    </row>
    <row r="416">
      <c r="A416" s="124"/>
      <c r="B416" s="50">
        <v>457358.0</v>
      </c>
      <c r="C416" s="51">
        <v>45644.0</v>
      </c>
      <c r="D416" s="52"/>
      <c r="E416" s="52"/>
      <c r="F416" s="52"/>
      <c r="G416" s="52" t="s">
        <v>1227</v>
      </c>
      <c r="H416" s="53" t="s">
        <v>1228</v>
      </c>
      <c r="I416" s="54">
        <v>108173.76</v>
      </c>
      <c r="J416" s="136"/>
      <c r="K416" s="38"/>
      <c r="L416" s="38"/>
      <c r="M416" s="38"/>
      <c r="N416" s="38"/>
      <c r="O416" s="38"/>
      <c r="P416" s="38"/>
      <c r="Q416" s="38"/>
      <c r="R416" s="38"/>
      <c r="S416" s="38"/>
      <c r="T416" s="39"/>
      <c r="U416" s="39"/>
      <c r="V416" s="39"/>
      <c r="W416" s="39"/>
      <c r="X416" s="39"/>
      <c r="Y416" s="39"/>
      <c r="Z416" s="39"/>
    </row>
    <row r="417">
      <c r="A417" s="164">
        <v>15281.0</v>
      </c>
      <c r="B417" s="50">
        <v>457359.0</v>
      </c>
      <c r="C417" s="51">
        <v>45644.0</v>
      </c>
      <c r="D417" s="191" t="s">
        <v>1229</v>
      </c>
      <c r="E417" s="52"/>
      <c r="F417" s="52"/>
      <c r="G417" s="52"/>
      <c r="H417" s="53" t="s">
        <v>438</v>
      </c>
      <c r="I417" s="54">
        <v>824.22</v>
      </c>
      <c r="J417" s="143" t="s">
        <v>1230</v>
      </c>
      <c r="K417" s="38"/>
      <c r="L417" s="38"/>
      <c r="M417" s="38"/>
      <c r="N417" s="38"/>
      <c r="O417" s="38"/>
      <c r="P417" s="38"/>
      <c r="Q417" s="38"/>
      <c r="R417" s="38"/>
      <c r="S417" s="38"/>
      <c r="T417" s="39"/>
      <c r="U417" s="39"/>
      <c r="V417" s="39"/>
      <c r="W417" s="39"/>
      <c r="X417" s="39"/>
      <c r="Y417" s="39"/>
      <c r="Z417" s="39"/>
    </row>
    <row r="418">
      <c r="A418" s="164">
        <v>15968.0</v>
      </c>
      <c r="B418" s="50">
        <v>457360.0</v>
      </c>
      <c r="C418" s="51">
        <v>45644.0</v>
      </c>
      <c r="D418" s="52" t="s">
        <v>586</v>
      </c>
      <c r="E418" s="52" t="s">
        <v>962</v>
      </c>
      <c r="F418" s="52" t="s">
        <v>540</v>
      </c>
      <c r="G418" s="52"/>
      <c r="H418" s="53" t="s">
        <v>317</v>
      </c>
      <c r="I418" s="54">
        <v>720.72</v>
      </c>
      <c r="J418" s="143" t="s">
        <v>1231</v>
      </c>
      <c r="K418" s="38"/>
      <c r="L418" s="38"/>
      <c r="M418" s="38"/>
      <c r="N418" s="38"/>
      <c r="O418" s="38"/>
      <c r="P418" s="38"/>
      <c r="Q418" s="38"/>
      <c r="R418" s="38"/>
      <c r="S418" s="38"/>
      <c r="T418" s="39"/>
      <c r="U418" s="39"/>
      <c r="V418" s="39"/>
      <c r="W418" s="39"/>
      <c r="X418" s="39"/>
      <c r="Y418" s="39"/>
      <c r="Z418" s="39"/>
    </row>
    <row r="419">
      <c r="A419" s="49" t="s">
        <v>1232</v>
      </c>
      <c r="B419" s="50">
        <v>457361.0</v>
      </c>
      <c r="C419" s="51">
        <v>45645.0</v>
      </c>
      <c r="D419" s="52" t="s">
        <v>1233</v>
      </c>
      <c r="E419" s="52" t="s">
        <v>1234</v>
      </c>
      <c r="F419" s="52" t="s">
        <v>215</v>
      </c>
      <c r="G419" s="52"/>
      <c r="H419" s="53" t="s">
        <v>438</v>
      </c>
      <c r="I419" s="54">
        <v>824.22</v>
      </c>
      <c r="J419" s="136"/>
      <c r="K419" s="38"/>
      <c r="L419" s="38"/>
      <c r="M419" s="38"/>
      <c r="N419" s="38"/>
      <c r="O419" s="38"/>
      <c r="P419" s="38"/>
      <c r="Q419" s="38"/>
      <c r="R419" s="38"/>
      <c r="S419" s="38"/>
      <c r="T419" s="39"/>
      <c r="U419" s="39"/>
      <c r="V419" s="39"/>
      <c r="W419" s="39"/>
      <c r="X419" s="39"/>
      <c r="Y419" s="39"/>
      <c r="Z419" s="39"/>
    </row>
    <row r="420">
      <c r="A420" s="142" t="s">
        <v>1235</v>
      </c>
      <c r="B420" s="50">
        <v>457362.0</v>
      </c>
      <c r="C420" s="51">
        <v>45645.0</v>
      </c>
      <c r="D420" s="52" t="s">
        <v>1236</v>
      </c>
      <c r="E420" s="52" t="s">
        <v>759</v>
      </c>
      <c r="F420" s="52" t="s">
        <v>1237</v>
      </c>
      <c r="G420" s="52"/>
      <c r="H420" s="53" t="s">
        <v>60</v>
      </c>
      <c r="I420" s="54">
        <v>381.39</v>
      </c>
      <c r="J420" s="143" t="s">
        <v>1238</v>
      </c>
      <c r="K420" s="38"/>
      <c r="L420" s="38"/>
      <c r="M420" s="38"/>
      <c r="N420" s="38"/>
      <c r="O420" s="38"/>
      <c r="P420" s="38"/>
      <c r="Q420" s="38"/>
      <c r="R420" s="38"/>
      <c r="S420" s="38"/>
      <c r="T420" s="39"/>
      <c r="U420" s="39"/>
      <c r="V420" s="39"/>
      <c r="W420" s="39"/>
      <c r="X420" s="39"/>
      <c r="Y420" s="39"/>
      <c r="Z420" s="39"/>
    </row>
    <row r="421">
      <c r="A421" s="49" t="s">
        <v>1239</v>
      </c>
      <c r="B421" s="50">
        <v>457363.0</v>
      </c>
      <c r="C421" s="51">
        <v>45645.0</v>
      </c>
      <c r="D421" s="52" t="s">
        <v>779</v>
      </c>
      <c r="E421" s="52" t="s">
        <v>1240</v>
      </c>
      <c r="F421" s="52" t="s">
        <v>587</v>
      </c>
      <c r="G421" s="52"/>
      <c r="H421" s="53" t="s">
        <v>60</v>
      </c>
      <c r="I421" s="54">
        <v>381.39</v>
      </c>
      <c r="J421" s="143" t="s">
        <v>1241</v>
      </c>
      <c r="K421" s="38"/>
      <c r="L421" s="38"/>
      <c r="M421" s="38"/>
      <c r="N421" s="38"/>
      <c r="O421" s="38"/>
      <c r="P421" s="38"/>
      <c r="Q421" s="38"/>
      <c r="R421" s="38"/>
      <c r="S421" s="38"/>
      <c r="T421" s="39"/>
      <c r="U421" s="39"/>
      <c r="V421" s="39"/>
      <c r="W421" s="39"/>
      <c r="X421" s="39"/>
      <c r="Y421" s="39"/>
      <c r="Z421" s="39"/>
    </row>
    <row r="422">
      <c r="A422" s="49" t="s">
        <v>1242</v>
      </c>
      <c r="B422" s="50">
        <v>457364.0</v>
      </c>
      <c r="C422" s="51">
        <v>45645.0</v>
      </c>
      <c r="D422" s="52" t="s">
        <v>1243</v>
      </c>
      <c r="E422" s="52" t="s">
        <v>65</v>
      </c>
      <c r="F422" s="52" t="s">
        <v>1244</v>
      </c>
      <c r="G422" s="52"/>
      <c r="H422" s="53" t="s">
        <v>60</v>
      </c>
      <c r="I422" s="54">
        <v>381.39</v>
      </c>
      <c r="J422" s="136"/>
      <c r="K422" s="38"/>
      <c r="L422" s="38"/>
      <c r="M422" s="38"/>
      <c r="N422" s="38"/>
      <c r="O422" s="38"/>
      <c r="P422" s="38"/>
      <c r="Q422" s="38"/>
      <c r="R422" s="38"/>
      <c r="S422" s="38"/>
      <c r="T422" s="39"/>
      <c r="U422" s="39"/>
      <c r="V422" s="39"/>
      <c r="W422" s="39"/>
      <c r="X422" s="39"/>
      <c r="Y422" s="39"/>
      <c r="Z422" s="39"/>
    </row>
    <row r="423">
      <c r="A423" s="49" t="s">
        <v>1245</v>
      </c>
      <c r="B423" s="50">
        <v>457365.0</v>
      </c>
      <c r="C423" s="51">
        <v>45645.0</v>
      </c>
      <c r="D423" s="52" t="s">
        <v>498</v>
      </c>
      <c r="E423" s="52" t="s">
        <v>1246</v>
      </c>
      <c r="F423" s="52" t="s">
        <v>367</v>
      </c>
      <c r="G423" s="52"/>
      <c r="H423" s="53" t="s">
        <v>120</v>
      </c>
      <c r="I423" s="54">
        <f t="shared" ref="I423:I424" si="6">381.39*2</f>
        <v>762.78</v>
      </c>
      <c r="J423" s="136"/>
      <c r="K423" s="38"/>
      <c r="L423" s="38"/>
      <c r="M423" s="38"/>
      <c r="N423" s="38"/>
      <c r="O423" s="38"/>
      <c r="P423" s="38"/>
      <c r="Q423" s="38"/>
      <c r="R423" s="38"/>
      <c r="S423" s="38"/>
      <c r="T423" s="39"/>
      <c r="U423" s="39"/>
      <c r="V423" s="39"/>
      <c r="W423" s="39"/>
      <c r="X423" s="39"/>
      <c r="Y423" s="39"/>
      <c r="Z423" s="39"/>
    </row>
    <row r="424">
      <c r="A424" s="49" t="s">
        <v>1247</v>
      </c>
      <c r="B424" s="50">
        <v>457366.0</v>
      </c>
      <c r="C424" s="51">
        <v>45645.0</v>
      </c>
      <c r="D424" s="52" t="s">
        <v>1248</v>
      </c>
      <c r="E424" s="52" t="s">
        <v>1249</v>
      </c>
      <c r="F424" s="52" t="s">
        <v>212</v>
      </c>
      <c r="G424" s="52"/>
      <c r="H424" s="53" t="s">
        <v>120</v>
      </c>
      <c r="I424" s="54">
        <f t="shared" si="6"/>
        <v>762.78</v>
      </c>
      <c r="J424" s="136"/>
      <c r="K424" s="38"/>
      <c r="L424" s="38"/>
      <c r="M424" s="38"/>
      <c r="N424" s="38"/>
      <c r="O424" s="38"/>
      <c r="P424" s="38"/>
      <c r="Q424" s="38"/>
      <c r="R424" s="38"/>
      <c r="S424" s="38"/>
      <c r="T424" s="39"/>
      <c r="U424" s="39"/>
      <c r="V424" s="39"/>
      <c r="W424" s="39"/>
      <c r="X424" s="39"/>
      <c r="Y424" s="39"/>
      <c r="Z424" s="39"/>
    </row>
    <row r="425">
      <c r="A425" s="192" t="s">
        <v>1250</v>
      </c>
      <c r="B425" s="186">
        <v>457367.0</v>
      </c>
      <c r="C425" s="187">
        <v>45645.0</v>
      </c>
      <c r="D425" s="188" t="s">
        <v>983</v>
      </c>
      <c r="E425" s="188" t="s">
        <v>65</v>
      </c>
      <c r="F425" s="188" t="s">
        <v>1251</v>
      </c>
      <c r="G425" s="188"/>
      <c r="H425" s="169" t="s">
        <v>200</v>
      </c>
      <c r="I425" s="170">
        <v>89.0</v>
      </c>
      <c r="J425" s="190" t="s">
        <v>1252</v>
      </c>
      <c r="K425" s="172"/>
      <c r="L425" s="172"/>
      <c r="M425" s="172"/>
      <c r="N425" s="172"/>
      <c r="O425" s="172"/>
      <c r="P425" s="172"/>
      <c r="Q425" s="172"/>
      <c r="R425" s="172"/>
      <c r="S425" s="172"/>
      <c r="T425" s="173"/>
      <c r="U425" s="173"/>
      <c r="V425" s="173"/>
      <c r="W425" s="173"/>
      <c r="X425" s="173"/>
      <c r="Y425" s="173"/>
      <c r="Z425" s="173"/>
    </row>
    <row r="426">
      <c r="A426" s="192" t="s">
        <v>1253</v>
      </c>
      <c r="B426" s="186">
        <v>457368.0</v>
      </c>
      <c r="C426" s="187">
        <v>45645.0</v>
      </c>
      <c r="D426" s="188"/>
      <c r="E426" s="188"/>
      <c r="F426" s="188"/>
      <c r="G426" s="188" t="s">
        <v>944</v>
      </c>
      <c r="H426" s="169" t="s">
        <v>52</v>
      </c>
      <c r="I426" s="170">
        <v>778.18</v>
      </c>
      <c r="J426" s="193" t="s">
        <v>1254</v>
      </c>
      <c r="K426" s="172"/>
      <c r="L426" s="172"/>
      <c r="M426" s="172"/>
      <c r="N426" s="172"/>
      <c r="O426" s="172"/>
      <c r="P426" s="172"/>
      <c r="Q426" s="172"/>
      <c r="R426" s="172"/>
      <c r="S426" s="172"/>
      <c r="T426" s="173"/>
      <c r="U426" s="173"/>
      <c r="V426" s="173"/>
      <c r="W426" s="173"/>
      <c r="X426" s="173"/>
      <c r="Y426" s="173"/>
      <c r="Z426" s="173"/>
    </row>
    <row r="427">
      <c r="A427" s="192" t="s">
        <v>1255</v>
      </c>
      <c r="B427" s="186">
        <v>457369.0</v>
      </c>
      <c r="C427" s="187">
        <v>45645.0</v>
      </c>
      <c r="D427" s="188"/>
      <c r="E427" s="188"/>
      <c r="F427" s="188"/>
      <c r="G427" s="188" t="s">
        <v>944</v>
      </c>
      <c r="H427" s="169" t="s">
        <v>52</v>
      </c>
      <c r="I427" s="170">
        <v>778.18</v>
      </c>
      <c r="J427" s="193" t="s">
        <v>1256</v>
      </c>
      <c r="K427" s="172"/>
      <c r="L427" s="172"/>
      <c r="M427" s="172"/>
      <c r="N427" s="172"/>
      <c r="O427" s="172"/>
      <c r="P427" s="172"/>
      <c r="Q427" s="172"/>
      <c r="R427" s="172"/>
      <c r="S427" s="172"/>
      <c r="T427" s="173"/>
      <c r="U427" s="173"/>
      <c r="V427" s="173"/>
      <c r="W427" s="173"/>
      <c r="X427" s="173"/>
      <c r="Y427" s="173"/>
      <c r="Z427" s="173"/>
    </row>
    <row r="428">
      <c r="A428" s="49" t="s">
        <v>1257</v>
      </c>
      <c r="B428" s="50">
        <v>457370.0</v>
      </c>
      <c r="C428" s="51">
        <v>45645.0</v>
      </c>
      <c r="D428" s="52" t="s">
        <v>1258</v>
      </c>
      <c r="E428" s="52" t="s">
        <v>655</v>
      </c>
      <c r="F428" s="52" t="s">
        <v>174</v>
      </c>
      <c r="G428" s="52"/>
      <c r="H428" s="53" t="s">
        <v>438</v>
      </c>
      <c r="I428" s="54">
        <v>824.22</v>
      </c>
      <c r="J428" s="194" t="s">
        <v>1259</v>
      </c>
      <c r="K428" s="38"/>
      <c r="L428" s="38"/>
      <c r="M428" s="38"/>
      <c r="N428" s="38"/>
      <c r="O428" s="38"/>
      <c r="P428" s="38"/>
      <c r="Q428" s="38"/>
      <c r="R428" s="38"/>
      <c r="S428" s="38"/>
      <c r="T428" s="39"/>
      <c r="U428" s="39"/>
      <c r="V428" s="39"/>
      <c r="W428" s="39"/>
      <c r="X428" s="39"/>
      <c r="Y428" s="39"/>
      <c r="Z428" s="39"/>
    </row>
    <row r="429">
      <c r="A429" s="195" t="s">
        <v>1260</v>
      </c>
      <c r="B429" s="186">
        <v>457371.0</v>
      </c>
      <c r="C429" s="187">
        <v>45645.0</v>
      </c>
      <c r="D429" s="188" t="s">
        <v>1261</v>
      </c>
      <c r="E429" s="188" t="s">
        <v>1262</v>
      </c>
      <c r="F429" s="188" t="s">
        <v>1263</v>
      </c>
      <c r="G429" s="188"/>
      <c r="H429" s="169" t="s">
        <v>129</v>
      </c>
      <c r="I429" s="170">
        <v>824.22</v>
      </c>
      <c r="J429" s="190" t="s">
        <v>1264</v>
      </c>
      <c r="K429" s="172"/>
      <c r="L429" s="172"/>
      <c r="M429" s="172"/>
      <c r="N429" s="172"/>
      <c r="O429" s="172"/>
      <c r="P429" s="172"/>
      <c r="Q429" s="172"/>
      <c r="R429" s="172"/>
      <c r="S429" s="172"/>
      <c r="T429" s="173"/>
      <c r="U429" s="173"/>
      <c r="V429" s="173"/>
      <c r="W429" s="173"/>
      <c r="X429" s="173"/>
      <c r="Y429" s="173"/>
      <c r="Z429" s="173"/>
    </row>
    <row r="430">
      <c r="A430" s="49" t="s">
        <v>1265</v>
      </c>
      <c r="B430" s="50">
        <v>457372.0</v>
      </c>
      <c r="C430" s="51">
        <v>45645.0</v>
      </c>
      <c r="D430" s="52" t="s">
        <v>1266</v>
      </c>
      <c r="E430" s="52" t="s">
        <v>759</v>
      </c>
      <c r="F430" s="52" t="s">
        <v>1267</v>
      </c>
      <c r="G430" s="52"/>
      <c r="H430" s="53" t="s">
        <v>60</v>
      </c>
      <c r="I430" s="54">
        <v>381.39</v>
      </c>
      <c r="J430" s="143" t="s">
        <v>1268</v>
      </c>
      <c r="K430" s="38"/>
      <c r="L430" s="38"/>
      <c r="M430" s="38"/>
      <c r="N430" s="38"/>
      <c r="O430" s="38"/>
      <c r="P430" s="38"/>
      <c r="Q430" s="38"/>
      <c r="R430" s="38"/>
      <c r="S430" s="38"/>
      <c r="T430" s="39"/>
      <c r="U430" s="39"/>
      <c r="V430" s="39"/>
      <c r="W430" s="39"/>
      <c r="X430" s="39"/>
      <c r="Y430" s="39"/>
      <c r="Z430" s="39"/>
    </row>
    <row r="431">
      <c r="A431" s="49" t="s">
        <v>1269</v>
      </c>
      <c r="B431" s="50">
        <v>457373.0</v>
      </c>
      <c r="C431" s="51">
        <v>45645.0</v>
      </c>
      <c r="D431" s="52" t="s">
        <v>1155</v>
      </c>
      <c r="E431" s="52" t="s">
        <v>1270</v>
      </c>
      <c r="F431" s="52" t="s">
        <v>316</v>
      </c>
      <c r="G431" s="52"/>
      <c r="H431" s="53" t="s">
        <v>60</v>
      </c>
      <c r="I431" s="54">
        <v>381.39</v>
      </c>
      <c r="J431" s="143" t="s">
        <v>1271</v>
      </c>
      <c r="K431" s="38"/>
      <c r="L431" s="38"/>
      <c r="M431" s="38"/>
      <c r="N431" s="38"/>
      <c r="O431" s="38"/>
      <c r="P431" s="38"/>
      <c r="Q431" s="38"/>
      <c r="R431" s="38"/>
      <c r="S431" s="38"/>
      <c r="T431" s="39"/>
      <c r="U431" s="39"/>
      <c r="V431" s="39"/>
      <c r="W431" s="39"/>
      <c r="X431" s="39"/>
      <c r="Y431" s="39"/>
      <c r="Z431" s="39"/>
    </row>
    <row r="432">
      <c r="A432" s="49" t="s">
        <v>1272</v>
      </c>
      <c r="B432" s="50">
        <v>457374.0</v>
      </c>
      <c r="C432" s="51">
        <v>45645.0</v>
      </c>
      <c r="D432" s="52" t="s">
        <v>1273</v>
      </c>
      <c r="E432" s="52" t="s">
        <v>1274</v>
      </c>
      <c r="F432" s="52" t="s">
        <v>1275</v>
      </c>
      <c r="G432" s="52"/>
      <c r="H432" s="53" t="s">
        <v>317</v>
      </c>
      <c r="I432" s="54">
        <v>720.72</v>
      </c>
      <c r="J432" s="143" t="s">
        <v>1276</v>
      </c>
      <c r="K432" s="38"/>
      <c r="L432" s="38"/>
      <c r="M432" s="38"/>
      <c r="N432" s="38"/>
      <c r="O432" s="38"/>
      <c r="P432" s="38"/>
      <c r="Q432" s="38"/>
      <c r="R432" s="38"/>
      <c r="S432" s="38"/>
      <c r="T432" s="39"/>
      <c r="U432" s="39"/>
      <c r="V432" s="39"/>
      <c r="W432" s="39"/>
      <c r="X432" s="39"/>
      <c r="Y432" s="39"/>
      <c r="Z432" s="39"/>
    </row>
    <row r="433">
      <c r="A433" s="124"/>
      <c r="B433" s="50">
        <v>457375.0</v>
      </c>
      <c r="C433" s="51">
        <v>45645.0</v>
      </c>
      <c r="D433" s="52"/>
      <c r="E433" s="52"/>
      <c r="F433" s="52"/>
      <c r="G433" s="52" t="s">
        <v>842</v>
      </c>
      <c r="H433" s="53" t="s">
        <v>204</v>
      </c>
      <c r="I433" s="54">
        <v>3712.93</v>
      </c>
      <c r="J433" s="136"/>
      <c r="K433" s="38"/>
      <c r="L433" s="38"/>
      <c r="M433" s="38"/>
      <c r="N433" s="38"/>
      <c r="O433" s="38"/>
      <c r="P433" s="38"/>
      <c r="Q433" s="38"/>
      <c r="R433" s="38"/>
      <c r="S433" s="38"/>
      <c r="T433" s="39"/>
      <c r="U433" s="39"/>
      <c r="V433" s="39"/>
      <c r="W433" s="39"/>
      <c r="X433" s="39"/>
      <c r="Y433" s="39"/>
      <c r="Z433" s="39"/>
    </row>
    <row r="434">
      <c r="A434" s="124"/>
      <c r="B434" s="50">
        <v>457376.0</v>
      </c>
      <c r="C434" s="51">
        <v>45645.0</v>
      </c>
      <c r="D434" s="52"/>
      <c r="E434" s="52"/>
      <c r="F434" s="52"/>
      <c r="G434" s="52" t="s">
        <v>842</v>
      </c>
      <c r="H434" s="53" t="s">
        <v>204</v>
      </c>
      <c r="I434" s="54">
        <v>3712.93</v>
      </c>
      <c r="J434" s="136"/>
      <c r="K434" s="38"/>
      <c r="L434" s="38"/>
      <c r="M434" s="38"/>
      <c r="N434" s="38"/>
      <c r="O434" s="38"/>
      <c r="P434" s="38"/>
      <c r="Q434" s="38"/>
      <c r="R434" s="38"/>
      <c r="S434" s="38"/>
      <c r="T434" s="39"/>
      <c r="U434" s="39"/>
      <c r="V434" s="39"/>
      <c r="W434" s="39"/>
      <c r="X434" s="39"/>
      <c r="Y434" s="39"/>
      <c r="Z434" s="39"/>
    </row>
    <row r="435">
      <c r="A435" s="124"/>
      <c r="B435" s="50">
        <v>457377.0</v>
      </c>
      <c r="C435" s="51">
        <v>45645.0</v>
      </c>
      <c r="D435" s="52"/>
      <c r="E435" s="52"/>
      <c r="F435" s="52"/>
      <c r="G435" s="52" t="s">
        <v>842</v>
      </c>
      <c r="H435" s="53" t="s">
        <v>901</v>
      </c>
      <c r="I435" s="54">
        <v>3712.93</v>
      </c>
      <c r="J435" s="136"/>
      <c r="K435" s="38"/>
      <c r="L435" s="38"/>
      <c r="M435" s="38"/>
      <c r="N435" s="38"/>
      <c r="O435" s="38"/>
      <c r="P435" s="38"/>
      <c r="Q435" s="38"/>
      <c r="R435" s="38"/>
      <c r="S435" s="38"/>
      <c r="T435" s="39"/>
      <c r="U435" s="39"/>
      <c r="V435" s="39"/>
      <c r="W435" s="39"/>
      <c r="X435" s="39"/>
      <c r="Y435" s="39"/>
      <c r="Z435" s="39"/>
    </row>
    <row r="436">
      <c r="A436" s="192" t="s">
        <v>1277</v>
      </c>
      <c r="B436" s="186">
        <v>457378.0</v>
      </c>
      <c r="C436" s="187">
        <v>45645.0</v>
      </c>
      <c r="D436" s="188" t="s">
        <v>697</v>
      </c>
      <c r="E436" s="188" t="s">
        <v>999</v>
      </c>
      <c r="F436" s="188" t="s">
        <v>105</v>
      </c>
      <c r="G436" s="188"/>
      <c r="H436" s="169" t="s">
        <v>1278</v>
      </c>
      <c r="I436" s="170">
        <v>711.17</v>
      </c>
      <c r="J436" s="193" t="s">
        <v>1279</v>
      </c>
      <c r="K436" s="172"/>
      <c r="L436" s="172"/>
      <c r="M436" s="172"/>
      <c r="N436" s="172"/>
      <c r="O436" s="172"/>
      <c r="P436" s="172"/>
      <c r="Q436" s="172"/>
      <c r="R436" s="172"/>
      <c r="S436" s="172"/>
      <c r="T436" s="173"/>
      <c r="U436" s="173"/>
      <c r="V436" s="173"/>
      <c r="W436" s="173"/>
      <c r="X436" s="173"/>
      <c r="Y436" s="173"/>
      <c r="Z436" s="173"/>
    </row>
    <row r="437">
      <c r="A437" s="192" t="s">
        <v>1280</v>
      </c>
      <c r="B437" s="186">
        <v>457379.0</v>
      </c>
      <c r="C437" s="187">
        <v>45645.0</v>
      </c>
      <c r="D437" s="188" t="s">
        <v>697</v>
      </c>
      <c r="E437" s="188" t="s">
        <v>999</v>
      </c>
      <c r="F437" s="188" t="s">
        <v>105</v>
      </c>
      <c r="G437" s="188"/>
      <c r="H437" s="169" t="s">
        <v>1278</v>
      </c>
      <c r="I437" s="170">
        <v>711.17</v>
      </c>
      <c r="J437" s="193" t="s">
        <v>1281</v>
      </c>
      <c r="K437" s="172"/>
      <c r="L437" s="172"/>
      <c r="M437" s="172"/>
      <c r="N437" s="172"/>
      <c r="O437" s="172"/>
      <c r="P437" s="172"/>
      <c r="Q437" s="172"/>
      <c r="R437" s="172"/>
      <c r="S437" s="172"/>
      <c r="T437" s="173"/>
      <c r="U437" s="173"/>
      <c r="V437" s="173"/>
      <c r="W437" s="173"/>
      <c r="X437" s="173"/>
      <c r="Y437" s="173"/>
      <c r="Z437" s="173"/>
    </row>
    <row r="438">
      <c r="A438" s="164" t="s">
        <v>1282</v>
      </c>
      <c r="B438" s="50">
        <v>457380.0</v>
      </c>
      <c r="C438" s="51">
        <v>45645.0</v>
      </c>
      <c r="D438" s="52" t="s">
        <v>1283</v>
      </c>
      <c r="E438" s="52" t="s">
        <v>105</v>
      </c>
      <c r="F438" s="52" t="s">
        <v>94</v>
      </c>
      <c r="G438" s="52"/>
      <c r="H438" s="53" t="s">
        <v>145</v>
      </c>
      <c r="I438" s="54">
        <f>381.39*4</f>
        <v>1525.56</v>
      </c>
      <c r="J438" s="143" t="s">
        <v>1284</v>
      </c>
      <c r="K438" s="38"/>
      <c r="L438" s="38"/>
      <c r="M438" s="38"/>
      <c r="N438" s="38"/>
      <c r="O438" s="38"/>
      <c r="P438" s="38"/>
      <c r="Q438" s="38"/>
      <c r="R438" s="38"/>
      <c r="S438" s="38"/>
      <c r="T438" s="39"/>
      <c r="U438" s="39"/>
      <c r="V438" s="39"/>
      <c r="W438" s="39"/>
      <c r="X438" s="39"/>
      <c r="Y438" s="39"/>
      <c r="Z438" s="39"/>
    </row>
    <row r="439">
      <c r="A439" s="164">
        <v>14536.0</v>
      </c>
      <c r="B439" s="50">
        <v>457381.0</v>
      </c>
      <c r="C439" s="51">
        <v>45645.0</v>
      </c>
      <c r="D439" s="52" t="s">
        <v>132</v>
      </c>
      <c r="E439" s="52" t="s">
        <v>1285</v>
      </c>
      <c r="F439" s="52" t="s">
        <v>880</v>
      </c>
      <c r="G439" s="52"/>
      <c r="H439" s="53" t="s">
        <v>438</v>
      </c>
      <c r="I439" s="54">
        <v>824.22</v>
      </c>
      <c r="J439" s="143" t="s">
        <v>1286</v>
      </c>
      <c r="K439" s="38"/>
      <c r="L439" s="38"/>
      <c r="M439" s="38"/>
      <c r="N439" s="38"/>
      <c r="O439" s="38"/>
      <c r="P439" s="38"/>
      <c r="Q439" s="38"/>
      <c r="R439" s="38"/>
      <c r="S439" s="38"/>
      <c r="T439" s="39"/>
      <c r="U439" s="39"/>
      <c r="V439" s="39"/>
      <c r="W439" s="39"/>
      <c r="X439" s="39"/>
      <c r="Y439" s="39"/>
      <c r="Z439" s="39"/>
    </row>
    <row r="440">
      <c r="A440" s="164" t="s">
        <v>1287</v>
      </c>
      <c r="B440" s="50">
        <v>457382.0</v>
      </c>
      <c r="C440" s="51">
        <v>45645.0</v>
      </c>
      <c r="D440" s="52" t="s">
        <v>1288</v>
      </c>
      <c r="E440" s="52" t="s">
        <v>659</v>
      </c>
      <c r="F440" s="52" t="s">
        <v>65</v>
      </c>
      <c r="G440" s="52"/>
      <c r="H440" s="53" t="s">
        <v>60</v>
      </c>
      <c r="I440" s="54">
        <v>381.39</v>
      </c>
      <c r="J440" s="143" t="s">
        <v>1289</v>
      </c>
      <c r="K440" s="38"/>
      <c r="L440" s="38"/>
      <c r="M440" s="38"/>
      <c r="N440" s="38"/>
      <c r="O440" s="38"/>
      <c r="P440" s="38"/>
      <c r="Q440" s="38"/>
      <c r="R440" s="38"/>
      <c r="S440" s="38"/>
      <c r="T440" s="39"/>
      <c r="U440" s="39"/>
      <c r="V440" s="39"/>
      <c r="W440" s="39"/>
      <c r="X440" s="39"/>
      <c r="Y440" s="39"/>
      <c r="Z440" s="39"/>
    </row>
    <row r="441">
      <c r="A441" s="165" t="s">
        <v>1290</v>
      </c>
      <c r="B441" s="166">
        <v>457383.0</v>
      </c>
      <c r="C441" s="167">
        <v>45645.0</v>
      </c>
      <c r="D441" s="168"/>
      <c r="E441" s="168"/>
      <c r="F441" s="168"/>
      <c r="G441" s="168" t="s">
        <v>490</v>
      </c>
      <c r="H441" s="169" t="s">
        <v>200</v>
      </c>
      <c r="I441" s="170">
        <v>89.0</v>
      </c>
      <c r="J441" s="171" t="s">
        <v>1291</v>
      </c>
      <c r="K441" s="172"/>
      <c r="L441" s="172"/>
      <c r="M441" s="172"/>
      <c r="N441" s="172"/>
      <c r="O441" s="172"/>
      <c r="P441" s="172"/>
      <c r="Q441" s="172"/>
      <c r="R441" s="172"/>
      <c r="S441" s="172"/>
      <c r="T441" s="173"/>
      <c r="U441" s="173"/>
      <c r="V441" s="173"/>
      <c r="W441" s="173"/>
      <c r="X441" s="173"/>
      <c r="Y441" s="173"/>
      <c r="Z441" s="173"/>
    </row>
    <row r="442">
      <c r="A442" s="77"/>
      <c r="B442" s="77"/>
      <c r="C442" s="77"/>
      <c r="D442" s="77"/>
      <c r="E442" s="77"/>
      <c r="F442" s="77"/>
      <c r="G442" s="77"/>
      <c r="H442" s="169" t="s">
        <v>1292</v>
      </c>
      <c r="I442" s="170">
        <f>1178.83*4</f>
        <v>4715.32</v>
      </c>
      <c r="J442" s="77"/>
      <c r="K442" s="196">
        <f>SUM(I441:I442)</f>
        <v>4804.32</v>
      </c>
      <c r="L442" s="172"/>
      <c r="M442" s="172"/>
      <c r="N442" s="172"/>
      <c r="O442" s="172"/>
      <c r="P442" s="172"/>
      <c r="Q442" s="172"/>
      <c r="R442" s="172"/>
      <c r="S442" s="172"/>
      <c r="T442" s="173"/>
      <c r="U442" s="173"/>
      <c r="V442" s="173"/>
      <c r="W442" s="173"/>
      <c r="X442" s="173"/>
      <c r="Y442" s="173"/>
      <c r="Z442" s="173"/>
    </row>
    <row r="443">
      <c r="A443" s="197" t="s">
        <v>1293</v>
      </c>
      <c r="B443" s="50">
        <v>457384.0</v>
      </c>
      <c r="C443" s="51">
        <v>45645.0</v>
      </c>
      <c r="D443" s="191" t="s">
        <v>1294</v>
      </c>
      <c r="E443" s="191" t="s">
        <v>230</v>
      </c>
      <c r="F443" s="191" t="s">
        <v>104</v>
      </c>
      <c r="G443" s="52"/>
      <c r="H443" s="198" t="s">
        <v>60</v>
      </c>
      <c r="I443" s="199">
        <v>381.39</v>
      </c>
      <c r="J443" s="200" t="s">
        <v>1295</v>
      </c>
      <c r="K443" s="38"/>
      <c r="L443" s="38"/>
      <c r="M443" s="38"/>
      <c r="N443" s="38"/>
      <c r="O443" s="38"/>
      <c r="P443" s="38"/>
      <c r="Q443" s="38"/>
      <c r="R443" s="38"/>
      <c r="S443" s="38"/>
      <c r="T443" s="39"/>
      <c r="U443" s="39"/>
      <c r="V443" s="39"/>
      <c r="W443" s="39"/>
      <c r="X443" s="39"/>
      <c r="Y443" s="39"/>
      <c r="Z443" s="39"/>
    </row>
    <row r="444">
      <c r="A444" s="192" t="s">
        <v>1296</v>
      </c>
      <c r="B444" s="186">
        <v>457385.0</v>
      </c>
      <c r="C444" s="187">
        <v>45645.0</v>
      </c>
      <c r="D444" s="188"/>
      <c r="E444" s="188"/>
      <c r="F444" s="188"/>
      <c r="G444" s="188" t="s">
        <v>1297</v>
      </c>
      <c r="H444" s="169" t="s">
        <v>1298</v>
      </c>
      <c r="I444" s="170">
        <v>1736.16</v>
      </c>
      <c r="J444" s="193" t="s">
        <v>1299</v>
      </c>
      <c r="K444" s="172"/>
      <c r="L444" s="172"/>
      <c r="M444" s="172"/>
      <c r="N444" s="172"/>
      <c r="O444" s="172"/>
      <c r="P444" s="172"/>
      <c r="Q444" s="172"/>
      <c r="R444" s="172"/>
      <c r="S444" s="172"/>
      <c r="T444" s="173"/>
      <c r="U444" s="173"/>
      <c r="V444" s="173"/>
      <c r="W444" s="173"/>
      <c r="X444" s="173"/>
      <c r="Y444" s="173"/>
      <c r="Z444" s="173"/>
    </row>
    <row r="445">
      <c r="A445" s="164" t="s">
        <v>1300</v>
      </c>
      <c r="B445" s="50">
        <v>457386.0</v>
      </c>
      <c r="C445" s="201">
        <v>45645.0</v>
      </c>
      <c r="D445" s="191" t="s">
        <v>1301</v>
      </c>
      <c r="E445" s="191" t="s">
        <v>1302</v>
      </c>
      <c r="F445" s="191" t="s">
        <v>1303</v>
      </c>
      <c r="G445" s="52"/>
      <c r="H445" s="53" t="s">
        <v>1304</v>
      </c>
      <c r="I445" s="54">
        <v>720.72</v>
      </c>
      <c r="J445" s="143" t="s">
        <v>1305</v>
      </c>
      <c r="K445" s="38"/>
      <c r="L445" s="38"/>
      <c r="M445" s="38"/>
      <c r="N445" s="38"/>
      <c r="O445" s="38"/>
      <c r="P445" s="38"/>
      <c r="Q445" s="38"/>
      <c r="R445" s="38"/>
      <c r="S445" s="38"/>
      <c r="T445" s="39"/>
      <c r="U445" s="39"/>
      <c r="V445" s="39"/>
      <c r="W445" s="39"/>
      <c r="X445" s="39"/>
      <c r="Y445" s="39"/>
      <c r="Z445" s="39"/>
    </row>
    <row r="446">
      <c r="A446" s="57" t="s">
        <v>68</v>
      </c>
      <c r="B446" s="58">
        <v>457387.0</v>
      </c>
      <c r="C446" s="59" t="s">
        <v>69</v>
      </c>
      <c r="D446" s="60" t="s">
        <v>68</v>
      </c>
      <c r="E446" s="52"/>
      <c r="F446" s="52"/>
      <c r="G446" s="60" t="s">
        <v>68</v>
      </c>
      <c r="H446" s="61" t="s">
        <v>68</v>
      </c>
      <c r="I446" s="54">
        <v>0.0</v>
      </c>
      <c r="J446" s="62" t="s">
        <v>68</v>
      </c>
      <c r="K446" s="38"/>
      <c r="L446" s="38"/>
      <c r="M446" s="38"/>
      <c r="N446" s="38"/>
      <c r="O446" s="38"/>
      <c r="P446" s="38"/>
      <c r="Q446" s="38"/>
      <c r="R446" s="38"/>
      <c r="S446" s="38"/>
      <c r="T446" s="39"/>
      <c r="U446" s="39"/>
      <c r="V446" s="39"/>
      <c r="W446" s="39"/>
      <c r="X446" s="39"/>
      <c r="Y446" s="39"/>
      <c r="Z446" s="39"/>
    </row>
    <row r="447">
      <c r="A447" s="124"/>
      <c r="B447" s="50">
        <v>457388.0</v>
      </c>
      <c r="C447" s="51">
        <v>45645.0</v>
      </c>
      <c r="D447" s="52" t="s">
        <v>1009</v>
      </c>
      <c r="E447" s="52" t="s">
        <v>1306</v>
      </c>
      <c r="F447" s="52"/>
      <c r="G447" s="52"/>
      <c r="H447" s="53" t="s">
        <v>1307</v>
      </c>
      <c r="I447" s="54">
        <f t="shared" ref="I447:I448" si="7">824.22*2</f>
        <v>1648.44</v>
      </c>
      <c r="J447" s="136"/>
      <c r="K447" s="38"/>
      <c r="L447" s="38"/>
      <c r="M447" s="38"/>
      <c r="N447" s="38"/>
      <c r="O447" s="38"/>
      <c r="P447" s="38"/>
      <c r="Q447" s="38"/>
      <c r="R447" s="38"/>
      <c r="S447" s="38"/>
      <c r="T447" s="39"/>
      <c r="U447" s="39"/>
      <c r="V447" s="39"/>
      <c r="W447" s="39"/>
      <c r="X447" s="39"/>
      <c r="Y447" s="39"/>
      <c r="Z447" s="39"/>
    </row>
    <row r="448">
      <c r="A448" s="124"/>
      <c r="B448" s="50">
        <v>457389.0</v>
      </c>
      <c r="C448" s="51">
        <v>45645.0</v>
      </c>
      <c r="D448" s="52" t="s">
        <v>1009</v>
      </c>
      <c r="E448" s="52" t="s">
        <v>1306</v>
      </c>
      <c r="F448" s="52"/>
      <c r="G448" s="52"/>
      <c r="H448" s="53" t="s">
        <v>126</v>
      </c>
      <c r="I448" s="54">
        <f t="shared" si="7"/>
        <v>1648.44</v>
      </c>
      <c r="J448" s="136"/>
      <c r="K448" s="38"/>
      <c r="L448" s="38"/>
      <c r="M448" s="38"/>
      <c r="N448" s="38"/>
      <c r="O448" s="38"/>
      <c r="P448" s="38"/>
      <c r="Q448" s="38"/>
      <c r="R448" s="38"/>
      <c r="S448" s="38"/>
      <c r="T448" s="39"/>
      <c r="U448" s="39"/>
      <c r="V448" s="39"/>
      <c r="W448" s="39"/>
      <c r="X448" s="39"/>
      <c r="Y448" s="39"/>
      <c r="Z448" s="39"/>
    </row>
    <row r="449">
      <c r="A449" s="164" t="s">
        <v>1308</v>
      </c>
      <c r="B449" s="50">
        <v>457390.0</v>
      </c>
      <c r="C449" s="201">
        <v>45645.0</v>
      </c>
      <c r="D449" s="191" t="s">
        <v>1309</v>
      </c>
      <c r="E449" s="191" t="s">
        <v>104</v>
      </c>
      <c r="F449" s="191" t="s">
        <v>316</v>
      </c>
      <c r="G449" s="52"/>
      <c r="H449" s="53" t="s">
        <v>60</v>
      </c>
      <c r="I449" s="54">
        <v>381.39</v>
      </c>
      <c r="J449" s="143" t="s">
        <v>1310</v>
      </c>
      <c r="K449" s="38"/>
      <c r="L449" s="38"/>
      <c r="M449" s="38"/>
      <c r="N449" s="38"/>
      <c r="O449" s="38"/>
      <c r="P449" s="38"/>
      <c r="Q449" s="38"/>
      <c r="R449" s="38"/>
      <c r="S449" s="38"/>
      <c r="T449" s="39"/>
      <c r="U449" s="39"/>
      <c r="V449" s="39"/>
      <c r="W449" s="39"/>
      <c r="X449" s="39"/>
      <c r="Y449" s="39"/>
      <c r="Z449" s="39"/>
    </row>
    <row r="450">
      <c r="A450" s="56" t="s">
        <v>1311</v>
      </c>
      <c r="B450" s="41">
        <v>457391.0</v>
      </c>
      <c r="C450" s="42">
        <v>45649.0</v>
      </c>
      <c r="D450" s="43" t="s">
        <v>1312</v>
      </c>
      <c r="E450" s="43" t="s">
        <v>919</v>
      </c>
      <c r="F450" s="43" t="s">
        <v>1313</v>
      </c>
      <c r="G450" s="43"/>
      <c r="H450" s="44" t="s">
        <v>1304</v>
      </c>
      <c r="I450" s="45">
        <v>720.72</v>
      </c>
      <c r="J450" s="109" t="s">
        <v>1314</v>
      </c>
      <c r="K450" s="47"/>
      <c r="L450" s="47"/>
      <c r="M450" s="47"/>
      <c r="N450" s="47"/>
      <c r="O450" s="47"/>
      <c r="P450" s="47"/>
      <c r="Q450" s="47"/>
      <c r="R450" s="47"/>
      <c r="S450" s="47"/>
      <c r="T450" s="48"/>
      <c r="U450" s="48"/>
      <c r="V450" s="48"/>
      <c r="W450" s="48"/>
      <c r="X450" s="48"/>
      <c r="Y450" s="48"/>
      <c r="Z450" s="48"/>
    </row>
    <row r="451">
      <c r="A451" s="202"/>
      <c r="B451" s="203">
        <v>457392.0</v>
      </c>
      <c r="C451" s="204">
        <v>45649.0</v>
      </c>
      <c r="D451" s="205" t="s">
        <v>1315</v>
      </c>
      <c r="E451" s="205" t="s">
        <v>99</v>
      </c>
      <c r="F451" s="205" t="s">
        <v>100</v>
      </c>
      <c r="G451" s="205"/>
      <c r="H451" s="206" t="s">
        <v>1316</v>
      </c>
      <c r="I451" s="207">
        <f>381.39*13</f>
        <v>4958.07</v>
      </c>
      <c r="J451" s="208"/>
      <c r="K451" s="209"/>
      <c r="L451" s="209"/>
      <c r="M451" s="209"/>
      <c r="N451" s="209"/>
      <c r="O451" s="209"/>
      <c r="P451" s="209"/>
      <c r="Q451" s="209"/>
      <c r="R451" s="209"/>
      <c r="S451" s="209"/>
      <c r="T451" s="210"/>
      <c r="U451" s="210"/>
      <c r="V451" s="210"/>
      <c r="W451" s="210"/>
      <c r="X451" s="210"/>
      <c r="Y451" s="210"/>
      <c r="Z451" s="210"/>
    </row>
    <row r="452">
      <c r="A452" s="202"/>
      <c r="B452" s="203">
        <v>457393.0</v>
      </c>
      <c r="C452" s="204">
        <v>45649.0</v>
      </c>
      <c r="D452" s="205" t="s">
        <v>1294</v>
      </c>
      <c r="E452" s="205" t="s">
        <v>99</v>
      </c>
      <c r="F452" s="205" t="s">
        <v>100</v>
      </c>
      <c r="G452" s="205"/>
      <c r="H452" s="206" t="s">
        <v>1317</v>
      </c>
      <c r="I452" s="207">
        <f>381.39*16</f>
        <v>6102.24</v>
      </c>
      <c r="J452" s="208"/>
      <c r="K452" s="209"/>
      <c r="L452" s="209"/>
      <c r="M452" s="209"/>
      <c r="N452" s="209"/>
      <c r="O452" s="209"/>
      <c r="P452" s="209"/>
      <c r="Q452" s="209"/>
      <c r="R452" s="209"/>
      <c r="S452" s="209"/>
      <c r="T452" s="210"/>
      <c r="U452" s="210"/>
      <c r="V452" s="210"/>
      <c r="W452" s="210"/>
      <c r="X452" s="210"/>
      <c r="Y452" s="210"/>
      <c r="Z452" s="210"/>
    </row>
    <row r="453">
      <c r="A453" s="132" t="s">
        <v>1318</v>
      </c>
      <c r="B453" s="41">
        <v>457394.0</v>
      </c>
      <c r="C453" s="42">
        <v>45649.0</v>
      </c>
      <c r="D453" s="43"/>
      <c r="E453" s="43"/>
      <c r="F453" s="43"/>
      <c r="G453" s="43" t="s">
        <v>1319</v>
      </c>
      <c r="H453" s="44" t="s">
        <v>289</v>
      </c>
      <c r="I453" s="45">
        <v>5417.16</v>
      </c>
      <c r="J453" s="109" t="s">
        <v>1320</v>
      </c>
      <c r="K453" s="47"/>
      <c r="L453" s="47"/>
      <c r="M453" s="47"/>
      <c r="N453" s="47"/>
      <c r="O453" s="47"/>
      <c r="P453" s="47"/>
      <c r="Q453" s="47"/>
      <c r="R453" s="47"/>
      <c r="S453" s="47"/>
      <c r="T453" s="48"/>
      <c r="U453" s="48"/>
      <c r="V453" s="48"/>
      <c r="W453" s="48"/>
      <c r="X453" s="48"/>
      <c r="Y453" s="48"/>
      <c r="Z453" s="48"/>
    </row>
    <row r="454">
      <c r="A454" s="132">
        <v>12540.0</v>
      </c>
      <c r="B454" s="41">
        <v>457395.0</v>
      </c>
      <c r="C454" s="42">
        <v>45649.0</v>
      </c>
      <c r="D454" s="134" t="s">
        <v>1321</v>
      </c>
      <c r="E454" s="43"/>
      <c r="F454" s="43"/>
      <c r="G454" s="43"/>
      <c r="H454" s="44" t="s">
        <v>1322</v>
      </c>
      <c r="I454" s="45">
        <f>906.8*50/100</f>
        <v>453.4</v>
      </c>
      <c r="J454" s="109" t="s">
        <v>1323</v>
      </c>
      <c r="K454" s="47"/>
      <c r="L454" s="47"/>
      <c r="M454" s="47"/>
      <c r="N454" s="47"/>
      <c r="O454" s="47"/>
      <c r="P454" s="47"/>
      <c r="Q454" s="47"/>
      <c r="R454" s="47"/>
      <c r="S454" s="47"/>
      <c r="T454" s="48"/>
      <c r="U454" s="48"/>
      <c r="V454" s="48"/>
      <c r="W454" s="48"/>
      <c r="X454" s="48"/>
      <c r="Y454" s="48"/>
      <c r="Z454" s="48"/>
    </row>
    <row r="455">
      <c r="A455" s="72">
        <v>16375.0</v>
      </c>
      <c r="B455" s="73">
        <v>457396.0</v>
      </c>
      <c r="C455" s="74">
        <v>45650.0</v>
      </c>
      <c r="D455" s="75"/>
      <c r="E455" s="75"/>
      <c r="F455" s="75"/>
      <c r="G455" s="75" t="s">
        <v>1324</v>
      </c>
      <c r="H455" s="44" t="s">
        <v>304</v>
      </c>
      <c r="I455" s="45">
        <v>89.0</v>
      </c>
      <c r="J455" s="86" t="s">
        <v>1325</v>
      </c>
      <c r="K455" s="103" t="s">
        <v>876</v>
      </c>
      <c r="L455" s="103"/>
      <c r="M455" s="103"/>
      <c r="N455" s="103"/>
      <c r="O455" s="103"/>
      <c r="P455" s="103"/>
      <c r="Q455" s="103"/>
      <c r="R455" s="103"/>
      <c r="S455" s="103"/>
      <c r="T455" s="48"/>
      <c r="U455" s="48"/>
      <c r="V455" s="48"/>
      <c r="W455" s="48"/>
      <c r="X455" s="48"/>
      <c r="Y455" s="48"/>
      <c r="Z455" s="48"/>
    </row>
    <row r="456">
      <c r="A456" s="77"/>
      <c r="B456" s="77"/>
      <c r="C456" s="77"/>
      <c r="D456" s="77"/>
      <c r="E456" s="77"/>
      <c r="F456" s="77"/>
      <c r="G456" s="77"/>
      <c r="H456" s="44" t="s">
        <v>193</v>
      </c>
      <c r="I456" s="45">
        <v>201.22</v>
      </c>
      <c r="J456" s="77"/>
      <c r="K456" s="103"/>
      <c r="L456" s="103"/>
      <c r="M456" s="103"/>
      <c r="N456" s="103"/>
      <c r="O456" s="103"/>
      <c r="P456" s="103"/>
      <c r="Q456" s="103"/>
      <c r="R456" s="103"/>
      <c r="S456" s="103"/>
      <c r="T456" s="48"/>
      <c r="U456" s="48"/>
      <c r="V456" s="48"/>
      <c r="W456" s="48"/>
      <c r="X456" s="48"/>
      <c r="Y456" s="48"/>
      <c r="Z456" s="48"/>
    </row>
    <row r="457">
      <c r="A457" s="132" t="s">
        <v>1326</v>
      </c>
      <c r="B457" s="41">
        <v>457397.0</v>
      </c>
      <c r="C457" s="211">
        <v>45650.0</v>
      </c>
      <c r="D457" s="134" t="s">
        <v>1327</v>
      </c>
      <c r="E457" s="134" t="s">
        <v>105</v>
      </c>
      <c r="F457" s="134" t="s">
        <v>587</v>
      </c>
      <c r="G457" s="43"/>
      <c r="H457" s="44" t="s">
        <v>120</v>
      </c>
      <c r="I457" s="45">
        <f>381.39*2</f>
        <v>762.78</v>
      </c>
      <c r="J457" s="109" t="s">
        <v>1328</v>
      </c>
      <c r="K457" s="47"/>
      <c r="L457" s="47"/>
      <c r="M457" s="47"/>
      <c r="N457" s="47"/>
      <c r="O457" s="47"/>
      <c r="P457" s="47"/>
      <c r="Q457" s="47"/>
      <c r="R457" s="47"/>
      <c r="S457" s="47"/>
      <c r="T457" s="48"/>
      <c r="U457" s="48"/>
      <c r="V457" s="48"/>
      <c r="W457" s="48"/>
      <c r="X457" s="48"/>
      <c r="Y457" s="48"/>
      <c r="Z457" s="48"/>
    </row>
    <row r="458">
      <c r="A458" s="132">
        <v>11735.0</v>
      </c>
      <c r="B458" s="41">
        <v>457398.0</v>
      </c>
      <c r="C458" s="211">
        <v>45650.0</v>
      </c>
      <c r="D458" s="134" t="s">
        <v>1329</v>
      </c>
      <c r="E458" s="134" t="s">
        <v>150</v>
      </c>
      <c r="F458" s="134" t="s">
        <v>1330</v>
      </c>
      <c r="G458" s="43"/>
      <c r="H458" s="44" t="s">
        <v>193</v>
      </c>
      <c r="I458" s="45">
        <v>201.22</v>
      </c>
      <c r="J458" s="109" t="s">
        <v>1331</v>
      </c>
      <c r="K458" s="47"/>
      <c r="L458" s="47"/>
      <c r="M458" s="47"/>
      <c r="N458" s="47"/>
      <c r="O458" s="47"/>
      <c r="P458" s="47"/>
      <c r="Q458" s="47"/>
      <c r="R458" s="47"/>
      <c r="S458" s="47"/>
      <c r="T458" s="48"/>
      <c r="U458" s="48"/>
      <c r="V458" s="48"/>
      <c r="W458" s="48"/>
      <c r="X458" s="48"/>
      <c r="Y458" s="48"/>
      <c r="Z458" s="48"/>
    </row>
    <row r="459">
      <c r="A459" s="132" t="s">
        <v>1332</v>
      </c>
      <c r="B459" s="41">
        <v>457399.0</v>
      </c>
      <c r="C459" s="211">
        <v>45653.0</v>
      </c>
      <c r="D459" s="134" t="s">
        <v>1333</v>
      </c>
      <c r="E459" s="134" t="s">
        <v>1334</v>
      </c>
      <c r="F459" s="134" t="s">
        <v>1335</v>
      </c>
      <c r="G459" s="43"/>
      <c r="H459" s="44" t="s">
        <v>60</v>
      </c>
      <c r="I459" s="45">
        <v>381.39</v>
      </c>
      <c r="J459" s="109" t="s">
        <v>1336</v>
      </c>
      <c r="K459" s="47"/>
      <c r="L459" s="47"/>
      <c r="M459" s="47"/>
      <c r="N459" s="47"/>
      <c r="O459" s="47"/>
      <c r="P459" s="47"/>
      <c r="Q459" s="47"/>
      <c r="R459" s="47"/>
      <c r="S459" s="47"/>
      <c r="T459" s="48"/>
      <c r="U459" s="48"/>
      <c r="V459" s="48"/>
      <c r="W459" s="48"/>
      <c r="X459" s="48"/>
      <c r="Y459" s="48"/>
      <c r="Z459" s="48"/>
    </row>
    <row r="460">
      <c r="A460" s="132" t="s">
        <v>1337</v>
      </c>
      <c r="B460" s="41">
        <v>457400.0</v>
      </c>
      <c r="C460" s="42">
        <v>45653.0</v>
      </c>
      <c r="D460" s="134" t="s">
        <v>1338</v>
      </c>
      <c r="E460" s="43"/>
      <c r="F460" s="43"/>
      <c r="G460" s="43"/>
      <c r="H460" s="44" t="s">
        <v>283</v>
      </c>
      <c r="I460" s="45">
        <f>381.39*6</f>
        <v>2288.34</v>
      </c>
      <c r="J460" s="109" t="s">
        <v>1339</v>
      </c>
      <c r="K460" s="47"/>
      <c r="L460" s="47"/>
      <c r="M460" s="47"/>
      <c r="N460" s="47"/>
      <c r="O460" s="47"/>
      <c r="P460" s="47"/>
      <c r="Q460" s="47"/>
      <c r="R460" s="47"/>
      <c r="S460" s="47"/>
      <c r="T460" s="48"/>
      <c r="U460" s="48"/>
      <c r="V460" s="48"/>
      <c r="W460" s="48"/>
      <c r="X460" s="48"/>
      <c r="Y460" s="48"/>
      <c r="Z460" s="48"/>
    </row>
    <row r="461">
      <c r="A461" s="212"/>
      <c r="B461" s="213">
        <v>457401.0</v>
      </c>
      <c r="C461" s="214">
        <v>45656.0</v>
      </c>
      <c r="D461" s="215" t="s">
        <v>136</v>
      </c>
      <c r="E461" s="215" t="s">
        <v>174</v>
      </c>
      <c r="F461" s="215" t="s">
        <v>1340</v>
      </c>
      <c r="G461" s="215"/>
      <c r="H461" s="206" t="s">
        <v>1341</v>
      </c>
      <c r="I461" s="207">
        <v>7425.86</v>
      </c>
      <c r="J461" s="216"/>
      <c r="K461" s="209"/>
      <c r="L461" s="209"/>
      <c r="M461" s="209"/>
      <c r="N461" s="209"/>
      <c r="O461" s="209"/>
      <c r="P461" s="209"/>
      <c r="Q461" s="209"/>
      <c r="R461" s="209"/>
      <c r="S461" s="209"/>
      <c r="T461" s="210"/>
      <c r="U461" s="210"/>
      <c r="V461" s="210"/>
      <c r="W461" s="210"/>
      <c r="X461" s="210"/>
      <c r="Y461" s="210"/>
      <c r="Z461" s="210"/>
    </row>
    <row r="462">
      <c r="A462" s="77"/>
      <c r="B462" s="77"/>
      <c r="C462" s="77"/>
      <c r="D462" s="77"/>
      <c r="E462" s="77"/>
      <c r="F462" s="77"/>
      <c r="G462" s="77"/>
      <c r="H462" s="206" t="s">
        <v>1342</v>
      </c>
      <c r="I462" s="207">
        <v>5417.46</v>
      </c>
      <c r="J462" s="77"/>
      <c r="K462" s="209"/>
      <c r="L462" s="209"/>
      <c r="M462" s="209"/>
      <c r="N462" s="209"/>
      <c r="O462" s="209"/>
      <c r="P462" s="209"/>
      <c r="Q462" s="209"/>
      <c r="R462" s="209"/>
      <c r="S462" s="209"/>
      <c r="T462" s="210"/>
      <c r="U462" s="210"/>
      <c r="V462" s="210"/>
      <c r="W462" s="210"/>
      <c r="X462" s="210"/>
      <c r="Y462" s="210"/>
      <c r="Z462" s="210"/>
    </row>
    <row r="463">
      <c r="A463" s="132" t="s">
        <v>1343</v>
      </c>
      <c r="B463" s="41">
        <v>457402.0</v>
      </c>
      <c r="C463" s="42">
        <v>45656.0</v>
      </c>
      <c r="D463" s="43"/>
      <c r="E463" s="43"/>
      <c r="F463" s="43"/>
      <c r="G463" s="43" t="s">
        <v>1344</v>
      </c>
      <c r="H463" s="44" t="s">
        <v>1345</v>
      </c>
      <c r="I463" s="45">
        <v>3712.93</v>
      </c>
      <c r="J463" s="109" t="s">
        <v>1346</v>
      </c>
      <c r="K463" s="47"/>
      <c r="L463" s="47"/>
      <c r="M463" s="47"/>
      <c r="N463" s="47"/>
      <c r="O463" s="47"/>
      <c r="P463" s="47"/>
      <c r="Q463" s="47"/>
      <c r="R463" s="47"/>
      <c r="S463" s="47"/>
      <c r="T463" s="48"/>
      <c r="U463" s="48"/>
      <c r="V463" s="48"/>
      <c r="W463" s="48"/>
      <c r="X463" s="48"/>
      <c r="Y463" s="48"/>
      <c r="Z463" s="48"/>
    </row>
    <row r="464">
      <c r="A464" s="132" t="s">
        <v>1347</v>
      </c>
      <c r="B464" s="41">
        <v>457403.0</v>
      </c>
      <c r="C464" s="42">
        <v>45657.0</v>
      </c>
      <c r="D464" s="43" t="s">
        <v>1348</v>
      </c>
      <c r="E464" s="43" t="s">
        <v>395</v>
      </c>
      <c r="F464" s="43" t="s">
        <v>999</v>
      </c>
      <c r="G464" s="43"/>
      <c r="H464" s="44" t="s">
        <v>1349</v>
      </c>
      <c r="I464" s="45">
        <v>381.39</v>
      </c>
      <c r="J464" s="109" t="s">
        <v>1350</v>
      </c>
      <c r="K464" s="47"/>
      <c r="L464" s="47"/>
      <c r="M464" s="47"/>
      <c r="N464" s="47"/>
      <c r="O464" s="47"/>
      <c r="P464" s="47"/>
      <c r="Q464" s="47"/>
      <c r="R464" s="47"/>
      <c r="S464" s="47"/>
      <c r="T464" s="48"/>
      <c r="U464" s="48"/>
      <c r="V464" s="48"/>
      <c r="W464" s="48"/>
      <c r="X464" s="48"/>
      <c r="Y464" s="48"/>
      <c r="Z464" s="48"/>
    </row>
    <row r="465">
      <c r="A465" s="185" t="s">
        <v>1351</v>
      </c>
      <c r="B465" s="186">
        <v>457404.0</v>
      </c>
      <c r="C465" s="187">
        <v>45657.0</v>
      </c>
      <c r="D465" s="188" t="s">
        <v>1352</v>
      </c>
      <c r="E465" s="188" t="s">
        <v>1353</v>
      </c>
      <c r="F465" s="188" t="s">
        <v>64</v>
      </c>
      <c r="G465" s="188"/>
      <c r="H465" s="169" t="s">
        <v>1354</v>
      </c>
      <c r="I465" s="170">
        <v>89.0</v>
      </c>
      <c r="J465" s="190" t="s">
        <v>1355</v>
      </c>
      <c r="K465" s="172"/>
      <c r="L465" s="172"/>
      <c r="M465" s="172"/>
      <c r="N465" s="172"/>
      <c r="O465" s="172"/>
      <c r="P465" s="172"/>
      <c r="Q465" s="172"/>
      <c r="R465" s="172"/>
      <c r="S465" s="172"/>
      <c r="T465" s="173"/>
      <c r="U465" s="173"/>
      <c r="V465" s="173"/>
      <c r="W465" s="173"/>
      <c r="X465" s="173"/>
      <c r="Y465" s="173"/>
      <c r="Z465" s="173"/>
    </row>
    <row r="466">
      <c r="A466" s="49" t="s">
        <v>1356</v>
      </c>
      <c r="B466" s="50">
        <v>457405.0</v>
      </c>
      <c r="C466" s="51">
        <v>45659.0</v>
      </c>
      <c r="D466" s="43" t="s">
        <v>1357</v>
      </c>
      <c r="E466" s="52" t="s">
        <v>367</v>
      </c>
      <c r="F466" s="52" t="s">
        <v>65</v>
      </c>
      <c r="G466" s="52"/>
      <c r="H466" s="53" t="s">
        <v>1349</v>
      </c>
      <c r="I466" s="45">
        <v>396.64</v>
      </c>
      <c r="J466" s="143" t="s">
        <v>1358</v>
      </c>
      <c r="K466" s="38"/>
      <c r="L466" s="38"/>
      <c r="M466" s="38"/>
      <c r="N466" s="38"/>
      <c r="O466" s="38"/>
      <c r="P466" s="38"/>
      <c r="Q466" s="38"/>
      <c r="R466" s="38"/>
      <c r="S466" s="38"/>
      <c r="T466" s="39"/>
      <c r="U466" s="39"/>
      <c r="V466" s="39"/>
      <c r="W466" s="39"/>
      <c r="X466" s="39"/>
      <c r="Y466" s="39"/>
      <c r="Z466" s="39"/>
    </row>
    <row r="467">
      <c r="A467" s="49" t="s">
        <v>1359</v>
      </c>
      <c r="B467" s="50">
        <v>457406.0</v>
      </c>
      <c r="C467" s="51">
        <v>45660.0</v>
      </c>
      <c r="D467" s="43" t="s">
        <v>1360</v>
      </c>
      <c r="E467" s="52" t="s">
        <v>1361</v>
      </c>
      <c r="F467" s="52" t="s">
        <v>367</v>
      </c>
      <c r="G467" s="52"/>
      <c r="H467" s="53" t="s">
        <v>1362</v>
      </c>
      <c r="I467" s="45">
        <f>396.64*2</f>
        <v>793.28</v>
      </c>
      <c r="J467" s="143" t="s">
        <v>1363</v>
      </c>
      <c r="K467" s="38"/>
      <c r="L467" s="38"/>
      <c r="M467" s="38"/>
      <c r="N467" s="38"/>
      <c r="O467" s="38"/>
      <c r="P467" s="38"/>
      <c r="Q467" s="38"/>
      <c r="R467" s="38"/>
      <c r="S467" s="38"/>
      <c r="T467" s="39"/>
      <c r="U467" s="39"/>
      <c r="V467" s="39"/>
      <c r="W467" s="39"/>
      <c r="X467" s="39"/>
      <c r="Y467" s="39"/>
      <c r="Z467" s="39"/>
    </row>
    <row r="468">
      <c r="A468" s="57" t="s">
        <v>69</v>
      </c>
      <c r="B468" s="58">
        <v>457407.0</v>
      </c>
      <c r="C468" s="59">
        <v>45660.0</v>
      </c>
      <c r="D468" s="128" t="s">
        <v>69</v>
      </c>
      <c r="E468" s="60" t="s">
        <v>69</v>
      </c>
      <c r="F468" s="60" t="s">
        <v>69</v>
      </c>
      <c r="G468" s="60" t="s">
        <v>69</v>
      </c>
      <c r="H468" s="61" t="s">
        <v>69</v>
      </c>
      <c r="I468" s="217">
        <v>0.0</v>
      </c>
      <c r="J468" s="62" t="s">
        <v>69</v>
      </c>
      <c r="K468" s="38"/>
      <c r="L468" s="38"/>
      <c r="M468" s="38"/>
      <c r="N468" s="38"/>
      <c r="O468" s="38"/>
      <c r="P468" s="38"/>
      <c r="Q468" s="38"/>
      <c r="R468" s="38"/>
      <c r="S468" s="38"/>
      <c r="T468" s="39"/>
      <c r="U468" s="39"/>
      <c r="V468" s="39"/>
      <c r="W468" s="39"/>
      <c r="X468" s="39"/>
      <c r="Y468" s="39"/>
      <c r="Z468" s="39"/>
    </row>
    <row r="469">
      <c r="A469" s="57" t="s">
        <v>69</v>
      </c>
      <c r="B469" s="58">
        <v>457408.0</v>
      </c>
      <c r="C469" s="59" t="s">
        <v>69</v>
      </c>
      <c r="D469" s="128" t="s">
        <v>69</v>
      </c>
      <c r="E469" s="60" t="s">
        <v>69</v>
      </c>
      <c r="F469" s="60" t="s">
        <v>69</v>
      </c>
      <c r="G469" s="60" t="s">
        <v>69</v>
      </c>
      <c r="H469" s="61" t="s">
        <v>69</v>
      </c>
      <c r="I469" s="217">
        <v>0.0</v>
      </c>
      <c r="J469" s="62" t="s">
        <v>69</v>
      </c>
      <c r="K469" s="38"/>
      <c r="L469" s="38"/>
      <c r="M469" s="38"/>
      <c r="N469" s="38"/>
      <c r="O469" s="38"/>
      <c r="P469" s="38"/>
      <c r="Q469" s="38"/>
      <c r="R469" s="38"/>
      <c r="S469" s="38"/>
      <c r="T469" s="39"/>
      <c r="U469" s="39"/>
      <c r="V469" s="39"/>
      <c r="W469" s="39"/>
      <c r="X469" s="39"/>
      <c r="Y469" s="39"/>
      <c r="Z469" s="39"/>
    </row>
    <row r="470">
      <c r="A470" s="132" t="s">
        <v>1364</v>
      </c>
      <c r="B470" s="41">
        <v>457409.0</v>
      </c>
      <c r="C470" s="42">
        <v>45660.0</v>
      </c>
      <c r="D470" s="43" t="s">
        <v>877</v>
      </c>
      <c r="E470" s="134" t="s">
        <v>828</v>
      </c>
      <c r="F470" s="43" t="s">
        <v>934</v>
      </c>
      <c r="G470" s="43"/>
      <c r="H470" s="44" t="s">
        <v>1365</v>
      </c>
      <c r="I470" s="45">
        <f>396.64*4</f>
        <v>1586.56</v>
      </c>
      <c r="J470" s="109" t="s">
        <v>1366</v>
      </c>
      <c r="K470" s="47"/>
      <c r="L470" s="47"/>
      <c r="M470" s="47"/>
      <c r="N470" s="47"/>
      <c r="O470" s="47"/>
      <c r="P470" s="47"/>
      <c r="Q470" s="47"/>
      <c r="R470" s="47"/>
      <c r="S470" s="47"/>
      <c r="T470" s="48"/>
      <c r="U470" s="48"/>
      <c r="V470" s="48"/>
      <c r="W470" s="48"/>
      <c r="X470" s="48"/>
      <c r="Y470" s="48"/>
      <c r="Z470" s="48"/>
    </row>
    <row r="471">
      <c r="A471" s="49" t="s">
        <v>1367</v>
      </c>
      <c r="B471" s="50">
        <v>457410.0</v>
      </c>
      <c r="C471" s="51">
        <v>45664.0</v>
      </c>
      <c r="D471" s="43"/>
      <c r="E471" s="52"/>
      <c r="F471" s="52"/>
      <c r="G471" s="52" t="s">
        <v>1368</v>
      </c>
      <c r="H471" s="53" t="s">
        <v>1369</v>
      </c>
      <c r="I471" s="45">
        <f>396.64*12</f>
        <v>4759.68</v>
      </c>
      <c r="J471" s="143" t="s">
        <v>1370</v>
      </c>
      <c r="K471" s="38"/>
      <c r="L471" s="38"/>
      <c r="M471" s="38"/>
      <c r="N471" s="38"/>
      <c r="O471" s="38"/>
      <c r="P471" s="38"/>
      <c r="Q471" s="38"/>
      <c r="R471" s="38"/>
      <c r="S471" s="38"/>
      <c r="T471" s="39"/>
      <c r="U471" s="39"/>
      <c r="V471" s="39"/>
      <c r="W471" s="39"/>
      <c r="X471" s="39"/>
      <c r="Y471" s="39"/>
      <c r="Z471" s="39"/>
    </row>
    <row r="472">
      <c r="A472" s="132" t="s">
        <v>1371</v>
      </c>
      <c r="B472" s="41">
        <v>457411.0</v>
      </c>
      <c r="C472" s="42">
        <v>45664.0</v>
      </c>
      <c r="D472" s="43"/>
      <c r="E472" s="43"/>
      <c r="F472" s="43"/>
      <c r="G472" s="134" t="s">
        <v>399</v>
      </c>
      <c r="H472" s="44" t="s">
        <v>1372</v>
      </c>
      <c r="I472" s="45">
        <v>396.64</v>
      </c>
      <c r="J472" s="109" t="s">
        <v>1373</v>
      </c>
      <c r="K472" s="47"/>
      <c r="L472" s="47"/>
      <c r="M472" s="47"/>
      <c r="N472" s="47"/>
      <c r="O472" s="47"/>
      <c r="P472" s="47"/>
      <c r="Q472" s="47"/>
      <c r="R472" s="47"/>
      <c r="S472" s="47"/>
      <c r="T472" s="48"/>
      <c r="U472" s="48"/>
      <c r="V472" s="48"/>
      <c r="W472" s="48"/>
      <c r="X472" s="48"/>
      <c r="Y472" s="48"/>
      <c r="Z472" s="48"/>
    </row>
    <row r="473">
      <c r="A473" s="124"/>
      <c r="B473" s="58">
        <v>457412.0</v>
      </c>
      <c r="C473" s="59" t="s">
        <v>69</v>
      </c>
      <c r="D473" s="128" t="s">
        <v>69</v>
      </c>
      <c r="E473" s="60" t="s">
        <v>69</v>
      </c>
      <c r="F473" s="60" t="s">
        <v>69</v>
      </c>
      <c r="G473" s="60" t="s">
        <v>69</v>
      </c>
      <c r="H473" s="61" t="s">
        <v>69</v>
      </c>
      <c r="I473" s="217">
        <v>0.0</v>
      </c>
      <c r="J473" s="62" t="s">
        <v>69</v>
      </c>
      <c r="K473" s="38"/>
      <c r="L473" s="38"/>
      <c r="M473" s="38"/>
      <c r="N473" s="38"/>
      <c r="O473" s="38"/>
      <c r="P473" s="38"/>
      <c r="Q473" s="38"/>
      <c r="R473" s="38"/>
      <c r="S473" s="38"/>
      <c r="T473" s="39"/>
      <c r="U473" s="39"/>
      <c r="V473" s="39"/>
      <c r="W473" s="39"/>
      <c r="X473" s="39"/>
      <c r="Y473" s="39"/>
      <c r="Z473" s="39"/>
    </row>
    <row r="474">
      <c r="A474" s="218">
        <v>15166.0</v>
      </c>
      <c r="B474" s="166">
        <v>457413.0</v>
      </c>
      <c r="C474" s="167">
        <v>45664.0</v>
      </c>
      <c r="D474" s="168" t="s">
        <v>1374</v>
      </c>
      <c r="E474" s="219" t="s">
        <v>76</v>
      </c>
      <c r="F474" s="168" t="s">
        <v>1375</v>
      </c>
      <c r="G474" s="168"/>
      <c r="H474" s="169" t="s">
        <v>1376</v>
      </c>
      <c r="I474" s="170">
        <v>1225.95</v>
      </c>
      <c r="J474" s="220" t="s">
        <v>1377</v>
      </c>
      <c r="K474" s="172"/>
      <c r="L474" s="172"/>
      <c r="M474" s="172"/>
      <c r="N474" s="172"/>
      <c r="O474" s="172"/>
      <c r="P474" s="172"/>
      <c r="Q474" s="172"/>
      <c r="R474" s="172"/>
      <c r="S474" s="172"/>
      <c r="T474" s="173"/>
      <c r="U474" s="173"/>
      <c r="V474" s="173"/>
      <c r="W474" s="173"/>
      <c r="X474" s="173"/>
      <c r="Y474" s="173"/>
      <c r="Z474" s="173"/>
    </row>
    <row r="475">
      <c r="A475" s="77"/>
      <c r="B475" s="77"/>
      <c r="C475" s="77"/>
      <c r="D475" s="77"/>
      <c r="E475" s="77"/>
      <c r="F475" s="77"/>
      <c r="G475" s="77"/>
      <c r="H475" s="169" t="s">
        <v>1378</v>
      </c>
      <c r="I475" s="170">
        <v>92.56</v>
      </c>
      <c r="J475" s="77"/>
      <c r="K475" s="172"/>
      <c r="L475" s="172"/>
      <c r="M475" s="172"/>
      <c r="N475" s="172"/>
      <c r="O475" s="172"/>
      <c r="P475" s="172"/>
      <c r="Q475" s="172"/>
      <c r="R475" s="172"/>
      <c r="S475" s="172"/>
      <c r="T475" s="173"/>
      <c r="U475" s="173"/>
      <c r="V475" s="173"/>
      <c r="W475" s="173"/>
      <c r="X475" s="173"/>
      <c r="Y475" s="173"/>
      <c r="Z475" s="173"/>
    </row>
    <row r="476">
      <c r="A476" s="202"/>
      <c r="B476" s="203">
        <v>457414.0</v>
      </c>
      <c r="C476" s="221">
        <v>45664.0</v>
      </c>
      <c r="D476" s="205"/>
      <c r="E476" s="205"/>
      <c r="F476" s="205"/>
      <c r="G476" s="222" t="s">
        <v>1379</v>
      </c>
      <c r="H476" s="223" t="s">
        <v>1380</v>
      </c>
      <c r="I476" s="207">
        <f>857.19*2</f>
        <v>1714.38</v>
      </c>
      <c r="J476" s="208"/>
      <c r="K476" s="209"/>
      <c r="L476" s="209"/>
      <c r="M476" s="209"/>
      <c r="N476" s="209"/>
      <c r="O476" s="209"/>
      <c r="P476" s="209"/>
      <c r="Q476" s="209"/>
      <c r="R476" s="209"/>
      <c r="S476" s="209"/>
      <c r="T476" s="210"/>
      <c r="U476" s="210"/>
      <c r="V476" s="210"/>
      <c r="W476" s="210"/>
      <c r="X476" s="210"/>
      <c r="Y476" s="210"/>
      <c r="Z476" s="210"/>
    </row>
    <row r="477">
      <c r="A477" s="164">
        <v>15018.0</v>
      </c>
      <c r="B477" s="50">
        <v>457415.0</v>
      </c>
      <c r="C477" s="201">
        <v>45664.0</v>
      </c>
      <c r="D477" s="134" t="s">
        <v>1381</v>
      </c>
      <c r="E477" s="191" t="s">
        <v>1382</v>
      </c>
      <c r="F477" s="191" t="s">
        <v>65</v>
      </c>
      <c r="G477" s="52"/>
      <c r="H477" s="198" t="s">
        <v>1383</v>
      </c>
      <c r="I477" s="224">
        <v>749.55</v>
      </c>
      <c r="J477" s="143" t="s">
        <v>1384</v>
      </c>
      <c r="K477" s="38"/>
      <c r="L477" s="38"/>
      <c r="M477" s="38"/>
      <c r="N477" s="38"/>
      <c r="O477" s="38"/>
      <c r="P477" s="38"/>
      <c r="Q477" s="38"/>
      <c r="R477" s="38"/>
      <c r="S477" s="38"/>
      <c r="T477" s="39"/>
      <c r="U477" s="39"/>
      <c r="V477" s="39"/>
      <c r="W477" s="39"/>
      <c r="X477" s="39"/>
      <c r="Y477" s="39"/>
      <c r="Z477" s="39"/>
    </row>
    <row r="478">
      <c r="A478" s="225" t="s">
        <v>1385</v>
      </c>
      <c r="B478" s="111">
        <v>457416.0</v>
      </c>
      <c r="C478" s="226">
        <v>45664.0</v>
      </c>
      <c r="D478" s="227" t="s">
        <v>1386</v>
      </c>
      <c r="E478" s="113"/>
      <c r="F478" s="113"/>
      <c r="G478" s="227"/>
      <c r="H478" s="228" t="s">
        <v>1349</v>
      </c>
      <c r="I478" s="229">
        <v>396.64</v>
      </c>
      <c r="J478" s="230" t="s">
        <v>1387</v>
      </c>
      <c r="K478" s="231" t="s">
        <v>1388</v>
      </c>
      <c r="L478" s="100"/>
      <c r="M478" s="100"/>
      <c r="N478" s="100"/>
      <c r="O478" s="100"/>
      <c r="P478" s="100"/>
      <c r="Q478" s="100"/>
      <c r="R478" s="100"/>
      <c r="S478" s="100"/>
      <c r="T478" s="101"/>
      <c r="U478" s="101"/>
      <c r="V478" s="101"/>
      <c r="W478" s="101"/>
      <c r="X478" s="101"/>
      <c r="Y478" s="101"/>
      <c r="Z478" s="101"/>
    </row>
    <row r="479">
      <c r="A479" s="132" t="s">
        <v>1389</v>
      </c>
      <c r="B479" s="41">
        <v>457417.0</v>
      </c>
      <c r="C479" s="211">
        <v>45665.0</v>
      </c>
      <c r="D479" s="134" t="s">
        <v>1390</v>
      </c>
      <c r="E479" s="134" t="s">
        <v>1391</v>
      </c>
      <c r="F479" s="134" t="s">
        <v>828</v>
      </c>
      <c r="G479" s="43"/>
      <c r="H479" s="232" t="s">
        <v>1349</v>
      </c>
      <c r="I479" s="224">
        <v>396.64</v>
      </c>
      <c r="J479" s="109" t="s">
        <v>1392</v>
      </c>
      <c r="K479" s="47"/>
      <c r="L479" s="47"/>
      <c r="M479" s="47"/>
      <c r="N479" s="47"/>
      <c r="O479" s="47"/>
      <c r="P479" s="47"/>
      <c r="Q479" s="47"/>
      <c r="R479" s="47"/>
      <c r="S479" s="47"/>
      <c r="T479" s="48"/>
      <c r="U479" s="48"/>
      <c r="V479" s="48"/>
      <c r="W479" s="48"/>
      <c r="X479" s="48"/>
      <c r="Y479" s="48"/>
      <c r="Z479" s="48"/>
    </row>
    <row r="480">
      <c r="A480" s="164">
        <v>14457.0</v>
      </c>
      <c r="B480" s="50">
        <v>457418.0</v>
      </c>
      <c r="C480" s="201">
        <v>45665.0</v>
      </c>
      <c r="D480" s="134" t="s">
        <v>462</v>
      </c>
      <c r="E480" s="191" t="s">
        <v>1393</v>
      </c>
      <c r="F480" s="191" t="s">
        <v>105</v>
      </c>
      <c r="G480" s="52"/>
      <c r="H480" s="198" t="s">
        <v>1394</v>
      </c>
      <c r="I480" s="224">
        <v>749.55</v>
      </c>
      <c r="J480" s="143" t="s">
        <v>1395</v>
      </c>
      <c r="K480" s="38"/>
      <c r="L480" s="38"/>
      <c r="M480" s="38"/>
      <c r="N480" s="38"/>
      <c r="O480" s="38"/>
      <c r="P480" s="38"/>
      <c r="Q480" s="38"/>
      <c r="R480" s="38"/>
      <c r="S480" s="38"/>
      <c r="T480" s="39"/>
      <c r="U480" s="39"/>
      <c r="V480" s="39"/>
      <c r="W480" s="39"/>
      <c r="X480" s="39"/>
      <c r="Y480" s="39"/>
      <c r="Z480" s="39"/>
    </row>
    <row r="481">
      <c r="A481" s="202"/>
      <c r="B481" s="203">
        <v>457419.0</v>
      </c>
      <c r="C481" s="221">
        <v>45665.0</v>
      </c>
      <c r="D481" s="205"/>
      <c r="E481" s="205"/>
      <c r="F481" s="205"/>
      <c r="G481" s="222" t="s">
        <v>1396</v>
      </c>
      <c r="H481" s="223" t="s">
        <v>1397</v>
      </c>
      <c r="I481" s="233">
        <v>1836.02</v>
      </c>
      <c r="J481" s="208"/>
      <c r="K481" s="209"/>
      <c r="L481" s="209"/>
      <c r="M481" s="209"/>
      <c r="N481" s="209"/>
      <c r="O481" s="209"/>
      <c r="P481" s="209"/>
      <c r="Q481" s="209"/>
      <c r="R481" s="209"/>
      <c r="S481" s="209"/>
      <c r="T481" s="210"/>
      <c r="U481" s="210"/>
      <c r="V481" s="210"/>
      <c r="W481" s="210"/>
      <c r="X481" s="210"/>
      <c r="Y481" s="210"/>
      <c r="Z481" s="210"/>
    </row>
    <row r="482">
      <c r="A482" s="132" t="s">
        <v>1398</v>
      </c>
      <c r="B482" s="41">
        <v>457420.0</v>
      </c>
      <c r="C482" s="211">
        <v>45665.0</v>
      </c>
      <c r="D482" s="134" t="s">
        <v>1399</v>
      </c>
      <c r="E482" s="134" t="s">
        <v>1382</v>
      </c>
      <c r="F482" s="134" t="s">
        <v>1400</v>
      </c>
      <c r="G482" s="134"/>
      <c r="H482" s="232" t="s">
        <v>1349</v>
      </c>
      <c r="I482" s="224">
        <v>396.64</v>
      </c>
      <c r="J482" s="109" t="s">
        <v>1401</v>
      </c>
      <c r="K482" s="47"/>
      <c r="L482" s="47"/>
      <c r="M482" s="47"/>
      <c r="N482" s="47"/>
      <c r="O482" s="47"/>
      <c r="P482" s="47"/>
      <c r="Q482" s="47"/>
      <c r="R482" s="47"/>
      <c r="S482" s="47"/>
      <c r="T482" s="48"/>
      <c r="U482" s="48"/>
      <c r="V482" s="48"/>
      <c r="W482" s="48"/>
      <c r="X482" s="48"/>
      <c r="Y482" s="48"/>
      <c r="Z482" s="48"/>
    </row>
    <row r="483">
      <c r="A483" s="164" t="s">
        <v>1402</v>
      </c>
      <c r="B483" s="50">
        <v>457421.0</v>
      </c>
      <c r="C483" s="201">
        <v>45666.0</v>
      </c>
      <c r="D483" s="134" t="s">
        <v>1037</v>
      </c>
      <c r="E483" s="191" t="s">
        <v>104</v>
      </c>
      <c r="F483" s="191" t="s">
        <v>1403</v>
      </c>
      <c r="G483" s="191"/>
      <c r="H483" s="198" t="s">
        <v>1349</v>
      </c>
      <c r="I483" s="224">
        <v>396.64</v>
      </c>
      <c r="J483" s="143" t="s">
        <v>1404</v>
      </c>
      <c r="K483" s="38"/>
      <c r="L483" s="38"/>
      <c r="M483" s="38"/>
      <c r="N483" s="38"/>
      <c r="O483" s="38"/>
      <c r="P483" s="38"/>
      <c r="Q483" s="38"/>
      <c r="R483" s="38"/>
      <c r="S483" s="38"/>
      <c r="T483" s="39"/>
      <c r="U483" s="39"/>
      <c r="V483" s="39"/>
      <c r="W483" s="39"/>
      <c r="X483" s="39"/>
      <c r="Y483" s="39"/>
      <c r="Z483" s="39"/>
    </row>
    <row r="484">
      <c r="A484" s="234" t="s">
        <v>69</v>
      </c>
      <c r="B484" s="58">
        <v>457422.0</v>
      </c>
      <c r="C484" s="235" t="s">
        <v>69</v>
      </c>
      <c r="D484" s="236" t="s">
        <v>69</v>
      </c>
      <c r="E484" s="237" t="s">
        <v>69</v>
      </c>
      <c r="F484" s="237" t="s">
        <v>69</v>
      </c>
      <c r="G484" s="237" t="s">
        <v>69</v>
      </c>
      <c r="H484" s="238" t="s">
        <v>69</v>
      </c>
      <c r="I484" s="239">
        <v>0.0</v>
      </c>
      <c r="J484" s="240" t="s">
        <v>69</v>
      </c>
      <c r="K484" s="241"/>
      <c r="L484" s="241"/>
      <c r="M484" s="241"/>
      <c r="N484" s="241"/>
      <c r="O484" s="241"/>
      <c r="P484" s="241"/>
      <c r="Q484" s="241"/>
      <c r="R484" s="241"/>
      <c r="S484" s="241"/>
      <c r="T484" s="242"/>
      <c r="U484" s="242"/>
      <c r="V484" s="242"/>
      <c r="W484" s="242"/>
      <c r="X484" s="242"/>
      <c r="Y484" s="242"/>
      <c r="Z484" s="242"/>
    </row>
    <row r="485">
      <c r="A485" s="164" t="s">
        <v>1405</v>
      </c>
      <c r="B485" s="50">
        <v>457423.0</v>
      </c>
      <c r="C485" s="201">
        <v>45666.0</v>
      </c>
      <c r="D485" s="134" t="s">
        <v>1406</v>
      </c>
      <c r="E485" s="191" t="s">
        <v>173</v>
      </c>
      <c r="F485" s="191" t="s">
        <v>174</v>
      </c>
      <c r="G485" s="52"/>
      <c r="H485" s="198" t="s">
        <v>1349</v>
      </c>
      <c r="I485" s="224">
        <v>396.64</v>
      </c>
      <c r="J485" s="143" t="s">
        <v>1407</v>
      </c>
      <c r="K485" s="38"/>
      <c r="L485" s="38"/>
      <c r="M485" s="38"/>
      <c r="N485" s="38"/>
      <c r="O485" s="38"/>
      <c r="P485" s="38"/>
      <c r="Q485" s="38"/>
      <c r="R485" s="38"/>
      <c r="S485" s="38"/>
      <c r="T485" s="39"/>
      <c r="U485" s="39"/>
      <c r="V485" s="39"/>
      <c r="W485" s="39"/>
      <c r="X485" s="39"/>
      <c r="Y485" s="39"/>
      <c r="Z485" s="39"/>
    </row>
    <row r="486">
      <c r="A486" s="164">
        <v>14619.0</v>
      </c>
      <c r="B486" s="50">
        <v>457424.0</v>
      </c>
      <c r="C486" s="201">
        <v>45666.0</v>
      </c>
      <c r="D486" s="134" t="s">
        <v>1408</v>
      </c>
      <c r="E486" s="52"/>
      <c r="F486" s="52"/>
      <c r="G486" s="52"/>
      <c r="H486" s="198" t="s">
        <v>1394</v>
      </c>
      <c r="I486" s="224">
        <v>749.55</v>
      </c>
      <c r="J486" s="143" t="s">
        <v>1409</v>
      </c>
      <c r="K486" s="38"/>
      <c r="L486" s="38"/>
      <c r="M486" s="38"/>
      <c r="N486" s="38"/>
      <c r="O486" s="38"/>
      <c r="P486" s="38"/>
      <c r="Q486" s="38"/>
      <c r="R486" s="38"/>
      <c r="S486" s="38"/>
      <c r="T486" s="39"/>
      <c r="U486" s="39"/>
      <c r="V486" s="39"/>
      <c r="W486" s="39"/>
      <c r="X486" s="39"/>
      <c r="Y486" s="39"/>
      <c r="Z486" s="39"/>
    </row>
    <row r="487">
      <c r="A487" s="164">
        <v>15530.0</v>
      </c>
      <c r="B487" s="50">
        <v>457425.0</v>
      </c>
      <c r="C487" s="201">
        <v>45667.0</v>
      </c>
      <c r="D487" s="134" t="s">
        <v>1410</v>
      </c>
      <c r="E487" s="191" t="s">
        <v>1411</v>
      </c>
      <c r="F487" s="52"/>
      <c r="G487" s="52"/>
      <c r="H487" s="198" t="s">
        <v>1394</v>
      </c>
      <c r="I487" s="224">
        <v>749.55</v>
      </c>
      <c r="J487" s="143" t="s">
        <v>1412</v>
      </c>
      <c r="K487" s="38"/>
      <c r="L487" s="38"/>
      <c r="M487" s="38"/>
      <c r="N487" s="38"/>
      <c r="O487" s="38"/>
      <c r="P487" s="38"/>
      <c r="Q487" s="38"/>
      <c r="R487" s="38"/>
      <c r="S487" s="38"/>
      <c r="T487" s="39"/>
      <c r="U487" s="39"/>
      <c r="V487" s="39"/>
      <c r="W487" s="39"/>
      <c r="X487" s="39"/>
      <c r="Y487" s="39"/>
      <c r="Z487" s="39"/>
    </row>
    <row r="488">
      <c r="A488" s="164" t="s">
        <v>1413</v>
      </c>
      <c r="B488" s="50">
        <v>457426.0</v>
      </c>
      <c r="C488" s="201">
        <v>45667.0</v>
      </c>
      <c r="D488" s="134" t="s">
        <v>1414</v>
      </c>
      <c r="E488" s="191" t="s">
        <v>1160</v>
      </c>
      <c r="F488" s="191" t="s">
        <v>367</v>
      </c>
      <c r="G488" s="52"/>
      <c r="H488" s="198" t="s">
        <v>1415</v>
      </c>
      <c r="I488" s="45">
        <f>396.64*8</f>
        <v>3173.12</v>
      </c>
      <c r="J488" s="136"/>
      <c r="K488" s="38"/>
      <c r="L488" s="38"/>
      <c r="M488" s="38"/>
      <c r="N488" s="38"/>
      <c r="O488" s="38"/>
      <c r="P488" s="38"/>
      <c r="Q488" s="38"/>
      <c r="R488" s="38"/>
      <c r="S488" s="38"/>
      <c r="T488" s="39"/>
      <c r="U488" s="39"/>
      <c r="V488" s="39"/>
      <c r="W488" s="39"/>
      <c r="X488" s="39"/>
      <c r="Y488" s="39"/>
      <c r="Z488" s="39"/>
    </row>
    <row r="489">
      <c r="A489" s="164">
        <v>15384.0</v>
      </c>
      <c r="B489" s="50">
        <v>457427.0</v>
      </c>
      <c r="C489" s="201">
        <v>45667.0</v>
      </c>
      <c r="D489" s="43"/>
      <c r="E489" s="52"/>
      <c r="F489" s="52"/>
      <c r="G489" s="191" t="s">
        <v>1416</v>
      </c>
      <c r="H489" s="198" t="s">
        <v>1394</v>
      </c>
      <c r="I489" s="224">
        <v>749.55</v>
      </c>
      <c r="J489" s="143" t="s">
        <v>1417</v>
      </c>
      <c r="K489" s="38"/>
      <c r="L489" s="38"/>
      <c r="M489" s="38"/>
      <c r="N489" s="38"/>
      <c r="O489" s="38"/>
      <c r="P489" s="38"/>
      <c r="Q489" s="38"/>
      <c r="R489" s="38"/>
      <c r="S489" s="38"/>
      <c r="T489" s="39"/>
      <c r="U489" s="39"/>
      <c r="V489" s="39"/>
      <c r="W489" s="39"/>
      <c r="X489" s="39"/>
      <c r="Y489" s="39"/>
      <c r="Z489" s="39"/>
    </row>
    <row r="490">
      <c r="A490" s="202"/>
      <c r="B490" s="203">
        <v>457428.0</v>
      </c>
      <c r="C490" s="221">
        <v>45667.0</v>
      </c>
      <c r="D490" s="205"/>
      <c r="E490" s="205"/>
      <c r="F490" s="205"/>
      <c r="G490" s="222" t="s">
        <v>1418</v>
      </c>
      <c r="H490" s="223" t="s">
        <v>1419</v>
      </c>
      <c r="I490" s="207">
        <f>857.19*4</f>
        <v>3428.76</v>
      </c>
      <c r="J490" s="208"/>
      <c r="K490" s="209"/>
      <c r="L490" s="209"/>
      <c r="M490" s="209"/>
      <c r="N490" s="209"/>
      <c r="O490" s="209"/>
      <c r="P490" s="209"/>
      <c r="Q490" s="209"/>
      <c r="R490" s="209"/>
      <c r="S490" s="209"/>
      <c r="T490" s="210"/>
      <c r="U490" s="210"/>
      <c r="V490" s="210"/>
      <c r="W490" s="210"/>
      <c r="X490" s="210"/>
      <c r="Y490" s="210"/>
      <c r="Z490" s="210"/>
    </row>
    <row r="491">
      <c r="A491" s="202"/>
      <c r="B491" s="203">
        <v>457429.0</v>
      </c>
      <c r="C491" s="221">
        <v>45667.0</v>
      </c>
      <c r="D491" s="205"/>
      <c r="E491" s="205"/>
      <c r="F491" s="205"/>
      <c r="G491" s="222" t="s">
        <v>1418</v>
      </c>
      <c r="H491" s="223" t="s">
        <v>1420</v>
      </c>
      <c r="I491" s="207">
        <f>857.19*2</f>
        <v>1714.38</v>
      </c>
      <c r="J491" s="208"/>
      <c r="K491" s="209"/>
      <c r="L491" s="209"/>
      <c r="M491" s="209"/>
      <c r="N491" s="209"/>
      <c r="O491" s="209"/>
      <c r="P491" s="209"/>
      <c r="Q491" s="209"/>
      <c r="R491" s="209"/>
      <c r="S491" s="209"/>
      <c r="T491" s="210"/>
      <c r="U491" s="210"/>
      <c r="V491" s="210"/>
      <c r="W491" s="210"/>
      <c r="X491" s="210"/>
      <c r="Y491" s="210"/>
      <c r="Z491" s="210"/>
    </row>
    <row r="492">
      <c r="A492" s="132">
        <v>16132.0</v>
      </c>
      <c r="B492" s="41">
        <v>457430.0</v>
      </c>
      <c r="C492" s="211">
        <v>45667.0</v>
      </c>
      <c r="D492" s="134" t="s">
        <v>1421</v>
      </c>
      <c r="E492" s="134" t="s">
        <v>1422</v>
      </c>
      <c r="F492" s="134" t="s">
        <v>437</v>
      </c>
      <c r="G492" s="43"/>
      <c r="H492" s="232" t="s">
        <v>1423</v>
      </c>
      <c r="I492" s="224">
        <v>857.19</v>
      </c>
      <c r="J492" s="109" t="s">
        <v>1424</v>
      </c>
      <c r="K492" s="47"/>
      <c r="L492" s="47"/>
      <c r="M492" s="47"/>
      <c r="N492" s="47"/>
      <c r="O492" s="47"/>
      <c r="P492" s="47"/>
      <c r="Q492" s="47"/>
      <c r="R492" s="47"/>
      <c r="S492" s="47"/>
      <c r="T492" s="48"/>
      <c r="U492" s="48"/>
      <c r="V492" s="48"/>
      <c r="W492" s="48"/>
      <c r="X492" s="48"/>
      <c r="Y492" s="48"/>
      <c r="Z492" s="48"/>
    </row>
    <row r="493">
      <c r="A493" s="212"/>
      <c r="B493" s="213">
        <v>457431.0</v>
      </c>
      <c r="C493" s="214"/>
      <c r="D493" s="243" t="s">
        <v>136</v>
      </c>
      <c r="E493" s="243" t="s">
        <v>1425</v>
      </c>
      <c r="F493" s="215"/>
      <c r="G493" s="215"/>
      <c r="H493" s="223" t="s">
        <v>1426</v>
      </c>
      <c r="I493" s="207">
        <f>469.49*12</f>
        <v>5633.88</v>
      </c>
      <c r="J493" s="216"/>
      <c r="K493" s="209"/>
      <c r="L493" s="209"/>
      <c r="M493" s="209"/>
      <c r="N493" s="209"/>
      <c r="O493" s="209"/>
      <c r="P493" s="209"/>
      <c r="Q493" s="209"/>
      <c r="R493" s="209"/>
      <c r="S493" s="209"/>
      <c r="T493" s="210"/>
      <c r="U493" s="210"/>
      <c r="V493" s="210"/>
      <c r="W493" s="210"/>
      <c r="X493" s="210"/>
      <c r="Y493" s="210"/>
      <c r="Z493" s="210"/>
    </row>
    <row r="494">
      <c r="A494" s="77"/>
      <c r="B494" s="77"/>
      <c r="C494" s="77"/>
      <c r="D494" s="77"/>
      <c r="E494" s="77"/>
      <c r="F494" s="77"/>
      <c r="G494" s="77"/>
      <c r="H494" s="223" t="s">
        <v>1394</v>
      </c>
      <c r="I494" s="233">
        <v>749.55</v>
      </c>
      <c r="J494" s="77"/>
      <c r="K494" s="209"/>
      <c r="L494" s="209"/>
      <c r="M494" s="209"/>
      <c r="N494" s="209"/>
      <c r="O494" s="209"/>
      <c r="P494" s="209"/>
      <c r="Q494" s="209"/>
      <c r="R494" s="209"/>
      <c r="S494" s="209"/>
      <c r="T494" s="210"/>
      <c r="U494" s="210"/>
      <c r="V494" s="210"/>
      <c r="W494" s="210"/>
      <c r="X494" s="210"/>
      <c r="Y494" s="210"/>
      <c r="Z494" s="210"/>
    </row>
    <row r="495">
      <c r="A495" s="202"/>
      <c r="B495" s="203">
        <v>457432.0</v>
      </c>
      <c r="C495" s="221">
        <v>45671.0</v>
      </c>
      <c r="D495" s="205"/>
      <c r="E495" s="205"/>
      <c r="F495" s="205"/>
      <c r="G495" s="205"/>
      <c r="H495" s="223"/>
      <c r="I495" s="207"/>
      <c r="J495" s="208"/>
      <c r="K495" s="209"/>
      <c r="L495" s="209"/>
      <c r="M495" s="209"/>
      <c r="N495" s="209"/>
      <c r="O495" s="209"/>
      <c r="P495" s="209"/>
      <c r="Q495" s="209"/>
      <c r="R495" s="209"/>
      <c r="S495" s="209"/>
      <c r="T495" s="210"/>
      <c r="U495" s="210"/>
      <c r="V495" s="210"/>
      <c r="W495" s="210"/>
      <c r="X495" s="210"/>
      <c r="Y495" s="210"/>
      <c r="Z495" s="210"/>
    </row>
    <row r="496">
      <c r="A496" s="185">
        <v>15009.0</v>
      </c>
      <c r="B496" s="186">
        <v>457433.0</v>
      </c>
      <c r="C496" s="244">
        <v>45671.0</v>
      </c>
      <c r="D496" s="189" t="s">
        <v>1427</v>
      </c>
      <c r="E496" s="189" t="s">
        <v>999</v>
      </c>
      <c r="F496" s="189" t="s">
        <v>174</v>
      </c>
      <c r="G496" s="188"/>
      <c r="H496" s="245" t="s">
        <v>1394</v>
      </c>
      <c r="I496" s="246">
        <v>749.55</v>
      </c>
      <c r="J496" s="190" t="s">
        <v>1428</v>
      </c>
      <c r="K496" s="172"/>
      <c r="L496" s="172"/>
      <c r="M496" s="172"/>
      <c r="N496" s="172"/>
      <c r="O496" s="172"/>
      <c r="P496" s="172"/>
      <c r="Q496" s="172"/>
      <c r="R496" s="172"/>
      <c r="S496" s="172"/>
      <c r="T496" s="173"/>
      <c r="U496" s="173"/>
      <c r="V496" s="173"/>
      <c r="W496" s="173"/>
      <c r="X496" s="173"/>
      <c r="Y496" s="173"/>
      <c r="Z496" s="173"/>
    </row>
    <row r="497">
      <c r="A497" s="218" t="s">
        <v>1429</v>
      </c>
      <c r="B497" s="166">
        <v>457434.0</v>
      </c>
      <c r="C497" s="247">
        <v>45671.0</v>
      </c>
      <c r="D497" s="219" t="s">
        <v>1430</v>
      </c>
      <c r="E497" s="219" t="s">
        <v>165</v>
      </c>
      <c r="F497" s="219" t="s">
        <v>1431</v>
      </c>
      <c r="G497" s="168"/>
      <c r="H497" s="245" t="s">
        <v>1432</v>
      </c>
      <c r="I497" s="246">
        <v>209.27</v>
      </c>
      <c r="J497" s="220" t="s">
        <v>1433</v>
      </c>
      <c r="K497" s="172"/>
      <c r="L497" s="172"/>
      <c r="M497" s="172"/>
      <c r="N497" s="172"/>
      <c r="O497" s="172"/>
      <c r="P497" s="172"/>
      <c r="Q497" s="172"/>
      <c r="R497" s="172"/>
      <c r="S497" s="172"/>
      <c r="T497" s="248"/>
      <c r="U497" s="173"/>
      <c r="V497" s="173"/>
      <c r="W497" s="173"/>
      <c r="X497" s="173"/>
      <c r="Y497" s="173"/>
      <c r="Z497" s="173"/>
    </row>
    <row r="498">
      <c r="A498" s="77"/>
      <c r="B498" s="77"/>
      <c r="C498" s="77"/>
      <c r="D498" s="77"/>
      <c r="E498" s="77"/>
      <c r="F498" s="77"/>
      <c r="G498" s="77"/>
      <c r="H498" s="249" t="s">
        <v>1434</v>
      </c>
      <c r="I498" s="246">
        <v>809.31</v>
      </c>
      <c r="J498" s="77"/>
      <c r="K498" s="172"/>
      <c r="L498" s="172"/>
      <c r="M498" s="172"/>
      <c r="N498" s="172"/>
      <c r="O498" s="172"/>
      <c r="P498" s="172"/>
      <c r="Q498" s="172"/>
      <c r="R498" s="172"/>
      <c r="S498" s="172"/>
      <c r="T498" s="173"/>
      <c r="U498" s="173"/>
      <c r="V498" s="173"/>
      <c r="W498" s="173"/>
      <c r="X498" s="173"/>
      <c r="Y498" s="173"/>
      <c r="Z498" s="173"/>
    </row>
    <row r="499">
      <c r="A499" s="202"/>
      <c r="B499" s="203">
        <v>457435.0</v>
      </c>
      <c r="C499" s="221">
        <v>45671.0</v>
      </c>
      <c r="D499" s="222" t="s">
        <v>1435</v>
      </c>
      <c r="E499" s="222" t="s">
        <v>655</v>
      </c>
      <c r="F499" s="222" t="s">
        <v>1436</v>
      </c>
      <c r="G499" s="205"/>
      <c r="H499" s="223" t="s">
        <v>1437</v>
      </c>
      <c r="I499" s="207">
        <f>396.64*2</f>
        <v>793.28</v>
      </c>
      <c r="J499" s="208"/>
      <c r="K499" s="209"/>
      <c r="L499" s="209"/>
      <c r="M499" s="209"/>
      <c r="N499" s="209"/>
      <c r="O499" s="209"/>
      <c r="P499" s="209"/>
      <c r="Q499" s="209"/>
      <c r="R499" s="209"/>
      <c r="S499" s="209"/>
      <c r="T499" s="210"/>
      <c r="U499" s="210"/>
      <c r="V499" s="210"/>
      <c r="W499" s="210"/>
      <c r="X499" s="210"/>
      <c r="Y499" s="210"/>
      <c r="Z499" s="210"/>
    </row>
    <row r="500">
      <c r="A500" s="202"/>
      <c r="B500" s="203">
        <v>457436.0</v>
      </c>
      <c r="C500" s="221">
        <v>45671.0</v>
      </c>
      <c r="D500" s="205"/>
      <c r="E500" s="205"/>
      <c r="F500" s="205"/>
      <c r="G500" s="222" t="s">
        <v>811</v>
      </c>
      <c r="H500" s="223" t="s">
        <v>1394</v>
      </c>
      <c r="I500" s="233">
        <v>749.55</v>
      </c>
      <c r="J500" s="208"/>
      <c r="K500" s="209"/>
      <c r="L500" s="209"/>
      <c r="M500" s="209"/>
      <c r="N500" s="209"/>
      <c r="O500" s="209"/>
      <c r="P500" s="209"/>
      <c r="Q500" s="209"/>
      <c r="R500" s="209"/>
      <c r="S500" s="209"/>
      <c r="T500" s="210"/>
      <c r="U500" s="210"/>
      <c r="V500" s="210"/>
      <c r="W500" s="210"/>
      <c r="X500" s="210"/>
      <c r="Y500" s="210"/>
      <c r="Z500" s="210"/>
    </row>
    <row r="501">
      <c r="A501" s="234" t="s">
        <v>69</v>
      </c>
      <c r="B501" s="58">
        <v>457437.0</v>
      </c>
      <c r="C501" s="235" t="s">
        <v>69</v>
      </c>
      <c r="D501" s="236" t="s">
        <v>69</v>
      </c>
      <c r="E501" s="237" t="s">
        <v>69</v>
      </c>
      <c r="F501" s="237" t="s">
        <v>69</v>
      </c>
      <c r="G501" s="237" t="s">
        <v>69</v>
      </c>
      <c r="H501" s="238" t="s">
        <v>69</v>
      </c>
      <c r="I501" s="239">
        <v>0.0</v>
      </c>
      <c r="J501" s="240" t="s">
        <v>69</v>
      </c>
      <c r="K501" s="241"/>
      <c r="L501" s="241"/>
      <c r="M501" s="241"/>
      <c r="N501" s="241"/>
      <c r="O501" s="241"/>
      <c r="P501" s="241"/>
      <c r="Q501" s="241"/>
      <c r="R501" s="241"/>
      <c r="S501" s="241"/>
      <c r="T501" s="242"/>
      <c r="U501" s="242"/>
      <c r="V501" s="242"/>
      <c r="W501" s="242"/>
      <c r="X501" s="242"/>
      <c r="Y501" s="242"/>
      <c r="Z501" s="242"/>
    </row>
    <row r="502">
      <c r="A502" s="202"/>
      <c r="B502" s="203">
        <v>457438.0</v>
      </c>
      <c r="C502" s="221">
        <v>45671.0</v>
      </c>
      <c r="D502" s="205"/>
      <c r="E502" s="205"/>
      <c r="F502" s="205"/>
      <c r="G502" s="222" t="s">
        <v>811</v>
      </c>
      <c r="H502" s="223" t="s">
        <v>1438</v>
      </c>
      <c r="I502" s="233">
        <v>1225.98</v>
      </c>
      <c r="J502" s="208"/>
      <c r="K502" s="209"/>
      <c r="L502" s="209"/>
      <c r="M502" s="209"/>
      <c r="N502" s="209"/>
      <c r="O502" s="209"/>
      <c r="P502" s="209"/>
      <c r="Q502" s="209"/>
      <c r="R502" s="209"/>
      <c r="S502" s="209"/>
      <c r="T502" s="210"/>
      <c r="U502" s="210"/>
      <c r="V502" s="210"/>
      <c r="W502" s="210"/>
      <c r="X502" s="210"/>
      <c r="Y502" s="210"/>
      <c r="Z502" s="210"/>
    </row>
    <row r="503">
      <c r="A503" s="185">
        <v>16062.0</v>
      </c>
      <c r="B503" s="186">
        <v>457439.0</v>
      </c>
      <c r="C503" s="244">
        <v>45671.0</v>
      </c>
      <c r="D503" s="189" t="s">
        <v>221</v>
      </c>
      <c r="E503" s="189" t="s">
        <v>222</v>
      </c>
      <c r="F503" s="189" t="s">
        <v>223</v>
      </c>
      <c r="G503" s="188"/>
      <c r="H503" s="245" t="s">
        <v>1423</v>
      </c>
      <c r="I503" s="246">
        <v>857.19</v>
      </c>
      <c r="J503" s="190" t="s">
        <v>1439</v>
      </c>
      <c r="K503" s="172"/>
      <c r="L503" s="172"/>
      <c r="M503" s="172"/>
      <c r="N503" s="172"/>
      <c r="O503" s="172"/>
      <c r="P503" s="172"/>
      <c r="Q503" s="172"/>
      <c r="R503" s="172"/>
      <c r="S503" s="172"/>
      <c r="T503" s="173"/>
      <c r="U503" s="173"/>
      <c r="V503" s="173"/>
      <c r="W503" s="173"/>
      <c r="X503" s="173"/>
      <c r="Y503" s="173"/>
      <c r="Z503" s="173"/>
    </row>
    <row r="504">
      <c r="A504" s="132" t="s">
        <v>1440</v>
      </c>
      <c r="B504" s="41">
        <v>457440.0</v>
      </c>
      <c r="C504" s="211">
        <v>45671.0</v>
      </c>
      <c r="D504" s="43"/>
      <c r="E504" s="43"/>
      <c r="F504" s="43"/>
      <c r="G504" s="134" t="s">
        <v>1441</v>
      </c>
      <c r="H504" s="232" t="s">
        <v>1349</v>
      </c>
      <c r="I504" s="224">
        <v>396.64</v>
      </c>
      <c r="J504" s="109" t="s">
        <v>1442</v>
      </c>
      <c r="K504" s="47"/>
      <c r="L504" s="47"/>
      <c r="M504" s="47"/>
      <c r="N504" s="47"/>
      <c r="O504" s="47"/>
      <c r="P504" s="47"/>
      <c r="Q504" s="47"/>
      <c r="R504" s="47"/>
      <c r="S504" s="47"/>
      <c r="T504" s="48"/>
      <c r="U504" s="48"/>
      <c r="V504" s="48"/>
      <c r="W504" s="48"/>
      <c r="X504" s="48"/>
      <c r="Y504" s="48"/>
      <c r="Z504" s="48"/>
    </row>
    <row r="505">
      <c r="A505" s="164">
        <v>15446.0</v>
      </c>
      <c r="B505" s="50">
        <v>457441.0</v>
      </c>
      <c r="C505" s="201">
        <v>45672.0</v>
      </c>
      <c r="D505" s="134" t="s">
        <v>1443</v>
      </c>
      <c r="E505" s="191" t="s">
        <v>437</v>
      </c>
      <c r="F505" s="191" t="s">
        <v>1244</v>
      </c>
      <c r="G505" s="52"/>
      <c r="H505" s="198" t="s">
        <v>1394</v>
      </c>
      <c r="I505" s="224">
        <v>749.55</v>
      </c>
      <c r="J505" s="143" t="s">
        <v>1444</v>
      </c>
      <c r="K505" s="38"/>
      <c r="L505" s="38"/>
      <c r="M505" s="38"/>
      <c r="N505" s="38"/>
      <c r="O505" s="38"/>
      <c r="P505" s="38"/>
      <c r="Q505" s="38"/>
      <c r="R505" s="38"/>
      <c r="S505" s="38"/>
      <c r="T505" s="39"/>
      <c r="U505" s="39"/>
      <c r="V505" s="39"/>
      <c r="W505" s="39"/>
      <c r="X505" s="39"/>
      <c r="Y505" s="39"/>
      <c r="Z505" s="39"/>
    </row>
    <row r="506">
      <c r="A506" s="132" t="s">
        <v>1445</v>
      </c>
      <c r="B506" s="41">
        <v>457442.0</v>
      </c>
      <c r="C506" s="211">
        <v>45672.0</v>
      </c>
      <c r="D506" s="134" t="s">
        <v>1446</v>
      </c>
      <c r="E506" s="134" t="s">
        <v>1447</v>
      </c>
      <c r="F506" s="134" t="s">
        <v>342</v>
      </c>
      <c r="G506" s="43"/>
      <c r="H506" s="232" t="s">
        <v>1349</v>
      </c>
      <c r="I506" s="224">
        <v>396.64</v>
      </c>
      <c r="J506" s="109" t="s">
        <v>1448</v>
      </c>
      <c r="K506" s="47"/>
      <c r="L506" s="47"/>
      <c r="M506" s="47"/>
      <c r="N506" s="47"/>
      <c r="O506" s="47"/>
      <c r="P506" s="47"/>
      <c r="Q506" s="47"/>
      <c r="R506" s="47"/>
      <c r="S506" s="47"/>
      <c r="T506" s="48"/>
      <c r="U506" s="48"/>
      <c r="V506" s="48"/>
      <c r="W506" s="48"/>
      <c r="X506" s="48"/>
      <c r="Y506" s="48"/>
      <c r="Z506" s="48"/>
    </row>
    <row r="507">
      <c r="A507" s="234" t="s">
        <v>69</v>
      </c>
      <c r="B507" s="58">
        <v>457443.0</v>
      </c>
      <c r="C507" s="235" t="s">
        <v>69</v>
      </c>
      <c r="D507" s="236" t="s">
        <v>69</v>
      </c>
      <c r="E507" s="237" t="s">
        <v>69</v>
      </c>
      <c r="F507" s="237" t="s">
        <v>69</v>
      </c>
      <c r="G507" s="237" t="s">
        <v>69</v>
      </c>
      <c r="H507" s="238" t="s">
        <v>69</v>
      </c>
      <c r="I507" s="239">
        <v>0.0</v>
      </c>
      <c r="J507" s="240" t="s">
        <v>69</v>
      </c>
      <c r="K507" s="241"/>
      <c r="L507" s="241"/>
      <c r="M507" s="241"/>
      <c r="N507" s="241"/>
      <c r="O507" s="241"/>
      <c r="P507" s="241"/>
      <c r="Q507" s="241"/>
      <c r="R507" s="241"/>
      <c r="S507" s="241"/>
      <c r="T507" s="242"/>
      <c r="U507" s="242"/>
      <c r="V507" s="242"/>
      <c r="W507" s="242"/>
      <c r="X507" s="242"/>
      <c r="Y507" s="242"/>
      <c r="Z507" s="242"/>
    </row>
    <row r="508">
      <c r="A508" s="164" t="s">
        <v>1449</v>
      </c>
      <c r="B508" s="50">
        <v>457444.0</v>
      </c>
      <c r="C508" s="201">
        <v>45672.0</v>
      </c>
      <c r="D508" s="134" t="s">
        <v>1450</v>
      </c>
      <c r="E508" s="191" t="s">
        <v>105</v>
      </c>
      <c r="F508" s="191" t="s">
        <v>238</v>
      </c>
      <c r="G508" s="52"/>
      <c r="H508" s="198" t="s">
        <v>1349</v>
      </c>
      <c r="I508" s="224">
        <v>396.64</v>
      </c>
      <c r="J508" s="143" t="s">
        <v>1451</v>
      </c>
      <c r="K508" s="38"/>
      <c r="L508" s="38"/>
      <c r="M508" s="38"/>
      <c r="N508" s="38"/>
      <c r="O508" s="38"/>
      <c r="P508" s="38"/>
      <c r="Q508" s="38"/>
      <c r="R508" s="38"/>
      <c r="S508" s="38"/>
      <c r="T508" s="39"/>
      <c r="U508" s="39"/>
      <c r="V508" s="39"/>
      <c r="W508" s="39"/>
      <c r="X508" s="39"/>
      <c r="Y508" s="39"/>
      <c r="Z508" s="39"/>
    </row>
    <row r="509">
      <c r="A509" s="234" t="s">
        <v>69</v>
      </c>
      <c r="B509" s="58">
        <v>457445.0</v>
      </c>
      <c r="C509" s="235" t="s">
        <v>69</v>
      </c>
      <c r="D509" s="236" t="s">
        <v>69</v>
      </c>
      <c r="E509" s="237" t="s">
        <v>69</v>
      </c>
      <c r="F509" s="237" t="s">
        <v>69</v>
      </c>
      <c r="G509" s="237" t="s">
        <v>69</v>
      </c>
      <c r="H509" s="238" t="s">
        <v>69</v>
      </c>
      <c r="I509" s="239">
        <v>0.0</v>
      </c>
      <c r="J509" s="240" t="s">
        <v>69</v>
      </c>
      <c r="K509" s="241"/>
      <c r="L509" s="241"/>
      <c r="M509" s="241"/>
      <c r="N509" s="241"/>
      <c r="O509" s="241"/>
      <c r="P509" s="241"/>
      <c r="Q509" s="241"/>
      <c r="R509" s="241"/>
      <c r="S509" s="241"/>
      <c r="T509" s="242"/>
      <c r="U509" s="242"/>
      <c r="V509" s="242"/>
      <c r="W509" s="242"/>
      <c r="X509" s="242"/>
      <c r="Y509" s="242"/>
      <c r="Z509" s="242"/>
    </row>
    <row r="510">
      <c r="A510" s="212"/>
      <c r="B510" s="213">
        <v>457446.0</v>
      </c>
      <c r="C510" s="250">
        <v>45672.0</v>
      </c>
      <c r="D510" s="215"/>
      <c r="E510" s="215"/>
      <c r="F510" s="243"/>
      <c r="G510" s="243" t="s">
        <v>1452</v>
      </c>
      <c r="H510" s="223" t="s">
        <v>1453</v>
      </c>
      <c r="I510" s="207">
        <f>3861.45*6</f>
        <v>23168.7</v>
      </c>
      <c r="J510" s="208"/>
      <c r="K510" s="209"/>
      <c r="L510" s="209"/>
      <c r="M510" s="209"/>
      <c r="N510" s="209"/>
      <c r="O510" s="209"/>
      <c r="P510" s="209"/>
      <c r="Q510" s="209"/>
      <c r="R510" s="209"/>
      <c r="S510" s="209"/>
      <c r="T510" s="210"/>
      <c r="U510" s="210"/>
      <c r="V510" s="210"/>
      <c r="W510" s="210"/>
      <c r="X510" s="210"/>
      <c r="Y510" s="210"/>
      <c r="Z510" s="210"/>
    </row>
    <row r="511">
      <c r="A511" s="104"/>
      <c r="B511" s="104"/>
      <c r="C511" s="104"/>
      <c r="D511" s="104"/>
      <c r="E511" s="104"/>
      <c r="F511" s="104"/>
      <c r="G511" s="104"/>
      <c r="H511" s="223" t="s">
        <v>1454</v>
      </c>
      <c r="I511" s="207">
        <f>1930.72*14</f>
        <v>27030.08</v>
      </c>
      <c r="J511" s="208"/>
      <c r="K511" s="209"/>
      <c r="L511" s="209"/>
      <c r="M511" s="209"/>
      <c r="N511" s="209"/>
      <c r="O511" s="209"/>
      <c r="P511" s="209"/>
      <c r="Q511" s="209"/>
      <c r="R511" s="209"/>
      <c r="S511" s="209"/>
      <c r="T511" s="210"/>
      <c r="U511" s="210"/>
      <c r="V511" s="210"/>
      <c r="W511" s="210"/>
      <c r="X511" s="210"/>
      <c r="Y511" s="210"/>
      <c r="Z511" s="210"/>
    </row>
    <row r="512">
      <c r="A512" s="77"/>
      <c r="B512" s="77"/>
      <c r="C512" s="77"/>
      <c r="D512" s="77"/>
      <c r="E512" s="77"/>
      <c r="F512" s="77"/>
      <c r="G512" s="77"/>
      <c r="H512" s="223" t="s">
        <v>1455</v>
      </c>
      <c r="I512" s="207">
        <f>857.19*20</f>
        <v>17143.8</v>
      </c>
      <c r="J512" s="208"/>
      <c r="K512" s="209"/>
      <c r="L512" s="209"/>
      <c r="M512" s="209"/>
      <c r="N512" s="209"/>
      <c r="O512" s="209"/>
      <c r="P512" s="209"/>
      <c r="Q512" s="209"/>
      <c r="R512" s="209"/>
      <c r="S512" s="209"/>
      <c r="T512" s="210"/>
      <c r="U512" s="210"/>
      <c r="V512" s="210"/>
      <c r="W512" s="210"/>
      <c r="X512" s="210"/>
      <c r="Y512" s="210"/>
      <c r="Z512" s="210"/>
    </row>
    <row r="513">
      <c r="A513" s="218">
        <v>16289.0</v>
      </c>
      <c r="B513" s="166">
        <v>457447.0</v>
      </c>
      <c r="C513" s="247">
        <v>45672.0</v>
      </c>
      <c r="D513" s="219" t="s">
        <v>1456</v>
      </c>
      <c r="E513" s="219" t="s">
        <v>451</v>
      </c>
      <c r="F513" s="219" t="s">
        <v>1048</v>
      </c>
      <c r="G513" s="168"/>
      <c r="H513" s="245" t="s">
        <v>1432</v>
      </c>
      <c r="I513" s="246">
        <v>209.27</v>
      </c>
      <c r="J513" s="220" t="s">
        <v>1457</v>
      </c>
      <c r="K513" s="172"/>
      <c r="L513" s="172"/>
      <c r="M513" s="172"/>
      <c r="N513" s="172"/>
      <c r="O513" s="172"/>
      <c r="P513" s="172"/>
      <c r="Q513" s="172"/>
      <c r="R513" s="172"/>
      <c r="S513" s="172"/>
      <c r="T513" s="173"/>
      <c r="U513" s="173"/>
      <c r="V513" s="173"/>
      <c r="W513" s="173"/>
      <c r="X513" s="173"/>
      <c r="Y513" s="173"/>
      <c r="Z513" s="173"/>
    </row>
    <row r="514">
      <c r="A514" s="77"/>
      <c r="B514" s="77"/>
      <c r="C514" s="77"/>
      <c r="D514" s="77"/>
      <c r="E514" s="77"/>
      <c r="F514" s="77"/>
      <c r="G514" s="77"/>
      <c r="H514" s="245" t="s">
        <v>1458</v>
      </c>
      <c r="I514" s="246">
        <v>92.56</v>
      </c>
      <c r="J514" s="77"/>
      <c r="K514" s="172"/>
      <c r="L514" s="172"/>
      <c r="M514" s="172"/>
      <c r="N514" s="172"/>
      <c r="O514" s="172"/>
      <c r="P514" s="172"/>
      <c r="Q514" s="172"/>
      <c r="R514" s="172"/>
      <c r="S514" s="172"/>
      <c r="T514" s="173"/>
      <c r="U514" s="173"/>
      <c r="V514" s="173"/>
      <c r="W514" s="173"/>
      <c r="X514" s="173"/>
      <c r="Y514" s="173"/>
      <c r="Z514" s="173"/>
    </row>
    <row r="515">
      <c r="A515" s="132" t="s">
        <v>1459</v>
      </c>
      <c r="B515" s="41">
        <v>457448.0</v>
      </c>
      <c r="C515" s="211">
        <v>45672.0</v>
      </c>
      <c r="D515" s="134" t="s">
        <v>1460</v>
      </c>
      <c r="E515" s="134" t="s">
        <v>650</v>
      </c>
      <c r="F515" s="134" t="s">
        <v>346</v>
      </c>
      <c r="G515" s="43"/>
      <c r="H515" s="232" t="s">
        <v>1365</v>
      </c>
      <c r="I515" s="45">
        <f>396.64*4</f>
        <v>1586.56</v>
      </c>
      <c r="J515" s="109" t="s">
        <v>1461</v>
      </c>
      <c r="K515" s="47"/>
      <c r="L515" s="47"/>
      <c r="M515" s="47"/>
      <c r="N515" s="47"/>
      <c r="O515" s="47"/>
      <c r="P515" s="47"/>
      <c r="Q515" s="47"/>
      <c r="R515" s="47"/>
      <c r="S515" s="47"/>
      <c r="T515" s="48"/>
      <c r="U515" s="48"/>
      <c r="V515" s="48"/>
      <c r="W515" s="48"/>
      <c r="X515" s="48"/>
      <c r="Y515" s="48"/>
      <c r="Z515" s="48"/>
    </row>
    <row r="516">
      <c r="A516" s="234" t="s">
        <v>69</v>
      </c>
      <c r="B516" s="58">
        <v>457449.0</v>
      </c>
      <c r="C516" s="235" t="s">
        <v>69</v>
      </c>
      <c r="D516" s="236" t="s">
        <v>69</v>
      </c>
      <c r="E516" s="237" t="s">
        <v>69</v>
      </c>
      <c r="F516" s="237" t="s">
        <v>69</v>
      </c>
      <c r="G516" s="237" t="s">
        <v>69</v>
      </c>
      <c r="H516" s="238" t="s">
        <v>69</v>
      </c>
      <c r="I516" s="239">
        <v>0.0</v>
      </c>
      <c r="J516" s="240" t="s">
        <v>69</v>
      </c>
      <c r="K516" s="241"/>
      <c r="L516" s="241"/>
      <c r="M516" s="241"/>
      <c r="N516" s="241"/>
      <c r="O516" s="241"/>
      <c r="P516" s="241"/>
      <c r="Q516" s="241"/>
      <c r="R516" s="241"/>
      <c r="S516" s="241"/>
      <c r="T516" s="242"/>
      <c r="U516" s="242"/>
      <c r="V516" s="242"/>
      <c r="W516" s="242"/>
      <c r="X516" s="242"/>
      <c r="Y516" s="242"/>
      <c r="Z516" s="242"/>
    </row>
    <row r="517">
      <c r="A517" s="164" t="s">
        <v>1462</v>
      </c>
      <c r="B517" s="50">
        <v>457450.0</v>
      </c>
      <c r="C517" s="201">
        <v>45674.0</v>
      </c>
      <c r="D517" s="134" t="s">
        <v>1463</v>
      </c>
      <c r="E517" s="191" t="s">
        <v>587</v>
      </c>
      <c r="F517" s="191" t="s">
        <v>1464</v>
      </c>
      <c r="G517" s="52"/>
      <c r="H517" s="198" t="s">
        <v>1465</v>
      </c>
      <c r="I517" s="45">
        <f>396.64*5</f>
        <v>1983.2</v>
      </c>
      <c r="J517" s="143" t="s">
        <v>1466</v>
      </c>
      <c r="K517" s="38"/>
      <c r="L517" s="38"/>
      <c r="M517" s="38"/>
      <c r="N517" s="38"/>
      <c r="O517" s="38"/>
      <c r="P517" s="38"/>
      <c r="Q517" s="38"/>
      <c r="R517" s="38"/>
      <c r="S517" s="38"/>
      <c r="T517" s="39"/>
      <c r="U517" s="39"/>
      <c r="V517" s="39"/>
      <c r="W517" s="39"/>
      <c r="X517" s="39"/>
      <c r="Y517" s="39"/>
      <c r="Z517" s="39"/>
    </row>
    <row r="518">
      <c r="A518" s="251" t="s">
        <v>1467</v>
      </c>
      <c r="B518" s="252">
        <v>460001.0</v>
      </c>
      <c r="C518" s="253">
        <v>45659.0</v>
      </c>
      <c r="D518" s="254" t="s">
        <v>1468</v>
      </c>
      <c r="E518" s="254" t="s">
        <v>105</v>
      </c>
      <c r="F518" s="254" t="s">
        <v>1469</v>
      </c>
      <c r="G518" s="255"/>
      <c r="H518" s="198" t="s">
        <v>1349</v>
      </c>
      <c r="I518" s="224">
        <v>396.64</v>
      </c>
      <c r="J518" s="256" t="s">
        <v>1470</v>
      </c>
      <c r="K518" s="257"/>
      <c r="L518" s="257"/>
      <c r="M518" s="257"/>
      <c r="N518" s="257"/>
      <c r="O518" s="257"/>
      <c r="P518" s="257"/>
      <c r="Q518" s="257"/>
      <c r="R518" s="257"/>
      <c r="S518" s="257"/>
      <c r="T518" s="17"/>
      <c r="U518" s="17"/>
      <c r="V518" s="17"/>
      <c r="W518" s="17"/>
      <c r="X518" s="17"/>
      <c r="Y518" s="17"/>
      <c r="Z518" s="17"/>
    </row>
    <row r="519">
      <c r="A519" s="251">
        <v>14307.0</v>
      </c>
      <c r="B519" s="252">
        <v>460002.0</v>
      </c>
      <c r="C519" s="253">
        <v>45660.0</v>
      </c>
      <c r="D519" s="254" t="s">
        <v>1471</v>
      </c>
      <c r="E519" s="254" t="s">
        <v>1472</v>
      </c>
      <c r="F519" s="254" t="s">
        <v>395</v>
      </c>
      <c r="G519" s="255"/>
      <c r="H519" s="198" t="s">
        <v>1394</v>
      </c>
      <c r="I519" s="224">
        <v>749.55</v>
      </c>
      <c r="J519" s="256" t="s">
        <v>1473</v>
      </c>
      <c r="K519" s="257"/>
      <c r="L519" s="257"/>
      <c r="M519" s="257"/>
      <c r="N519" s="257"/>
      <c r="O519" s="257"/>
      <c r="P519" s="257"/>
      <c r="Q519" s="257"/>
      <c r="R519" s="257"/>
      <c r="S519" s="257"/>
      <c r="T519" s="17"/>
      <c r="U519" s="17"/>
      <c r="V519" s="17"/>
      <c r="W519" s="17"/>
      <c r="X519" s="17"/>
      <c r="Y519" s="17"/>
      <c r="Z519" s="17"/>
    </row>
    <row r="520">
      <c r="A520" s="258">
        <v>16398.0</v>
      </c>
      <c r="B520" s="259">
        <v>460003.0</v>
      </c>
      <c r="C520" s="260">
        <v>45670.0</v>
      </c>
      <c r="D520" s="261" t="s">
        <v>1474</v>
      </c>
      <c r="E520" s="261" t="s">
        <v>65</v>
      </c>
      <c r="F520" s="261" t="s">
        <v>1475</v>
      </c>
      <c r="G520" s="262"/>
      <c r="H520" s="263" t="s">
        <v>1434</v>
      </c>
      <c r="I520" s="264">
        <v>809.31</v>
      </c>
      <c r="J520" s="265" t="s">
        <v>1476</v>
      </c>
      <c r="K520" s="266"/>
      <c r="L520" s="266"/>
      <c r="M520" s="266"/>
      <c r="N520" s="266"/>
      <c r="O520" s="266"/>
      <c r="P520" s="266"/>
      <c r="Q520" s="266"/>
      <c r="R520" s="266"/>
      <c r="S520" s="266"/>
      <c r="T520" s="267"/>
      <c r="U520" s="267"/>
      <c r="V520" s="267"/>
      <c r="W520" s="267"/>
      <c r="X520" s="267"/>
      <c r="Y520" s="267"/>
      <c r="Z520" s="267"/>
    </row>
    <row r="521">
      <c r="A521" s="258">
        <v>16399.0</v>
      </c>
      <c r="B521" s="259">
        <v>460004.0</v>
      </c>
      <c r="C521" s="260">
        <v>45670.0</v>
      </c>
      <c r="D521" s="261" t="s">
        <v>1474</v>
      </c>
      <c r="E521" s="261" t="s">
        <v>65</v>
      </c>
      <c r="F521" s="261" t="s">
        <v>1475</v>
      </c>
      <c r="G521" s="262"/>
      <c r="H521" s="263" t="s">
        <v>1434</v>
      </c>
      <c r="I521" s="264">
        <v>809.31</v>
      </c>
      <c r="J521" s="265" t="s">
        <v>1477</v>
      </c>
      <c r="K521" s="266"/>
      <c r="L521" s="266"/>
      <c r="M521" s="266"/>
      <c r="N521" s="266"/>
      <c r="O521" s="266"/>
      <c r="P521" s="266"/>
      <c r="Q521" s="266"/>
      <c r="R521" s="266"/>
      <c r="S521" s="266"/>
      <c r="T521" s="267"/>
      <c r="U521" s="267"/>
      <c r="V521" s="267"/>
      <c r="W521" s="267"/>
      <c r="X521" s="267"/>
      <c r="Y521" s="267"/>
      <c r="Z521" s="267"/>
    </row>
    <row r="522">
      <c r="A522" s="268" t="s">
        <v>1478</v>
      </c>
      <c r="B522" s="269">
        <v>460005.0</v>
      </c>
      <c r="C522" s="269" t="s">
        <v>1478</v>
      </c>
      <c r="D522" s="270" t="s">
        <v>69</v>
      </c>
      <c r="E522" s="270" t="s">
        <v>69</v>
      </c>
      <c r="F522" s="270" t="s">
        <v>69</v>
      </c>
      <c r="G522" s="270" t="s">
        <v>69</v>
      </c>
      <c r="H522" s="271" t="s">
        <v>69</v>
      </c>
      <c r="I522" s="272">
        <v>0.0</v>
      </c>
      <c r="J522" s="273" t="s">
        <v>69</v>
      </c>
      <c r="K522" s="274"/>
      <c r="L522" s="274"/>
      <c r="M522" s="274"/>
      <c r="N522" s="274"/>
      <c r="O522" s="274"/>
      <c r="P522" s="274"/>
      <c r="Q522" s="274"/>
      <c r="R522" s="274"/>
      <c r="S522" s="274"/>
      <c r="T522" s="275"/>
      <c r="U522" s="275"/>
      <c r="V522" s="275"/>
      <c r="W522" s="275"/>
      <c r="X522" s="275"/>
      <c r="Y522" s="275"/>
      <c r="Z522" s="275"/>
    </row>
    <row r="523">
      <c r="A523" s="276">
        <v>16211.0</v>
      </c>
      <c r="B523" s="277">
        <v>460006.0</v>
      </c>
      <c r="C523" s="278">
        <v>45670.0</v>
      </c>
      <c r="D523" s="279" t="s">
        <v>1479</v>
      </c>
      <c r="E523" s="279" t="s">
        <v>693</v>
      </c>
      <c r="F523" s="279" t="s">
        <v>1480</v>
      </c>
      <c r="G523" s="280"/>
      <c r="H523" s="245" t="s">
        <v>1432</v>
      </c>
      <c r="I523" s="246">
        <v>209.27</v>
      </c>
      <c r="J523" s="281" t="s">
        <v>1481</v>
      </c>
      <c r="K523" s="266"/>
      <c r="L523" s="266"/>
      <c r="M523" s="266"/>
      <c r="N523" s="266"/>
      <c r="O523" s="266"/>
      <c r="P523" s="266"/>
      <c r="Q523" s="266"/>
      <c r="R523" s="266"/>
      <c r="S523" s="266"/>
      <c r="T523" s="267"/>
      <c r="U523" s="267"/>
      <c r="V523" s="267"/>
      <c r="W523" s="267"/>
      <c r="X523" s="267"/>
      <c r="Y523" s="267"/>
      <c r="Z523" s="267"/>
    </row>
    <row r="524">
      <c r="A524" s="77"/>
      <c r="B524" s="77"/>
      <c r="C524" s="77"/>
      <c r="D524" s="77"/>
      <c r="E524" s="77"/>
      <c r="F524" s="77"/>
      <c r="G524" s="77"/>
      <c r="H524" s="245" t="s">
        <v>1378</v>
      </c>
      <c r="I524" s="246">
        <v>92.56</v>
      </c>
      <c r="J524" s="77"/>
      <c r="K524" s="266"/>
      <c r="L524" s="266"/>
      <c r="M524" s="266"/>
      <c r="N524" s="266"/>
      <c r="O524" s="266"/>
      <c r="P524" s="266"/>
      <c r="Q524" s="266"/>
      <c r="R524" s="266"/>
      <c r="S524" s="266"/>
      <c r="T524" s="267"/>
      <c r="U524" s="267"/>
      <c r="V524" s="267"/>
      <c r="W524" s="267"/>
      <c r="X524" s="267"/>
      <c r="Y524" s="267"/>
      <c r="Z524" s="267"/>
    </row>
    <row r="525">
      <c r="A525" s="282" t="s">
        <v>1482</v>
      </c>
      <c r="B525" s="283">
        <v>460007.0</v>
      </c>
      <c r="C525" s="284">
        <v>45673.0</v>
      </c>
      <c r="D525" s="285" t="s">
        <v>1483</v>
      </c>
      <c r="E525" s="285" t="s">
        <v>451</v>
      </c>
      <c r="F525" s="285" t="s">
        <v>655</v>
      </c>
      <c r="G525" s="286"/>
      <c r="H525" s="232" t="s">
        <v>1415</v>
      </c>
      <c r="I525" s="45">
        <f>396.64*8</f>
        <v>3173.12</v>
      </c>
      <c r="J525" s="287" t="s">
        <v>1484</v>
      </c>
      <c r="K525" s="288"/>
      <c r="L525" s="288"/>
      <c r="M525" s="288"/>
      <c r="N525" s="288"/>
      <c r="O525" s="288"/>
      <c r="P525" s="288"/>
      <c r="Q525" s="288"/>
      <c r="R525" s="288"/>
      <c r="S525" s="288"/>
      <c r="T525" s="289"/>
      <c r="U525" s="289"/>
      <c r="V525" s="289"/>
      <c r="W525" s="289"/>
      <c r="X525" s="289"/>
      <c r="Y525" s="289"/>
      <c r="Z525" s="289"/>
    </row>
    <row r="526">
      <c r="A526" s="282" t="s">
        <v>1485</v>
      </c>
      <c r="B526" s="283">
        <v>460008.0</v>
      </c>
      <c r="C526" s="284">
        <v>45673.0</v>
      </c>
      <c r="D526" s="285" t="s">
        <v>762</v>
      </c>
      <c r="E526" s="285" t="s">
        <v>99</v>
      </c>
      <c r="F526" s="285" t="s">
        <v>100</v>
      </c>
      <c r="G526" s="286"/>
      <c r="H526" s="290" t="s">
        <v>1486</v>
      </c>
      <c r="I526" s="291">
        <f>396.64*13</f>
        <v>5156.32</v>
      </c>
      <c r="J526" s="287" t="s">
        <v>1487</v>
      </c>
      <c r="K526" s="288"/>
      <c r="L526" s="288"/>
      <c r="M526" s="288"/>
      <c r="N526" s="288"/>
      <c r="O526" s="288"/>
      <c r="P526" s="288"/>
      <c r="Q526" s="288"/>
      <c r="R526" s="288"/>
      <c r="S526" s="288"/>
      <c r="T526" s="289"/>
      <c r="U526" s="289"/>
      <c r="V526" s="289"/>
      <c r="W526" s="289"/>
      <c r="X526" s="289"/>
      <c r="Y526" s="289"/>
      <c r="Z526" s="289"/>
    </row>
    <row r="527">
      <c r="A527" s="282" t="s">
        <v>1488</v>
      </c>
      <c r="B527" s="283">
        <v>460009.0</v>
      </c>
      <c r="C527" s="284">
        <v>45673.0</v>
      </c>
      <c r="D527" s="285" t="s">
        <v>1294</v>
      </c>
      <c r="E527" s="285" t="s">
        <v>99</v>
      </c>
      <c r="F527" s="285" t="s">
        <v>100</v>
      </c>
      <c r="G527" s="286"/>
      <c r="H527" s="290" t="s">
        <v>1489</v>
      </c>
      <c r="I527" s="291">
        <f>396.64*16</f>
        <v>6346.24</v>
      </c>
      <c r="J527" s="287" t="s">
        <v>1490</v>
      </c>
      <c r="K527" s="288"/>
      <c r="L527" s="288"/>
      <c r="M527" s="288"/>
      <c r="N527" s="288"/>
      <c r="O527" s="288"/>
      <c r="P527" s="288"/>
      <c r="Q527" s="288"/>
      <c r="R527" s="288"/>
      <c r="S527" s="288"/>
      <c r="T527" s="289"/>
      <c r="U527" s="289"/>
      <c r="V527" s="289"/>
      <c r="W527" s="289"/>
      <c r="X527" s="289"/>
      <c r="Y527" s="289"/>
      <c r="Z527" s="289"/>
    </row>
    <row r="528">
      <c r="A528" s="282" t="s">
        <v>1491</v>
      </c>
      <c r="B528" s="283">
        <v>460010.0</v>
      </c>
      <c r="C528" s="284">
        <v>45673.0</v>
      </c>
      <c r="D528" s="285" t="s">
        <v>1456</v>
      </c>
      <c r="E528" s="285" t="s">
        <v>451</v>
      </c>
      <c r="F528" s="285" t="s">
        <v>1048</v>
      </c>
      <c r="G528" s="286"/>
      <c r="H528" s="232" t="s">
        <v>1349</v>
      </c>
      <c r="I528" s="224">
        <v>396.64</v>
      </c>
      <c r="J528" s="287" t="s">
        <v>1492</v>
      </c>
      <c r="K528" s="288"/>
      <c r="L528" s="288"/>
      <c r="M528" s="288"/>
      <c r="N528" s="288"/>
      <c r="O528" s="288"/>
      <c r="P528" s="288"/>
      <c r="Q528" s="288"/>
      <c r="R528" s="288"/>
      <c r="S528" s="288"/>
      <c r="T528" s="289"/>
      <c r="U528" s="289"/>
      <c r="V528" s="289"/>
      <c r="W528" s="289"/>
      <c r="X528" s="289"/>
      <c r="Y528" s="289"/>
      <c r="Z528" s="289"/>
    </row>
    <row r="529">
      <c r="A529" s="282" t="s">
        <v>1493</v>
      </c>
      <c r="B529" s="283">
        <v>460011.0</v>
      </c>
      <c r="C529" s="284">
        <v>45673.0</v>
      </c>
      <c r="D529" s="285" t="s">
        <v>1494</v>
      </c>
      <c r="E529" s="285" t="s">
        <v>395</v>
      </c>
      <c r="F529" s="285" t="s">
        <v>415</v>
      </c>
      <c r="G529" s="286"/>
      <c r="H529" s="232" t="s">
        <v>1349</v>
      </c>
      <c r="I529" s="224">
        <v>396.64</v>
      </c>
      <c r="J529" s="287" t="s">
        <v>1495</v>
      </c>
      <c r="K529" s="288"/>
      <c r="L529" s="288"/>
      <c r="M529" s="288"/>
      <c r="N529" s="288"/>
      <c r="O529" s="288"/>
      <c r="P529" s="288"/>
      <c r="Q529" s="288"/>
      <c r="R529" s="288"/>
      <c r="S529" s="288"/>
      <c r="T529" s="289"/>
      <c r="U529" s="289"/>
      <c r="V529" s="289"/>
      <c r="W529" s="289"/>
      <c r="X529" s="289"/>
      <c r="Y529" s="289"/>
      <c r="Z529" s="289"/>
    </row>
    <row r="530">
      <c r="A530" s="282" t="s">
        <v>1496</v>
      </c>
      <c r="B530" s="283">
        <v>460012.0</v>
      </c>
      <c r="C530" s="284">
        <v>44942.0</v>
      </c>
      <c r="D530" s="285" t="s">
        <v>1497</v>
      </c>
      <c r="E530" s="285" t="s">
        <v>1498</v>
      </c>
      <c r="F530" s="285" t="s">
        <v>451</v>
      </c>
      <c r="G530" s="286"/>
      <c r="H530" s="232" t="s">
        <v>1365</v>
      </c>
      <c r="I530" s="45">
        <f>396.64*4</f>
        <v>1586.56</v>
      </c>
      <c r="J530" s="287" t="s">
        <v>1499</v>
      </c>
      <c r="K530" s="288"/>
      <c r="L530" s="288"/>
      <c r="M530" s="288"/>
      <c r="N530" s="288"/>
      <c r="O530" s="288"/>
      <c r="P530" s="288"/>
      <c r="Q530" s="288"/>
      <c r="R530" s="288"/>
      <c r="S530" s="288"/>
      <c r="T530" s="289"/>
      <c r="U530" s="289"/>
      <c r="V530" s="289"/>
      <c r="W530" s="289"/>
      <c r="X530" s="289"/>
      <c r="Y530" s="289"/>
      <c r="Z530" s="289"/>
    </row>
    <row r="531">
      <c r="A531" s="292" t="s">
        <v>1500</v>
      </c>
      <c r="B531" s="293">
        <v>460013.0</v>
      </c>
      <c r="C531" s="294">
        <v>45673.0</v>
      </c>
      <c r="D531" s="295" t="s">
        <v>1501</v>
      </c>
      <c r="E531" s="295" t="s">
        <v>174</v>
      </c>
      <c r="F531" s="295" t="s">
        <v>174</v>
      </c>
      <c r="G531" s="296"/>
      <c r="H531" s="297" t="s">
        <v>1502</v>
      </c>
      <c r="I531" s="298">
        <f>396.64*3</f>
        <v>1189.92</v>
      </c>
      <c r="J531" s="299" t="s">
        <v>1503</v>
      </c>
      <c r="K531" s="300" t="s">
        <v>1504</v>
      </c>
      <c r="L531" s="301"/>
      <c r="M531" s="301"/>
      <c r="N531" s="301"/>
      <c r="O531" s="301"/>
      <c r="P531" s="301"/>
      <c r="Q531" s="301"/>
      <c r="R531" s="301"/>
      <c r="S531" s="301"/>
      <c r="T531" s="302"/>
      <c r="U531" s="302"/>
      <c r="V531" s="302"/>
      <c r="W531" s="302"/>
      <c r="X531" s="302"/>
      <c r="Y531" s="302"/>
      <c r="Z531" s="302"/>
    </row>
    <row r="532">
      <c r="A532" s="282" t="s">
        <v>1505</v>
      </c>
      <c r="B532" s="283">
        <v>460014.0</v>
      </c>
      <c r="C532" s="284">
        <v>45673.0</v>
      </c>
      <c r="D532" s="285" t="s">
        <v>1506</v>
      </c>
      <c r="E532" s="285" t="s">
        <v>174</v>
      </c>
      <c r="F532" s="285" t="s">
        <v>150</v>
      </c>
      <c r="G532" s="286"/>
      <c r="H532" s="232" t="s">
        <v>1349</v>
      </c>
      <c r="I532" s="224">
        <v>396.64</v>
      </c>
      <c r="J532" s="287" t="s">
        <v>1507</v>
      </c>
      <c r="K532" s="288"/>
      <c r="L532" s="288"/>
      <c r="M532" s="288"/>
      <c r="N532" s="288"/>
      <c r="O532" s="288"/>
      <c r="P532" s="288"/>
      <c r="Q532" s="288"/>
      <c r="R532" s="288"/>
      <c r="S532" s="288"/>
      <c r="T532" s="289"/>
      <c r="U532" s="289"/>
      <c r="V532" s="289"/>
      <c r="W532" s="289"/>
      <c r="X532" s="289"/>
      <c r="Y532" s="289"/>
      <c r="Z532" s="289"/>
    </row>
    <row r="533" ht="21.0" customHeight="1">
      <c r="A533" s="282" t="s">
        <v>1508</v>
      </c>
      <c r="B533" s="283">
        <v>460015.0</v>
      </c>
      <c r="C533" s="284">
        <v>45673.0</v>
      </c>
      <c r="D533" s="285" t="s">
        <v>1509</v>
      </c>
      <c r="E533" s="285" t="s">
        <v>1510</v>
      </c>
      <c r="F533" s="285" t="s">
        <v>138</v>
      </c>
      <c r="G533" s="286"/>
      <c r="H533" s="290" t="s">
        <v>1362</v>
      </c>
      <c r="I533" s="291">
        <f>396.64*2</f>
        <v>793.28</v>
      </c>
      <c r="J533" s="287" t="s">
        <v>1511</v>
      </c>
      <c r="K533" s="288"/>
      <c r="L533" s="288"/>
      <c r="M533" s="288"/>
      <c r="N533" s="288"/>
      <c r="O533" s="288"/>
      <c r="P533" s="288"/>
      <c r="Q533" s="288"/>
      <c r="R533" s="288"/>
      <c r="S533" s="288"/>
      <c r="T533" s="289"/>
      <c r="U533" s="289"/>
      <c r="V533" s="289"/>
      <c r="W533" s="289"/>
      <c r="X533" s="289"/>
      <c r="Y533" s="289"/>
      <c r="Z533" s="289"/>
    </row>
    <row r="534">
      <c r="A534" s="292">
        <v>7164.0</v>
      </c>
      <c r="B534" s="293">
        <v>460016.0</v>
      </c>
      <c r="C534" s="294">
        <v>45673.0</v>
      </c>
      <c r="D534" s="295" t="s">
        <v>1512</v>
      </c>
      <c r="E534" s="295" t="s">
        <v>1513</v>
      </c>
      <c r="F534" s="295" t="s">
        <v>1514</v>
      </c>
      <c r="G534" s="296"/>
      <c r="H534" s="297" t="s">
        <v>1515</v>
      </c>
      <c r="I534" s="303">
        <v>918.01</v>
      </c>
      <c r="J534" s="299" t="s">
        <v>1516</v>
      </c>
      <c r="K534" s="300" t="s">
        <v>1517</v>
      </c>
      <c r="L534" s="301"/>
      <c r="M534" s="301"/>
      <c r="N534" s="301"/>
      <c r="O534" s="301"/>
      <c r="P534" s="301"/>
      <c r="Q534" s="301"/>
      <c r="R534" s="301"/>
      <c r="S534" s="301"/>
      <c r="T534" s="302"/>
      <c r="U534" s="302"/>
      <c r="V534" s="302"/>
      <c r="W534" s="302"/>
      <c r="X534" s="302"/>
      <c r="Y534" s="302"/>
      <c r="Z534" s="302"/>
    </row>
    <row r="535">
      <c r="A535" s="251">
        <v>15915.0</v>
      </c>
      <c r="B535" s="252">
        <v>460017.0</v>
      </c>
      <c r="C535" s="253">
        <v>45673.0</v>
      </c>
      <c r="D535" s="255"/>
      <c r="E535" s="255"/>
      <c r="F535" s="255"/>
      <c r="G535" s="254" t="s">
        <v>1026</v>
      </c>
      <c r="H535" s="304" t="s">
        <v>1426</v>
      </c>
      <c r="I535" s="305">
        <f>469.49*12</f>
        <v>5633.88</v>
      </c>
      <c r="J535" s="256" t="s">
        <v>1518</v>
      </c>
      <c r="K535" s="257"/>
      <c r="L535" s="257"/>
      <c r="M535" s="257"/>
      <c r="N535" s="257"/>
      <c r="O535" s="257"/>
      <c r="P535" s="257"/>
      <c r="Q535" s="257"/>
      <c r="R535" s="257"/>
      <c r="S535" s="257"/>
      <c r="T535" s="17"/>
      <c r="U535" s="17"/>
      <c r="V535" s="17"/>
      <c r="W535" s="17"/>
      <c r="X535" s="17"/>
      <c r="Y535" s="17"/>
      <c r="Z535" s="17"/>
    </row>
    <row r="536">
      <c r="A536" s="258">
        <v>15309.0</v>
      </c>
      <c r="B536" s="259">
        <v>460018.0</v>
      </c>
      <c r="C536" s="260">
        <v>45673.0</v>
      </c>
      <c r="D536" s="261" t="s">
        <v>1519</v>
      </c>
      <c r="E536" s="262"/>
      <c r="F536" s="262"/>
      <c r="G536" s="262"/>
      <c r="H536" s="245" t="s">
        <v>1394</v>
      </c>
      <c r="I536" s="246">
        <v>749.55</v>
      </c>
      <c r="J536" s="265" t="s">
        <v>1520</v>
      </c>
      <c r="K536" s="266"/>
      <c r="L536" s="266"/>
      <c r="M536" s="266"/>
      <c r="N536" s="266"/>
      <c r="O536" s="266"/>
      <c r="P536" s="266"/>
      <c r="Q536" s="266"/>
      <c r="R536" s="266"/>
      <c r="S536" s="266"/>
      <c r="T536" s="267"/>
      <c r="U536" s="267"/>
      <c r="V536" s="267"/>
      <c r="W536" s="267"/>
      <c r="X536" s="267"/>
      <c r="Y536" s="267"/>
      <c r="Z536" s="267"/>
    </row>
    <row r="537">
      <c r="A537" s="306"/>
      <c r="B537" s="307">
        <v>460019.0</v>
      </c>
      <c r="C537" s="308"/>
      <c r="D537" s="309"/>
      <c r="E537" s="309"/>
      <c r="F537" s="309"/>
      <c r="G537" s="309"/>
      <c r="H537" s="223" t="s">
        <v>1349</v>
      </c>
      <c r="I537" s="233">
        <v>396.64</v>
      </c>
      <c r="J537" s="310"/>
      <c r="K537" s="311"/>
      <c r="L537" s="311"/>
      <c r="M537" s="311"/>
      <c r="N537" s="311"/>
      <c r="O537" s="311"/>
      <c r="P537" s="311"/>
      <c r="Q537" s="311"/>
      <c r="R537" s="311"/>
      <c r="S537" s="311"/>
      <c r="T537" s="312"/>
      <c r="U537" s="312"/>
      <c r="V537" s="312"/>
      <c r="W537" s="312"/>
      <c r="X537" s="312"/>
      <c r="Y537" s="312"/>
      <c r="Z537" s="312"/>
    </row>
    <row r="538">
      <c r="A538" s="258" t="s">
        <v>1521</v>
      </c>
      <c r="B538" s="259">
        <v>460020.0</v>
      </c>
      <c r="C538" s="260">
        <v>45673.0</v>
      </c>
      <c r="D538" s="261" t="s">
        <v>1522</v>
      </c>
      <c r="E538" s="261" t="s">
        <v>515</v>
      </c>
      <c r="F538" s="261" t="s">
        <v>1523</v>
      </c>
      <c r="G538" s="262"/>
      <c r="H538" s="245" t="s">
        <v>1349</v>
      </c>
      <c r="I538" s="246">
        <v>396.64</v>
      </c>
      <c r="J538" s="265" t="s">
        <v>1524</v>
      </c>
      <c r="K538" s="266"/>
      <c r="L538" s="266"/>
      <c r="M538" s="266"/>
      <c r="N538" s="266"/>
      <c r="O538" s="266"/>
      <c r="P538" s="266"/>
      <c r="Q538" s="266"/>
      <c r="R538" s="266"/>
      <c r="S538" s="266"/>
      <c r="T538" s="267"/>
      <c r="U538" s="267"/>
      <c r="V538" s="267"/>
      <c r="W538" s="267"/>
      <c r="X538" s="267"/>
      <c r="Y538" s="267"/>
      <c r="Z538" s="267"/>
    </row>
    <row r="539">
      <c r="A539" s="258">
        <v>16168.0</v>
      </c>
      <c r="B539" s="259">
        <v>460021.0</v>
      </c>
      <c r="C539" s="260">
        <v>45674.0</v>
      </c>
      <c r="D539" s="261" t="s">
        <v>1525</v>
      </c>
      <c r="E539" s="262"/>
      <c r="F539" s="262"/>
      <c r="G539" s="262"/>
      <c r="H539" s="245" t="s">
        <v>1423</v>
      </c>
      <c r="I539" s="246">
        <v>857.19</v>
      </c>
      <c r="J539" s="265" t="s">
        <v>1526</v>
      </c>
      <c r="K539" s="266"/>
      <c r="L539" s="266"/>
      <c r="M539" s="266"/>
      <c r="N539" s="266"/>
      <c r="O539" s="266"/>
      <c r="P539" s="266"/>
      <c r="Q539" s="266"/>
      <c r="R539" s="266"/>
      <c r="S539" s="266"/>
      <c r="T539" s="267"/>
      <c r="U539" s="267"/>
      <c r="V539" s="267"/>
      <c r="W539" s="267"/>
      <c r="X539" s="267"/>
      <c r="Y539" s="267"/>
      <c r="Z539" s="267"/>
    </row>
    <row r="540">
      <c r="A540" s="313">
        <v>15988.0</v>
      </c>
      <c r="B540" s="314">
        <v>460022.0</v>
      </c>
      <c r="C540" s="315">
        <v>45674.0</v>
      </c>
      <c r="D540" s="316" t="s">
        <v>1527</v>
      </c>
      <c r="E540" s="316" t="s">
        <v>264</v>
      </c>
      <c r="F540" s="316" t="s">
        <v>1528</v>
      </c>
      <c r="G540" s="317"/>
      <c r="H540" s="198" t="s">
        <v>1394</v>
      </c>
      <c r="I540" s="224">
        <v>749.55</v>
      </c>
      <c r="J540" s="318" t="s">
        <v>1529</v>
      </c>
      <c r="K540" s="257"/>
      <c r="L540" s="257"/>
      <c r="M540" s="257"/>
      <c r="N540" s="257"/>
      <c r="O540" s="257"/>
      <c r="P540" s="257"/>
      <c r="Q540" s="257"/>
      <c r="R540" s="257"/>
      <c r="S540" s="257"/>
      <c r="T540" s="17"/>
      <c r="U540" s="17"/>
      <c r="V540" s="17"/>
      <c r="W540" s="17"/>
      <c r="X540" s="17"/>
      <c r="Y540" s="17"/>
      <c r="Z540" s="17"/>
    </row>
    <row r="541">
      <c r="A541" s="77"/>
      <c r="B541" s="77"/>
      <c r="C541" s="77"/>
      <c r="D541" s="77"/>
      <c r="E541" s="77"/>
      <c r="F541" s="77"/>
      <c r="G541" s="77"/>
      <c r="H541" s="304" t="s">
        <v>1530</v>
      </c>
      <c r="I541" s="319">
        <v>987.9</v>
      </c>
      <c r="J541" s="77"/>
      <c r="K541" s="257"/>
      <c r="L541" s="257"/>
      <c r="M541" s="257"/>
      <c r="N541" s="257"/>
      <c r="O541" s="257"/>
      <c r="P541" s="257"/>
      <c r="Q541" s="257"/>
      <c r="R541" s="257"/>
      <c r="S541" s="257"/>
      <c r="T541" s="17"/>
      <c r="U541" s="17"/>
      <c r="V541" s="17"/>
      <c r="W541" s="17"/>
      <c r="X541" s="17"/>
      <c r="Y541" s="17"/>
      <c r="Z541" s="17"/>
    </row>
    <row r="542">
      <c r="A542" s="320"/>
      <c r="B542" s="252">
        <v>460023.0</v>
      </c>
      <c r="C542" s="253">
        <v>45674.0</v>
      </c>
      <c r="D542" s="255"/>
      <c r="E542" s="255"/>
      <c r="F542" s="255"/>
      <c r="G542" s="254" t="s">
        <v>1531</v>
      </c>
      <c r="H542" s="304" t="s">
        <v>1426</v>
      </c>
      <c r="I542" s="305">
        <f>469.49*12</f>
        <v>5633.88</v>
      </c>
      <c r="J542" s="321"/>
      <c r="K542" s="257"/>
      <c r="L542" s="257"/>
      <c r="M542" s="257"/>
      <c r="N542" s="257"/>
      <c r="O542" s="257"/>
      <c r="P542" s="257"/>
      <c r="Q542" s="257"/>
      <c r="R542" s="257"/>
      <c r="S542" s="257"/>
      <c r="T542" s="17"/>
      <c r="U542" s="17"/>
      <c r="V542" s="17"/>
      <c r="W542" s="17"/>
      <c r="X542" s="17"/>
      <c r="Y542" s="17"/>
      <c r="Z542" s="17"/>
    </row>
    <row r="543">
      <c r="A543" s="251">
        <v>16392.0</v>
      </c>
      <c r="B543" s="252">
        <v>460024.0</v>
      </c>
      <c r="C543" s="253">
        <v>45677.0</v>
      </c>
      <c r="D543" s="254" t="s">
        <v>1532</v>
      </c>
      <c r="E543" s="254" t="s">
        <v>105</v>
      </c>
      <c r="F543" s="254" t="s">
        <v>174</v>
      </c>
      <c r="G543" s="255"/>
      <c r="H543" s="304" t="s">
        <v>1533</v>
      </c>
      <c r="I543" s="305">
        <f>1836.02/2</f>
        <v>918.01</v>
      </c>
      <c r="J543" s="256" t="s">
        <v>1534</v>
      </c>
      <c r="K543" s="257"/>
      <c r="L543" s="257"/>
      <c r="M543" s="257"/>
      <c r="N543" s="257"/>
      <c r="O543" s="257"/>
      <c r="P543" s="257"/>
      <c r="Q543" s="257"/>
      <c r="R543" s="257"/>
      <c r="S543" s="257"/>
      <c r="T543" s="17"/>
      <c r="U543" s="17"/>
      <c r="V543" s="17"/>
      <c r="W543" s="17"/>
      <c r="X543" s="17"/>
      <c r="Y543" s="17"/>
      <c r="Z543" s="17"/>
    </row>
    <row r="544">
      <c r="A544" s="251">
        <v>14309.0</v>
      </c>
      <c r="B544" s="252">
        <v>460025.0</v>
      </c>
      <c r="C544" s="253">
        <v>45677.0</v>
      </c>
      <c r="D544" s="255"/>
      <c r="E544" s="255"/>
      <c r="F544" s="255"/>
      <c r="G544" s="254" t="s">
        <v>1535</v>
      </c>
      <c r="H544" s="304" t="s">
        <v>1536</v>
      </c>
      <c r="I544" s="305">
        <f>7722.89/2</f>
        <v>3861.445</v>
      </c>
      <c r="J544" s="256" t="s">
        <v>1537</v>
      </c>
      <c r="K544" s="257"/>
      <c r="L544" s="257"/>
      <c r="M544" s="257"/>
      <c r="N544" s="257"/>
      <c r="O544" s="257"/>
      <c r="P544" s="257"/>
      <c r="Q544" s="257"/>
      <c r="R544" s="257"/>
      <c r="S544" s="257"/>
      <c r="T544" s="17"/>
      <c r="U544" s="17"/>
      <c r="V544" s="17"/>
      <c r="W544" s="17"/>
      <c r="X544" s="17"/>
      <c r="Y544" s="17"/>
      <c r="Z544" s="17"/>
    </row>
    <row r="545">
      <c r="A545" s="251" t="s">
        <v>1538</v>
      </c>
      <c r="B545" s="252">
        <v>460026.0</v>
      </c>
      <c r="C545" s="253">
        <v>45677.0</v>
      </c>
      <c r="D545" s="254" t="s">
        <v>1539</v>
      </c>
      <c r="E545" s="254" t="s">
        <v>1540</v>
      </c>
      <c r="F545" s="254" t="s">
        <v>1541</v>
      </c>
      <c r="G545" s="255"/>
      <c r="H545" s="198" t="s">
        <v>1349</v>
      </c>
      <c r="I545" s="224">
        <v>396.64</v>
      </c>
      <c r="J545" s="256" t="s">
        <v>1542</v>
      </c>
      <c r="K545" s="257"/>
      <c r="L545" s="257"/>
      <c r="M545" s="257"/>
      <c r="N545" s="257"/>
      <c r="O545" s="257"/>
      <c r="P545" s="257"/>
      <c r="Q545" s="257"/>
      <c r="R545" s="257"/>
      <c r="S545" s="257"/>
      <c r="T545" s="17"/>
      <c r="U545" s="17"/>
      <c r="V545" s="17"/>
      <c r="W545" s="17"/>
      <c r="X545" s="17"/>
      <c r="Y545" s="17"/>
      <c r="Z545" s="17"/>
    </row>
    <row r="546">
      <c r="A546" s="320"/>
      <c r="B546" s="252">
        <v>460027.0</v>
      </c>
      <c r="C546" s="322"/>
      <c r="D546" s="255"/>
      <c r="E546" s="255"/>
      <c r="F546" s="255"/>
      <c r="G546" s="255"/>
      <c r="H546" s="198" t="s">
        <v>1455</v>
      </c>
      <c r="I546" s="45">
        <f>857.19*20</f>
        <v>17143.8</v>
      </c>
      <c r="J546" s="321"/>
      <c r="K546" s="257"/>
      <c r="L546" s="257"/>
      <c r="M546" s="257"/>
      <c r="N546" s="257"/>
      <c r="O546" s="257"/>
      <c r="P546" s="257"/>
      <c r="Q546" s="257"/>
      <c r="R546" s="257"/>
      <c r="S546" s="257"/>
      <c r="T546" s="17"/>
      <c r="U546" s="17"/>
      <c r="V546" s="17"/>
      <c r="W546" s="17"/>
      <c r="X546" s="17"/>
      <c r="Y546" s="17"/>
      <c r="Z546" s="17"/>
    </row>
    <row r="547">
      <c r="A547" s="251">
        <v>15249.0</v>
      </c>
      <c r="B547" s="252">
        <v>460028.0</v>
      </c>
      <c r="C547" s="253">
        <v>45677.0</v>
      </c>
      <c r="D547" s="254" t="s">
        <v>1543</v>
      </c>
      <c r="E547" s="254" t="s">
        <v>80</v>
      </c>
      <c r="F547" s="255"/>
      <c r="G547" s="255"/>
      <c r="H547" s="198" t="s">
        <v>1394</v>
      </c>
      <c r="I547" s="224">
        <v>749.55</v>
      </c>
      <c r="J547" s="256" t="s">
        <v>1544</v>
      </c>
      <c r="K547" s="257"/>
      <c r="L547" s="257"/>
      <c r="M547" s="257"/>
      <c r="N547" s="257"/>
      <c r="O547" s="257"/>
      <c r="P547" s="257"/>
      <c r="Q547" s="257"/>
      <c r="R547" s="257"/>
      <c r="S547" s="257"/>
      <c r="T547" s="17"/>
      <c r="U547" s="17"/>
      <c r="V547" s="17"/>
      <c r="W547" s="17"/>
      <c r="X547" s="17"/>
      <c r="Y547" s="17"/>
      <c r="Z547" s="17"/>
    </row>
    <row r="548">
      <c r="A548" s="251" t="s">
        <v>1545</v>
      </c>
      <c r="B548" s="252">
        <v>460029.0</v>
      </c>
      <c r="C548" s="253">
        <v>45678.0</v>
      </c>
      <c r="D548" s="254" t="s">
        <v>1546</v>
      </c>
      <c r="E548" s="254" t="s">
        <v>824</v>
      </c>
      <c r="F548" s="254" t="s">
        <v>515</v>
      </c>
      <c r="G548" s="255"/>
      <c r="H548" s="198" t="s">
        <v>1349</v>
      </c>
      <c r="I548" s="224">
        <v>396.64</v>
      </c>
      <c r="J548" s="256" t="s">
        <v>1547</v>
      </c>
      <c r="K548" s="257"/>
      <c r="L548" s="257"/>
      <c r="M548" s="257"/>
      <c r="N548" s="257"/>
      <c r="O548" s="257"/>
      <c r="P548" s="257"/>
      <c r="Q548" s="257"/>
      <c r="R548" s="257"/>
      <c r="S548" s="257"/>
      <c r="T548" s="17"/>
      <c r="U548" s="17"/>
      <c r="V548" s="17"/>
      <c r="W548" s="17"/>
      <c r="X548" s="17"/>
      <c r="Y548" s="17"/>
      <c r="Z548" s="17"/>
    </row>
    <row r="549">
      <c r="A549" s="251" t="s">
        <v>1548</v>
      </c>
      <c r="B549" s="252">
        <v>460030.0</v>
      </c>
      <c r="C549" s="253">
        <v>45709.0</v>
      </c>
      <c r="D549" s="254" t="s">
        <v>877</v>
      </c>
      <c r="E549" s="254" t="s">
        <v>1549</v>
      </c>
      <c r="F549" s="254" t="s">
        <v>1330</v>
      </c>
      <c r="G549" s="255"/>
      <c r="H549" s="304" t="s">
        <v>1362</v>
      </c>
      <c r="I549" s="305">
        <f>396.64*2</f>
        <v>793.28</v>
      </c>
      <c r="J549" s="256" t="s">
        <v>1550</v>
      </c>
      <c r="K549" s="257"/>
      <c r="L549" s="257"/>
      <c r="M549" s="257"/>
      <c r="N549" s="257"/>
      <c r="O549" s="257"/>
      <c r="P549" s="257"/>
      <c r="Q549" s="257"/>
      <c r="R549" s="257"/>
      <c r="S549" s="257"/>
      <c r="T549" s="17"/>
      <c r="U549" s="17"/>
      <c r="V549" s="17"/>
      <c r="W549" s="17"/>
      <c r="X549" s="17"/>
      <c r="Y549" s="17"/>
      <c r="Z549" s="17"/>
    </row>
    <row r="550">
      <c r="A550" s="251">
        <v>14408.0</v>
      </c>
      <c r="B550" s="252">
        <v>460031.0</v>
      </c>
      <c r="C550" s="253">
        <v>45662.0</v>
      </c>
      <c r="D550" s="254" t="s">
        <v>1551</v>
      </c>
      <c r="E550" s="254" t="s">
        <v>104</v>
      </c>
      <c r="F550" s="254" t="s">
        <v>308</v>
      </c>
      <c r="G550" s="255"/>
      <c r="H550" s="304" t="s">
        <v>1432</v>
      </c>
      <c r="I550" s="319">
        <v>209.27</v>
      </c>
      <c r="J550" s="256" t="s">
        <v>1552</v>
      </c>
      <c r="K550" s="257"/>
      <c r="L550" s="257"/>
      <c r="M550" s="257"/>
      <c r="N550" s="257"/>
      <c r="O550" s="257"/>
      <c r="P550" s="257"/>
      <c r="Q550" s="257"/>
      <c r="R550" s="257"/>
      <c r="S550" s="257"/>
      <c r="T550" s="17"/>
      <c r="U550" s="17"/>
      <c r="V550" s="17"/>
      <c r="W550" s="17"/>
      <c r="X550" s="17"/>
      <c r="Y550" s="17"/>
      <c r="Z550" s="17"/>
    </row>
    <row r="551">
      <c r="A551" s="268" t="s">
        <v>69</v>
      </c>
      <c r="B551" s="269">
        <v>460032.0</v>
      </c>
      <c r="C551" s="269" t="s">
        <v>69</v>
      </c>
      <c r="D551" s="270" t="s">
        <v>69</v>
      </c>
      <c r="E551" s="270" t="s">
        <v>69</v>
      </c>
      <c r="F551" s="270" t="s">
        <v>69</v>
      </c>
      <c r="G551" s="270" t="s">
        <v>69</v>
      </c>
      <c r="H551" s="271" t="s">
        <v>69</v>
      </c>
      <c r="I551" s="272">
        <v>0.0</v>
      </c>
      <c r="J551" s="273" t="s">
        <v>69</v>
      </c>
      <c r="K551" s="274"/>
      <c r="L551" s="274"/>
      <c r="M551" s="274"/>
      <c r="N551" s="274"/>
      <c r="O551" s="274"/>
      <c r="P551" s="274"/>
      <c r="Q551" s="274"/>
      <c r="R551" s="274"/>
      <c r="S551" s="274"/>
      <c r="T551" s="275"/>
      <c r="U551" s="275"/>
      <c r="V551" s="275"/>
      <c r="W551" s="275"/>
      <c r="X551" s="275"/>
      <c r="Y551" s="275"/>
      <c r="Z551" s="275"/>
    </row>
    <row r="552">
      <c r="A552" s="251">
        <v>15940.0</v>
      </c>
      <c r="B552" s="252">
        <v>460033.0</v>
      </c>
      <c r="C552" s="253">
        <v>45678.0</v>
      </c>
      <c r="D552" s="254" t="s">
        <v>1553</v>
      </c>
      <c r="E552" s="254" t="s">
        <v>105</v>
      </c>
      <c r="F552" s="255"/>
      <c r="G552" s="255"/>
      <c r="H552" s="198" t="s">
        <v>1394</v>
      </c>
      <c r="I552" s="224">
        <v>749.55</v>
      </c>
      <c r="J552" s="256" t="s">
        <v>1554</v>
      </c>
      <c r="K552" s="257"/>
      <c r="L552" s="257"/>
      <c r="M552" s="257"/>
      <c r="N552" s="257"/>
      <c r="O552" s="257"/>
      <c r="P552" s="257"/>
      <c r="Q552" s="257"/>
      <c r="R552" s="257"/>
      <c r="S552" s="257"/>
      <c r="T552" s="17"/>
      <c r="U552" s="17"/>
      <c r="V552" s="17"/>
      <c r="W552" s="17"/>
      <c r="X552" s="17"/>
      <c r="Y552" s="17"/>
      <c r="Z552" s="17"/>
    </row>
    <row r="553">
      <c r="A553" s="268" t="s">
        <v>69</v>
      </c>
      <c r="B553" s="269">
        <v>460034.0</v>
      </c>
      <c r="C553" s="269" t="s">
        <v>69</v>
      </c>
      <c r="D553" s="270" t="s">
        <v>69</v>
      </c>
      <c r="E553" s="270" t="s">
        <v>69</v>
      </c>
      <c r="F553" s="270" t="s">
        <v>69</v>
      </c>
      <c r="G553" s="270" t="s">
        <v>69</v>
      </c>
      <c r="H553" s="271" t="s">
        <v>69</v>
      </c>
      <c r="I553" s="272">
        <v>0.0</v>
      </c>
      <c r="J553" s="273" t="s">
        <v>69</v>
      </c>
      <c r="K553" s="274"/>
      <c r="L553" s="274"/>
      <c r="M553" s="274"/>
      <c r="N553" s="274"/>
      <c r="O553" s="274"/>
      <c r="P553" s="274"/>
      <c r="Q553" s="274"/>
      <c r="R553" s="274"/>
      <c r="S553" s="274"/>
      <c r="T553" s="275"/>
      <c r="U553" s="275"/>
      <c r="V553" s="275"/>
      <c r="W553" s="275"/>
      <c r="X553" s="275"/>
      <c r="Y553" s="275"/>
      <c r="Z553" s="275"/>
    </row>
    <row r="554">
      <c r="A554" s="251">
        <v>16059.0</v>
      </c>
      <c r="B554" s="252">
        <v>460035.0</v>
      </c>
      <c r="C554" s="253">
        <v>45678.0</v>
      </c>
      <c r="D554" s="254" t="s">
        <v>1555</v>
      </c>
      <c r="E554" s="254" t="s">
        <v>1556</v>
      </c>
      <c r="F554" s="254" t="s">
        <v>1353</v>
      </c>
      <c r="G554" s="255"/>
      <c r="H554" s="198" t="s">
        <v>1394</v>
      </c>
      <c r="I554" s="224">
        <v>749.55</v>
      </c>
      <c r="J554" s="256" t="s">
        <v>1557</v>
      </c>
      <c r="K554" s="257"/>
      <c r="L554" s="257"/>
      <c r="M554" s="257"/>
      <c r="N554" s="257"/>
      <c r="O554" s="257"/>
      <c r="P554" s="257"/>
      <c r="Q554" s="257"/>
      <c r="R554" s="257"/>
      <c r="S554" s="257"/>
      <c r="T554" s="17"/>
      <c r="U554" s="17"/>
      <c r="V554" s="17"/>
      <c r="W554" s="17"/>
      <c r="X554" s="17"/>
      <c r="Y554" s="17"/>
      <c r="Z554" s="17"/>
    </row>
    <row r="555">
      <c r="A555" s="251">
        <v>15800.0</v>
      </c>
      <c r="B555" s="252">
        <v>460036.0</v>
      </c>
      <c r="C555" s="253">
        <v>45678.0</v>
      </c>
      <c r="D555" s="255"/>
      <c r="E555" s="255"/>
      <c r="F555" s="255"/>
      <c r="G555" s="254" t="s">
        <v>1558</v>
      </c>
      <c r="H555" s="198" t="s">
        <v>1394</v>
      </c>
      <c r="I555" s="224">
        <v>749.55</v>
      </c>
      <c r="J555" s="256" t="s">
        <v>1559</v>
      </c>
      <c r="K555" s="257"/>
      <c r="L555" s="257"/>
      <c r="M555" s="257"/>
      <c r="N555" s="257"/>
      <c r="O555" s="257"/>
      <c r="P555" s="257"/>
      <c r="Q555" s="257"/>
      <c r="R555" s="257"/>
      <c r="S555" s="257"/>
      <c r="T555" s="17"/>
      <c r="U555" s="17"/>
      <c r="V555" s="17"/>
      <c r="W555" s="17"/>
      <c r="X555" s="17"/>
      <c r="Y555" s="17"/>
      <c r="Z555" s="17"/>
    </row>
    <row r="556">
      <c r="A556" s="323"/>
      <c r="B556" s="314">
        <v>460037.0</v>
      </c>
      <c r="C556" s="324"/>
      <c r="D556" s="317"/>
      <c r="E556" s="317"/>
      <c r="F556" s="317"/>
      <c r="G556" s="317"/>
      <c r="H556" s="198" t="s">
        <v>1394</v>
      </c>
      <c r="I556" s="224">
        <v>749.55</v>
      </c>
      <c r="J556" s="321"/>
      <c r="K556" s="257"/>
      <c r="L556" s="257"/>
      <c r="M556" s="257"/>
      <c r="N556" s="257"/>
      <c r="O556" s="257"/>
      <c r="P556" s="257"/>
      <c r="Q556" s="257"/>
      <c r="R556" s="257"/>
      <c r="S556" s="257"/>
      <c r="T556" s="17"/>
      <c r="U556" s="17"/>
      <c r="V556" s="17"/>
      <c r="W556" s="17"/>
      <c r="X556" s="17"/>
      <c r="Y556" s="17"/>
      <c r="Z556" s="17"/>
    </row>
    <row r="557">
      <c r="A557" s="77"/>
      <c r="B557" s="77"/>
      <c r="C557" s="77"/>
      <c r="D557" s="77"/>
      <c r="E557" s="77"/>
      <c r="F557" s="77"/>
      <c r="G557" s="77"/>
      <c r="H557" s="198" t="s">
        <v>1378</v>
      </c>
      <c r="I557" s="224">
        <v>92.56</v>
      </c>
      <c r="J557" s="321"/>
      <c r="K557" s="257"/>
      <c r="L557" s="257"/>
      <c r="M557" s="257"/>
      <c r="N557" s="257"/>
      <c r="O557" s="257"/>
      <c r="P557" s="257"/>
      <c r="Q557" s="257"/>
      <c r="R557" s="257"/>
      <c r="S557" s="257"/>
      <c r="T557" s="17"/>
      <c r="U557" s="17"/>
      <c r="V557" s="17"/>
      <c r="W557" s="17"/>
      <c r="X557" s="17"/>
      <c r="Y557" s="17"/>
      <c r="Z557" s="17"/>
    </row>
    <row r="558">
      <c r="A558" s="292" t="s">
        <v>1560</v>
      </c>
      <c r="B558" s="293">
        <v>460038.0</v>
      </c>
      <c r="C558" s="294">
        <v>45678.0</v>
      </c>
      <c r="D558" s="295" t="s">
        <v>1561</v>
      </c>
      <c r="E558" s="295" t="s">
        <v>104</v>
      </c>
      <c r="F558" s="295" t="s">
        <v>828</v>
      </c>
      <c r="G558" s="296"/>
      <c r="H558" s="297" t="s">
        <v>1362</v>
      </c>
      <c r="I558" s="298">
        <f>396.64*2</f>
        <v>793.28</v>
      </c>
      <c r="J558" s="299" t="s">
        <v>1562</v>
      </c>
      <c r="K558" s="325" t="s">
        <v>1563</v>
      </c>
      <c r="L558" s="301"/>
      <c r="M558" s="301"/>
      <c r="N558" s="301"/>
      <c r="O558" s="301"/>
      <c r="P558" s="301"/>
      <c r="Q558" s="301"/>
      <c r="R558" s="301"/>
      <c r="S558" s="301"/>
      <c r="T558" s="302"/>
      <c r="U558" s="302"/>
      <c r="V558" s="302"/>
      <c r="W558" s="302"/>
      <c r="X558" s="302"/>
      <c r="Y558" s="302"/>
      <c r="Z558" s="302"/>
    </row>
    <row r="559">
      <c r="A559" s="276">
        <v>16224.0</v>
      </c>
      <c r="B559" s="277">
        <v>460039.0</v>
      </c>
      <c r="C559" s="278">
        <v>45678.0</v>
      </c>
      <c r="D559" s="280"/>
      <c r="E559" s="280"/>
      <c r="F559" s="280"/>
      <c r="G559" s="326" t="s">
        <v>1564</v>
      </c>
      <c r="H559" s="245" t="s">
        <v>1432</v>
      </c>
      <c r="I559" s="246">
        <v>209.27</v>
      </c>
      <c r="J559" s="281" t="s">
        <v>1565</v>
      </c>
      <c r="K559" s="266"/>
      <c r="L559" s="266"/>
      <c r="M559" s="266"/>
      <c r="N559" s="266"/>
      <c r="O559" s="266"/>
      <c r="P559" s="266"/>
      <c r="Q559" s="266"/>
      <c r="R559" s="266"/>
      <c r="S559" s="266"/>
      <c r="T559" s="267"/>
      <c r="U559" s="267"/>
      <c r="V559" s="267"/>
      <c r="W559" s="267"/>
      <c r="X559" s="267"/>
      <c r="Y559" s="267"/>
      <c r="Z559" s="267"/>
    </row>
    <row r="560">
      <c r="A560" s="77"/>
      <c r="B560" s="77"/>
      <c r="C560" s="77"/>
      <c r="D560" s="77"/>
      <c r="E560" s="77"/>
      <c r="F560" s="77"/>
      <c r="G560" s="77"/>
      <c r="H560" s="245" t="s">
        <v>1378</v>
      </c>
      <c r="I560" s="246">
        <v>92.56</v>
      </c>
      <c r="J560" s="77"/>
      <c r="K560" s="266"/>
      <c r="L560" s="266"/>
      <c r="M560" s="266"/>
      <c r="N560" s="266"/>
      <c r="O560" s="266"/>
      <c r="P560" s="266"/>
      <c r="Q560" s="266"/>
      <c r="R560" s="266"/>
      <c r="S560" s="266"/>
      <c r="T560" s="267"/>
      <c r="U560" s="267"/>
      <c r="V560" s="267"/>
      <c r="W560" s="267"/>
      <c r="X560" s="267"/>
      <c r="Y560" s="267"/>
      <c r="Z560" s="267"/>
    </row>
    <row r="561">
      <c r="A561" s="251" t="s">
        <v>1566</v>
      </c>
      <c r="B561" s="252">
        <v>460040.0</v>
      </c>
      <c r="C561" s="253">
        <v>45679.0</v>
      </c>
      <c r="D561" s="254" t="s">
        <v>1258</v>
      </c>
      <c r="E561" s="254" t="s">
        <v>150</v>
      </c>
      <c r="F561" s="254" t="s">
        <v>237</v>
      </c>
      <c r="G561" s="255"/>
      <c r="H561" s="304" t="s">
        <v>1502</v>
      </c>
      <c r="I561" s="305">
        <f>396.64*3</f>
        <v>1189.92</v>
      </c>
      <c r="J561" s="256" t="s">
        <v>1567</v>
      </c>
      <c r="K561" s="257"/>
      <c r="L561" s="257"/>
      <c r="M561" s="257"/>
      <c r="N561" s="257"/>
      <c r="O561" s="257"/>
      <c r="P561" s="257"/>
      <c r="Q561" s="257"/>
      <c r="R561" s="257"/>
      <c r="S561" s="257"/>
      <c r="T561" s="17"/>
      <c r="U561" s="17"/>
      <c r="V561" s="17"/>
      <c r="W561" s="17"/>
      <c r="X561" s="17"/>
      <c r="Y561" s="17"/>
      <c r="Z561" s="17"/>
    </row>
    <row r="562">
      <c r="A562" s="276">
        <v>16465.0</v>
      </c>
      <c r="B562" s="277">
        <v>460041.0</v>
      </c>
      <c r="C562" s="278">
        <v>45677.0</v>
      </c>
      <c r="D562" s="326" t="s">
        <v>1047</v>
      </c>
      <c r="E562" s="326" t="s">
        <v>1099</v>
      </c>
      <c r="F562" s="326" t="s">
        <v>855</v>
      </c>
      <c r="G562" s="280"/>
      <c r="H562" s="245" t="s">
        <v>1394</v>
      </c>
      <c r="I562" s="246">
        <v>749.55</v>
      </c>
      <c r="J562" s="281" t="s">
        <v>1568</v>
      </c>
      <c r="K562" s="266"/>
      <c r="L562" s="266"/>
      <c r="M562" s="266"/>
      <c r="N562" s="266"/>
      <c r="O562" s="266"/>
      <c r="P562" s="266"/>
      <c r="Q562" s="266"/>
      <c r="R562" s="266"/>
      <c r="S562" s="266"/>
      <c r="T562" s="267"/>
      <c r="U562" s="267"/>
      <c r="V562" s="267"/>
      <c r="W562" s="267"/>
      <c r="X562" s="267"/>
      <c r="Y562" s="267"/>
      <c r="Z562" s="267"/>
    </row>
    <row r="563">
      <c r="A563" s="77"/>
      <c r="B563" s="77"/>
      <c r="C563" s="77"/>
      <c r="D563" s="77"/>
      <c r="E563" s="77"/>
      <c r="F563" s="77"/>
      <c r="G563" s="77"/>
      <c r="H563" s="245" t="s">
        <v>1378</v>
      </c>
      <c r="I563" s="246">
        <v>92.56</v>
      </c>
      <c r="J563" s="77"/>
      <c r="K563" s="266"/>
      <c r="L563" s="266"/>
      <c r="M563" s="266"/>
      <c r="N563" s="266"/>
      <c r="O563" s="266"/>
      <c r="P563" s="266"/>
      <c r="Q563" s="266"/>
      <c r="R563" s="266"/>
      <c r="S563" s="266"/>
      <c r="T563" s="267"/>
      <c r="U563" s="267"/>
      <c r="V563" s="267"/>
      <c r="W563" s="267"/>
      <c r="X563" s="267"/>
      <c r="Y563" s="267"/>
      <c r="Z563" s="267"/>
    </row>
    <row r="564">
      <c r="A564" s="251" t="s">
        <v>1569</v>
      </c>
      <c r="B564" s="252">
        <v>460042.0</v>
      </c>
      <c r="C564" s="253">
        <v>45680.0</v>
      </c>
      <c r="D564" s="254" t="s">
        <v>1570</v>
      </c>
      <c r="E564" s="254" t="s">
        <v>65</v>
      </c>
      <c r="F564" s="254" t="s">
        <v>1571</v>
      </c>
      <c r="G564" s="255"/>
      <c r="H564" s="198" t="s">
        <v>1349</v>
      </c>
      <c r="I564" s="224">
        <v>396.64</v>
      </c>
      <c r="J564" s="256" t="s">
        <v>1572</v>
      </c>
      <c r="K564" s="257"/>
      <c r="L564" s="257"/>
      <c r="M564" s="257"/>
      <c r="N564" s="257"/>
      <c r="O564" s="257"/>
      <c r="P564" s="257"/>
      <c r="Q564" s="257"/>
      <c r="R564" s="257"/>
      <c r="S564" s="257"/>
      <c r="T564" s="17"/>
      <c r="U564" s="17"/>
      <c r="V564" s="17"/>
      <c r="W564" s="17"/>
      <c r="X564" s="17"/>
      <c r="Y564" s="17"/>
      <c r="Z564" s="17"/>
    </row>
    <row r="565">
      <c r="A565" s="258">
        <v>15761.0</v>
      </c>
      <c r="B565" s="259">
        <v>460043.0</v>
      </c>
      <c r="C565" s="260">
        <v>45679.0</v>
      </c>
      <c r="D565" s="261" t="s">
        <v>1573</v>
      </c>
      <c r="E565" s="261" t="s">
        <v>1574</v>
      </c>
      <c r="F565" s="261" t="s">
        <v>1575</v>
      </c>
      <c r="G565" s="262"/>
      <c r="H565" s="245" t="s">
        <v>1394</v>
      </c>
      <c r="I565" s="246">
        <v>749.55</v>
      </c>
      <c r="J565" s="265" t="s">
        <v>1576</v>
      </c>
      <c r="K565" s="266"/>
      <c r="L565" s="266"/>
      <c r="M565" s="266"/>
      <c r="N565" s="266"/>
      <c r="O565" s="266"/>
      <c r="P565" s="266"/>
      <c r="Q565" s="266"/>
      <c r="R565" s="266"/>
      <c r="S565" s="266"/>
      <c r="T565" s="267"/>
      <c r="U565" s="267"/>
      <c r="V565" s="267"/>
      <c r="W565" s="267"/>
      <c r="X565" s="267"/>
      <c r="Y565" s="267"/>
      <c r="Z565" s="267"/>
    </row>
    <row r="566">
      <c r="A566" s="258">
        <v>15761.0</v>
      </c>
      <c r="B566" s="259">
        <v>460044.0</v>
      </c>
      <c r="C566" s="260">
        <v>45679.0</v>
      </c>
      <c r="D566" s="261" t="s">
        <v>1577</v>
      </c>
      <c r="E566" s="261" t="s">
        <v>367</v>
      </c>
      <c r="F566" s="261" t="s">
        <v>1578</v>
      </c>
      <c r="G566" s="262"/>
      <c r="H566" s="245" t="s">
        <v>1394</v>
      </c>
      <c r="I566" s="246">
        <v>749.55</v>
      </c>
      <c r="J566" s="265" t="s">
        <v>1579</v>
      </c>
      <c r="K566" s="266"/>
      <c r="L566" s="266"/>
      <c r="M566" s="266"/>
      <c r="N566" s="266"/>
      <c r="O566" s="266"/>
      <c r="P566" s="266"/>
      <c r="Q566" s="266"/>
      <c r="R566" s="266"/>
      <c r="S566" s="266"/>
      <c r="T566" s="267"/>
      <c r="U566" s="267"/>
      <c r="V566" s="267"/>
      <c r="W566" s="267"/>
      <c r="X566" s="267"/>
      <c r="Y566" s="267"/>
      <c r="Z566" s="267"/>
    </row>
    <row r="567">
      <c r="A567" s="313">
        <v>12556.0</v>
      </c>
      <c r="B567" s="314">
        <v>460045.0</v>
      </c>
      <c r="C567" s="315">
        <v>45679.0</v>
      </c>
      <c r="D567" s="316" t="s">
        <v>1580</v>
      </c>
      <c r="E567" s="316" t="s">
        <v>1581</v>
      </c>
      <c r="F567" s="316" t="s">
        <v>1582</v>
      </c>
      <c r="G567" s="317"/>
      <c r="H567" s="198" t="s">
        <v>1394</v>
      </c>
      <c r="I567" s="224">
        <v>749.55</v>
      </c>
      <c r="J567" s="318" t="s">
        <v>1583</v>
      </c>
      <c r="K567" s="257"/>
      <c r="L567" s="257"/>
      <c r="M567" s="257"/>
      <c r="N567" s="257"/>
      <c r="O567" s="257"/>
      <c r="P567" s="257"/>
      <c r="Q567" s="257"/>
      <c r="R567" s="257"/>
      <c r="S567" s="257"/>
      <c r="T567" s="17"/>
      <c r="U567" s="17"/>
      <c r="V567" s="17"/>
      <c r="W567" s="17"/>
      <c r="X567" s="17"/>
      <c r="Y567" s="17"/>
      <c r="Z567" s="17"/>
    </row>
    <row r="568">
      <c r="A568" s="104"/>
      <c r="B568" s="104"/>
      <c r="C568" s="104"/>
      <c r="D568" s="104"/>
      <c r="E568" s="104"/>
      <c r="F568" s="104"/>
      <c r="G568" s="104"/>
      <c r="H568" s="198" t="s">
        <v>1423</v>
      </c>
      <c r="I568" s="224">
        <v>857.19</v>
      </c>
      <c r="J568" s="104"/>
      <c r="K568" s="257"/>
      <c r="L568" s="257"/>
      <c r="M568" s="257"/>
      <c r="N568" s="257"/>
      <c r="O568" s="257"/>
      <c r="P568" s="257"/>
      <c r="Q568" s="257"/>
      <c r="R568" s="257"/>
      <c r="S568" s="257"/>
      <c r="T568" s="17"/>
      <c r="U568" s="17"/>
      <c r="V568" s="17"/>
      <c r="W568" s="17"/>
      <c r="X568" s="17"/>
      <c r="Y568" s="17"/>
      <c r="Z568" s="17"/>
    </row>
    <row r="569">
      <c r="A569" s="77"/>
      <c r="B569" s="77"/>
      <c r="C569" s="77"/>
      <c r="D569" s="77"/>
      <c r="E569" s="77"/>
      <c r="F569" s="77"/>
      <c r="G569" s="77"/>
      <c r="H569" s="304" t="s">
        <v>1584</v>
      </c>
      <c r="I569" s="319">
        <v>11584.33</v>
      </c>
      <c r="J569" s="77"/>
      <c r="K569" s="257"/>
      <c r="L569" s="257"/>
      <c r="M569" s="257"/>
      <c r="N569" s="257"/>
      <c r="O569" s="257"/>
      <c r="P569" s="257"/>
      <c r="Q569" s="257"/>
      <c r="R569" s="257"/>
      <c r="S569" s="257"/>
      <c r="T569" s="17"/>
      <c r="U569" s="17"/>
      <c r="V569" s="17"/>
      <c r="W569" s="17"/>
      <c r="X569" s="17"/>
      <c r="Y569" s="17"/>
      <c r="Z569" s="17"/>
    </row>
    <row r="570">
      <c r="A570" s="251" t="s">
        <v>1585</v>
      </c>
      <c r="B570" s="252">
        <v>460046.0</v>
      </c>
      <c r="C570" s="253">
        <v>45680.0</v>
      </c>
      <c r="D570" s="254" t="s">
        <v>1586</v>
      </c>
      <c r="E570" s="254" t="s">
        <v>1587</v>
      </c>
      <c r="F570" s="254" t="s">
        <v>1588</v>
      </c>
      <c r="G570" s="255"/>
      <c r="H570" s="304" t="s">
        <v>1536</v>
      </c>
      <c r="I570" s="305">
        <f>7722.89/2</f>
        <v>3861.445</v>
      </c>
      <c r="J570" s="256" t="s">
        <v>1589</v>
      </c>
      <c r="K570" s="257"/>
      <c r="L570" s="257"/>
      <c r="M570" s="257"/>
      <c r="N570" s="257"/>
      <c r="O570" s="257"/>
      <c r="P570" s="257"/>
      <c r="Q570" s="257"/>
      <c r="R570" s="257"/>
      <c r="S570" s="257"/>
      <c r="T570" s="17"/>
      <c r="U570" s="17"/>
      <c r="V570" s="17"/>
      <c r="W570" s="17"/>
      <c r="X570" s="17"/>
      <c r="Y570" s="17"/>
      <c r="Z570" s="17"/>
    </row>
    <row r="571">
      <c r="A571" s="251" t="s">
        <v>1590</v>
      </c>
      <c r="B571" s="252">
        <v>460047.0</v>
      </c>
      <c r="C571" s="253">
        <v>45680.0</v>
      </c>
      <c r="D571" s="254" t="s">
        <v>879</v>
      </c>
      <c r="E571" s="254" t="s">
        <v>880</v>
      </c>
      <c r="F571" s="254" t="s">
        <v>881</v>
      </c>
      <c r="G571" s="255"/>
      <c r="H571" s="198" t="s">
        <v>1349</v>
      </c>
      <c r="I571" s="224">
        <v>396.64</v>
      </c>
      <c r="J571" s="256" t="s">
        <v>1591</v>
      </c>
      <c r="K571" s="257"/>
      <c r="L571" s="257"/>
      <c r="M571" s="257"/>
      <c r="N571" s="257"/>
      <c r="O571" s="257"/>
      <c r="P571" s="257"/>
      <c r="Q571" s="257"/>
      <c r="R571" s="257"/>
      <c r="S571" s="257"/>
      <c r="T571" s="17"/>
      <c r="U571" s="17"/>
      <c r="V571" s="17"/>
      <c r="W571" s="17"/>
      <c r="X571" s="17"/>
      <c r="Y571" s="17"/>
      <c r="Z571" s="17"/>
    </row>
    <row r="572">
      <c r="A572" s="276">
        <v>16379.0</v>
      </c>
      <c r="B572" s="277">
        <v>460048.0</v>
      </c>
      <c r="C572" s="278">
        <v>45680.0</v>
      </c>
      <c r="D572" s="326" t="s">
        <v>1592</v>
      </c>
      <c r="E572" s="326" t="s">
        <v>395</v>
      </c>
      <c r="F572" s="326" t="s">
        <v>1593</v>
      </c>
      <c r="G572" s="280"/>
      <c r="H572" s="245" t="s">
        <v>1432</v>
      </c>
      <c r="I572" s="246">
        <v>209.27</v>
      </c>
      <c r="J572" s="281" t="s">
        <v>1594</v>
      </c>
      <c r="K572" s="266"/>
      <c r="L572" s="266"/>
      <c r="M572" s="266"/>
      <c r="N572" s="266"/>
      <c r="O572" s="266"/>
      <c r="P572" s="266"/>
      <c r="Q572" s="266"/>
      <c r="R572" s="266"/>
      <c r="S572" s="266"/>
      <c r="T572" s="267"/>
      <c r="U572" s="267"/>
      <c r="V572" s="267"/>
      <c r="W572" s="267"/>
      <c r="X572" s="267"/>
      <c r="Y572" s="267"/>
      <c r="Z572" s="267"/>
    </row>
    <row r="573">
      <c r="A573" s="77"/>
      <c r="B573" s="77"/>
      <c r="C573" s="77"/>
      <c r="D573" s="77"/>
      <c r="E573" s="77"/>
      <c r="F573" s="77"/>
      <c r="G573" s="77"/>
      <c r="H573" s="245" t="s">
        <v>1378</v>
      </c>
      <c r="I573" s="246">
        <v>92.56</v>
      </c>
      <c r="J573" s="77"/>
      <c r="K573" s="266"/>
      <c r="L573" s="266"/>
      <c r="M573" s="266"/>
      <c r="N573" s="266"/>
      <c r="O573" s="266"/>
      <c r="P573" s="266"/>
      <c r="Q573" s="266"/>
      <c r="R573" s="266"/>
      <c r="S573" s="266"/>
      <c r="T573" s="267"/>
      <c r="U573" s="267"/>
      <c r="V573" s="267"/>
      <c r="W573" s="267"/>
      <c r="X573" s="267"/>
      <c r="Y573" s="267"/>
      <c r="Z573" s="267"/>
    </row>
    <row r="574">
      <c r="A574" s="313">
        <v>16394.0</v>
      </c>
      <c r="B574" s="314">
        <v>460049.0</v>
      </c>
      <c r="C574" s="315">
        <v>45680.0</v>
      </c>
      <c r="D574" s="316" t="s">
        <v>1595</v>
      </c>
      <c r="E574" s="316" t="s">
        <v>1596</v>
      </c>
      <c r="F574" s="316" t="s">
        <v>105</v>
      </c>
      <c r="G574" s="317"/>
      <c r="H574" s="198" t="s">
        <v>1394</v>
      </c>
      <c r="I574" s="224">
        <v>749.55</v>
      </c>
      <c r="J574" s="318" t="s">
        <v>1597</v>
      </c>
      <c r="K574" s="257"/>
      <c r="L574" s="257"/>
      <c r="M574" s="257"/>
      <c r="N574" s="257"/>
      <c r="O574" s="257"/>
      <c r="P574" s="257"/>
      <c r="Q574" s="257"/>
      <c r="R574" s="257"/>
      <c r="S574" s="257"/>
      <c r="T574" s="17"/>
      <c r="U574" s="17"/>
      <c r="V574" s="17"/>
      <c r="W574" s="17"/>
      <c r="X574" s="17"/>
      <c r="Y574" s="17"/>
      <c r="Z574" s="17"/>
    </row>
    <row r="575">
      <c r="A575" s="77"/>
      <c r="B575" s="77"/>
      <c r="C575" s="77"/>
      <c r="D575" s="77"/>
      <c r="E575" s="77"/>
      <c r="F575" s="77"/>
      <c r="G575" s="77"/>
      <c r="H575" s="304" t="s">
        <v>1530</v>
      </c>
      <c r="I575" s="319">
        <v>987.9</v>
      </c>
      <c r="J575" s="77"/>
      <c r="K575" s="257"/>
      <c r="L575" s="257"/>
      <c r="M575" s="257"/>
      <c r="N575" s="257"/>
      <c r="O575" s="257"/>
      <c r="P575" s="257"/>
      <c r="Q575" s="257"/>
      <c r="R575" s="257"/>
      <c r="S575" s="257"/>
      <c r="T575" s="17"/>
      <c r="U575" s="17"/>
      <c r="V575" s="17"/>
      <c r="W575" s="17"/>
      <c r="X575" s="17"/>
      <c r="Y575" s="17"/>
      <c r="Z575" s="17"/>
    </row>
    <row r="576">
      <c r="A576" s="268" t="s">
        <v>69</v>
      </c>
      <c r="B576" s="269">
        <v>460050.0</v>
      </c>
      <c r="C576" s="269" t="s">
        <v>69</v>
      </c>
      <c r="D576" s="270" t="s">
        <v>69</v>
      </c>
      <c r="E576" s="270" t="s">
        <v>69</v>
      </c>
      <c r="F576" s="270" t="s">
        <v>69</v>
      </c>
      <c r="G576" s="270" t="s">
        <v>69</v>
      </c>
      <c r="H576" s="271" t="s">
        <v>69</v>
      </c>
      <c r="I576" s="272">
        <v>0.0</v>
      </c>
      <c r="J576" s="273" t="s">
        <v>68</v>
      </c>
      <c r="K576" s="274"/>
      <c r="L576" s="274"/>
      <c r="M576" s="274"/>
      <c r="N576" s="274"/>
      <c r="O576" s="274"/>
      <c r="P576" s="274"/>
      <c r="Q576" s="274"/>
      <c r="R576" s="274"/>
      <c r="S576" s="274"/>
      <c r="T576" s="275"/>
      <c r="U576" s="275"/>
      <c r="V576" s="275"/>
      <c r="W576" s="275"/>
      <c r="X576" s="275"/>
      <c r="Y576" s="275"/>
      <c r="Z576" s="275"/>
    </row>
    <row r="577">
      <c r="A577" s="251" t="s">
        <v>1598</v>
      </c>
      <c r="B577" s="252">
        <v>462051.0</v>
      </c>
      <c r="C577" s="253">
        <v>45679.0</v>
      </c>
      <c r="D577" s="254" t="s">
        <v>1054</v>
      </c>
      <c r="E577" s="254" t="s">
        <v>65</v>
      </c>
      <c r="F577" s="254" t="s">
        <v>1599</v>
      </c>
      <c r="G577" s="255"/>
      <c r="H577" s="304" t="s">
        <v>1362</v>
      </c>
      <c r="I577" s="305">
        <f t="shared" ref="I577:I578" si="8">396.64*2</f>
        <v>793.28</v>
      </c>
      <c r="J577" s="256" t="s">
        <v>1600</v>
      </c>
      <c r="K577" s="257"/>
      <c r="L577" s="257"/>
      <c r="M577" s="257"/>
      <c r="N577" s="257"/>
      <c r="O577" s="257"/>
      <c r="P577" s="257"/>
      <c r="Q577" s="257"/>
      <c r="R577" s="257"/>
      <c r="S577" s="257"/>
      <c r="T577" s="17"/>
      <c r="U577" s="17"/>
      <c r="V577" s="17"/>
      <c r="W577" s="17"/>
      <c r="X577" s="17"/>
      <c r="Y577" s="17"/>
      <c r="Z577" s="17"/>
    </row>
    <row r="578">
      <c r="A578" s="251" t="s">
        <v>1601</v>
      </c>
      <c r="B578" s="252">
        <v>462052.0</v>
      </c>
      <c r="C578" s="253">
        <v>45684.0</v>
      </c>
      <c r="D578" s="254" t="s">
        <v>972</v>
      </c>
      <c r="E578" s="254" t="s">
        <v>1602</v>
      </c>
      <c r="F578" s="254" t="s">
        <v>1603</v>
      </c>
      <c r="G578" s="255"/>
      <c r="H578" s="304" t="s">
        <v>1362</v>
      </c>
      <c r="I578" s="305">
        <f t="shared" si="8"/>
        <v>793.28</v>
      </c>
      <c r="J578" s="256" t="s">
        <v>1604</v>
      </c>
      <c r="K578" s="257"/>
      <c r="L578" s="257"/>
      <c r="M578" s="257"/>
      <c r="N578" s="257"/>
      <c r="O578" s="257"/>
      <c r="P578" s="257"/>
      <c r="Q578" s="257"/>
      <c r="R578" s="257"/>
      <c r="S578" s="257"/>
      <c r="T578" s="17"/>
      <c r="U578" s="17"/>
      <c r="V578" s="17"/>
      <c r="W578" s="17"/>
      <c r="X578" s="17"/>
      <c r="Y578" s="17"/>
      <c r="Z578" s="17"/>
    </row>
    <row r="579">
      <c r="A579" s="251">
        <v>16258.0</v>
      </c>
      <c r="B579" s="252">
        <v>462053.0</v>
      </c>
      <c r="C579" s="253">
        <v>45681.0</v>
      </c>
      <c r="D579" s="254" t="s">
        <v>1605</v>
      </c>
      <c r="E579" s="254" t="s">
        <v>885</v>
      </c>
      <c r="F579" s="254" t="s">
        <v>824</v>
      </c>
      <c r="G579" s="255"/>
      <c r="H579" s="198" t="s">
        <v>1394</v>
      </c>
      <c r="I579" s="224">
        <v>749.55</v>
      </c>
      <c r="J579" s="256" t="s">
        <v>1606</v>
      </c>
      <c r="K579" s="257"/>
      <c r="L579" s="257"/>
      <c r="M579" s="257"/>
      <c r="N579" s="257"/>
      <c r="O579" s="257"/>
      <c r="P579" s="257"/>
      <c r="Q579" s="257"/>
      <c r="R579" s="257"/>
      <c r="S579" s="257"/>
      <c r="T579" s="17"/>
      <c r="U579" s="17"/>
      <c r="V579" s="17"/>
      <c r="W579" s="17"/>
      <c r="X579" s="17"/>
      <c r="Y579" s="17"/>
      <c r="Z579" s="17"/>
    </row>
    <row r="580">
      <c r="A580" s="251" t="s">
        <v>1607</v>
      </c>
      <c r="B580" s="252">
        <v>462054.0</v>
      </c>
      <c r="C580" s="253">
        <v>45684.0</v>
      </c>
      <c r="D580" s="254" t="s">
        <v>1608</v>
      </c>
      <c r="E580" s="254" t="s">
        <v>1609</v>
      </c>
      <c r="F580" s="254" t="s">
        <v>1610</v>
      </c>
      <c r="G580" s="255"/>
      <c r="H580" s="304" t="s">
        <v>1362</v>
      </c>
      <c r="I580" s="305">
        <f>396.64*2</f>
        <v>793.28</v>
      </c>
      <c r="J580" s="256" t="s">
        <v>1611</v>
      </c>
      <c r="K580" s="257"/>
      <c r="L580" s="257"/>
      <c r="M580" s="257"/>
      <c r="N580" s="257"/>
      <c r="O580" s="257"/>
      <c r="P580" s="257"/>
      <c r="Q580" s="257"/>
      <c r="R580" s="257"/>
      <c r="S580" s="257"/>
      <c r="T580" s="17"/>
      <c r="U580" s="17"/>
      <c r="V580" s="17"/>
      <c r="W580" s="17"/>
      <c r="X580" s="17"/>
      <c r="Y580" s="17"/>
      <c r="Z580" s="17"/>
    </row>
    <row r="581">
      <c r="A581" s="251" t="s">
        <v>1612</v>
      </c>
      <c r="B581" s="252">
        <v>462055.0</v>
      </c>
      <c r="C581" s="253">
        <v>45681.0</v>
      </c>
      <c r="D581" s="254" t="s">
        <v>1613</v>
      </c>
      <c r="E581" s="254" t="s">
        <v>1614</v>
      </c>
      <c r="F581" s="254" t="s">
        <v>76</v>
      </c>
      <c r="G581" s="255"/>
      <c r="H581" s="198" t="s">
        <v>1349</v>
      </c>
      <c r="I581" s="224">
        <v>396.64</v>
      </c>
      <c r="J581" s="256" t="s">
        <v>1615</v>
      </c>
      <c r="K581" s="257"/>
      <c r="L581" s="257"/>
      <c r="M581" s="257"/>
      <c r="N581" s="257"/>
      <c r="O581" s="257"/>
      <c r="P581" s="257"/>
      <c r="Q581" s="257"/>
      <c r="R581" s="257"/>
      <c r="S581" s="257"/>
      <c r="T581" s="17"/>
      <c r="U581" s="17"/>
      <c r="V581" s="17"/>
      <c r="W581" s="17"/>
      <c r="X581" s="17"/>
      <c r="Y581" s="17"/>
      <c r="Z581" s="17"/>
    </row>
    <row r="582">
      <c r="A582" s="251">
        <v>16328.0</v>
      </c>
      <c r="B582" s="252">
        <v>462056.0</v>
      </c>
      <c r="C582" s="253">
        <v>45681.0</v>
      </c>
      <c r="D582" s="254" t="s">
        <v>1616</v>
      </c>
      <c r="E582" s="254" t="s">
        <v>150</v>
      </c>
      <c r="F582" s="254" t="s">
        <v>1617</v>
      </c>
      <c r="G582" s="255"/>
      <c r="H582" s="198" t="s">
        <v>1432</v>
      </c>
      <c r="I582" s="224">
        <v>209.27</v>
      </c>
      <c r="J582" s="256" t="s">
        <v>1618</v>
      </c>
      <c r="K582" s="257"/>
      <c r="L582" s="257"/>
      <c r="M582" s="257"/>
      <c r="N582" s="257"/>
      <c r="O582" s="257"/>
      <c r="P582" s="257"/>
      <c r="Q582" s="257"/>
      <c r="R582" s="257"/>
      <c r="S582" s="257"/>
      <c r="T582" s="17"/>
      <c r="U582" s="17"/>
      <c r="V582" s="17"/>
      <c r="W582" s="17"/>
      <c r="X582" s="17"/>
      <c r="Y582" s="17"/>
      <c r="Z582" s="17"/>
    </row>
    <row r="583">
      <c r="A583" s="251">
        <v>15682.0</v>
      </c>
      <c r="B583" s="252">
        <v>462057.0</v>
      </c>
      <c r="C583" s="253">
        <v>45681.0</v>
      </c>
      <c r="D583" s="254" t="s">
        <v>1619</v>
      </c>
      <c r="E583" s="254" t="s">
        <v>570</v>
      </c>
      <c r="F583" s="255"/>
      <c r="G583" s="255"/>
      <c r="H583" s="304" t="s">
        <v>1536</v>
      </c>
      <c r="I583" s="305">
        <f>7722.89/2</f>
        <v>3861.445</v>
      </c>
      <c r="J583" s="256" t="s">
        <v>1620</v>
      </c>
      <c r="K583" s="257"/>
      <c r="L583" s="257"/>
      <c r="M583" s="257"/>
      <c r="N583" s="257"/>
      <c r="O583" s="257"/>
      <c r="P583" s="257"/>
      <c r="Q583" s="257"/>
      <c r="R583" s="257"/>
      <c r="S583" s="257"/>
      <c r="T583" s="17"/>
      <c r="U583" s="17"/>
      <c r="V583" s="17"/>
      <c r="W583" s="17"/>
      <c r="X583" s="17"/>
      <c r="Y583" s="17"/>
      <c r="Z583" s="17"/>
    </row>
    <row r="584">
      <c r="A584" s="251" t="s">
        <v>1621</v>
      </c>
      <c r="B584" s="252">
        <v>462058.0</v>
      </c>
      <c r="C584" s="253">
        <v>45681.0</v>
      </c>
      <c r="D584" s="254" t="s">
        <v>1067</v>
      </c>
      <c r="E584" s="254" t="s">
        <v>1622</v>
      </c>
      <c r="F584" s="254" t="s">
        <v>1623</v>
      </c>
      <c r="G584" s="255"/>
      <c r="H584" s="198" t="s">
        <v>1349</v>
      </c>
      <c r="I584" s="224">
        <v>396.64</v>
      </c>
      <c r="J584" s="256" t="s">
        <v>1624</v>
      </c>
      <c r="K584" s="257"/>
      <c r="L584" s="257"/>
      <c r="M584" s="257"/>
      <c r="N584" s="257"/>
      <c r="O584" s="257"/>
      <c r="P584" s="257"/>
      <c r="Q584" s="257"/>
      <c r="R584" s="257"/>
      <c r="S584" s="257"/>
      <c r="T584" s="17"/>
      <c r="U584" s="17"/>
      <c r="V584" s="17"/>
      <c r="W584" s="17"/>
      <c r="X584" s="17"/>
      <c r="Y584" s="17"/>
      <c r="Z584" s="17"/>
    </row>
    <row r="585">
      <c r="A585" s="258" t="s">
        <v>1625</v>
      </c>
      <c r="B585" s="259">
        <v>462059.0</v>
      </c>
      <c r="C585" s="260">
        <v>45681.0</v>
      </c>
      <c r="D585" s="261" t="s">
        <v>1155</v>
      </c>
      <c r="E585" s="261" t="s">
        <v>300</v>
      </c>
      <c r="F585" s="261" t="s">
        <v>104</v>
      </c>
      <c r="G585" s="262"/>
      <c r="H585" s="263" t="s">
        <v>1362</v>
      </c>
      <c r="I585" s="264">
        <f>396.64*2</f>
        <v>793.28</v>
      </c>
      <c r="J585" s="265" t="s">
        <v>1626</v>
      </c>
      <c r="K585" s="266"/>
      <c r="L585" s="266"/>
      <c r="M585" s="266"/>
      <c r="N585" s="266"/>
      <c r="O585" s="266"/>
      <c r="P585" s="266"/>
      <c r="Q585" s="266"/>
      <c r="R585" s="266"/>
      <c r="S585" s="266"/>
      <c r="T585" s="267"/>
      <c r="U585" s="267"/>
      <c r="V585" s="267"/>
      <c r="W585" s="267"/>
      <c r="X585" s="267"/>
      <c r="Y585" s="267"/>
      <c r="Z585" s="267"/>
    </row>
    <row r="586">
      <c r="A586" s="258" t="s">
        <v>1625</v>
      </c>
      <c r="B586" s="259">
        <v>462060.0</v>
      </c>
      <c r="C586" s="260">
        <v>45681.0</v>
      </c>
      <c r="D586" s="261" t="s">
        <v>1155</v>
      </c>
      <c r="E586" s="261" t="s">
        <v>300</v>
      </c>
      <c r="F586" s="261" t="s">
        <v>104</v>
      </c>
      <c r="G586" s="262"/>
      <c r="H586" s="245" t="s">
        <v>1349</v>
      </c>
      <c r="I586" s="246">
        <v>396.64</v>
      </c>
      <c r="J586" s="265" t="s">
        <v>1627</v>
      </c>
      <c r="K586" s="266"/>
      <c r="L586" s="266"/>
      <c r="M586" s="266"/>
      <c r="N586" s="266"/>
      <c r="O586" s="266"/>
      <c r="P586" s="266"/>
      <c r="Q586" s="266"/>
      <c r="R586" s="266"/>
      <c r="S586" s="266"/>
      <c r="T586" s="267"/>
      <c r="U586" s="267"/>
      <c r="V586" s="267"/>
      <c r="W586" s="267"/>
      <c r="X586" s="267"/>
      <c r="Y586" s="267"/>
      <c r="Z586" s="267"/>
    </row>
    <row r="587">
      <c r="A587" s="251" t="s">
        <v>1628</v>
      </c>
      <c r="B587" s="252">
        <v>462061.0</v>
      </c>
      <c r="C587" s="253">
        <v>45685.0</v>
      </c>
      <c r="D587" s="254" t="s">
        <v>1629</v>
      </c>
      <c r="E587" s="255"/>
      <c r="F587" s="255"/>
      <c r="G587" s="255"/>
      <c r="H587" s="304" t="s">
        <v>1362</v>
      </c>
      <c r="I587" s="305">
        <f>396.64*2</f>
        <v>793.28</v>
      </c>
      <c r="J587" s="256" t="s">
        <v>1630</v>
      </c>
      <c r="K587" s="257"/>
      <c r="L587" s="257"/>
      <c r="M587" s="257"/>
      <c r="N587" s="257"/>
      <c r="O587" s="257"/>
      <c r="P587" s="257"/>
      <c r="Q587" s="257"/>
      <c r="R587" s="257"/>
      <c r="S587" s="257"/>
      <c r="T587" s="17"/>
      <c r="U587" s="17"/>
      <c r="V587" s="17"/>
      <c r="W587" s="17"/>
      <c r="X587" s="17"/>
      <c r="Y587" s="17"/>
      <c r="Z587" s="17"/>
    </row>
    <row r="588">
      <c r="A588" s="251" t="s">
        <v>1631</v>
      </c>
      <c r="B588" s="252">
        <v>462062.0</v>
      </c>
      <c r="C588" s="253">
        <v>45684.0</v>
      </c>
      <c r="D588" s="254" t="s">
        <v>1632</v>
      </c>
      <c r="E588" s="254" t="s">
        <v>1633</v>
      </c>
      <c r="F588" s="254" t="s">
        <v>1634</v>
      </c>
      <c r="G588" s="255"/>
      <c r="H588" s="198" t="s">
        <v>1349</v>
      </c>
      <c r="I588" s="224">
        <v>396.64</v>
      </c>
      <c r="J588" s="256" t="s">
        <v>1635</v>
      </c>
      <c r="K588" s="257"/>
      <c r="L588" s="257"/>
      <c r="M588" s="257"/>
      <c r="N588" s="257"/>
      <c r="O588" s="257"/>
      <c r="P588" s="257"/>
      <c r="Q588" s="257"/>
      <c r="R588" s="257"/>
      <c r="S588" s="257"/>
      <c r="T588" s="17"/>
      <c r="U588" s="17"/>
      <c r="V588" s="17"/>
      <c r="W588" s="17"/>
      <c r="X588" s="17"/>
      <c r="Y588" s="17"/>
      <c r="Z588" s="17"/>
    </row>
    <row r="589">
      <c r="A589" s="320"/>
      <c r="B589" s="252">
        <v>462063.0</v>
      </c>
      <c r="C589" s="322"/>
      <c r="D589" s="255"/>
      <c r="E589" s="255"/>
      <c r="F589" s="255"/>
      <c r="G589" s="255"/>
      <c r="H589" s="198" t="s">
        <v>1394</v>
      </c>
      <c r="I589" s="224">
        <v>749.55</v>
      </c>
      <c r="J589" s="321"/>
      <c r="K589" s="257"/>
      <c r="L589" s="257"/>
      <c r="M589" s="257"/>
      <c r="N589" s="257"/>
      <c r="O589" s="257"/>
      <c r="P589" s="257"/>
      <c r="Q589" s="257"/>
      <c r="R589" s="257"/>
      <c r="S589" s="257"/>
      <c r="T589" s="17"/>
      <c r="U589" s="17"/>
      <c r="V589" s="17"/>
      <c r="W589" s="17"/>
      <c r="X589" s="17"/>
      <c r="Y589" s="17"/>
      <c r="Z589" s="17"/>
    </row>
    <row r="590">
      <c r="A590" s="251">
        <v>16152.0</v>
      </c>
      <c r="B590" s="252">
        <v>462064.0</v>
      </c>
      <c r="C590" s="253">
        <v>45684.0</v>
      </c>
      <c r="D590" s="254" t="s">
        <v>1636</v>
      </c>
      <c r="E590" s="254" t="s">
        <v>655</v>
      </c>
      <c r="F590" s="254" t="s">
        <v>1637</v>
      </c>
      <c r="G590" s="255"/>
      <c r="H590" s="198" t="s">
        <v>1378</v>
      </c>
      <c r="I590" s="224">
        <v>92.56</v>
      </c>
      <c r="J590" s="256" t="s">
        <v>1638</v>
      </c>
      <c r="K590" s="257"/>
      <c r="L590" s="257"/>
      <c r="M590" s="257"/>
      <c r="N590" s="257"/>
      <c r="O590" s="257"/>
      <c r="P590" s="257"/>
      <c r="Q590" s="257"/>
      <c r="R590" s="257"/>
      <c r="S590" s="257"/>
      <c r="T590" s="17"/>
      <c r="U590" s="17"/>
      <c r="V590" s="17"/>
      <c r="W590" s="17"/>
      <c r="X590" s="17"/>
      <c r="Y590" s="17"/>
      <c r="Z590" s="17"/>
    </row>
    <row r="591">
      <c r="A591" s="313">
        <v>14076.0</v>
      </c>
      <c r="B591" s="314">
        <v>462065.0</v>
      </c>
      <c r="C591" s="315">
        <v>45684.0</v>
      </c>
      <c r="D591" s="316" t="s">
        <v>633</v>
      </c>
      <c r="E591" s="316" t="s">
        <v>65</v>
      </c>
      <c r="F591" s="316" t="s">
        <v>1639</v>
      </c>
      <c r="G591" s="317"/>
      <c r="H591" s="198" t="s">
        <v>1394</v>
      </c>
      <c r="I591" s="224">
        <v>749.55</v>
      </c>
      <c r="J591" s="318" t="s">
        <v>1640</v>
      </c>
      <c r="K591" s="257"/>
      <c r="L591" s="257"/>
      <c r="M591" s="257"/>
      <c r="N591" s="257"/>
      <c r="O591" s="257"/>
      <c r="P591" s="257"/>
      <c r="Q591" s="257"/>
      <c r="R591" s="257"/>
      <c r="S591" s="257"/>
      <c r="T591" s="17"/>
      <c r="U591" s="17"/>
      <c r="V591" s="17"/>
      <c r="W591" s="17"/>
      <c r="X591" s="17"/>
      <c r="Y591" s="17"/>
      <c r="Z591" s="17"/>
    </row>
    <row r="592">
      <c r="A592" s="77"/>
      <c r="B592" s="77"/>
      <c r="C592" s="77"/>
      <c r="D592" s="77"/>
      <c r="E592" s="77"/>
      <c r="F592" s="77"/>
      <c r="G592" s="77"/>
      <c r="H592" s="304" t="s">
        <v>1530</v>
      </c>
      <c r="I592" s="319">
        <v>987.9</v>
      </c>
      <c r="J592" s="77"/>
      <c r="K592" s="257"/>
      <c r="L592" s="257"/>
      <c r="M592" s="257"/>
      <c r="N592" s="257"/>
      <c r="O592" s="257"/>
      <c r="P592" s="257"/>
      <c r="Q592" s="257"/>
      <c r="R592" s="257"/>
      <c r="S592" s="257"/>
      <c r="T592" s="17"/>
      <c r="U592" s="17"/>
      <c r="V592" s="17"/>
      <c r="W592" s="17"/>
      <c r="X592" s="17"/>
      <c r="Y592" s="17"/>
      <c r="Z592" s="17"/>
    </row>
    <row r="593">
      <c r="A593" s="268" t="s">
        <v>68</v>
      </c>
      <c r="B593" s="269" t="s">
        <v>69</v>
      </c>
      <c r="C593" s="327"/>
      <c r="D593" s="270" t="s">
        <v>68</v>
      </c>
      <c r="E593" s="270"/>
      <c r="F593" s="270"/>
      <c r="G593" s="270" t="s">
        <v>68</v>
      </c>
      <c r="H593" s="238" t="s">
        <v>1641</v>
      </c>
      <c r="I593" s="239">
        <v>0.0</v>
      </c>
      <c r="J593" s="273" t="s">
        <v>68</v>
      </c>
      <c r="K593" s="274"/>
      <c r="L593" s="274"/>
      <c r="M593" s="274"/>
      <c r="N593" s="274"/>
      <c r="O593" s="274"/>
      <c r="P593" s="274"/>
      <c r="Q593" s="274"/>
      <c r="R593" s="274"/>
      <c r="S593" s="274"/>
      <c r="T593" s="275"/>
      <c r="U593" s="275"/>
      <c r="V593" s="275"/>
      <c r="W593" s="275"/>
      <c r="X593" s="275"/>
      <c r="Y593" s="275"/>
      <c r="Z593" s="275"/>
    </row>
    <row r="594">
      <c r="A594" s="251" t="s">
        <v>1642</v>
      </c>
      <c r="B594" s="252">
        <v>462067.0</v>
      </c>
      <c r="C594" s="253">
        <v>45685.0</v>
      </c>
      <c r="D594" s="254" t="s">
        <v>1643</v>
      </c>
      <c r="E594" s="254" t="s">
        <v>165</v>
      </c>
      <c r="F594" s="254" t="s">
        <v>1644</v>
      </c>
      <c r="G594" s="255"/>
      <c r="H594" s="304" t="s">
        <v>1362</v>
      </c>
      <c r="I594" s="305">
        <f>396.64*2</f>
        <v>793.28</v>
      </c>
      <c r="J594" s="256" t="s">
        <v>1645</v>
      </c>
      <c r="K594" s="257"/>
      <c r="L594" s="257"/>
      <c r="M594" s="257"/>
      <c r="N594" s="257"/>
      <c r="O594" s="257"/>
      <c r="P594" s="257"/>
      <c r="Q594" s="257"/>
      <c r="R594" s="257"/>
      <c r="S594" s="257"/>
      <c r="T594" s="17"/>
      <c r="U594" s="17"/>
      <c r="V594" s="17"/>
      <c r="W594" s="17"/>
      <c r="X594" s="17"/>
      <c r="Y594" s="17"/>
      <c r="Z594" s="17"/>
    </row>
    <row r="595">
      <c r="A595" s="251" t="s">
        <v>1646</v>
      </c>
      <c r="B595" s="252">
        <v>462068.0</v>
      </c>
      <c r="C595" s="253">
        <v>45685.0</v>
      </c>
      <c r="D595" s="254" t="s">
        <v>1647</v>
      </c>
      <c r="E595" s="254" t="s">
        <v>77</v>
      </c>
      <c r="F595" s="254" t="s">
        <v>367</v>
      </c>
      <c r="G595" s="255"/>
      <c r="H595" s="198" t="s">
        <v>1349</v>
      </c>
      <c r="I595" s="224">
        <v>396.64</v>
      </c>
      <c r="J595" s="256" t="s">
        <v>1648</v>
      </c>
      <c r="K595" s="257"/>
      <c r="L595" s="257"/>
      <c r="M595" s="257"/>
      <c r="N595" s="257"/>
      <c r="O595" s="257"/>
      <c r="P595" s="257"/>
      <c r="Q595" s="257"/>
      <c r="R595" s="257"/>
      <c r="S595" s="257"/>
      <c r="T595" s="17"/>
      <c r="U595" s="17"/>
      <c r="V595" s="17"/>
      <c r="W595" s="17"/>
      <c r="X595" s="17"/>
      <c r="Y595" s="17"/>
      <c r="Z595" s="17"/>
    </row>
    <row r="596">
      <c r="A596" s="258">
        <v>16257.0</v>
      </c>
      <c r="B596" s="259">
        <v>462069.0</v>
      </c>
      <c r="C596" s="260">
        <v>45685.0</v>
      </c>
      <c r="D596" s="261" t="s">
        <v>1649</v>
      </c>
      <c r="E596" s="261" t="s">
        <v>1650</v>
      </c>
      <c r="F596" s="261" t="s">
        <v>105</v>
      </c>
      <c r="G596" s="262"/>
      <c r="H596" s="263" t="s">
        <v>1434</v>
      </c>
      <c r="I596" s="264">
        <v>809.31</v>
      </c>
      <c r="J596" s="265" t="s">
        <v>1651</v>
      </c>
      <c r="K596" s="266"/>
      <c r="L596" s="266"/>
      <c r="M596" s="266"/>
      <c r="N596" s="266"/>
      <c r="O596" s="266"/>
      <c r="P596" s="266"/>
      <c r="Q596" s="266"/>
      <c r="R596" s="266"/>
      <c r="S596" s="266"/>
      <c r="T596" s="267"/>
      <c r="U596" s="267"/>
      <c r="V596" s="267"/>
      <c r="W596" s="267"/>
      <c r="X596" s="267"/>
      <c r="Y596" s="267"/>
      <c r="Z596" s="267"/>
    </row>
    <row r="597">
      <c r="A597" s="251" t="s">
        <v>1652</v>
      </c>
      <c r="B597" s="252">
        <v>462070.0</v>
      </c>
      <c r="C597" s="253">
        <v>45685.0</v>
      </c>
      <c r="D597" s="254" t="s">
        <v>1653</v>
      </c>
      <c r="E597" s="254" t="s">
        <v>105</v>
      </c>
      <c r="F597" s="255"/>
      <c r="G597" s="255"/>
      <c r="H597" s="304" t="s">
        <v>1362</v>
      </c>
      <c r="I597" s="305">
        <f t="shared" ref="I597:I598" si="9">396.64*2</f>
        <v>793.28</v>
      </c>
      <c r="J597" s="256" t="s">
        <v>1654</v>
      </c>
      <c r="K597" s="257"/>
      <c r="L597" s="257"/>
      <c r="M597" s="257"/>
      <c r="N597" s="257"/>
      <c r="O597" s="257"/>
      <c r="P597" s="257"/>
      <c r="Q597" s="257"/>
      <c r="R597" s="257"/>
      <c r="S597" s="257"/>
      <c r="T597" s="17"/>
      <c r="U597" s="17"/>
      <c r="V597" s="17"/>
      <c r="W597" s="17"/>
      <c r="X597" s="17"/>
      <c r="Y597" s="17"/>
      <c r="Z597" s="17"/>
    </row>
    <row r="598">
      <c r="A598" s="251" t="s">
        <v>1655</v>
      </c>
      <c r="B598" s="252">
        <v>462071.0</v>
      </c>
      <c r="C598" s="253">
        <v>45685.0</v>
      </c>
      <c r="D598" s="254" t="s">
        <v>1656</v>
      </c>
      <c r="E598" s="254" t="s">
        <v>1657</v>
      </c>
      <c r="F598" s="254" t="s">
        <v>582</v>
      </c>
      <c r="G598" s="255"/>
      <c r="H598" s="304" t="s">
        <v>1362</v>
      </c>
      <c r="I598" s="305">
        <f t="shared" si="9"/>
        <v>793.28</v>
      </c>
      <c r="J598" s="256" t="s">
        <v>1658</v>
      </c>
      <c r="K598" s="257"/>
      <c r="L598" s="257"/>
      <c r="M598" s="257"/>
      <c r="N598" s="257"/>
      <c r="O598" s="257"/>
      <c r="P598" s="257"/>
      <c r="Q598" s="257"/>
      <c r="R598" s="257"/>
      <c r="S598" s="257"/>
      <c r="T598" s="17"/>
      <c r="U598" s="17"/>
      <c r="V598" s="17"/>
      <c r="W598" s="17"/>
      <c r="X598" s="17"/>
      <c r="Y598" s="17"/>
      <c r="Z598" s="17"/>
    </row>
    <row r="599">
      <c r="A599" s="251" t="s">
        <v>1659</v>
      </c>
      <c r="B599" s="252">
        <v>462072.0</v>
      </c>
      <c r="C599" s="253">
        <v>45685.0</v>
      </c>
      <c r="D599" s="255"/>
      <c r="E599" s="255"/>
      <c r="F599" s="255"/>
      <c r="G599" s="254" t="s">
        <v>1660</v>
      </c>
      <c r="H599" s="198" t="s">
        <v>1349</v>
      </c>
      <c r="I599" s="224">
        <v>396.64</v>
      </c>
      <c r="J599" s="256" t="s">
        <v>1661</v>
      </c>
      <c r="K599" s="257"/>
      <c r="L599" s="257"/>
      <c r="M599" s="257"/>
      <c r="N599" s="257"/>
      <c r="O599" s="257"/>
      <c r="P599" s="257"/>
      <c r="Q599" s="257"/>
      <c r="R599" s="257"/>
      <c r="S599" s="257"/>
      <c r="T599" s="17"/>
      <c r="U599" s="17"/>
      <c r="V599" s="17"/>
      <c r="W599" s="17"/>
      <c r="X599" s="17"/>
      <c r="Y599" s="17"/>
      <c r="Z599" s="17"/>
    </row>
    <row r="600">
      <c r="A600" s="251" t="s">
        <v>1662</v>
      </c>
      <c r="B600" s="252">
        <v>462073.0</v>
      </c>
      <c r="C600" s="253">
        <v>45685.0</v>
      </c>
      <c r="D600" s="255"/>
      <c r="E600" s="255"/>
      <c r="F600" s="255"/>
      <c r="G600" s="254" t="s">
        <v>1660</v>
      </c>
      <c r="H600" s="198" t="s">
        <v>1349</v>
      </c>
      <c r="I600" s="224">
        <v>396.64</v>
      </c>
      <c r="J600" s="256" t="s">
        <v>1663</v>
      </c>
      <c r="K600" s="257"/>
      <c r="L600" s="257"/>
      <c r="M600" s="257"/>
      <c r="N600" s="257"/>
      <c r="O600" s="257"/>
      <c r="P600" s="257"/>
      <c r="Q600" s="257"/>
      <c r="R600" s="257"/>
      <c r="S600" s="257"/>
      <c r="T600" s="17"/>
      <c r="U600" s="17"/>
      <c r="V600" s="17"/>
      <c r="W600" s="17"/>
      <c r="X600" s="17"/>
      <c r="Y600" s="17"/>
      <c r="Z600" s="17"/>
    </row>
    <row r="601">
      <c r="A601" s="251" t="s">
        <v>1664</v>
      </c>
      <c r="B601" s="252">
        <v>462074.0</v>
      </c>
      <c r="C601" s="253">
        <v>45684.0</v>
      </c>
      <c r="D601" s="254" t="s">
        <v>1665</v>
      </c>
      <c r="E601" s="254" t="s">
        <v>1666</v>
      </c>
      <c r="F601" s="254" t="s">
        <v>655</v>
      </c>
      <c r="G601" s="254"/>
      <c r="H601" s="198" t="s">
        <v>1349</v>
      </c>
      <c r="I601" s="224">
        <v>396.64</v>
      </c>
      <c r="J601" s="256" t="s">
        <v>1667</v>
      </c>
      <c r="K601" s="257"/>
      <c r="L601" s="257"/>
      <c r="M601" s="257"/>
      <c r="N601" s="257"/>
      <c r="O601" s="257"/>
      <c r="P601" s="257"/>
      <c r="Q601" s="257"/>
      <c r="R601" s="257"/>
      <c r="S601" s="257"/>
      <c r="T601" s="17"/>
      <c r="U601" s="17"/>
      <c r="V601" s="17"/>
      <c r="W601" s="17"/>
      <c r="X601" s="17"/>
      <c r="Y601" s="17"/>
      <c r="Z601" s="17"/>
    </row>
    <row r="602">
      <c r="A602" s="320"/>
      <c r="B602" s="252">
        <v>462075.0</v>
      </c>
      <c r="C602" s="322"/>
      <c r="D602" s="255"/>
      <c r="E602" s="255"/>
      <c r="F602" s="255"/>
      <c r="G602" s="255"/>
      <c r="H602" s="304" t="s">
        <v>1668</v>
      </c>
      <c r="I602" s="305">
        <f>396.64*7</f>
        <v>2776.48</v>
      </c>
      <c r="J602" s="321"/>
      <c r="K602" s="257"/>
      <c r="L602" s="257"/>
      <c r="M602" s="257"/>
      <c r="N602" s="257"/>
      <c r="O602" s="257"/>
      <c r="P602" s="257"/>
      <c r="Q602" s="257"/>
      <c r="R602" s="257"/>
      <c r="S602" s="257"/>
      <c r="T602" s="17"/>
      <c r="U602" s="17"/>
      <c r="V602" s="17"/>
      <c r="W602" s="17"/>
      <c r="X602" s="17"/>
      <c r="Y602" s="17"/>
      <c r="Z602" s="17"/>
    </row>
    <row r="603">
      <c r="A603" s="268" t="s">
        <v>69</v>
      </c>
      <c r="B603" s="269">
        <v>462076.0</v>
      </c>
      <c r="C603" s="269" t="s">
        <v>69</v>
      </c>
      <c r="D603" s="270" t="s">
        <v>69</v>
      </c>
      <c r="E603" s="270" t="s">
        <v>69</v>
      </c>
      <c r="F603" s="270" t="s">
        <v>69</v>
      </c>
      <c r="G603" s="270" t="s">
        <v>69</v>
      </c>
      <c r="H603" s="271" t="s">
        <v>69</v>
      </c>
      <c r="I603" s="272">
        <v>0.0</v>
      </c>
      <c r="J603" s="273" t="s">
        <v>69</v>
      </c>
      <c r="K603" s="274"/>
      <c r="L603" s="274"/>
      <c r="M603" s="274"/>
      <c r="N603" s="274"/>
      <c r="O603" s="274"/>
      <c r="P603" s="274"/>
      <c r="Q603" s="274"/>
      <c r="R603" s="274"/>
      <c r="S603" s="274"/>
      <c r="T603" s="275"/>
      <c r="U603" s="275"/>
      <c r="V603" s="275"/>
      <c r="W603" s="275"/>
      <c r="X603" s="275"/>
      <c r="Y603" s="275"/>
      <c r="Z603" s="275"/>
    </row>
    <row r="604">
      <c r="A604" s="320"/>
      <c r="B604" s="252">
        <v>462077.0</v>
      </c>
      <c r="C604" s="322"/>
      <c r="D604" s="255"/>
      <c r="E604" s="255"/>
      <c r="F604" s="255"/>
      <c r="G604" s="255"/>
      <c r="H604" s="304" t="s">
        <v>1486</v>
      </c>
      <c r="I604" s="319">
        <v>4805.32</v>
      </c>
      <c r="J604" s="321"/>
      <c r="K604" s="257"/>
      <c r="L604" s="257"/>
      <c r="M604" s="257"/>
      <c r="N604" s="257"/>
      <c r="O604" s="257"/>
      <c r="P604" s="257"/>
      <c r="Q604" s="257"/>
      <c r="R604" s="257"/>
      <c r="S604" s="257"/>
      <c r="T604" s="17"/>
      <c r="U604" s="17"/>
      <c r="V604" s="17"/>
      <c r="W604" s="17"/>
      <c r="X604" s="17"/>
      <c r="Y604" s="17"/>
      <c r="Z604" s="17"/>
    </row>
    <row r="605">
      <c r="A605" s="268" t="s">
        <v>69</v>
      </c>
      <c r="B605" s="269">
        <v>462078.0</v>
      </c>
      <c r="C605" s="269" t="s">
        <v>69</v>
      </c>
      <c r="D605" s="270" t="s">
        <v>69</v>
      </c>
      <c r="E605" s="270" t="s">
        <v>69</v>
      </c>
      <c r="F605" s="270" t="s">
        <v>69</v>
      </c>
      <c r="G605" s="270" t="s">
        <v>69</v>
      </c>
      <c r="H605" s="271" t="s">
        <v>69</v>
      </c>
      <c r="I605" s="272">
        <v>0.0</v>
      </c>
      <c r="J605" s="273" t="s">
        <v>69</v>
      </c>
      <c r="K605" s="274"/>
      <c r="L605" s="274"/>
      <c r="M605" s="274"/>
      <c r="N605" s="274"/>
      <c r="O605" s="274"/>
      <c r="P605" s="274"/>
      <c r="Q605" s="274"/>
      <c r="R605" s="274"/>
      <c r="S605" s="274"/>
      <c r="T605" s="275"/>
      <c r="U605" s="275"/>
      <c r="V605" s="275"/>
      <c r="W605" s="275"/>
      <c r="X605" s="275"/>
      <c r="Y605" s="275"/>
      <c r="Z605" s="275"/>
    </row>
    <row r="606">
      <c r="A606" s="251" t="s">
        <v>1669</v>
      </c>
      <c r="B606" s="252">
        <v>462079.0</v>
      </c>
      <c r="C606" s="253">
        <v>45685.0</v>
      </c>
      <c r="D606" s="254" t="s">
        <v>1670</v>
      </c>
      <c r="E606" s="255"/>
      <c r="F606" s="255"/>
      <c r="G606" s="255"/>
      <c r="H606" s="198" t="s">
        <v>1349</v>
      </c>
      <c r="I606" s="224">
        <v>396.64</v>
      </c>
      <c r="J606" s="256" t="s">
        <v>1671</v>
      </c>
      <c r="K606" s="257"/>
      <c r="L606" s="257"/>
      <c r="M606" s="257"/>
      <c r="N606" s="257"/>
      <c r="O606" s="257"/>
      <c r="P606" s="257"/>
      <c r="Q606" s="257"/>
      <c r="R606" s="257"/>
      <c r="S606" s="257"/>
      <c r="T606" s="17"/>
      <c r="U606" s="17"/>
      <c r="V606" s="17"/>
      <c r="W606" s="17"/>
      <c r="X606" s="17"/>
      <c r="Y606" s="17"/>
      <c r="Z606" s="17"/>
    </row>
    <row r="607">
      <c r="A607" s="313">
        <v>12336.0</v>
      </c>
      <c r="B607" s="314">
        <v>462080.0</v>
      </c>
      <c r="C607" s="315">
        <v>45685.0</v>
      </c>
      <c r="D607" s="316" t="s">
        <v>712</v>
      </c>
      <c r="E607" s="316" t="s">
        <v>906</v>
      </c>
      <c r="F607" s="316" t="s">
        <v>1672</v>
      </c>
      <c r="G607" s="317"/>
      <c r="H607" s="198" t="s">
        <v>1394</v>
      </c>
      <c r="I607" s="224">
        <v>749.55</v>
      </c>
      <c r="J607" s="318" t="s">
        <v>1673</v>
      </c>
      <c r="K607" s="257"/>
      <c r="L607" s="257"/>
      <c r="M607" s="257"/>
      <c r="N607" s="257"/>
      <c r="O607" s="257"/>
      <c r="P607" s="257"/>
      <c r="Q607" s="257"/>
      <c r="R607" s="257"/>
      <c r="S607" s="257"/>
      <c r="T607" s="17"/>
      <c r="U607" s="17"/>
      <c r="V607" s="17"/>
      <c r="W607" s="17"/>
      <c r="X607" s="17"/>
      <c r="Y607" s="17"/>
      <c r="Z607" s="17"/>
    </row>
    <row r="608">
      <c r="A608" s="104"/>
      <c r="B608" s="104"/>
      <c r="C608" s="104"/>
      <c r="D608" s="104"/>
      <c r="E608" s="104"/>
      <c r="F608" s="104"/>
      <c r="G608" s="104"/>
      <c r="H608" s="304" t="s">
        <v>1674</v>
      </c>
      <c r="I608" s="319">
        <v>1836.02</v>
      </c>
      <c r="J608" s="104"/>
      <c r="K608" s="257"/>
      <c r="L608" s="257"/>
      <c r="M608" s="257"/>
      <c r="N608" s="257"/>
      <c r="O608" s="257"/>
      <c r="P608" s="257"/>
      <c r="Q608" s="257"/>
      <c r="R608" s="257"/>
      <c r="S608" s="257"/>
      <c r="T608" s="17"/>
      <c r="U608" s="17"/>
      <c r="V608" s="17"/>
      <c r="W608" s="17"/>
      <c r="X608" s="17"/>
      <c r="Y608" s="17"/>
      <c r="Z608" s="17"/>
    </row>
    <row r="609">
      <c r="A609" s="77"/>
      <c r="B609" s="77"/>
      <c r="C609" s="77"/>
      <c r="D609" s="77"/>
      <c r="E609" s="77"/>
      <c r="F609" s="77"/>
      <c r="G609" s="77"/>
      <c r="H609" s="304" t="s">
        <v>1675</v>
      </c>
      <c r="I609" s="305">
        <f>469.49*3</f>
        <v>1408.47</v>
      </c>
      <c r="J609" s="77"/>
      <c r="K609" s="257"/>
      <c r="L609" s="257"/>
      <c r="M609" s="257"/>
      <c r="N609" s="257"/>
      <c r="O609" s="257"/>
      <c r="P609" s="257"/>
      <c r="Q609" s="257"/>
      <c r="R609" s="257"/>
      <c r="S609" s="257"/>
      <c r="T609" s="17"/>
      <c r="U609" s="17"/>
      <c r="V609" s="17"/>
      <c r="W609" s="17"/>
      <c r="X609" s="17"/>
      <c r="Y609" s="17"/>
      <c r="Z609" s="17"/>
    </row>
    <row r="610">
      <c r="A610" s="313" t="s">
        <v>1676</v>
      </c>
      <c r="B610" s="314">
        <v>462081.0</v>
      </c>
      <c r="C610" s="315">
        <v>45685.0</v>
      </c>
      <c r="D610" s="328" t="s">
        <v>1677</v>
      </c>
      <c r="E610" s="324"/>
      <c r="F610" s="324"/>
      <c r="G610" s="317"/>
      <c r="H610" s="304" t="s">
        <v>1675</v>
      </c>
      <c r="I610" s="319">
        <f>469.49*12</f>
        <v>5633.88</v>
      </c>
      <c r="J610" s="318" t="s">
        <v>1678</v>
      </c>
      <c r="K610" s="257"/>
      <c r="L610" s="257"/>
      <c r="M610" s="257"/>
      <c r="N610" s="257"/>
      <c r="O610" s="257"/>
      <c r="P610" s="257"/>
      <c r="Q610" s="257"/>
      <c r="R610" s="257"/>
      <c r="S610" s="257"/>
      <c r="T610" s="17"/>
      <c r="U610" s="17"/>
      <c r="V610" s="17"/>
      <c r="W610" s="17"/>
      <c r="X610" s="17"/>
      <c r="Y610" s="17"/>
      <c r="Z610" s="17"/>
    </row>
    <row r="611">
      <c r="A611" s="77"/>
      <c r="B611" s="77"/>
      <c r="C611" s="77"/>
      <c r="D611" s="77"/>
      <c r="E611" s="77"/>
      <c r="F611" s="77"/>
      <c r="G611" s="77"/>
      <c r="H611" s="304" t="s">
        <v>1432</v>
      </c>
      <c r="I611" s="319">
        <v>209.27</v>
      </c>
      <c r="J611" s="77"/>
      <c r="K611" s="257"/>
      <c r="L611" s="257"/>
      <c r="M611" s="257"/>
      <c r="N611" s="257"/>
      <c r="O611" s="257"/>
      <c r="P611" s="257"/>
      <c r="Q611" s="257"/>
      <c r="R611" s="257"/>
      <c r="S611" s="257"/>
      <c r="T611" s="17"/>
      <c r="U611" s="17"/>
      <c r="V611" s="17"/>
      <c r="W611" s="17"/>
      <c r="X611" s="17"/>
      <c r="Y611" s="17"/>
      <c r="Z611" s="17"/>
    </row>
    <row r="612">
      <c r="A612" s="313">
        <v>14359.0</v>
      </c>
      <c r="B612" s="314">
        <v>462082.0</v>
      </c>
      <c r="C612" s="315">
        <v>45685.0</v>
      </c>
      <c r="D612" s="316" t="s">
        <v>1679</v>
      </c>
      <c r="E612" s="317"/>
      <c r="F612" s="317"/>
      <c r="G612" s="316"/>
      <c r="H612" s="198" t="s">
        <v>1394</v>
      </c>
      <c r="I612" s="224">
        <v>749.55</v>
      </c>
      <c r="J612" s="318" t="s">
        <v>1680</v>
      </c>
      <c r="K612" s="257"/>
      <c r="L612" s="257"/>
      <c r="M612" s="257"/>
      <c r="N612" s="257"/>
      <c r="O612" s="257"/>
      <c r="P612" s="257"/>
      <c r="Q612" s="257"/>
      <c r="R612" s="257"/>
      <c r="S612" s="257"/>
      <c r="T612" s="17"/>
      <c r="U612" s="17"/>
      <c r="V612" s="17"/>
      <c r="W612" s="17"/>
      <c r="X612" s="17"/>
      <c r="Y612" s="17"/>
      <c r="Z612" s="17"/>
    </row>
    <row r="613">
      <c r="A613" s="104"/>
      <c r="B613" s="104"/>
      <c r="C613" s="104"/>
      <c r="D613" s="104"/>
      <c r="E613" s="104"/>
      <c r="F613" s="104"/>
      <c r="G613" s="104"/>
      <c r="H613" s="304" t="s">
        <v>1681</v>
      </c>
      <c r="I613" s="319">
        <v>7722.89</v>
      </c>
      <c r="J613" s="104"/>
      <c r="K613" s="257"/>
      <c r="L613" s="257"/>
      <c r="M613" s="257"/>
      <c r="N613" s="257"/>
      <c r="O613" s="257"/>
      <c r="P613" s="257"/>
      <c r="Q613" s="257"/>
      <c r="R613" s="257"/>
      <c r="S613" s="257"/>
      <c r="T613" s="17"/>
      <c r="U613" s="17"/>
      <c r="V613" s="17"/>
      <c r="W613" s="17"/>
      <c r="X613" s="17"/>
      <c r="Y613" s="17"/>
      <c r="Z613" s="17"/>
    </row>
    <row r="614">
      <c r="A614" s="77"/>
      <c r="B614" s="77"/>
      <c r="C614" s="77"/>
      <c r="D614" s="77"/>
      <c r="E614" s="77"/>
      <c r="F614" s="77"/>
      <c r="G614" s="77"/>
      <c r="H614" s="304" t="s">
        <v>1675</v>
      </c>
      <c r="I614" s="319">
        <f>469.49*12</f>
        <v>5633.88</v>
      </c>
      <c r="J614" s="77"/>
      <c r="K614" s="329">
        <f>SUM(I612:I614)</f>
        <v>14106.32</v>
      </c>
      <c r="L614" s="257"/>
      <c r="M614" s="257"/>
      <c r="N614" s="257"/>
      <c r="O614" s="257"/>
      <c r="P614" s="257"/>
      <c r="Q614" s="257"/>
      <c r="R614" s="257"/>
      <c r="S614" s="257"/>
      <c r="T614" s="17"/>
      <c r="U614" s="17"/>
      <c r="V614" s="17"/>
      <c r="W614" s="17"/>
      <c r="X614" s="17"/>
      <c r="Y614" s="17"/>
      <c r="Z614" s="17"/>
    </row>
    <row r="615">
      <c r="A615" s="313">
        <v>14984.0</v>
      </c>
      <c r="B615" s="314">
        <v>462083.0</v>
      </c>
      <c r="C615" s="330">
        <v>45685.0</v>
      </c>
      <c r="D615" s="316" t="s">
        <v>1682</v>
      </c>
      <c r="E615" s="316" t="s">
        <v>165</v>
      </c>
      <c r="F615" s="316" t="s">
        <v>105</v>
      </c>
      <c r="G615" s="317"/>
      <c r="H615" s="304" t="s">
        <v>1536</v>
      </c>
      <c r="I615" s="305">
        <f>7722.89/2</f>
        <v>3861.445</v>
      </c>
      <c r="J615" s="318" t="s">
        <v>1683</v>
      </c>
      <c r="K615" s="257"/>
      <c r="L615" s="257"/>
      <c r="M615" s="257"/>
      <c r="N615" s="257"/>
      <c r="O615" s="257"/>
      <c r="P615" s="257"/>
      <c r="Q615" s="257"/>
      <c r="R615" s="257"/>
      <c r="S615" s="257"/>
      <c r="T615" s="17"/>
      <c r="U615" s="17"/>
      <c r="V615" s="17"/>
      <c r="W615" s="17"/>
      <c r="X615" s="17"/>
      <c r="Y615" s="17"/>
      <c r="Z615" s="17"/>
    </row>
    <row r="616">
      <c r="A616" s="77"/>
      <c r="B616" s="77"/>
      <c r="C616" s="77"/>
      <c r="D616" s="77"/>
      <c r="E616" s="77"/>
      <c r="F616" s="77"/>
      <c r="G616" s="77"/>
      <c r="H616" s="198" t="s">
        <v>1684</v>
      </c>
      <c r="I616" s="224">
        <v>857.19</v>
      </c>
      <c r="J616" s="77"/>
      <c r="K616" s="257"/>
      <c r="L616" s="257"/>
      <c r="M616" s="257"/>
      <c r="N616" s="257"/>
      <c r="O616" s="257"/>
      <c r="P616" s="257"/>
      <c r="Q616" s="257"/>
      <c r="R616" s="257"/>
      <c r="S616" s="257"/>
      <c r="T616" s="17"/>
      <c r="U616" s="17"/>
      <c r="V616" s="17"/>
      <c r="W616" s="17"/>
      <c r="X616" s="17"/>
      <c r="Y616" s="17"/>
      <c r="Z616" s="17"/>
    </row>
    <row r="617">
      <c r="A617" s="320"/>
      <c r="B617" s="252">
        <v>462084.0</v>
      </c>
      <c r="C617" s="253">
        <v>45686.0</v>
      </c>
      <c r="D617" s="254" t="s">
        <v>1685</v>
      </c>
      <c r="E617" s="254" t="s">
        <v>587</v>
      </c>
      <c r="F617" s="254" t="s">
        <v>105</v>
      </c>
      <c r="G617" s="255"/>
      <c r="H617" s="304" t="s">
        <v>1362</v>
      </c>
      <c r="I617" s="319">
        <v>1333.28</v>
      </c>
      <c r="J617" s="256" t="s">
        <v>1686</v>
      </c>
      <c r="K617" s="257"/>
      <c r="L617" s="257"/>
      <c r="M617" s="257"/>
      <c r="N617" s="257"/>
      <c r="O617" s="257"/>
      <c r="P617" s="257"/>
      <c r="Q617" s="257"/>
      <c r="R617" s="257"/>
      <c r="S617" s="257"/>
      <c r="T617" s="17"/>
      <c r="U617" s="17"/>
      <c r="V617" s="17"/>
      <c r="W617" s="17"/>
      <c r="X617" s="17"/>
      <c r="Y617" s="17"/>
      <c r="Z617" s="17"/>
    </row>
    <row r="618">
      <c r="A618" s="251" t="s">
        <v>1687</v>
      </c>
      <c r="B618" s="252">
        <v>462085.0</v>
      </c>
      <c r="C618" s="253">
        <v>45685.0</v>
      </c>
      <c r="D618" s="254" t="s">
        <v>1688</v>
      </c>
      <c r="E618" s="254" t="s">
        <v>395</v>
      </c>
      <c r="F618" s="254" t="s">
        <v>1689</v>
      </c>
      <c r="G618" s="255"/>
      <c r="H618" s="198" t="s">
        <v>1349</v>
      </c>
      <c r="I618" s="224">
        <v>396.64</v>
      </c>
      <c r="J618" s="256" t="s">
        <v>1690</v>
      </c>
      <c r="K618" s="257"/>
      <c r="L618" s="257"/>
      <c r="M618" s="257"/>
      <c r="N618" s="257"/>
      <c r="O618" s="257"/>
      <c r="P618" s="257"/>
      <c r="Q618" s="257"/>
      <c r="R618" s="257"/>
      <c r="S618" s="257"/>
      <c r="T618" s="17"/>
      <c r="U618" s="17"/>
      <c r="V618" s="17"/>
      <c r="W618" s="17"/>
      <c r="X618" s="17"/>
      <c r="Y618" s="17"/>
      <c r="Z618" s="17"/>
    </row>
    <row r="619">
      <c r="A619" s="268" t="s">
        <v>69</v>
      </c>
      <c r="B619" s="269">
        <v>462086.0</v>
      </c>
      <c r="C619" s="269" t="s">
        <v>69</v>
      </c>
      <c r="D619" s="270" t="s">
        <v>69</v>
      </c>
      <c r="E619" s="270" t="s">
        <v>69</v>
      </c>
      <c r="F619" s="270" t="s">
        <v>69</v>
      </c>
      <c r="G619" s="270" t="s">
        <v>69</v>
      </c>
      <c r="H619" s="271" t="s">
        <v>69</v>
      </c>
      <c r="I619" s="272">
        <v>0.0</v>
      </c>
      <c r="J619" s="273" t="s">
        <v>69</v>
      </c>
      <c r="K619" s="274"/>
      <c r="L619" s="274"/>
      <c r="M619" s="274"/>
      <c r="N619" s="274"/>
      <c r="O619" s="274"/>
      <c r="P619" s="274"/>
      <c r="Q619" s="274"/>
      <c r="R619" s="274"/>
      <c r="S619" s="274"/>
      <c r="T619" s="275"/>
      <c r="U619" s="275"/>
      <c r="V619" s="275"/>
      <c r="W619" s="275"/>
      <c r="X619" s="275"/>
      <c r="Y619" s="275"/>
      <c r="Z619" s="275"/>
    </row>
    <row r="620">
      <c r="A620" s="251">
        <v>16687.0</v>
      </c>
      <c r="B620" s="252">
        <v>462087.0</v>
      </c>
      <c r="C620" s="253">
        <v>45686.0</v>
      </c>
      <c r="D620" s="254" t="s">
        <v>1691</v>
      </c>
      <c r="E620" s="254" t="s">
        <v>174</v>
      </c>
      <c r="F620" s="254" t="s">
        <v>1692</v>
      </c>
      <c r="G620" s="255"/>
      <c r="H620" s="198" t="s">
        <v>1394</v>
      </c>
      <c r="I620" s="224">
        <v>749.55</v>
      </c>
      <c r="J620" s="256" t="s">
        <v>1693</v>
      </c>
      <c r="K620" s="257"/>
      <c r="L620" s="257"/>
      <c r="M620" s="257"/>
      <c r="N620" s="257"/>
      <c r="O620" s="257"/>
      <c r="P620" s="257"/>
      <c r="Q620" s="257"/>
      <c r="R620" s="257"/>
      <c r="S620" s="257"/>
      <c r="T620" s="17"/>
      <c r="U620" s="17"/>
      <c r="V620" s="17"/>
      <c r="W620" s="17"/>
      <c r="X620" s="17"/>
      <c r="Y620" s="17"/>
      <c r="Z620" s="17"/>
    </row>
    <row r="621">
      <c r="A621" s="251" t="s">
        <v>1694</v>
      </c>
      <c r="B621" s="252">
        <v>462088.0</v>
      </c>
      <c r="C621" s="253">
        <v>45686.0</v>
      </c>
      <c r="D621" s="254" t="s">
        <v>1695</v>
      </c>
      <c r="E621" s="254" t="s">
        <v>1696</v>
      </c>
      <c r="F621" s="254" t="s">
        <v>1697</v>
      </c>
      <c r="G621" s="255"/>
      <c r="H621" s="198" t="s">
        <v>1415</v>
      </c>
      <c r="I621" s="45">
        <f>396.64*8</f>
        <v>3173.12</v>
      </c>
      <c r="J621" s="256" t="s">
        <v>1698</v>
      </c>
      <c r="K621" s="257"/>
      <c r="L621" s="257"/>
      <c r="M621" s="257"/>
      <c r="N621" s="257"/>
      <c r="O621" s="257"/>
      <c r="P621" s="257"/>
      <c r="Q621" s="257"/>
      <c r="R621" s="257"/>
      <c r="S621" s="257"/>
      <c r="T621" s="17"/>
      <c r="U621" s="17"/>
      <c r="V621" s="17"/>
      <c r="W621" s="17"/>
      <c r="X621" s="17"/>
      <c r="Y621" s="17"/>
      <c r="Z621" s="17"/>
    </row>
    <row r="622">
      <c r="A622" s="276">
        <v>15023.0</v>
      </c>
      <c r="B622" s="277">
        <v>462089.0</v>
      </c>
      <c r="C622" s="278">
        <v>45686.0</v>
      </c>
      <c r="D622" s="326" t="s">
        <v>1699</v>
      </c>
      <c r="E622" s="326" t="s">
        <v>1700</v>
      </c>
      <c r="F622" s="326" t="s">
        <v>65</v>
      </c>
      <c r="G622" s="280"/>
      <c r="H622" s="245" t="s">
        <v>1432</v>
      </c>
      <c r="I622" s="246">
        <v>209.27</v>
      </c>
      <c r="J622" s="281" t="s">
        <v>1701</v>
      </c>
      <c r="K622" s="266"/>
      <c r="L622" s="266"/>
      <c r="M622" s="266"/>
      <c r="N622" s="266"/>
      <c r="O622" s="266"/>
      <c r="P622" s="266"/>
      <c r="Q622" s="266"/>
      <c r="R622" s="266"/>
      <c r="S622" s="266"/>
      <c r="T622" s="267"/>
      <c r="U622" s="267"/>
      <c r="V622" s="267"/>
      <c r="W622" s="267"/>
      <c r="X622" s="267"/>
      <c r="Y622" s="267"/>
      <c r="Z622" s="267"/>
    </row>
    <row r="623">
      <c r="A623" s="77"/>
      <c r="B623" s="77"/>
      <c r="C623" s="77"/>
      <c r="D623" s="77"/>
      <c r="E623" s="77"/>
      <c r="F623" s="77"/>
      <c r="G623" s="77"/>
      <c r="H623" s="245" t="s">
        <v>1378</v>
      </c>
      <c r="I623" s="246">
        <v>92.56</v>
      </c>
      <c r="J623" s="77"/>
      <c r="K623" s="266"/>
      <c r="L623" s="266"/>
      <c r="M623" s="266"/>
      <c r="N623" s="266"/>
      <c r="O623" s="266"/>
      <c r="P623" s="266"/>
      <c r="Q623" s="266"/>
      <c r="R623" s="266"/>
      <c r="S623" s="266"/>
      <c r="T623" s="267"/>
      <c r="U623" s="267"/>
      <c r="V623" s="267"/>
      <c r="W623" s="267"/>
      <c r="X623" s="267"/>
      <c r="Y623" s="267"/>
      <c r="Z623" s="267"/>
    </row>
    <row r="624">
      <c r="A624" s="276">
        <v>14560.0</v>
      </c>
      <c r="B624" s="259">
        <v>462090.0</v>
      </c>
      <c r="C624" s="260">
        <v>45686.0</v>
      </c>
      <c r="D624" s="261" t="s">
        <v>877</v>
      </c>
      <c r="E624" s="261" t="s">
        <v>428</v>
      </c>
      <c r="F624" s="261" t="s">
        <v>1702</v>
      </c>
      <c r="G624" s="262"/>
      <c r="H624" s="245" t="s">
        <v>1684</v>
      </c>
      <c r="I624" s="246">
        <v>857.19</v>
      </c>
      <c r="J624" s="265" t="s">
        <v>1703</v>
      </c>
      <c r="K624" s="266"/>
      <c r="L624" s="266"/>
      <c r="M624" s="266"/>
      <c r="N624" s="266"/>
      <c r="O624" s="266"/>
      <c r="P624" s="266"/>
      <c r="Q624" s="266"/>
      <c r="R624" s="266"/>
      <c r="S624" s="266"/>
      <c r="T624" s="267"/>
      <c r="U624" s="267"/>
      <c r="V624" s="267"/>
      <c r="W624" s="267"/>
      <c r="X624" s="267"/>
      <c r="Y624" s="267"/>
      <c r="Z624" s="267"/>
    </row>
    <row r="625">
      <c r="A625" s="104"/>
      <c r="B625" s="259">
        <v>462091.0</v>
      </c>
      <c r="C625" s="260">
        <v>45686.0</v>
      </c>
      <c r="D625" s="261" t="s">
        <v>877</v>
      </c>
      <c r="E625" s="261" t="s">
        <v>428</v>
      </c>
      <c r="F625" s="261" t="s">
        <v>1702</v>
      </c>
      <c r="G625" s="262"/>
      <c r="H625" s="263" t="s">
        <v>1536</v>
      </c>
      <c r="I625" s="331">
        <f>7722.89/2</f>
        <v>3861.445</v>
      </c>
      <c r="J625" s="265" t="s">
        <v>1704</v>
      </c>
      <c r="K625" s="266"/>
      <c r="L625" s="266"/>
      <c r="M625" s="266"/>
      <c r="N625" s="266"/>
      <c r="O625" s="266"/>
      <c r="P625" s="266"/>
      <c r="Q625" s="266"/>
      <c r="R625" s="266"/>
      <c r="S625" s="266"/>
      <c r="T625" s="267"/>
      <c r="U625" s="267"/>
      <c r="V625" s="267"/>
      <c r="W625" s="267"/>
      <c r="X625" s="267"/>
      <c r="Y625" s="267"/>
      <c r="Z625" s="267"/>
    </row>
    <row r="626">
      <c r="A626" s="77"/>
      <c r="B626" s="259">
        <v>462092.0</v>
      </c>
      <c r="C626" s="260">
        <v>45686.0</v>
      </c>
      <c r="D626" s="261" t="s">
        <v>877</v>
      </c>
      <c r="E626" s="261" t="s">
        <v>428</v>
      </c>
      <c r="F626" s="261" t="s">
        <v>1702</v>
      </c>
      <c r="G626" s="262"/>
      <c r="H626" s="263" t="s">
        <v>1675</v>
      </c>
      <c r="I626" s="264">
        <f>469.49*12</f>
        <v>5633.88</v>
      </c>
      <c r="J626" s="265" t="s">
        <v>1705</v>
      </c>
      <c r="K626" s="266"/>
      <c r="L626" s="266"/>
      <c r="M626" s="266"/>
      <c r="N626" s="266"/>
      <c r="O626" s="266"/>
      <c r="P626" s="266"/>
      <c r="Q626" s="266"/>
      <c r="R626" s="266"/>
      <c r="S626" s="266"/>
      <c r="T626" s="267"/>
      <c r="U626" s="267"/>
      <c r="V626" s="267"/>
      <c r="W626" s="267"/>
      <c r="X626" s="267"/>
      <c r="Y626" s="267"/>
      <c r="Z626" s="267"/>
    </row>
    <row r="627">
      <c r="A627" s="313">
        <v>12840.0</v>
      </c>
      <c r="B627" s="314">
        <v>462093.0</v>
      </c>
      <c r="C627" s="315">
        <v>45686.0</v>
      </c>
      <c r="D627" s="328" t="s">
        <v>1706</v>
      </c>
      <c r="E627" s="328" t="s">
        <v>1707</v>
      </c>
      <c r="F627" s="328" t="s">
        <v>1708</v>
      </c>
      <c r="G627" s="317"/>
      <c r="H627" s="304" t="s">
        <v>1536</v>
      </c>
      <c r="I627" s="305">
        <f>7722.89/2</f>
        <v>3861.445</v>
      </c>
      <c r="J627" s="318" t="s">
        <v>1709</v>
      </c>
      <c r="K627" s="257"/>
      <c r="L627" s="257"/>
      <c r="M627" s="257"/>
      <c r="N627" s="257"/>
      <c r="O627" s="257"/>
      <c r="P627" s="257"/>
      <c r="Q627" s="257"/>
      <c r="R627" s="257"/>
      <c r="S627" s="257"/>
      <c r="T627" s="17"/>
      <c r="U627" s="17"/>
      <c r="V627" s="17"/>
      <c r="W627" s="17"/>
      <c r="X627" s="17"/>
      <c r="Y627" s="17"/>
      <c r="Z627" s="17"/>
    </row>
    <row r="628">
      <c r="A628" s="77"/>
      <c r="B628" s="77"/>
      <c r="C628" s="77"/>
      <c r="D628" s="77"/>
      <c r="E628" s="77"/>
      <c r="F628" s="77"/>
      <c r="G628" s="77"/>
      <c r="H628" s="304" t="s">
        <v>1675</v>
      </c>
      <c r="I628" s="319">
        <f>469.49*12</f>
        <v>5633.88</v>
      </c>
      <c r="J628" s="77"/>
      <c r="K628" s="257"/>
      <c r="L628" s="257"/>
      <c r="M628" s="257"/>
      <c r="N628" s="257"/>
      <c r="O628" s="257"/>
      <c r="P628" s="257"/>
      <c r="Q628" s="257"/>
      <c r="R628" s="257"/>
      <c r="S628" s="257"/>
      <c r="T628" s="17"/>
      <c r="U628" s="17"/>
      <c r="V628" s="17"/>
      <c r="W628" s="17"/>
      <c r="X628" s="17"/>
      <c r="Y628" s="17"/>
      <c r="Z628" s="17"/>
    </row>
    <row r="629">
      <c r="A629" s="251">
        <v>15624.0</v>
      </c>
      <c r="B629" s="252">
        <v>462094.0</v>
      </c>
      <c r="C629" s="253">
        <v>45686.0</v>
      </c>
      <c r="D629" s="254" t="s">
        <v>1710</v>
      </c>
      <c r="E629" s="254" t="s">
        <v>1711</v>
      </c>
      <c r="F629" s="254" t="s">
        <v>1712</v>
      </c>
      <c r="G629" s="255"/>
      <c r="H629" s="198" t="s">
        <v>1394</v>
      </c>
      <c r="I629" s="224">
        <v>749.55</v>
      </c>
      <c r="J629" s="256" t="s">
        <v>1713</v>
      </c>
      <c r="K629" s="257"/>
      <c r="L629" s="257"/>
      <c r="M629" s="257"/>
      <c r="N629" s="257"/>
      <c r="O629" s="257"/>
      <c r="P629" s="257"/>
      <c r="Q629" s="257"/>
      <c r="R629" s="257"/>
      <c r="S629" s="257"/>
      <c r="T629" s="17"/>
      <c r="U629" s="17"/>
      <c r="V629" s="17"/>
      <c r="W629" s="17"/>
      <c r="X629" s="17"/>
      <c r="Y629" s="17"/>
      <c r="Z629" s="17"/>
    </row>
    <row r="630">
      <c r="A630" s="268" t="s">
        <v>69</v>
      </c>
      <c r="B630" s="269">
        <v>462095.0</v>
      </c>
      <c r="C630" s="269" t="s">
        <v>69</v>
      </c>
      <c r="D630" s="270" t="s">
        <v>69</v>
      </c>
      <c r="E630" s="270" t="s">
        <v>69</v>
      </c>
      <c r="F630" s="270" t="s">
        <v>69</v>
      </c>
      <c r="G630" s="270" t="s">
        <v>69</v>
      </c>
      <c r="H630" s="271" t="s">
        <v>69</v>
      </c>
      <c r="I630" s="272">
        <v>0.0</v>
      </c>
      <c r="J630" s="273" t="s">
        <v>69</v>
      </c>
      <c r="K630" s="274"/>
      <c r="L630" s="274"/>
      <c r="M630" s="274"/>
      <c r="N630" s="274"/>
      <c r="O630" s="274"/>
      <c r="P630" s="274"/>
      <c r="Q630" s="274"/>
      <c r="R630" s="274"/>
      <c r="S630" s="274"/>
      <c r="T630" s="275"/>
      <c r="U630" s="275"/>
      <c r="V630" s="275"/>
      <c r="W630" s="275"/>
      <c r="X630" s="275"/>
      <c r="Y630" s="275"/>
      <c r="Z630" s="275"/>
    </row>
    <row r="631">
      <c r="A631" s="276">
        <v>15398.0</v>
      </c>
      <c r="B631" s="277">
        <v>462096.0</v>
      </c>
      <c r="C631" s="278">
        <v>45686.0</v>
      </c>
      <c r="D631" s="326" t="s">
        <v>1714</v>
      </c>
      <c r="E631" s="326" t="s">
        <v>828</v>
      </c>
      <c r="F631" s="326" t="s">
        <v>1715</v>
      </c>
      <c r="G631" s="280"/>
      <c r="H631" s="245" t="s">
        <v>1432</v>
      </c>
      <c r="I631" s="246">
        <v>209.27</v>
      </c>
      <c r="J631" s="281" t="s">
        <v>1716</v>
      </c>
      <c r="K631" s="266"/>
      <c r="L631" s="266"/>
      <c r="M631" s="266"/>
      <c r="N631" s="266"/>
      <c r="O631" s="266"/>
      <c r="P631" s="266"/>
      <c r="Q631" s="266"/>
      <c r="R631" s="266"/>
      <c r="S631" s="266"/>
      <c r="T631" s="267"/>
      <c r="U631" s="267"/>
      <c r="V631" s="267"/>
      <c r="W631" s="267"/>
      <c r="X631" s="267"/>
      <c r="Y631" s="267"/>
      <c r="Z631" s="267"/>
    </row>
    <row r="632">
      <c r="A632" s="77"/>
      <c r="B632" s="77"/>
      <c r="C632" s="77"/>
      <c r="D632" s="77"/>
      <c r="E632" s="77"/>
      <c r="F632" s="77"/>
      <c r="G632" s="77"/>
      <c r="H632" s="245" t="s">
        <v>1378</v>
      </c>
      <c r="I632" s="246">
        <v>92.56</v>
      </c>
      <c r="J632" s="77"/>
      <c r="K632" s="266"/>
      <c r="L632" s="266"/>
      <c r="M632" s="266"/>
      <c r="N632" s="266"/>
      <c r="O632" s="266"/>
      <c r="P632" s="266"/>
      <c r="Q632" s="266"/>
      <c r="R632" s="266"/>
      <c r="S632" s="266"/>
      <c r="T632" s="267"/>
      <c r="U632" s="267"/>
      <c r="V632" s="267"/>
      <c r="W632" s="267"/>
      <c r="X632" s="267"/>
      <c r="Y632" s="267"/>
      <c r="Z632" s="267"/>
    </row>
    <row r="633">
      <c r="A633" s="276">
        <v>16358.0</v>
      </c>
      <c r="B633" s="277">
        <v>462097.0</v>
      </c>
      <c r="C633" s="278">
        <v>45686.0</v>
      </c>
      <c r="D633" s="326" t="s">
        <v>1691</v>
      </c>
      <c r="E633" s="326" t="s">
        <v>174</v>
      </c>
      <c r="F633" s="326" t="s">
        <v>1692</v>
      </c>
      <c r="G633" s="280"/>
      <c r="H633" s="245" t="s">
        <v>1717</v>
      </c>
      <c r="I633" s="246">
        <f>209.27*4</f>
        <v>837.08</v>
      </c>
      <c r="J633" s="281" t="s">
        <v>1718</v>
      </c>
      <c r="K633" s="266"/>
      <c r="L633" s="266"/>
      <c r="M633" s="266"/>
      <c r="N633" s="266"/>
      <c r="O633" s="266"/>
      <c r="P633" s="266"/>
      <c r="Q633" s="266"/>
      <c r="R633" s="266"/>
      <c r="S633" s="266"/>
      <c r="T633" s="267"/>
      <c r="U633" s="267"/>
      <c r="V633" s="267"/>
      <c r="W633" s="267"/>
      <c r="X633" s="267"/>
      <c r="Y633" s="267"/>
      <c r="Z633" s="267"/>
    </row>
    <row r="634">
      <c r="A634" s="77"/>
      <c r="B634" s="77"/>
      <c r="C634" s="77"/>
      <c r="D634" s="77"/>
      <c r="E634" s="77"/>
      <c r="F634" s="77"/>
      <c r="G634" s="77"/>
      <c r="H634" s="245" t="s">
        <v>1719</v>
      </c>
      <c r="I634" s="246">
        <f>92.56*4</f>
        <v>370.24</v>
      </c>
      <c r="J634" s="77"/>
      <c r="K634" s="266"/>
      <c r="L634" s="266"/>
      <c r="M634" s="266"/>
      <c r="N634" s="266"/>
      <c r="O634" s="266"/>
      <c r="P634" s="266"/>
      <c r="Q634" s="266"/>
      <c r="R634" s="266"/>
      <c r="S634" s="266"/>
      <c r="T634" s="267"/>
      <c r="U634" s="267"/>
      <c r="V634" s="267"/>
      <c r="W634" s="267"/>
      <c r="X634" s="267"/>
      <c r="Y634" s="267"/>
      <c r="Z634" s="267"/>
    </row>
    <row r="635">
      <c r="A635" s="258">
        <v>16248.0</v>
      </c>
      <c r="B635" s="259">
        <v>462098.0</v>
      </c>
      <c r="C635" s="260">
        <v>45686.0</v>
      </c>
      <c r="D635" s="262"/>
      <c r="E635" s="262"/>
      <c r="F635" s="262"/>
      <c r="G635" s="261" t="s">
        <v>1720</v>
      </c>
      <c r="H635" s="245" t="s">
        <v>1721</v>
      </c>
      <c r="I635" s="246">
        <f>209.27*2</f>
        <v>418.54</v>
      </c>
      <c r="J635" s="265" t="s">
        <v>1722</v>
      </c>
      <c r="K635" s="266"/>
      <c r="L635" s="266"/>
      <c r="M635" s="266"/>
      <c r="N635" s="266"/>
      <c r="O635" s="266"/>
      <c r="P635" s="266"/>
      <c r="Q635" s="266"/>
      <c r="R635" s="266"/>
      <c r="S635" s="266"/>
      <c r="T635" s="267"/>
      <c r="U635" s="267"/>
      <c r="V635" s="267"/>
      <c r="W635" s="267"/>
      <c r="X635" s="267"/>
      <c r="Y635" s="267"/>
      <c r="Z635" s="267"/>
    </row>
    <row r="636">
      <c r="A636" s="251">
        <v>14808.0</v>
      </c>
      <c r="B636" s="252">
        <v>462099.0</v>
      </c>
      <c r="C636" s="253">
        <v>45687.0</v>
      </c>
      <c r="D636" s="254" t="s">
        <v>1723</v>
      </c>
      <c r="E636" s="254" t="s">
        <v>1724</v>
      </c>
      <c r="F636" s="254" t="s">
        <v>1725</v>
      </c>
      <c r="G636" s="255"/>
      <c r="H636" s="198" t="s">
        <v>1684</v>
      </c>
      <c r="I636" s="224">
        <v>857.19</v>
      </c>
      <c r="J636" s="256" t="s">
        <v>1726</v>
      </c>
      <c r="K636" s="257"/>
      <c r="L636" s="257"/>
      <c r="M636" s="257"/>
      <c r="N636" s="257"/>
      <c r="O636" s="257"/>
      <c r="P636" s="257"/>
      <c r="Q636" s="257"/>
      <c r="R636" s="257"/>
      <c r="S636" s="257"/>
      <c r="T636" s="17"/>
      <c r="U636" s="17"/>
      <c r="V636" s="17"/>
      <c r="W636" s="17"/>
      <c r="X636" s="17"/>
      <c r="Y636" s="17"/>
      <c r="Z636" s="17"/>
    </row>
    <row r="637">
      <c r="A637" s="251" t="s">
        <v>1727</v>
      </c>
      <c r="B637" s="252">
        <v>462100.0</v>
      </c>
      <c r="C637" s="253">
        <v>45687.0</v>
      </c>
      <c r="D637" s="254" t="s">
        <v>1728</v>
      </c>
      <c r="E637" s="254" t="s">
        <v>230</v>
      </c>
      <c r="F637" s="254" t="s">
        <v>77</v>
      </c>
      <c r="G637" s="255"/>
      <c r="H637" s="198" t="s">
        <v>1349</v>
      </c>
      <c r="I637" s="224">
        <v>396.64</v>
      </c>
      <c r="J637" s="256" t="s">
        <v>1729</v>
      </c>
      <c r="K637" s="257"/>
      <c r="L637" s="257"/>
      <c r="M637" s="257"/>
      <c r="N637" s="257"/>
      <c r="O637" s="257"/>
      <c r="P637" s="257"/>
      <c r="Q637" s="257"/>
      <c r="R637" s="257"/>
      <c r="S637" s="257"/>
      <c r="T637" s="17"/>
      <c r="U637" s="17"/>
      <c r="V637" s="17"/>
      <c r="W637" s="17"/>
      <c r="X637" s="17"/>
      <c r="Y637" s="17"/>
      <c r="Z637" s="17"/>
    </row>
    <row r="638">
      <c r="A638" s="258">
        <v>16438.0</v>
      </c>
      <c r="B638" s="259">
        <v>462101.0</v>
      </c>
      <c r="C638" s="260">
        <v>45687.0</v>
      </c>
      <c r="D638" s="261" t="s">
        <v>1730</v>
      </c>
      <c r="E638" s="261" t="s">
        <v>1731</v>
      </c>
      <c r="F638" s="261" t="s">
        <v>1732</v>
      </c>
      <c r="G638" s="262"/>
      <c r="H638" s="245" t="s">
        <v>1394</v>
      </c>
      <c r="I638" s="246">
        <v>749.55</v>
      </c>
      <c r="J638" s="265" t="s">
        <v>1733</v>
      </c>
      <c r="K638" s="266"/>
      <c r="L638" s="266"/>
      <c r="M638" s="266"/>
      <c r="N638" s="266"/>
      <c r="O638" s="266"/>
      <c r="P638" s="266"/>
      <c r="Q638" s="266"/>
      <c r="R638" s="266"/>
      <c r="S638" s="266"/>
      <c r="T638" s="267"/>
      <c r="U638" s="267"/>
      <c r="V638" s="267"/>
      <c r="W638" s="267"/>
      <c r="X638" s="267"/>
      <c r="Y638" s="267"/>
      <c r="Z638" s="267"/>
    </row>
    <row r="639">
      <c r="A639" s="251" t="s">
        <v>1734</v>
      </c>
      <c r="B639" s="252">
        <v>462102.0</v>
      </c>
      <c r="C639" s="253">
        <v>45687.0</v>
      </c>
      <c r="D639" s="254" t="s">
        <v>1735</v>
      </c>
      <c r="E639" s="254" t="s">
        <v>1130</v>
      </c>
      <c r="F639" s="254" t="s">
        <v>1131</v>
      </c>
      <c r="G639" s="255"/>
      <c r="H639" s="198" t="s">
        <v>1349</v>
      </c>
      <c r="I639" s="224">
        <v>396.64</v>
      </c>
      <c r="J639" s="256" t="s">
        <v>1736</v>
      </c>
      <c r="K639" s="257"/>
      <c r="L639" s="257"/>
      <c r="M639" s="257"/>
      <c r="N639" s="257"/>
      <c r="O639" s="257"/>
      <c r="P639" s="257"/>
      <c r="Q639" s="257"/>
      <c r="R639" s="257"/>
      <c r="S639" s="257"/>
      <c r="T639" s="17"/>
      <c r="U639" s="17"/>
      <c r="V639" s="17"/>
      <c r="W639" s="17"/>
      <c r="X639" s="17"/>
      <c r="Y639" s="17"/>
      <c r="Z639" s="17"/>
    </row>
    <row r="640">
      <c r="A640" s="251" t="s">
        <v>1737</v>
      </c>
      <c r="B640" s="252">
        <v>462103.0</v>
      </c>
      <c r="C640" s="253">
        <v>45687.0</v>
      </c>
      <c r="D640" s="254" t="s">
        <v>1738</v>
      </c>
      <c r="E640" s="254" t="s">
        <v>927</v>
      </c>
      <c r="F640" s="254" t="s">
        <v>809</v>
      </c>
      <c r="G640" s="255"/>
      <c r="H640" s="198" t="s">
        <v>1739</v>
      </c>
      <c r="I640" s="224">
        <f>396.64*6</f>
        <v>2379.84</v>
      </c>
      <c r="J640" s="256" t="s">
        <v>1740</v>
      </c>
      <c r="K640" s="257"/>
      <c r="L640" s="257"/>
      <c r="M640" s="257"/>
      <c r="N640" s="257"/>
      <c r="O640" s="257"/>
      <c r="P640" s="257"/>
      <c r="Q640" s="257"/>
      <c r="R640" s="257"/>
      <c r="S640" s="257"/>
      <c r="T640" s="17"/>
      <c r="U640" s="17"/>
      <c r="V640" s="17"/>
      <c r="W640" s="17"/>
      <c r="X640" s="17"/>
      <c r="Y640" s="17"/>
      <c r="Z640" s="17"/>
    </row>
    <row r="641">
      <c r="A641" s="251" t="s">
        <v>1741</v>
      </c>
      <c r="B641" s="252">
        <v>462104.0</v>
      </c>
      <c r="C641" s="253">
        <v>45687.0</v>
      </c>
      <c r="D641" s="254" t="s">
        <v>1742</v>
      </c>
      <c r="E641" s="254" t="s">
        <v>425</v>
      </c>
      <c r="F641" s="254" t="s">
        <v>429</v>
      </c>
      <c r="G641" s="255"/>
      <c r="H641" s="304" t="s">
        <v>1362</v>
      </c>
      <c r="I641" s="305">
        <f>396.64*2</f>
        <v>793.28</v>
      </c>
      <c r="J641" s="256" t="s">
        <v>1743</v>
      </c>
      <c r="K641" s="257"/>
      <c r="L641" s="257"/>
      <c r="M641" s="257"/>
      <c r="N641" s="257"/>
      <c r="O641" s="257"/>
      <c r="P641" s="257"/>
      <c r="Q641" s="257"/>
      <c r="R641" s="257"/>
      <c r="S641" s="257"/>
      <c r="T641" s="17"/>
      <c r="U641" s="17"/>
      <c r="V641" s="17"/>
      <c r="W641" s="17"/>
      <c r="X641" s="17"/>
      <c r="Y641" s="17"/>
      <c r="Z641" s="17"/>
    </row>
    <row r="642">
      <c r="A642" s="251" t="s">
        <v>1744</v>
      </c>
      <c r="B642" s="252">
        <v>462105.0</v>
      </c>
      <c r="C642" s="253">
        <v>45687.0</v>
      </c>
      <c r="D642" s="254" t="s">
        <v>1745</v>
      </c>
      <c r="E642" s="254" t="s">
        <v>1746</v>
      </c>
      <c r="F642" s="254" t="s">
        <v>338</v>
      </c>
      <c r="G642" s="255"/>
      <c r="H642" s="198" t="s">
        <v>1394</v>
      </c>
      <c r="I642" s="224">
        <v>749.55</v>
      </c>
      <c r="J642" s="256" t="s">
        <v>1747</v>
      </c>
      <c r="K642" s="257"/>
      <c r="L642" s="257"/>
      <c r="M642" s="257"/>
      <c r="N642" s="257"/>
      <c r="O642" s="257"/>
      <c r="P642" s="257"/>
      <c r="Q642" s="257"/>
      <c r="R642" s="257"/>
      <c r="S642" s="257"/>
      <c r="T642" s="17"/>
      <c r="U642" s="17"/>
      <c r="V642" s="17"/>
      <c r="W642" s="17"/>
      <c r="X642" s="17"/>
      <c r="Y642" s="17"/>
      <c r="Z642" s="17"/>
    </row>
    <row r="643">
      <c r="A643" s="258">
        <v>16497.0</v>
      </c>
      <c r="B643" s="259">
        <v>462106.0</v>
      </c>
      <c r="C643" s="260">
        <v>45687.0</v>
      </c>
      <c r="D643" s="261" t="s">
        <v>1748</v>
      </c>
      <c r="E643" s="261" t="s">
        <v>1749</v>
      </c>
      <c r="F643" s="261" t="s">
        <v>1750</v>
      </c>
      <c r="G643" s="262"/>
      <c r="H643" s="245" t="s">
        <v>1378</v>
      </c>
      <c r="I643" s="246">
        <v>92.56</v>
      </c>
      <c r="J643" s="265" t="s">
        <v>1751</v>
      </c>
      <c r="K643" s="266"/>
      <c r="L643" s="266"/>
      <c r="M643" s="266"/>
      <c r="N643" s="266"/>
      <c r="O643" s="266"/>
      <c r="P643" s="266"/>
      <c r="Q643" s="266"/>
      <c r="R643" s="266"/>
      <c r="S643" s="266"/>
      <c r="T643" s="267"/>
      <c r="U643" s="267"/>
      <c r="V643" s="267"/>
      <c r="W643" s="267"/>
      <c r="X643" s="267"/>
      <c r="Y643" s="267"/>
      <c r="Z643" s="267"/>
    </row>
    <row r="644">
      <c r="A644" s="251" t="s">
        <v>1752</v>
      </c>
      <c r="B644" s="252">
        <v>462107.0</v>
      </c>
      <c r="C644" s="253">
        <v>45687.0</v>
      </c>
      <c r="D644" s="254" t="s">
        <v>1753</v>
      </c>
      <c r="E644" s="254" t="s">
        <v>65</v>
      </c>
      <c r="F644" s="254" t="s">
        <v>1754</v>
      </c>
      <c r="G644" s="255"/>
      <c r="H644" s="304" t="s">
        <v>1362</v>
      </c>
      <c r="I644" s="305">
        <f>396.64*2</f>
        <v>793.28</v>
      </c>
      <c r="J644" s="256" t="s">
        <v>1755</v>
      </c>
      <c r="K644" s="257"/>
      <c r="L644" s="257"/>
      <c r="M644" s="257"/>
      <c r="N644" s="257"/>
      <c r="O644" s="257"/>
      <c r="P644" s="257"/>
      <c r="Q644" s="257"/>
      <c r="R644" s="257"/>
      <c r="S644" s="257"/>
      <c r="T644" s="17"/>
      <c r="U644" s="17"/>
      <c r="V644" s="17"/>
      <c r="W644" s="17"/>
      <c r="X644" s="17"/>
      <c r="Y644" s="17"/>
      <c r="Z644" s="17"/>
    </row>
    <row r="645">
      <c r="A645" s="258">
        <v>13289.0</v>
      </c>
      <c r="B645" s="259">
        <v>462108.0</v>
      </c>
      <c r="C645" s="260">
        <v>45687.0</v>
      </c>
      <c r="D645" s="261" t="s">
        <v>1756</v>
      </c>
      <c r="E645" s="261" t="s">
        <v>1757</v>
      </c>
      <c r="F645" s="261" t="s">
        <v>1758</v>
      </c>
      <c r="G645" s="262"/>
      <c r="H645" s="263" t="s">
        <v>1434</v>
      </c>
      <c r="I645" s="264">
        <v>809.31</v>
      </c>
      <c r="J645" s="265" t="s">
        <v>1759</v>
      </c>
      <c r="K645" s="266"/>
      <c r="L645" s="266"/>
      <c r="M645" s="266"/>
      <c r="N645" s="266"/>
      <c r="O645" s="266"/>
      <c r="P645" s="266"/>
      <c r="Q645" s="266"/>
      <c r="R645" s="266"/>
      <c r="S645" s="266"/>
      <c r="T645" s="267"/>
      <c r="U645" s="267"/>
      <c r="V645" s="267"/>
      <c r="W645" s="267"/>
      <c r="X645" s="267"/>
      <c r="Y645" s="267"/>
      <c r="Z645" s="267"/>
    </row>
    <row r="646">
      <c r="A646" s="313">
        <v>16699.0</v>
      </c>
      <c r="B646" s="314">
        <v>462109.0</v>
      </c>
      <c r="C646" s="315">
        <v>45687.0</v>
      </c>
      <c r="D646" s="328" t="s">
        <v>1760</v>
      </c>
      <c r="E646" s="328" t="s">
        <v>1761</v>
      </c>
      <c r="F646" s="328" t="s">
        <v>1762</v>
      </c>
      <c r="G646" s="324"/>
      <c r="H646" s="198" t="s">
        <v>1394</v>
      </c>
      <c r="I646" s="224">
        <v>749.55</v>
      </c>
      <c r="J646" s="318" t="s">
        <v>1763</v>
      </c>
      <c r="K646" s="257"/>
      <c r="L646" s="257"/>
      <c r="M646" s="257"/>
      <c r="N646" s="257"/>
      <c r="O646" s="257"/>
      <c r="P646" s="257"/>
      <c r="Q646" s="257"/>
      <c r="R646" s="257"/>
      <c r="S646" s="257"/>
      <c r="T646" s="17"/>
      <c r="U646" s="17"/>
      <c r="V646" s="17"/>
      <c r="W646" s="17"/>
      <c r="X646" s="17"/>
      <c r="Y646" s="17"/>
      <c r="Z646" s="17"/>
    </row>
    <row r="647">
      <c r="A647" s="77"/>
      <c r="B647" s="77"/>
      <c r="C647" s="77"/>
      <c r="D647" s="77"/>
      <c r="E647" s="77"/>
      <c r="F647" s="77"/>
      <c r="G647" s="77"/>
      <c r="H647" s="304" t="s">
        <v>1530</v>
      </c>
      <c r="I647" s="319">
        <v>987.9</v>
      </c>
      <c r="J647" s="77"/>
      <c r="K647" s="257"/>
      <c r="L647" s="257"/>
      <c r="M647" s="257"/>
      <c r="N647" s="257"/>
      <c r="O647" s="257"/>
      <c r="P647" s="257"/>
      <c r="Q647" s="257"/>
      <c r="R647" s="257"/>
      <c r="S647" s="257"/>
      <c r="T647" s="17"/>
      <c r="U647" s="17"/>
      <c r="V647" s="17"/>
      <c r="W647" s="17"/>
      <c r="X647" s="17"/>
      <c r="Y647" s="17"/>
      <c r="Z647" s="17"/>
    </row>
    <row r="648">
      <c r="A648" s="251">
        <v>16202.0</v>
      </c>
      <c r="B648" s="252">
        <v>462110.0</v>
      </c>
      <c r="C648" s="253">
        <v>45687.0</v>
      </c>
      <c r="D648" s="254" t="s">
        <v>1764</v>
      </c>
      <c r="E648" s="254" t="s">
        <v>1765</v>
      </c>
      <c r="F648" s="254" t="s">
        <v>1766</v>
      </c>
      <c r="G648" s="255"/>
      <c r="H648" s="198" t="s">
        <v>1394</v>
      </c>
      <c r="I648" s="224">
        <v>749.55</v>
      </c>
      <c r="J648" s="256" t="s">
        <v>1767</v>
      </c>
      <c r="K648" s="257"/>
      <c r="L648" s="257"/>
      <c r="M648" s="257"/>
      <c r="N648" s="257"/>
      <c r="O648" s="257"/>
      <c r="P648" s="257"/>
      <c r="Q648" s="257"/>
      <c r="R648" s="257"/>
      <c r="S648" s="257"/>
      <c r="T648" s="17"/>
      <c r="U648" s="17"/>
      <c r="V648" s="17"/>
      <c r="W648" s="17"/>
      <c r="X648" s="17"/>
      <c r="Y648" s="17"/>
      <c r="Z648" s="17"/>
    </row>
    <row r="649">
      <c r="A649" s="258">
        <v>16437.0</v>
      </c>
      <c r="B649" s="259">
        <v>462111.0</v>
      </c>
      <c r="C649" s="260">
        <v>45688.0</v>
      </c>
      <c r="D649" s="261" t="s">
        <v>1768</v>
      </c>
      <c r="E649" s="261" t="s">
        <v>105</v>
      </c>
      <c r="F649" s="261" t="s">
        <v>264</v>
      </c>
      <c r="G649" s="262"/>
      <c r="H649" s="263" t="s">
        <v>1675</v>
      </c>
      <c r="I649" s="264">
        <f>469.49*12</f>
        <v>5633.88</v>
      </c>
      <c r="J649" s="265" t="s">
        <v>1769</v>
      </c>
      <c r="K649" s="266"/>
      <c r="L649" s="266"/>
      <c r="M649" s="266"/>
      <c r="N649" s="266"/>
      <c r="O649" s="266"/>
      <c r="P649" s="266"/>
      <c r="Q649" s="266"/>
      <c r="R649" s="266"/>
      <c r="S649" s="266"/>
      <c r="T649" s="267"/>
      <c r="U649" s="267"/>
      <c r="V649" s="267"/>
      <c r="W649" s="267"/>
      <c r="X649" s="267"/>
      <c r="Y649" s="267"/>
      <c r="Z649" s="267"/>
    </row>
    <row r="650">
      <c r="A650" s="258">
        <v>14161.0</v>
      </c>
      <c r="B650" s="259">
        <v>462112.0</v>
      </c>
      <c r="C650" s="260">
        <v>45688.0</v>
      </c>
      <c r="D650" s="261" t="s">
        <v>1770</v>
      </c>
      <c r="E650" s="261" t="s">
        <v>1340</v>
      </c>
      <c r="F650" s="261" t="s">
        <v>366</v>
      </c>
      <c r="G650" s="262"/>
      <c r="H650" s="245" t="s">
        <v>1684</v>
      </c>
      <c r="I650" s="246">
        <v>857.19</v>
      </c>
      <c r="J650" s="265" t="s">
        <v>1771</v>
      </c>
      <c r="K650" s="266"/>
      <c r="L650" s="266"/>
      <c r="M650" s="266"/>
      <c r="N650" s="266"/>
      <c r="O650" s="266"/>
      <c r="P650" s="266"/>
      <c r="Q650" s="266"/>
      <c r="R650" s="266"/>
      <c r="S650" s="266"/>
      <c r="T650" s="267"/>
      <c r="U650" s="267"/>
      <c r="V650" s="267"/>
      <c r="W650" s="267"/>
      <c r="X650" s="267"/>
      <c r="Y650" s="267"/>
      <c r="Z650" s="267"/>
    </row>
    <row r="651">
      <c r="A651" s="268" t="s">
        <v>69</v>
      </c>
      <c r="B651" s="269">
        <v>462113.0</v>
      </c>
      <c r="C651" s="269" t="s">
        <v>69</v>
      </c>
      <c r="D651" s="270" t="s">
        <v>69</v>
      </c>
      <c r="E651" s="270" t="s">
        <v>69</v>
      </c>
      <c r="F651" s="270" t="s">
        <v>69</v>
      </c>
      <c r="G651" s="270" t="s">
        <v>69</v>
      </c>
      <c r="H651" s="271" t="s">
        <v>69</v>
      </c>
      <c r="I651" s="272">
        <v>0.0</v>
      </c>
      <c r="J651" s="273" t="s">
        <v>69</v>
      </c>
      <c r="K651" s="274"/>
      <c r="L651" s="274"/>
      <c r="M651" s="274"/>
      <c r="N651" s="274"/>
      <c r="O651" s="274"/>
      <c r="P651" s="274"/>
      <c r="Q651" s="274"/>
      <c r="R651" s="274"/>
      <c r="S651" s="274"/>
      <c r="T651" s="275"/>
      <c r="U651" s="275"/>
      <c r="V651" s="275"/>
      <c r="W651" s="275"/>
      <c r="X651" s="275"/>
      <c r="Y651" s="275"/>
      <c r="Z651" s="275"/>
    </row>
    <row r="652">
      <c r="A652" s="251" t="s">
        <v>1772</v>
      </c>
      <c r="B652" s="252">
        <v>462114.0</v>
      </c>
      <c r="C652" s="253">
        <v>45688.0</v>
      </c>
      <c r="D652" s="254" t="s">
        <v>1525</v>
      </c>
      <c r="E652" s="255"/>
      <c r="F652" s="255"/>
      <c r="G652" s="255"/>
      <c r="H652" s="304" t="s">
        <v>1362</v>
      </c>
      <c r="I652" s="305">
        <f>396.64*2</f>
        <v>793.28</v>
      </c>
      <c r="J652" s="256" t="s">
        <v>1773</v>
      </c>
      <c r="K652" s="257"/>
      <c r="L652" s="257"/>
      <c r="M652" s="257"/>
      <c r="N652" s="257"/>
      <c r="O652" s="257"/>
      <c r="P652" s="257"/>
      <c r="Q652" s="257"/>
      <c r="R652" s="257"/>
      <c r="S652" s="257"/>
      <c r="T652" s="17"/>
      <c r="U652" s="17"/>
      <c r="V652" s="17"/>
      <c r="W652" s="17"/>
      <c r="X652" s="17"/>
      <c r="Y652" s="17"/>
      <c r="Z652" s="17"/>
    </row>
    <row r="653">
      <c r="A653" s="276">
        <v>15669.0</v>
      </c>
      <c r="B653" s="277">
        <v>462115.0</v>
      </c>
      <c r="C653" s="278">
        <v>45688.0</v>
      </c>
      <c r="D653" s="326" t="s">
        <v>1774</v>
      </c>
      <c r="E653" s="326" t="s">
        <v>1775</v>
      </c>
      <c r="F653" s="326" t="s">
        <v>165</v>
      </c>
      <c r="G653" s="280"/>
      <c r="H653" s="245" t="s">
        <v>1394</v>
      </c>
      <c r="I653" s="246">
        <v>749.55</v>
      </c>
      <c r="J653" s="281" t="s">
        <v>1776</v>
      </c>
      <c r="K653" s="266"/>
      <c r="L653" s="266"/>
      <c r="M653" s="266"/>
      <c r="N653" s="266"/>
      <c r="O653" s="266"/>
      <c r="P653" s="266"/>
      <c r="Q653" s="266"/>
      <c r="R653" s="266"/>
      <c r="S653" s="266"/>
      <c r="T653" s="267"/>
      <c r="U653" s="267"/>
      <c r="V653" s="267"/>
      <c r="W653" s="267"/>
      <c r="X653" s="267"/>
      <c r="Y653" s="267"/>
      <c r="Z653" s="267"/>
    </row>
    <row r="654">
      <c r="A654" s="104"/>
      <c r="B654" s="104"/>
      <c r="C654" s="104"/>
      <c r="D654" s="104"/>
      <c r="E654" s="104"/>
      <c r="F654" s="104"/>
      <c r="G654" s="104"/>
      <c r="H654" s="263" t="s">
        <v>1530</v>
      </c>
      <c r="I654" s="264">
        <v>987.9</v>
      </c>
      <c r="J654" s="104"/>
      <c r="K654" s="266"/>
      <c r="L654" s="266"/>
      <c r="M654" s="266"/>
      <c r="N654" s="266"/>
      <c r="O654" s="266"/>
      <c r="P654" s="266"/>
      <c r="Q654" s="266"/>
      <c r="R654" s="266"/>
      <c r="S654" s="266"/>
      <c r="T654" s="267"/>
      <c r="U654" s="267"/>
      <c r="V654" s="267"/>
      <c r="W654" s="267"/>
      <c r="X654" s="267"/>
      <c r="Y654" s="267"/>
      <c r="Z654" s="267"/>
    </row>
    <row r="655">
      <c r="A655" s="77"/>
      <c r="B655" s="77"/>
      <c r="C655" s="77"/>
      <c r="D655" s="77"/>
      <c r="E655" s="77"/>
      <c r="F655" s="77"/>
      <c r="G655" s="77"/>
      <c r="H655" s="245" t="s">
        <v>1378</v>
      </c>
      <c r="I655" s="246">
        <v>92.56</v>
      </c>
      <c r="J655" s="77"/>
      <c r="K655" s="266"/>
      <c r="L655" s="266"/>
      <c r="M655" s="266"/>
      <c r="N655" s="266"/>
      <c r="O655" s="266"/>
      <c r="P655" s="266"/>
      <c r="Q655" s="266"/>
      <c r="R655" s="266"/>
      <c r="S655" s="266"/>
      <c r="T655" s="267"/>
      <c r="U655" s="267"/>
      <c r="V655" s="267"/>
      <c r="W655" s="267"/>
      <c r="X655" s="267"/>
      <c r="Y655" s="267"/>
      <c r="Z655" s="267"/>
    </row>
    <row r="656">
      <c r="A656" s="251" t="s">
        <v>1777</v>
      </c>
      <c r="B656" s="252">
        <v>462116.0</v>
      </c>
      <c r="C656" s="253">
        <v>45688.0</v>
      </c>
      <c r="D656" s="254" t="s">
        <v>637</v>
      </c>
      <c r="E656" s="254" t="s">
        <v>1778</v>
      </c>
      <c r="F656" s="254" t="s">
        <v>1779</v>
      </c>
      <c r="G656" s="255"/>
      <c r="H656" s="198" t="s">
        <v>1349</v>
      </c>
      <c r="I656" s="224">
        <v>396.64</v>
      </c>
      <c r="J656" s="256" t="s">
        <v>1780</v>
      </c>
      <c r="K656" s="257"/>
      <c r="L656" s="257"/>
      <c r="M656" s="257"/>
      <c r="N656" s="257"/>
      <c r="O656" s="257"/>
      <c r="P656" s="257"/>
      <c r="Q656" s="257"/>
      <c r="R656" s="257"/>
      <c r="S656" s="257"/>
      <c r="T656" s="17"/>
      <c r="U656" s="17"/>
      <c r="V656" s="17"/>
      <c r="W656" s="17"/>
      <c r="X656" s="17"/>
      <c r="Y656" s="17"/>
      <c r="Z656" s="17"/>
    </row>
    <row r="657">
      <c r="A657" s="332" t="s">
        <v>69</v>
      </c>
      <c r="B657" s="333">
        <v>462117.0</v>
      </c>
      <c r="C657" s="333" t="s">
        <v>69</v>
      </c>
      <c r="D657" s="334" t="s">
        <v>69</v>
      </c>
      <c r="E657" s="334" t="s">
        <v>69</v>
      </c>
      <c r="F657" s="334" t="s">
        <v>69</v>
      </c>
      <c r="G657" s="334" t="s">
        <v>69</v>
      </c>
      <c r="H657" s="335" t="s">
        <v>69</v>
      </c>
      <c r="I657" s="336">
        <v>0.0</v>
      </c>
      <c r="J657" s="337" t="s">
        <v>69</v>
      </c>
      <c r="K657" s="338"/>
      <c r="L657" s="338"/>
      <c r="M657" s="338"/>
      <c r="N657" s="338"/>
      <c r="O657" s="338"/>
      <c r="P657" s="338"/>
      <c r="Q657" s="338"/>
      <c r="R657" s="338"/>
      <c r="S657" s="338"/>
      <c r="T657" s="339"/>
      <c r="U657" s="339"/>
      <c r="V657" s="339"/>
      <c r="W657" s="339"/>
      <c r="X657" s="339"/>
      <c r="Y657" s="339"/>
      <c r="Z657" s="339"/>
    </row>
    <row r="658">
      <c r="A658" s="258">
        <v>16550.0</v>
      </c>
      <c r="B658" s="259">
        <v>462118.0</v>
      </c>
      <c r="C658" s="260">
        <v>45688.0</v>
      </c>
      <c r="D658" s="261" t="s">
        <v>1781</v>
      </c>
      <c r="E658" s="261" t="s">
        <v>1782</v>
      </c>
      <c r="F658" s="261" t="s">
        <v>1783</v>
      </c>
      <c r="G658" s="262"/>
      <c r="H658" s="263" t="s">
        <v>1434</v>
      </c>
      <c r="I658" s="264">
        <v>809.31</v>
      </c>
      <c r="J658" s="265" t="s">
        <v>1784</v>
      </c>
      <c r="K658" s="266"/>
      <c r="L658" s="266"/>
      <c r="M658" s="266"/>
      <c r="N658" s="266"/>
      <c r="O658" s="266"/>
      <c r="P658" s="266"/>
      <c r="Q658" s="266"/>
      <c r="R658" s="266"/>
      <c r="S658" s="266"/>
      <c r="T658" s="267"/>
      <c r="U658" s="267"/>
      <c r="V658" s="267"/>
      <c r="W658" s="267"/>
      <c r="X658" s="267"/>
      <c r="Y658" s="267"/>
      <c r="Z658" s="267"/>
    </row>
    <row r="659">
      <c r="A659" s="313">
        <v>15323.0</v>
      </c>
      <c r="B659" s="314">
        <v>462119.0</v>
      </c>
      <c r="C659" s="315">
        <v>45688.0</v>
      </c>
      <c r="D659" s="316" t="s">
        <v>1785</v>
      </c>
      <c r="E659" s="316" t="s">
        <v>174</v>
      </c>
      <c r="F659" s="316" t="s">
        <v>1786</v>
      </c>
      <c r="G659" s="317"/>
      <c r="H659" s="198" t="s">
        <v>1394</v>
      </c>
      <c r="I659" s="224">
        <v>749.55</v>
      </c>
      <c r="J659" s="318" t="s">
        <v>1787</v>
      </c>
      <c r="K659" s="257"/>
      <c r="L659" s="257"/>
      <c r="M659" s="257"/>
      <c r="N659" s="257"/>
      <c r="O659" s="257"/>
      <c r="P659" s="257"/>
      <c r="Q659" s="257"/>
      <c r="R659" s="257"/>
      <c r="S659" s="257"/>
      <c r="T659" s="17"/>
      <c r="U659" s="17"/>
      <c r="V659" s="17"/>
      <c r="W659" s="17"/>
      <c r="X659" s="17"/>
      <c r="Y659" s="17"/>
      <c r="Z659" s="17"/>
    </row>
    <row r="660">
      <c r="A660" s="77"/>
      <c r="B660" s="77"/>
      <c r="C660" s="77"/>
      <c r="D660" s="77"/>
      <c r="E660" s="77"/>
      <c r="F660" s="77"/>
      <c r="G660" s="77"/>
      <c r="H660" s="304" t="s">
        <v>1530</v>
      </c>
      <c r="I660" s="319">
        <v>987.9</v>
      </c>
      <c r="J660" s="77"/>
      <c r="K660" s="257"/>
      <c r="L660" s="257"/>
      <c r="M660" s="257"/>
      <c r="N660" s="257"/>
      <c r="O660" s="257"/>
      <c r="P660" s="257"/>
      <c r="Q660" s="257"/>
      <c r="R660" s="257"/>
      <c r="S660" s="257"/>
      <c r="T660" s="17"/>
      <c r="U660" s="17"/>
      <c r="V660" s="17"/>
      <c r="W660" s="17"/>
      <c r="X660" s="17"/>
      <c r="Y660" s="17"/>
      <c r="Z660" s="17"/>
    </row>
    <row r="661">
      <c r="A661" s="251">
        <v>16329.0</v>
      </c>
      <c r="B661" s="252">
        <v>462120.0</v>
      </c>
      <c r="C661" s="253">
        <v>45688.0</v>
      </c>
      <c r="D661" s="254" t="s">
        <v>324</v>
      </c>
      <c r="E661" s="254" t="s">
        <v>325</v>
      </c>
      <c r="F661" s="254" t="s">
        <v>326</v>
      </c>
      <c r="G661" s="255"/>
      <c r="H661" s="304" t="s">
        <v>1788</v>
      </c>
      <c r="I661" s="319">
        <v>13356.77</v>
      </c>
      <c r="J661" s="256" t="s">
        <v>1789</v>
      </c>
      <c r="K661" s="257"/>
      <c r="L661" s="257"/>
      <c r="M661" s="257"/>
      <c r="N661" s="257"/>
      <c r="O661" s="257"/>
      <c r="P661" s="257"/>
      <c r="Q661" s="257"/>
      <c r="R661" s="257"/>
      <c r="S661" s="257"/>
      <c r="T661" s="17"/>
      <c r="U661" s="17"/>
      <c r="V661" s="17"/>
      <c r="W661" s="17"/>
      <c r="X661" s="17"/>
      <c r="Y661" s="17"/>
      <c r="Z661" s="17"/>
    </row>
    <row r="662">
      <c r="A662" s="251" t="s">
        <v>1790</v>
      </c>
      <c r="B662" s="252">
        <v>462121.0</v>
      </c>
      <c r="C662" s="253">
        <v>45692.0</v>
      </c>
      <c r="D662" s="254" t="s">
        <v>114</v>
      </c>
      <c r="E662" s="254" t="s">
        <v>1609</v>
      </c>
      <c r="F662" s="254" t="s">
        <v>1791</v>
      </c>
      <c r="G662" s="255"/>
      <c r="H662" s="198" t="s">
        <v>1349</v>
      </c>
      <c r="I662" s="224">
        <v>396.64</v>
      </c>
      <c r="J662" s="256" t="s">
        <v>1792</v>
      </c>
      <c r="K662" s="257"/>
      <c r="L662" s="257"/>
      <c r="M662" s="257"/>
      <c r="N662" s="257"/>
      <c r="O662" s="257"/>
      <c r="P662" s="257"/>
      <c r="Q662" s="257"/>
      <c r="R662" s="257"/>
      <c r="S662" s="257"/>
      <c r="T662" s="17"/>
      <c r="U662" s="17"/>
      <c r="V662" s="17"/>
      <c r="W662" s="17"/>
      <c r="X662" s="17"/>
      <c r="Y662" s="17"/>
      <c r="Z662" s="17"/>
    </row>
    <row r="663">
      <c r="A663" s="251" t="s">
        <v>1793</v>
      </c>
      <c r="B663" s="252">
        <v>462122.0</v>
      </c>
      <c r="C663" s="253">
        <v>45692.0</v>
      </c>
      <c r="D663" s="254" t="s">
        <v>983</v>
      </c>
      <c r="E663" s="254" t="s">
        <v>308</v>
      </c>
      <c r="F663" s="254" t="s">
        <v>1644</v>
      </c>
      <c r="G663" s="255"/>
      <c r="H663" s="304" t="s">
        <v>1362</v>
      </c>
      <c r="I663" s="305">
        <f>396.64*2</f>
        <v>793.28</v>
      </c>
      <c r="J663" s="256" t="s">
        <v>1794</v>
      </c>
      <c r="K663" s="257"/>
      <c r="L663" s="257"/>
      <c r="M663" s="257"/>
      <c r="N663" s="257"/>
      <c r="O663" s="257"/>
      <c r="P663" s="257"/>
      <c r="Q663" s="257"/>
      <c r="R663" s="257"/>
      <c r="S663" s="257"/>
      <c r="T663" s="17"/>
      <c r="U663" s="17"/>
      <c r="V663" s="17"/>
      <c r="W663" s="17"/>
      <c r="X663" s="17"/>
      <c r="Y663" s="17"/>
      <c r="Z663" s="17"/>
    </row>
    <row r="664">
      <c r="A664" s="276">
        <v>15969.0</v>
      </c>
      <c r="B664" s="277">
        <v>462123.0</v>
      </c>
      <c r="C664" s="278">
        <v>45692.0</v>
      </c>
      <c r="D664" s="326" t="s">
        <v>1427</v>
      </c>
      <c r="E664" s="326" t="s">
        <v>65</v>
      </c>
      <c r="F664" s="326" t="s">
        <v>1156</v>
      </c>
      <c r="G664" s="280"/>
      <c r="H664" s="245" t="s">
        <v>1378</v>
      </c>
      <c r="I664" s="246">
        <v>92.56</v>
      </c>
      <c r="J664" s="281" t="s">
        <v>1795</v>
      </c>
      <c r="K664" s="266"/>
      <c r="L664" s="266"/>
      <c r="M664" s="266"/>
      <c r="N664" s="266"/>
      <c r="O664" s="266"/>
      <c r="P664" s="266"/>
      <c r="Q664" s="266"/>
      <c r="R664" s="266"/>
      <c r="S664" s="266"/>
      <c r="T664" s="267"/>
      <c r="U664" s="267"/>
      <c r="V664" s="267"/>
      <c r="W664" s="267"/>
      <c r="X664" s="267"/>
      <c r="Y664" s="267"/>
      <c r="Z664" s="267"/>
    </row>
    <row r="665">
      <c r="A665" s="77"/>
      <c r="B665" s="77"/>
      <c r="C665" s="77"/>
      <c r="D665" s="77"/>
      <c r="E665" s="77"/>
      <c r="F665" s="77"/>
      <c r="G665" s="77"/>
      <c r="H665" s="245" t="s">
        <v>1432</v>
      </c>
      <c r="I665" s="246">
        <f>209.27*1</f>
        <v>209.27</v>
      </c>
      <c r="J665" s="77"/>
      <c r="K665" s="266"/>
      <c r="L665" s="266"/>
      <c r="M665" s="266"/>
      <c r="N665" s="266"/>
      <c r="O665" s="266"/>
      <c r="P665" s="266"/>
      <c r="Q665" s="266"/>
      <c r="R665" s="266"/>
      <c r="S665" s="266"/>
      <c r="T665" s="267"/>
      <c r="U665" s="267"/>
      <c r="V665" s="267"/>
      <c r="W665" s="267"/>
      <c r="X665" s="267"/>
      <c r="Y665" s="267"/>
      <c r="Z665" s="267"/>
    </row>
    <row r="666">
      <c r="A666" s="251" t="s">
        <v>1796</v>
      </c>
      <c r="B666" s="252">
        <v>462124.0</v>
      </c>
      <c r="C666" s="253">
        <v>45692.0</v>
      </c>
      <c r="D666" s="254" t="s">
        <v>1797</v>
      </c>
      <c r="E666" s="254" t="s">
        <v>1330</v>
      </c>
      <c r="F666" s="254" t="s">
        <v>1798</v>
      </c>
      <c r="G666" s="255"/>
      <c r="H666" s="304" t="s">
        <v>1349</v>
      </c>
      <c r="I666" s="319">
        <v>396.64</v>
      </c>
      <c r="J666" s="256" t="s">
        <v>1799</v>
      </c>
      <c r="K666" s="257"/>
      <c r="L666" s="257"/>
      <c r="M666" s="257"/>
      <c r="N666" s="257"/>
      <c r="O666" s="257"/>
      <c r="P666" s="257"/>
      <c r="Q666" s="257"/>
      <c r="R666" s="257"/>
      <c r="S666" s="257"/>
      <c r="T666" s="17"/>
      <c r="U666" s="17"/>
      <c r="V666" s="17"/>
      <c r="W666" s="17"/>
      <c r="X666" s="17"/>
      <c r="Y666" s="17"/>
      <c r="Z666" s="17"/>
    </row>
    <row r="667">
      <c r="A667" s="251" t="s">
        <v>1800</v>
      </c>
      <c r="B667" s="252">
        <v>462125.0</v>
      </c>
      <c r="C667" s="253">
        <v>45692.0</v>
      </c>
      <c r="D667" s="254" t="s">
        <v>1801</v>
      </c>
      <c r="E667" s="254" t="s">
        <v>1802</v>
      </c>
      <c r="F667" s="254" t="s">
        <v>1803</v>
      </c>
      <c r="G667" s="255"/>
      <c r="H667" s="304" t="s">
        <v>1804</v>
      </c>
      <c r="I667" s="319">
        <v>1952.9</v>
      </c>
      <c r="J667" s="256" t="s">
        <v>1805</v>
      </c>
      <c r="K667" s="257"/>
      <c r="L667" s="257"/>
      <c r="M667" s="257"/>
      <c r="N667" s="257"/>
      <c r="O667" s="257"/>
      <c r="P667" s="257"/>
      <c r="Q667" s="257"/>
      <c r="R667" s="257"/>
      <c r="S667" s="257"/>
      <c r="T667" s="17"/>
      <c r="U667" s="17"/>
      <c r="V667" s="17"/>
      <c r="W667" s="17"/>
      <c r="X667" s="17"/>
      <c r="Y667" s="17"/>
      <c r="Z667" s="17"/>
    </row>
    <row r="668">
      <c r="A668" s="276">
        <v>16566.0</v>
      </c>
      <c r="B668" s="277">
        <v>462126.0</v>
      </c>
      <c r="C668" s="278">
        <v>45692.0</v>
      </c>
      <c r="D668" s="326" t="s">
        <v>1806</v>
      </c>
      <c r="E668" s="326" t="s">
        <v>65</v>
      </c>
      <c r="F668" s="326" t="s">
        <v>104</v>
      </c>
      <c r="G668" s="280"/>
      <c r="H668" s="263" t="s">
        <v>1807</v>
      </c>
      <c r="I668" s="264">
        <v>92.56</v>
      </c>
      <c r="J668" s="281" t="s">
        <v>1808</v>
      </c>
      <c r="K668" s="266"/>
      <c r="L668" s="266"/>
      <c r="M668" s="266"/>
      <c r="N668" s="266"/>
      <c r="O668" s="266"/>
      <c r="P668" s="266"/>
      <c r="Q668" s="266"/>
      <c r="R668" s="266"/>
      <c r="S668" s="266"/>
      <c r="T668" s="267"/>
      <c r="U668" s="267"/>
      <c r="V668" s="267"/>
      <c r="W668" s="267"/>
      <c r="X668" s="267"/>
      <c r="Y668" s="267"/>
      <c r="Z668" s="267"/>
    </row>
    <row r="669">
      <c r="A669" s="77"/>
      <c r="B669" s="77"/>
      <c r="C669" s="77"/>
      <c r="D669" s="77"/>
      <c r="E669" s="77"/>
      <c r="F669" s="77"/>
      <c r="G669" s="77"/>
      <c r="H669" s="263" t="s">
        <v>1394</v>
      </c>
      <c r="I669" s="264">
        <v>749.55</v>
      </c>
      <c r="J669" s="77"/>
      <c r="K669" s="266"/>
      <c r="L669" s="266"/>
      <c r="M669" s="266"/>
      <c r="N669" s="266"/>
      <c r="O669" s="266"/>
      <c r="P669" s="266"/>
      <c r="Q669" s="266"/>
      <c r="R669" s="266"/>
      <c r="S669" s="266"/>
      <c r="T669" s="267"/>
      <c r="U669" s="267"/>
      <c r="V669" s="267"/>
      <c r="W669" s="267"/>
      <c r="X669" s="267"/>
      <c r="Y669" s="267"/>
      <c r="Z669" s="267"/>
    </row>
    <row r="670">
      <c r="A670" s="251" t="s">
        <v>1809</v>
      </c>
      <c r="B670" s="252">
        <v>462127.0</v>
      </c>
      <c r="C670" s="253">
        <v>45693.0</v>
      </c>
      <c r="D670" s="254" t="s">
        <v>1810</v>
      </c>
      <c r="E670" s="255"/>
      <c r="F670" s="255"/>
      <c r="G670" s="255"/>
      <c r="H670" s="304" t="s">
        <v>1349</v>
      </c>
      <c r="I670" s="319">
        <v>396.64</v>
      </c>
      <c r="J670" s="256" t="s">
        <v>1811</v>
      </c>
      <c r="K670" s="257"/>
      <c r="L670" s="257"/>
      <c r="M670" s="257"/>
      <c r="N670" s="257"/>
      <c r="O670" s="257"/>
      <c r="P670" s="257"/>
      <c r="Q670" s="257"/>
      <c r="R670" s="257"/>
      <c r="S670" s="257"/>
      <c r="T670" s="17"/>
      <c r="U670" s="17"/>
      <c r="V670" s="17"/>
      <c r="W670" s="17"/>
      <c r="X670" s="17"/>
      <c r="Y670" s="17"/>
      <c r="Z670" s="17"/>
    </row>
    <row r="671">
      <c r="A671" s="258">
        <v>16662.0</v>
      </c>
      <c r="B671" s="259">
        <v>462128.0</v>
      </c>
      <c r="C671" s="260">
        <v>45692.0</v>
      </c>
      <c r="D671" s="261" t="s">
        <v>1812</v>
      </c>
      <c r="E671" s="261" t="s">
        <v>105</v>
      </c>
      <c r="F671" s="261" t="s">
        <v>1156</v>
      </c>
      <c r="G671" s="262"/>
      <c r="H671" s="263" t="s">
        <v>1434</v>
      </c>
      <c r="I671" s="264">
        <v>809.31</v>
      </c>
      <c r="J671" s="265" t="s">
        <v>1813</v>
      </c>
      <c r="K671" s="266"/>
      <c r="L671" s="266"/>
      <c r="M671" s="266"/>
      <c r="N671" s="266"/>
      <c r="O671" s="266"/>
      <c r="P671" s="266"/>
      <c r="Q671" s="266"/>
      <c r="R671" s="266"/>
      <c r="S671" s="266"/>
      <c r="T671" s="267"/>
      <c r="U671" s="267"/>
      <c r="V671" s="267"/>
      <c r="W671" s="267"/>
      <c r="X671" s="267"/>
      <c r="Y671" s="267"/>
      <c r="Z671" s="267"/>
    </row>
    <row r="672">
      <c r="A672" s="258">
        <v>16663.0</v>
      </c>
      <c r="B672" s="259">
        <v>462129.0</v>
      </c>
      <c r="C672" s="260">
        <v>45692.0</v>
      </c>
      <c r="D672" s="261" t="s">
        <v>1814</v>
      </c>
      <c r="E672" s="261" t="s">
        <v>99</v>
      </c>
      <c r="F672" s="261" t="s">
        <v>65</v>
      </c>
      <c r="G672" s="262"/>
      <c r="H672" s="263" t="s">
        <v>1434</v>
      </c>
      <c r="I672" s="264">
        <v>809.31</v>
      </c>
      <c r="J672" s="265" t="s">
        <v>1815</v>
      </c>
      <c r="K672" s="266"/>
      <c r="L672" s="266"/>
      <c r="M672" s="266"/>
      <c r="N672" s="266"/>
      <c r="O672" s="266"/>
      <c r="P672" s="266"/>
      <c r="Q672" s="266"/>
      <c r="R672" s="266"/>
      <c r="S672" s="266"/>
      <c r="T672" s="267"/>
      <c r="U672" s="267"/>
      <c r="V672" s="267"/>
      <c r="W672" s="267"/>
      <c r="X672" s="267"/>
      <c r="Y672" s="267"/>
      <c r="Z672" s="267"/>
    </row>
    <row r="673">
      <c r="A673" s="313">
        <v>15848.0</v>
      </c>
      <c r="B673" s="314">
        <v>462130.0</v>
      </c>
      <c r="C673" s="315">
        <v>45692.0</v>
      </c>
      <c r="D673" s="316" t="s">
        <v>1816</v>
      </c>
      <c r="E673" s="316" t="s">
        <v>1817</v>
      </c>
      <c r="F673" s="316" t="s">
        <v>1818</v>
      </c>
      <c r="G673" s="317"/>
      <c r="H673" s="198" t="s">
        <v>1394</v>
      </c>
      <c r="I673" s="224">
        <v>749.55</v>
      </c>
      <c r="J673" s="318" t="s">
        <v>1819</v>
      </c>
      <c r="K673" s="257"/>
      <c r="L673" s="257"/>
      <c r="M673" s="257"/>
      <c r="N673" s="257"/>
      <c r="O673" s="257"/>
      <c r="P673" s="257"/>
      <c r="Q673" s="257"/>
      <c r="R673" s="257"/>
      <c r="S673" s="257"/>
      <c r="T673" s="17"/>
      <c r="U673" s="17"/>
      <c r="V673" s="17"/>
      <c r="W673" s="17"/>
      <c r="X673" s="17"/>
      <c r="Y673" s="17"/>
      <c r="Z673" s="17"/>
    </row>
    <row r="674">
      <c r="A674" s="77"/>
      <c r="B674" s="77"/>
      <c r="C674" s="77"/>
      <c r="D674" s="77"/>
      <c r="E674" s="77"/>
      <c r="F674" s="77"/>
      <c r="G674" s="77"/>
      <c r="H674" s="304" t="s">
        <v>1530</v>
      </c>
      <c r="I674" s="319">
        <v>987.9</v>
      </c>
      <c r="J674" s="77"/>
      <c r="K674" s="257"/>
      <c r="L674" s="257"/>
      <c r="M674" s="257"/>
      <c r="N674" s="257"/>
      <c r="O674" s="257"/>
      <c r="P674" s="257"/>
      <c r="Q674" s="257"/>
      <c r="R674" s="257"/>
      <c r="S674" s="257"/>
      <c r="T674" s="17"/>
      <c r="U674" s="17"/>
      <c r="V674" s="17"/>
      <c r="W674" s="17"/>
      <c r="X674" s="17"/>
      <c r="Y674" s="17"/>
      <c r="Z674" s="17"/>
    </row>
    <row r="675">
      <c r="A675" s="258" t="s">
        <v>1820</v>
      </c>
      <c r="B675" s="259">
        <v>462131.0</v>
      </c>
      <c r="C675" s="260">
        <v>45692.0</v>
      </c>
      <c r="D675" s="262"/>
      <c r="E675" s="262"/>
      <c r="F675" s="262"/>
      <c r="G675" s="261" t="s">
        <v>1821</v>
      </c>
      <c r="H675" s="263" t="s">
        <v>1438</v>
      </c>
      <c r="I675" s="264">
        <v>1225.98</v>
      </c>
      <c r="J675" s="265" t="s">
        <v>1819</v>
      </c>
      <c r="K675" s="266"/>
      <c r="L675" s="266"/>
      <c r="M675" s="266"/>
      <c r="N675" s="266"/>
      <c r="O675" s="266"/>
      <c r="P675" s="266"/>
      <c r="Q675" s="266"/>
      <c r="R675" s="266"/>
      <c r="S675" s="266"/>
      <c r="T675" s="267"/>
      <c r="U675" s="267"/>
      <c r="V675" s="267"/>
      <c r="W675" s="267"/>
      <c r="X675" s="267"/>
      <c r="Y675" s="267"/>
      <c r="Z675" s="267"/>
    </row>
    <row r="676">
      <c r="A676" s="251" t="s">
        <v>1822</v>
      </c>
      <c r="B676" s="252">
        <v>462132.0</v>
      </c>
      <c r="C676" s="253">
        <v>45692.0</v>
      </c>
      <c r="D676" s="254" t="s">
        <v>202</v>
      </c>
      <c r="E676" s="254" t="s">
        <v>65</v>
      </c>
      <c r="F676" s="254" t="s">
        <v>1823</v>
      </c>
      <c r="G676" s="255"/>
      <c r="H676" s="304" t="s">
        <v>1362</v>
      </c>
      <c r="I676" s="305">
        <f>396.64*2</f>
        <v>793.28</v>
      </c>
      <c r="J676" s="256" t="s">
        <v>1819</v>
      </c>
      <c r="K676" s="257"/>
      <c r="L676" s="257"/>
      <c r="M676" s="257"/>
      <c r="N676" s="257"/>
      <c r="O676" s="257"/>
      <c r="P676" s="257"/>
      <c r="Q676" s="257"/>
      <c r="R676" s="257"/>
      <c r="S676" s="257"/>
      <c r="T676" s="17"/>
      <c r="U676" s="17"/>
      <c r="V676" s="17"/>
      <c r="W676" s="17"/>
      <c r="X676" s="17"/>
      <c r="Y676" s="17"/>
      <c r="Z676" s="17"/>
    </row>
    <row r="677">
      <c r="A677" s="268" t="s">
        <v>68</v>
      </c>
      <c r="B677" s="269">
        <v>462133.0</v>
      </c>
      <c r="C677" s="340"/>
      <c r="D677" s="341"/>
      <c r="E677" s="341"/>
      <c r="F677" s="341"/>
      <c r="G677" s="341"/>
      <c r="H677" s="271" t="s">
        <v>68</v>
      </c>
      <c r="I677" s="272">
        <v>0.0</v>
      </c>
      <c r="J677" s="273" t="s">
        <v>68</v>
      </c>
      <c r="K677" s="274"/>
      <c r="L677" s="274"/>
      <c r="M677" s="274"/>
      <c r="N677" s="274"/>
      <c r="O677" s="274"/>
      <c r="P677" s="274"/>
      <c r="Q677" s="274"/>
      <c r="R677" s="274"/>
      <c r="S677" s="274"/>
      <c r="T677" s="275"/>
      <c r="U677" s="275"/>
      <c r="V677" s="275"/>
      <c r="W677" s="275"/>
      <c r="X677" s="275"/>
      <c r="Y677" s="275"/>
      <c r="Z677" s="275"/>
    </row>
    <row r="678">
      <c r="A678" s="276">
        <v>16220.0</v>
      </c>
      <c r="B678" s="277">
        <v>462134.0</v>
      </c>
      <c r="C678" s="278">
        <v>45692.0</v>
      </c>
      <c r="D678" s="326" t="s">
        <v>1824</v>
      </c>
      <c r="E678" s="326" t="s">
        <v>1825</v>
      </c>
      <c r="F678" s="326" t="s">
        <v>105</v>
      </c>
      <c r="G678" s="280"/>
      <c r="H678" s="263" t="s">
        <v>1826</v>
      </c>
      <c r="I678" s="264">
        <v>1225.98</v>
      </c>
      <c r="J678" s="281" t="s">
        <v>1819</v>
      </c>
      <c r="K678" s="266"/>
      <c r="L678" s="266"/>
      <c r="M678" s="266"/>
      <c r="N678" s="266"/>
      <c r="O678" s="266"/>
      <c r="P678" s="266"/>
      <c r="Q678" s="266"/>
      <c r="R678" s="266"/>
      <c r="S678" s="266"/>
      <c r="T678" s="267"/>
      <c r="U678" s="267"/>
      <c r="V678" s="267"/>
      <c r="W678" s="267"/>
      <c r="X678" s="267"/>
      <c r="Y678" s="267"/>
      <c r="Z678" s="267"/>
    </row>
    <row r="679">
      <c r="A679" s="77"/>
      <c r="B679" s="77"/>
      <c r="C679" s="77"/>
      <c r="D679" s="77"/>
      <c r="E679" s="77"/>
      <c r="F679" s="77"/>
      <c r="G679" s="77"/>
      <c r="H679" s="263" t="s">
        <v>1378</v>
      </c>
      <c r="I679" s="264">
        <v>92.56</v>
      </c>
      <c r="J679" s="77"/>
      <c r="K679" s="266"/>
      <c r="L679" s="266"/>
      <c r="M679" s="266"/>
      <c r="N679" s="266"/>
      <c r="O679" s="266"/>
      <c r="P679" s="266"/>
      <c r="Q679" s="266"/>
      <c r="R679" s="266"/>
      <c r="S679" s="266"/>
      <c r="T679" s="267"/>
      <c r="U679" s="267"/>
      <c r="V679" s="267"/>
      <c r="W679" s="267"/>
      <c r="X679" s="267"/>
      <c r="Y679" s="267"/>
      <c r="Z679" s="267"/>
    </row>
    <row r="680">
      <c r="A680" s="251">
        <v>15405.0</v>
      </c>
      <c r="B680" s="252">
        <v>462135.0</v>
      </c>
      <c r="C680" s="342">
        <v>45692.0</v>
      </c>
      <c r="D680" s="254" t="s">
        <v>1827</v>
      </c>
      <c r="E680" s="255"/>
      <c r="F680" s="255"/>
      <c r="G680" s="255"/>
      <c r="H680" s="304" t="s">
        <v>1536</v>
      </c>
      <c r="I680" s="305">
        <f>7722.89/2</f>
        <v>3861.445</v>
      </c>
      <c r="J680" s="256" t="s">
        <v>1828</v>
      </c>
      <c r="K680" s="257"/>
      <c r="L680" s="257"/>
      <c r="M680" s="257"/>
      <c r="N680" s="257"/>
      <c r="O680" s="257"/>
      <c r="P680" s="257"/>
      <c r="Q680" s="257"/>
      <c r="R680" s="257"/>
      <c r="S680" s="257"/>
      <c r="T680" s="17"/>
      <c r="U680" s="17"/>
      <c r="V680" s="17"/>
      <c r="W680" s="17"/>
      <c r="X680" s="17"/>
      <c r="Y680" s="17"/>
      <c r="Z680" s="17"/>
    </row>
    <row r="681">
      <c r="A681" s="251">
        <v>16189.0</v>
      </c>
      <c r="B681" s="252">
        <v>462136.0</v>
      </c>
      <c r="C681" s="253">
        <v>45693.0</v>
      </c>
      <c r="D681" s="254" t="s">
        <v>1829</v>
      </c>
      <c r="E681" s="255"/>
      <c r="F681" s="255"/>
      <c r="G681" s="255"/>
      <c r="H681" s="198" t="s">
        <v>1394</v>
      </c>
      <c r="I681" s="224">
        <v>749.55</v>
      </c>
      <c r="J681" s="256" t="s">
        <v>1830</v>
      </c>
      <c r="K681" s="257"/>
      <c r="L681" s="257"/>
      <c r="M681" s="257"/>
      <c r="N681" s="257"/>
      <c r="O681" s="257"/>
      <c r="P681" s="257"/>
      <c r="Q681" s="257"/>
      <c r="R681" s="257"/>
      <c r="S681" s="257"/>
      <c r="T681" s="17"/>
      <c r="U681" s="17"/>
      <c r="V681" s="17"/>
      <c r="W681" s="17"/>
      <c r="X681" s="17"/>
      <c r="Y681" s="17"/>
      <c r="Z681" s="17"/>
    </row>
    <row r="682">
      <c r="A682" s="268" t="s">
        <v>68</v>
      </c>
      <c r="B682" s="269">
        <v>462137.0</v>
      </c>
      <c r="C682" s="340"/>
      <c r="D682" s="341"/>
      <c r="E682" s="341"/>
      <c r="F682" s="341"/>
      <c r="G682" s="341"/>
      <c r="H682" s="271" t="s">
        <v>68</v>
      </c>
      <c r="I682" s="272">
        <v>0.0</v>
      </c>
      <c r="J682" s="273" t="s">
        <v>68</v>
      </c>
      <c r="K682" s="274"/>
      <c r="L682" s="274"/>
      <c r="M682" s="274"/>
      <c r="N682" s="274"/>
      <c r="O682" s="274"/>
      <c r="P682" s="274"/>
      <c r="Q682" s="274"/>
      <c r="R682" s="274"/>
      <c r="S682" s="274"/>
      <c r="T682" s="275"/>
      <c r="U682" s="275"/>
      <c r="V682" s="275"/>
      <c r="W682" s="275"/>
      <c r="X682" s="275"/>
      <c r="Y682" s="275"/>
      <c r="Z682" s="275"/>
    </row>
    <row r="683">
      <c r="A683" s="251">
        <v>16510.0</v>
      </c>
      <c r="B683" s="252">
        <v>462138.0</v>
      </c>
      <c r="C683" s="253">
        <v>45693.0</v>
      </c>
      <c r="D683" s="254" t="s">
        <v>1831</v>
      </c>
      <c r="E683" s="254" t="s">
        <v>1832</v>
      </c>
      <c r="F683" s="254" t="s">
        <v>1833</v>
      </c>
      <c r="G683" s="255"/>
      <c r="H683" s="304" t="s">
        <v>1804</v>
      </c>
      <c r="I683" s="319">
        <v>857.17</v>
      </c>
      <c r="J683" s="256" t="s">
        <v>1834</v>
      </c>
      <c r="K683" s="257"/>
      <c r="L683" s="257"/>
      <c r="M683" s="257"/>
      <c r="N683" s="257"/>
      <c r="O683" s="257"/>
      <c r="P683" s="257"/>
      <c r="Q683" s="257"/>
      <c r="R683" s="257"/>
      <c r="S683" s="257"/>
      <c r="T683" s="17"/>
      <c r="U683" s="17"/>
      <c r="V683" s="17"/>
      <c r="W683" s="17"/>
      <c r="X683" s="17"/>
      <c r="Y683" s="17"/>
      <c r="Z683" s="17"/>
    </row>
    <row r="684">
      <c r="A684" s="251">
        <v>15246.0</v>
      </c>
      <c r="B684" s="252">
        <v>462139.0</v>
      </c>
      <c r="C684" s="253">
        <v>45693.0</v>
      </c>
      <c r="D684" s="254" t="s">
        <v>1835</v>
      </c>
      <c r="E684" s="254" t="s">
        <v>828</v>
      </c>
      <c r="F684" s="254" t="s">
        <v>1836</v>
      </c>
      <c r="G684" s="255"/>
      <c r="H684" s="304" t="s">
        <v>1837</v>
      </c>
      <c r="I684" s="319">
        <v>1930.72</v>
      </c>
      <c r="J684" s="256" t="s">
        <v>1838</v>
      </c>
      <c r="K684" s="257"/>
      <c r="L684" s="257"/>
      <c r="M684" s="257"/>
      <c r="N684" s="257"/>
      <c r="O684" s="257"/>
      <c r="P684" s="257"/>
      <c r="Q684" s="257"/>
      <c r="R684" s="257"/>
      <c r="S684" s="257"/>
      <c r="T684" s="17"/>
      <c r="U684" s="17"/>
      <c r="V684" s="17"/>
      <c r="W684" s="17"/>
      <c r="X684" s="17"/>
      <c r="Y684" s="17"/>
      <c r="Z684" s="17"/>
    </row>
    <row r="685">
      <c r="A685" s="251">
        <v>15045.0</v>
      </c>
      <c r="B685" s="252">
        <v>462140.0</v>
      </c>
      <c r="C685" s="253">
        <v>45693.0</v>
      </c>
      <c r="D685" s="254" t="s">
        <v>948</v>
      </c>
      <c r="E685" s="254" t="s">
        <v>1839</v>
      </c>
      <c r="F685" s="254" t="s">
        <v>174</v>
      </c>
      <c r="G685" s="255"/>
      <c r="H685" s="304" t="s">
        <v>1684</v>
      </c>
      <c r="I685" s="319">
        <v>857.19</v>
      </c>
      <c r="J685" s="256" t="s">
        <v>1840</v>
      </c>
      <c r="K685" s="257"/>
      <c r="L685" s="257"/>
      <c r="M685" s="257"/>
      <c r="N685" s="257"/>
      <c r="O685" s="257"/>
      <c r="P685" s="257"/>
      <c r="Q685" s="257"/>
      <c r="R685" s="257"/>
      <c r="S685" s="257"/>
      <c r="T685" s="17"/>
      <c r="U685" s="17"/>
      <c r="V685" s="17"/>
      <c r="W685" s="17"/>
      <c r="X685" s="17"/>
      <c r="Y685" s="17"/>
      <c r="Z685" s="17"/>
    </row>
    <row r="686">
      <c r="A686" s="251" t="s">
        <v>1841</v>
      </c>
      <c r="B686" s="252">
        <v>462141.0</v>
      </c>
      <c r="C686" s="253">
        <v>45693.0</v>
      </c>
      <c r="D686" s="254" t="s">
        <v>1842</v>
      </c>
      <c r="E686" s="254" t="s">
        <v>76</v>
      </c>
      <c r="F686" s="254" t="s">
        <v>199</v>
      </c>
      <c r="G686" s="255"/>
      <c r="H686" s="304" t="s">
        <v>1349</v>
      </c>
      <c r="I686" s="319">
        <v>396.64</v>
      </c>
      <c r="J686" s="256" t="s">
        <v>1843</v>
      </c>
      <c r="K686" s="257"/>
      <c r="L686" s="257"/>
      <c r="M686" s="257"/>
      <c r="N686" s="257"/>
      <c r="O686" s="257"/>
      <c r="P686" s="257"/>
      <c r="Q686" s="257"/>
      <c r="R686" s="257"/>
      <c r="S686" s="257"/>
      <c r="T686" s="17"/>
      <c r="U686" s="17"/>
      <c r="V686" s="17"/>
      <c r="W686" s="17"/>
      <c r="X686" s="17"/>
      <c r="Y686" s="17"/>
      <c r="Z686" s="17"/>
    </row>
    <row r="687">
      <c r="A687" s="251" t="s">
        <v>1844</v>
      </c>
      <c r="B687" s="252">
        <v>462142.0</v>
      </c>
      <c r="C687" s="253">
        <v>45693.0</v>
      </c>
      <c r="D687" s="254" t="s">
        <v>1845</v>
      </c>
      <c r="E687" s="254" t="s">
        <v>212</v>
      </c>
      <c r="F687" s="254" t="s">
        <v>1846</v>
      </c>
      <c r="G687" s="255"/>
      <c r="H687" s="304" t="s">
        <v>1847</v>
      </c>
      <c r="I687" s="305">
        <f>396.64*2</f>
        <v>793.28</v>
      </c>
      <c r="J687" s="256" t="s">
        <v>1848</v>
      </c>
      <c r="K687" s="257"/>
      <c r="L687" s="257"/>
      <c r="M687" s="257"/>
      <c r="N687" s="257"/>
      <c r="O687" s="257"/>
      <c r="P687" s="257"/>
      <c r="Q687" s="257"/>
      <c r="R687" s="257"/>
      <c r="S687" s="257"/>
      <c r="T687" s="17"/>
      <c r="U687" s="17"/>
      <c r="V687" s="17"/>
      <c r="W687" s="17"/>
      <c r="X687" s="17"/>
      <c r="Y687" s="17"/>
      <c r="Z687" s="17"/>
    </row>
    <row r="688">
      <c r="A688" s="251" t="s">
        <v>1849</v>
      </c>
      <c r="B688" s="252">
        <v>462143.0</v>
      </c>
      <c r="C688" s="253">
        <v>45693.0</v>
      </c>
      <c r="D688" s="254" t="s">
        <v>1850</v>
      </c>
      <c r="E688" s="254" t="s">
        <v>165</v>
      </c>
      <c r="F688" s="254" t="s">
        <v>638</v>
      </c>
      <c r="G688" s="255"/>
      <c r="H688" s="304" t="s">
        <v>1349</v>
      </c>
      <c r="I688" s="319">
        <v>396.64</v>
      </c>
      <c r="J688" s="256" t="s">
        <v>1851</v>
      </c>
      <c r="K688" s="257"/>
      <c r="L688" s="257"/>
      <c r="M688" s="257"/>
      <c r="N688" s="257"/>
      <c r="O688" s="257"/>
      <c r="P688" s="257"/>
      <c r="Q688" s="257"/>
      <c r="R688" s="257"/>
      <c r="S688" s="257"/>
      <c r="T688" s="17"/>
      <c r="U688" s="17"/>
      <c r="V688" s="17"/>
      <c r="W688" s="17"/>
      <c r="X688" s="17"/>
      <c r="Y688" s="17"/>
      <c r="Z688" s="17"/>
    </row>
    <row r="689">
      <c r="A689" s="251">
        <v>15638.0</v>
      </c>
      <c r="B689" s="252">
        <v>462144.0</v>
      </c>
      <c r="C689" s="253">
        <v>45693.0</v>
      </c>
      <c r="D689" s="254" t="s">
        <v>1852</v>
      </c>
      <c r="E689" s="254" t="s">
        <v>873</v>
      </c>
      <c r="F689" s="254" t="s">
        <v>1853</v>
      </c>
      <c r="G689" s="255"/>
      <c r="H689" s="304" t="s">
        <v>1684</v>
      </c>
      <c r="I689" s="319">
        <v>857.19</v>
      </c>
      <c r="J689" s="256" t="s">
        <v>1854</v>
      </c>
      <c r="K689" s="257"/>
      <c r="L689" s="257"/>
      <c r="M689" s="257"/>
      <c r="N689" s="257"/>
      <c r="O689" s="257"/>
      <c r="P689" s="257"/>
      <c r="Q689" s="257"/>
      <c r="R689" s="257"/>
      <c r="S689" s="257"/>
      <c r="T689" s="17"/>
      <c r="U689" s="17"/>
      <c r="V689" s="17"/>
      <c r="W689" s="17"/>
      <c r="X689" s="17"/>
      <c r="Y689" s="17"/>
      <c r="Z689" s="17"/>
    </row>
    <row r="690">
      <c r="A690" s="251">
        <v>15641.0</v>
      </c>
      <c r="B690" s="252">
        <v>462145.0</v>
      </c>
      <c r="C690" s="253">
        <v>45695.0</v>
      </c>
      <c r="D690" s="254" t="s">
        <v>1855</v>
      </c>
      <c r="E690" s="255"/>
      <c r="F690" s="255"/>
      <c r="G690" s="255"/>
      <c r="H690" s="304" t="s">
        <v>1804</v>
      </c>
      <c r="I690" s="319">
        <v>857.17</v>
      </c>
      <c r="J690" s="256"/>
      <c r="K690" s="329">
        <f>SUM(I690)</f>
        <v>857.17</v>
      </c>
      <c r="L690" s="257"/>
      <c r="M690" s="257"/>
      <c r="N690" s="257"/>
      <c r="O690" s="257"/>
      <c r="P690" s="257"/>
      <c r="Q690" s="257"/>
      <c r="R690" s="257"/>
      <c r="S690" s="257"/>
      <c r="T690" s="17"/>
      <c r="U690" s="17"/>
      <c r="V690" s="17"/>
      <c r="W690" s="17"/>
      <c r="X690" s="17"/>
      <c r="Y690" s="17"/>
      <c r="Z690" s="17"/>
    </row>
    <row r="691">
      <c r="A691" s="313">
        <v>15640.0</v>
      </c>
      <c r="B691" s="314">
        <v>462146.0</v>
      </c>
      <c r="C691" s="315">
        <v>45695.0</v>
      </c>
      <c r="D691" s="316" t="s">
        <v>1856</v>
      </c>
      <c r="E691" s="317"/>
      <c r="F691" s="317"/>
      <c r="G691" s="317"/>
      <c r="H691" s="304" t="s">
        <v>1857</v>
      </c>
      <c r="I691" s="319">
        <v>3861.45</v>
      </c>
      <c r="J691" s="318" t="s">
        <v>1858</v>
      </c>
      <c r="K691" s="257"/>
      <c r="L691" s="257"/>
      <c r="M691" s="257"/>
      <c r="N691" s="257"/>
      <c r="O691" s="257"/>
      <c r="P691" s="257"/>
      <c r="Q691" s="257"/>
      <c r="R691" s="257"/>
      <c r="S691" s="257"/>
      <c r="T691" s="17"/>
      <c r="U691" s="17"/>
      <c r="V691" s="17"/>
      <c r="W691" s="17"/>
      <c r="X691" s="17"/>
      <c r="Y691" s="17"/>
      <c r="Z691" s="17"/>
    </row>
    <row r="692">
      <c r="A692" s="104"/>
      <c r="B692" s="104"/>
      <c r="C692" s="104"/>
      <c r="D692" s="104"/>
      <c r="E692" s="104"/>
      <c r="F692" s="104"/>
      <c r="G692" s="104"/>
      <c r="H692" s="304" t="s">
        <v>1426</v>
      </c>
      <c r="I692" s="319">
        <v>5633.88</v>
      </c>
      <c r="J692" s="104"/>
      <c r="K692" s="257"/>
      <c r="L692" s="257"/>
      <c r="M692" s="257"/>
      <c r="N692" s="257"/>
      <c r="O692" s="257"/>
      <c r="P692" s="257"/>
      <c r="Q692" s="257"/>
      <c r="R692" s="257"/>
      <c r="S692" s="257"/>
      <c r="T692" s="17"/>
      <c r="U692" s="17"/>
      <c r="V692" s="17"/>
      <c r="W692" s="17"/>
      <c r="X692" s="17"/>
      <c r="Y692" s="17"/>
      <c r="Z692" s="17"/>
    </row>
    <row r="693">
      <c r="A693" s="77"/>
      <c r="B693" s="77"/>
      <c r="C693" s="77"/>
      <c r="D693" s="77"/>
      <c r="E693" s="77"/>
      <c r="F693" s="77"/>
      <c r="G693" s="77"/>
      <c r="H693" s="304" t="s">
        <v>1804</v>
      </c>
      <c r="I693" s="319">
        <v>857.17</v>
      </c>
      <c r="J693" s="77"/>
      <c r="K693" s="257"/>
      <c r="L693" s="257"/>
      <c r="M693" s="257"/>
      <c r="N693" s="257"/>
      <c r="O693" s="257"/>
      <c r="P693" s="257"/>
      <c r="Q693" s="257"/>
      <c r="R693" s="257"/>
      <c r="S693" s="257"/>
      <c r="T693" s="17"/>
      <c r="U693" s="17"/>
      <c r="V693" s="17"/>
      <c r="W693" s="17"/>
      <c r="X693" s="17"/>
      <c r="Y693" s="17"/>
      <c r="Z693" s="17"/>
    </row>
    <row r="694">
      <c r="A694" s="313">
        <v>15639.0</v>
      </c>
      <c r="B694" s="314">
        <v>462147.0</v>
      </c>
      <c r="C694" s="315">
        <v>45695.0</v>
      </c>
      <c r="D694" s="316" t="s">
        <v>1859</v>
      </c>
      <c r="E694" s="316" t="s">
        <v>1431</v>
      </c>
      <c r="F694" s="316" t="s">
        <v>1860</v>
      </c>
      <c r="G694" s="317"/>
      <c r="H694" s="304" t="s">
        <v>1857</v>
      </c>
      <c r="I694" s="319">
        <v>3861.45</v>
      </c>
      <c r="J694" s="318" t="s">
        <v>1861</v>
      </c>
      <c r="K694" s="257"/>
      <c r="L694" s="257"/>
      <c r="M694" s="257"/>
      <c r="N694" s="257"/>
      <c r="O694" s="257"/>
      <c r="P694" s="257"/>
      <c r="Q694" s="257"/>
      <c r="R694" s="257"/>
      <c r="S694" s="257"/>
      <c r="T694" s="17"/>
      <c r="U694" s="17"/>
      <c r="V694" s="17"/>
      <c r="W694" s="17"/>
      <c r="X694" s="17"/>
      <c r="Y694" s="17"/>
      <c r="Z694" s="17"/>
    </row>
    <row r="695">
      <c r="A695" s="104"/>
      <c r="B695" s="104"/>
      <c r="C695" s="104"/>
      <c r="D695" s="104"/>
      <c r="E695" s="104"/>
      <c r="F695" s="104"/>
      <c r="G695" s="104"/>
      <c r="H695" s="304" t="s">
        <v>1426</v>
      </c>
      <c r="I695" s="319">
        <v>5633.88</v>
      </c>
      <c r="J695" s="104"/>
      <c r="K695" s="257"/>
      <c r="L695" s="257"/>
      <c r="M695" s="257"/>
      <c r="N695" s="257"/>
      <c r="O695" s="257"/>
      <c r="P695" s="257"/>
      <c r="Q695" s="257"/>
      <c r="R695" s="257"/>
      <c r="S695" s="257"/>
      <c r="T695" s="17"/>
      <c r="U695" s="17"/>
      <c r="V695" s="17"/>
      <c r="W695" s="17"/>
      <c r="X695" s="17"/>
      <c r="Y695" s="17"/>
      <c r="Z695" s="17"/>
    </row>
    <row r="696">
      <c r="A696" s="77"/>
      <c r="B696" s="77"/>
      <c r="C696" s="77"/>
      <c r="D696" s="77"/>
      <c r="E696" s="77"/>
      <c r="F696" s="77"/>
      <c r="G696" s="77"/>
      <c r="H696" s="304" t="s">
        <v>1804</v>
      </c>
      <c r="I696" s="319">
        <v>857.17</v>
      </c>
      <c r="J696" s="77"/>
      <c r="K696" s="257"/>
      <c r="L696" s="257"/>
      <c r="M696" s="257"/>
      <c r="N696" s="257"/>
      <c r="O696" s="257"/>
      <c r="P696" s="257"/>
      <c r="Q696" s="257"/>
      <c r="R696" s="257"/>
      <c r="S696" s="257"/>
      <c r="T696" s="17"/>
      <c r="U696" s="17"/>
      <c r="V696" s="17"/>
      <c r="W696" s="17"/>
      <c r="X696" s="17"/>
      <c r="Y696" s="17"/>
      <c r="Z696" s="17"/>
    </row>
    <row r="697">
      <c r="A697" s="251">
        <v>16649.0</v>
      </c>
      <c r="B697" s="252">
        <v>462148.0</v>
      </c>
      <c r="C697" s="253">
        <v>45693.0</v>
      </c>
      <c r="D697" s="254" t="s">
        <v>1862</v>
      </c>
      <c r="E697" s="254" t="s">
        <v>105</v>
      </c>
      <c r="F697" s="254" t="s">
        <v>809</v>
      </c>
      <c r="G697" s="255"/>
      <c r="H697" s="304" t="s">
        <v>1804</v>
      </c>
      <c r="I697" s="319">
        <v>857.19</v>
      </c>
      <c r="J697" s="256" t="s">
        <v>1863</v>
      </c>
      <c r="K697" s="257"/>
      <c r="L697" s="257"/>
      <c r="M697" s="257"/>
      <c r="N697" s="257"/>
      <c r="O697" s="257"/>
      <c r="P697" s="257"/>
      <c r="Q697" s="257"/>
      <c r="R697" s="257"/>
      <c r="S697" s="257"/>
      <c r="T697" s="17"/>
      <c r="U697" s="17"/>
      <c r="V697" s="17"/>
      <c r="W697" s="17"/>
      <c r="X697" s="17"/>
      <c r="Y697" s="17"/>
      <c r="Z697" s="17"/>
    </row>
    <row r="698">
      <c r="A698" s="258">
        <v>15020.0</v>
      </c>
      <c r="B698" s="259">
        <v>462149.0</v>
      </c>
      <c r="C698" s="260">
        <v>45694.0</v>
      </c>
      <c r="D698" s="261" t="s">
        <v>1864</v>
      </c>
      <c r="E698" s="261" t="s">
        <v>828</v>
      </c>
      <c r="F698" s="261" t="s">
        <v>156</v>
      </c>
      <c r="G698" s="262"/>
      <c r="H698" s="263" t="s">
        <v>1865</v>
      </c>
      <c r="I698" s="264">
        <v>918.01</v>
      </c>
      <c r="J698" s="265" t="s">
        <v>1866</v>
      </c>
      <c r="K698" s="266"/>
      <c r="L698" s="266"/>
      <c r="M698" s="266"/>
      <c r="N698" s="266"/>
      <c r="O698" s="266"/>
      <c r="P698" s="266"/>
      <c r="Q698" s="266"/>
      <c r="R698" s="266"/>
      <c r="S698" s="266"/>
      <c r="T698" s="267"/>
      <c r="U698" s="267"/>
      <c r="V698" s="267"/>
      <c r="W698" s="267"/>
      <c r="X698" s="267"/>
      <c r="Y698" s="267"/>
      <c r="Z698" s="267"/>
    </row>
    <row r="699">
      <c r="A699" s="276">
        <v>16376.0</v>
      </c>
      <c r="B699" s="277">
        <v>462150.0</v>
      </c>
      <c r="C699" s="278">
        <v>45694.0</v>
      </c>
      <c r="D699" s="326" t="s">
        <v>1867</v>
      </c>
      <c r="E699" s="326" t="s">
        <v>1868</v>
      </c>
      <c r="F699" s="326" t="s">
        <v>1869</v>
      </c>
      <c r="G699" s="280"/>
      <c r="H699" s="245" t="s">
        <v>1378</v>
      </c>
      <c r="I699" s="246">
        <v>92.56</v>
      </c>
      <c r="J699" s="281" t="s">
        <v>1870</v>
      </c>
      <c r="K699" s="266"/>
      <c r="L699" s="266"/>
      <c r="M699" s="266"/>
      <c r="N699" s="266"/>
      <c r="O699" s="266"/>
      <c r="P699" s="266"/>
      <c r="Q699" s="266"/>
      <c r="R699" s="266"/>
      <c r="S699" s="266"/>
      <c r="T699" s="267"/>
      <c r="U699" s="267"/>
      <c r="V699" s="267"/>
      <c r="W699" s="267"/>
      <c r="X699" s="267"/>
      <c r="Y699" s="267"/>
      <c r="Z699" s="267"/>
    </row>
    <row r="700">
      <c r="A700" s="77"/>
      <c r="B700" s="77"/>
      <c r="C700" s="77"/>
      <c r="D700" s="77"/>
      <c r="E700" s="77"/>
      <c r="F700" s="77"/>
      <c r="G700" s="77"/>
      <c r="H700" s="245" t="s">
        <v>1432</v>
      </c>
      <c r="I700" s="246">
        <f>209.27*1</f>
        <v>209.27</v>
      </c>
      <c r="J700" s="77"/>
      <c r="K700" s="266"/>
      <c r="L700" s="266"/>
      <c r="M700" s="266"/>
      <c r="N700" s="266"/>
      <c r="O700" s="266"/>
      <c r="P700" s="266"/>
      <c r="Q700" s="266"/>
      <c r="R700" s="266"/>
      <c r="S700" s="266"/>
      <c r="T700" s="267"/>
      <c r="U700" s="267"/>
      <c r="V700" s="267"/>
      <c r="W700" s="267"/>
      <c r="X700" s="267"/>
      <c r="Y700" s="267"/>
      <c r="Z700" s="267"/>
    </row>
    <row r="701">
      <c r="A701" s="258">
        <v>16089.0</v>
      </c>
      <c r="B701" s="259">
        <v>462151.0</v>
      </c>
      <c r="C701" s="260">
        <v>45694.0</v>
      </c>
      <c r="D701" s="261" t="s">
        <v>1871</v>
      </c>
      <c r="E701" s="261" t="s">
        <v>1846</v>
      </c>
      <c r="F701" s="261" t="s">
        <v>634</v>
      </c>
      <c r="G701" s="262"/>
      <c r="H701" s="263" t="s">
        <v>1804</v>
      </c>
      <c r="I701" s="264">
        <v>857.19</v>
      </c>
      <c r="J701" s="265" t="s">
        <v>1872</v>
      </c>
      <c r="K701" s="266"/>
      <c r="L701" s="266"/>
      <c r="M701" s="266"/>
      <c r="N701" s="266"/>
      <c r="O701" s="266"/>
      <c r="P701" s="266"/>
      <c r="Q701" s="266"/>
      <c r="R701" s="266"/>
      <c r="S701" s="266"/>
      <c r="T701" s="267"/>
      <c r="U701" s="267"/>
      <c r="V701" s="267"/>
      <c r="W701" s="267"/>
      <c r="X701" s="267"/>
      <c r="Y701" s="267"/>
      <c r="Z701" s="267"/>
    </row>
    <row r="702">
      <c r="A702" s="268" t="s">
        <v>68</v>
      </c>
      <c r="B702" s="269">
        <v>462152.0</v>
      </c>
      <c r="C702" s="340"/>
      <c r="D702" s="341"/>
      <c r="E702" s="341"/>
      <c r="F702" s="341"/>
      <c r="G702" s="341"/>
      <c r="H702" s="271" t="s">
        <v>68</v>
      </c>
      <c r="I702" s="343">
        <v>0.0</v>
      </c>
      <c r="J702" s="273" t="s">
        <v>68</v>
      </c>
      <c r="K702" s="274"/>
      <c r="L702" s="274"/>
      <c r="M702" s="274"/>
      <c r="N702" s="274"/>
      <c r="O702" s="274"/>
      <c r="P702" s="274"/>
      <c r="Q702" s="274"/>
      <c r="R702" s="274"/>
      <c r="S702" s="274"/>
      <c r="T702" s="275"/>
      <c r="U702" s="275"/>
      <c r="V702" s="275"/>
      <c r="W702" s="275"/>
      <c r="X702" s="275"/>
      <c r="Y702" s="275"/>
      <c r="Z702" s="275"/>
    </row>
    <row r="703">
      <c r="A703" s="251">
        <v>15709.0</v>
      </c>
      <c r="B703" s="252">
        <v>462153.0</v>
      </c>
      <c r="C703" s="253">
        <v>45694.0</v>
      </c>
      <c r="D703" s="254" t="s">
        <v>1873</v>
      </c>
      <c r="E703" s="254" t="s">
        <v>174</v>
      </c>
      <c r="F703" s="254" t="s">
        <v>475</v>
      </c>
      <c r="G703" s="255"/>
      <c r="H703" s="198" t="s">
        <v>1394</v>
      </c>
      <c r="I703" s="224">
        <v>749.55</v>
      </c>
      <c r="J703" s="256" t="s">
        <v>1874</v>
      </c>
      <c r="K703" s="257"/>
      <c r="L703" s="257"/>
      <c r="M703" s="257"/>
      <c r="N703" s="257"/>
      <c r="O703" s="257"/>
      <c r="P703" s="257"/>
      <c r="Q703" s="257"/>
      <c r="R703" s="257"/>
      <c r="S703" s="257"/>
      <c r="T703" s="17"/>
      <c r="U703" s="17"/>
      <c r="V703" s="17"/>
      <c r="W703" s="17"/>
      <c r="X703" s="17"/>
      <c r="Y703" s="17"/>
      <c r="Z703" s="17"/>
    </row>
    <row r="704">
      <c r="A704" s="251">
        <v>14378.0</v>
      </c>
      <c r="B704" s="252">
        <v>462154.0</v>
      </c>
      <c r="C704" s="253">
        <v>45694.0</v>
      </c>
      <c r="D704" s="254" t="s">
        <v>1875</v>
      </c>
      <c r="E704" s="254" t="s">
        <v>174</v>
      </c>
      <c r="F704" s="254" t="s">
        <v>880</v>
      </c>
      <c r="G704" s="255"/>
      <c r="H704" s="198" t="s">
        <v>1394</v>
      </c>
      <c r="I704" s="224">
        <v>749.55</v>
      </c>
      <c r="J704" s="256" t="s">
        <v>1876</v>
      </c>
      <c r="K704" s="257"/>
      <c r="L704" s="257"/>
      <c r="M704" s="257"/>
      <c r="N704" s="257"/>
      <c r="O704" s="257"/>
      <c r="P704" s="257"/>
      <c r="Q704" s="257"/>
      <c r="R704" s="257"/>
      <c r="S704" s="257"/>
      <c r="T704" s="17"/>
      <c r="U704" s="17"/>
      <c r="V704" s="17"/>
      <c r="W704" s="17"/>
      <c r="X704" s="17"/>
      <c r="Y704" s="17"/>
      <c r="Z704" s="17"/>
    </row>
    <row r="705">
      <c r="A705" s="251" t="s">
        <v>1877</v>
      </c>
      <c r="B705" s="252">
        <v>462155.0</v>
      </c>
      <c r="C705" s="253">
        <v>45694.0</v>
      </c>
      <c r="D705" s="254" t="s">
        <v>1878</v>
      </c>
      <c r="E705" s="254" t="s">
        <v>587</v>
      </c>
      <c r="F705" s="254" t="s">
        <v>1879</v>
      </c>
      <c r="G705" s="255"/>
      <c r="H705" s="304" t="s">
        <v>1349</v>
      </c>
      <c r="I705" s="319">
        <v>396.64</v>
      </c>
      <c r="J705" s="256" t="s">
        <v>1880</v>
      </c>
      <c r="K705" s="257"/>
      <c r="L705" s="257"/>
      <c r="M705" s="257"/>
      <c r="N705" s="257"/>
      <c r="O705" s="257"/>
      <c r="P705" s="257"/>
      <c r="Q705" s="257"/>
      <c r="R705" s="257"/>
      <c r="S705" s="257"/>
      <c r="T705" s="17"/>
      <c r="U705" s="17"/>
      <c r="V705" s="17"/>
      <c r="W705" s="17"/>
      <c r="X705" s="17"/>
      <c r="Y705" s="17"/>
      <c r="Z705" s="17"/>
    </row>
    <row r="706">
      <c r="A706" s="251">
        <v>14525.0</v>
      </c>
      <c r="B706" s="252">
        <v>462156.0</v>
      </c>
      <c r="C706" s="253">
        <v>45694.0</v>
      </c>
      <c r="D706" s="254" t="s">
        <v>1881</v>
      </c>
      <c r="E706" s="255"/>
      <c r="F706" s="255"/>
      <c r="G706" s="255"/>
      <c r="H706" s="304" t="s">
        <v>1536</v>
      </c>
      <c r="I706" s="305">
        <f t="shared" ref="I706:I707" si="10">7722.89/2</f>
        <v>3861.445</v>
      </c>
      <c r="J706" s="256" t="s">
        <v>1882</v>
      </c>
      <c r="K706" s="257"/>
      <c r="L706" s="257"/>
      <c r="M706" s="257"/>
      <c r="N706" s="257"/>
      <c r="O706" s="257"/>
      <c r="P706" s="257"/>
      <c r="Q706" s="257"/>
      <c r="R706" s="257"/>
      <c r="S706" s="257"/>
      <c r="T706" s="17"/>
      <c r="U706" s="17"/>
      <c r="V706" s="17"/>
      <c r="W706" s="17"/>
      <c r="X706" s="17"/>
      <c r="Y706" s="17"/>
      <c r="Z706" s="17"/>
    </row>
    <row r="707">
      <c r="A707" s="344">
        <v>16332.0</v>
      </c>
      <c r="B707" s="345">
        <v>462157.0</v>
      </c>
      <c r="C707" s="346">
        <v>45694.0</v>
      </c>
      <c r="D707" s="347" t="s">
        <v>320</v>
      </c>
      <c r="E707" s="347" t="s">
        <v>395</v>
      </c>
      <c r="F707" s="347" t="s">
        <v>1883</v>
      </c>
      <c r="G707" s="348"/>
      <c r="H707" s="349" t="s">
        <v>1536</v>
      </c>
      <c r="I707" s="350">
        <f t="shared" si="10"/>
        <v>3861.445</v>
      </c>
      <c r="J707" s="351" t="s">
        <v>1884</v>
      </c>
      <c r="K707" s="17"/>
      <c r="L707" s="17"/>
      <c r="M707" s="17"/>
      <c r="N707" s="17"/>
      <c r="O707" s="17"/>
      <c r="P707" s="17"/>
      <c r="Q707" s="17"/>
      <c r="R707" s="17"/>
      <c r="S707" s="17"/>
      <c r="T707" s="17"/>
      <c r="U707" s="17"/>
      <c r="V707" s="17"/>
      <c r="W707" s="17"/>
      <c r="X707" s="17"/>
      <c r="Y707" s="17"/>
      <c r="Z707" s="17"/>
    </row>
    <row r="708">
      <c r="A708" s="344">
        <v>15114.0</v>
      </c>
      <c r="B708" s="345">
        <v>462158.0</v>
      </c>
      <c r="C708" s="346" t="s">
        <v>1885</v>
      </c>
      <c r="D708" s="347" t="s">
        <v>1886</v>
      </c>
      <c r="E708" s="347" t="s">
        <v>1887</v>
      </c>
      <c r="F708" s="347" t="s">
        <v>480</v>
      </c>
      <c r="G708" s="348"/>
      <c r="H708" s="349" t="s">
        <v>1888</v>
      </c>
      <c r="I708" s="352">
        <v>857.19</v>
      </c>
      <c r="J708" s="351" t="s">
        <v>1889</v>
      </c>
      <c r="K708" s="17"/>
      <c r="L708" s="17"/>
      <c r="M708" s="17"/>
      <c r="N708" s="17"/>
      <c r="O708" s="17"/>
      <c r="P708" s="17"/>
      <c r="Q708" s="17"/>
      <c r="R708" s="17"/>
      <c r="S708" s="17"/>
      <c r="T708" s="17"/>
      <c r="U708" s="17"/>
      <c r="V708" s="17"/>
      <c r="W708" s="17"/>
      <c r="X708" s="17"/>
      <c r="Y708" s="17"/>
      <c r="Z708" s="17"/>
    </row>
    <row r="709">
      <c r="A709" s="353">
        <v>16412.0</v>
      </c>
      <c r="B709" s="354">
        <v>462159.0</v>
      </c>
      <c r="C709" s="355">
        <v>45695.0</v>
      </c>
      <c r="D709" s="356" t="s">
        <v>1890</v>
      </c>
      <c r="E709" s="356" t="s">
        <v>828</v>
      </c>
      <c r="F709" s="356" t="s">
        <v>1891</v>
      </c>
      <c r="G709" s="357"/>
      <c r="H709" s="358" t="s">
        <v>1888</v>
      </c>
      <c r="I709" s="359">
        <v>857.19</v>
      </c>
      <c r="J709" s="360" t="s">
        <v>1892</v>
      </c>
      <c r="K709" s="289"/>
      <c r="L709" s="289"/>
      <c r="M709" s="289"/>
      <c r="N709" s="289"/>
      <c r="O709" s="289"/>
      <c r="P709" s="289"/>
      <c r="Q709" s="289"/>
      <c r="R709" s="289"/>
      <c r="S709" s="289"/>
      <c r="T709" s="289"/>
      <c r="U709" s="289"/>
      <c r="V709" s="289"/>
      <c r="W709" s="289"/>
      <c r="X709" s="289"/>
      <c r="Y709" s="289"/>
      <c r="Z709" s="289"/>
    </row>
    <row r="710">
      <c r="A710" s="344">
        <v>15041.0</v>
      </c>
      <c r="B710" s="345">
        <v>462160.0</v>
      </c>
      <c r="C710" s="346">
        <v>45695.0</v>
      </c>
      <c r="D710" s="347" t="s">
        <v>633</v>
      </c>
      <c r="E710" s="347" t="s">
        <v>395</v>
      </c>
      <c r="F710" s="347" t="s">
        <v>1514</v>
      </c>
      <c r="G710" s="348"/>
      <c r="H710" s="349" t="s">
        <v>1888</v>
      </c>
      <c r="I710" s="352">
        <v>857.19</v>
      </c>
      <c r="J710" s="351" t="s">
        <v>1893</v>
      </c>
      <c r="K710" s="17"/>
      <c r="L710" s="17"/>
      <c r="M710" s="17"/>
      <c r="N710" s="17"/>
      <c r="O710" s="17"/>
      <c r="P710" s="17"/>
      <c r="Q710" s="17"/>
      <c r="R710" s="17"/>
      <c r="S710" s="17"/>
      <c r="T710" s="17"/>
      <c r="U710" s="17"/>
      <c r="V710" s="17"/>
      <c r="W710" s="17"/>
      <c r="X710" s="17"/>
      <c r="Y710" s="17"/>
      <c r="Z710" s="17"/>
    </row>
    <row r="711">
      <c r="A711" s="344">
        <v>15012.0</v>
      </c>
      <c r="B711" s="345">
        <v>462161.0</v>
      </c>
      <c r="C711" s="346">
        <v>45695.0</v>
      </c>
      <c r="D711" s="347" t="s">
        <v>1894</v>
      </c>
      <c r="E711" s="348"/>
      <c r="F711" s="348"/>
      <c r="G711" s="348"/>
      <c r="H711" s="349" t="s">
        <v>1394</v>
      </c>
      <c r="I711" s="352">
        <v>749.55</v>
      </c>
      <c r="J711" s="351" t="s">
        <v>1895</v>
      </c>
      <c r="K711" s="17"/>
      <c r="L711" s="17"/>
      <c r="M711" s="17"/>
      <c r="N711" s="17"/>
      <c r="O711" s="17"/>
      <c r="P711" s="17"/>
      <c r="Q711" s="17"/>
      <c r="R711" s="17"/>
      <c r="S711" s="17"/>
      <c r="T711" s="17"/>
      <c r="U711" s="17"/>
      <c r="V711" s="17"/>
      <c r="W711" s="17"/>
      <c r="X711" s="17"/>
      <c r="Y711" s="17"/>
      <c r="Z711" s="17"/>
    </row>
    <row r="712">
      <c r="A712" s="344" t="s">
        <v>1896</v>
      </c>
      <c r="B712" s="345">
        <v>462162.0</v>
      </c>
      <c r="C712" s="346">
        <v>45695.0</v>
      </c>
      <c r="D712" s="347" t="s">
        <v>1897</v>
      </c>
      <c r="E712" s="347" t="s">
        <v>1403</v>
      </c>
      <c r="F712" s="347" t="s">
        <v>308</v>
      </c>
      <c r="G712" s="348"/>
      <c r="H712" s="349" t="s">
        <v>1349</v>
      </c>
      <c r="I712" s="352">
        <v>396.64</v>
      </c>
      <c r="J712" s="351" t="s">
        <v>1898</v>
      </c>
      <c r="K712" s="17"/>
      <c r="L712" s="17"/>
      <c r="M712" s="17"/>
      <c r="N712" s="17"/>
      <c r="O712" s="17"/>
      <c r="P712" s="17"/>
      <c r="Q712" s="17"/>
      <c r="R712" s="17"/>
      <c r="S712" s="17"/>
      <c r="T712" s="17"/>
      <c r="U712" s="17"/>
      <c r="V712" s="17"/>
      <c r="W712" s="17"/>
      <c r="X712" s="17"/>
      <c r="Y712" s="17"/>
      <c r="Z712" s="17"/>
    </row>
    <row r="713">
      <c r="A713" s="361">
        <v>14897.0</v>
      </c>
      <c r="B713" s="362">
        <v>462163.0</v>
      </c>
      <c r="C713" s="363">
        <v>45695.0</v>
      </c>
      <c r="D713" s="364" t="s">
        <v>1899</v>
      </c>
      <c r="E713" s="364" t="s">
        <v>1900</v>
      </c>
      <c r="F713" s="364" t="s">
        <v>1901</v>
      </c>
      <c r="G713" s="365"/>
      <c r="H713" s="366" t="s">
        <v>1902</v>
      </c>
      <c r="I713" s="367">
        <f>469.49+739.07</f>
        <v>1208.56</v>
      </c>
      <c r="J713" s="368" t="s">
        <v>1903</v>
      </c>
      <c r="K713" s="369" t="s">
        <v>1904</v>
      </c>
      <c r="L713" s="275"/>
      <c r="M713" s="275"/>
      <c r="N713" s="275"/>
      <c r="O713" s="275"/>
      <c r="P713" s="275"/>
      <c r="Q713" s="275"/>
      <c r="R713" s="275"/>
      <c r="S713" s="275"/>
      <c r="T713" s="275"/>
      <c r="U713" s="275"/>
      <c r="V713" s="275"/>
      <c r="W713" s="275"/>
      <c r="X713" s="275"/>
      <c r="Y713" s="275"/>
      <c r="Z713" s="275"/>
    </row>
    <row r="714">
      <c r="A714" s="344">
        <v>11556.0</v>
      </c>
      <c r="B714" s="345">
        <v>462164.0</v>
      </c>
      <c r="C714" s="346">
        <v>45695.0</v>
      </c>
      <c r="D714" s="348"/>
      <c r="E714" s="348"/>
      <c r="F714" s="348"/>
      <c r="G714" s="347" t="s">
        <v>1418</v>
      </c>
      <c r="H714" s="349" t="s">
        <v>1905</v>
      </c>
      <c r="I714" s="350">
        <f>857.19*4</f>
        <v>3428.76</v>
      </c>
      <c r="J714" s="351" t="s">
        <v>1906</v>
      </c>
      <c r="K714" s="17"/>
      <c r="L714" s="17"/>
      <c r="M714" s="17"/>
      <c r="N714" s="17"/>
      <c r="O714" s="17"/>
      <c r="P714" s="17"/>
      <c r="Q714" s="17"/>
      <c r="R714" s="17"/>
      <c r="S714" s="17"/>
      <c r="T714" s="17"/>
      <c r="U714" s="17"/>
      <c r="V714" s="17"/>
      <c r="W714" s="17"/>
      <c r="X714" s="17"/>
      <c r="Y714" s="17"/>
      <c r="Z714" s="17"/>
    </row>
    <row r="715">
      <c r="A715" s="344">
        <v>16469.0</v>
      </c>
      <c r="B715" s="345">
        <v>462165.0</v>
      </c>
      <c r="C715" s="346">
        <v>45695.0</v>
      </c>
      <c r="D715" s="348"/>
      <c r="E715" s="348"/>
      <c r="F715" s="348"/>
      <c r="G715" s="254" t="s">
        <v>1907</v>
      </c>
      <c r="H715" s="349" t="s">
        <v>1908</v>
      </c>
      <c r="I715" s="352">
        <v>3674.02</v>
      </c>
      <c r="J715" s="351" t="s">
        <v>1909</v>
      </c>
      <c r="K715" s="17"/>
      <c r="L715" s="17"/>
      <c r="M715" s="17"/>
      <c r="N715" s="17"/>
      <c r="O715" s="17"/>
      <c r="P715" s="17"/>
      <c r="Q715" s="17"/>
      <c r="R715" s="17"/>
      <c r="S715" s="17"/>
      <c r="T715" s="17"/>
      <c r="U715" s="17"/>
      <c r="V715" s="17"/>
      <c r="W715" s="17"/>
      <c r="X715" s="17"/>
      <c r="Y715" s="17"/>
      <c r="Z715" s="17"/>
    </row>
    <row r="716">
      <c r="A716" s="370">
        <v>14884.0</v>
      </c>
      <c r="B716" s="371">
        <v>462166.0</v>
      </c>
      <c r="C716" s="372">
        <v>45695.0</v>
      </c>
      <c r="D716" s="373"/>
      <c r="E716" s="373"/>
      <c r="F716" s="373"/>
      <c r="G716" s="374" t="s">
        <v>1418</v>
      </c>
      <c r="H716" s="375" t="s">
        <v>1910</v>
      </c>
      <c r="I716" s="376">
        <f>857.19*2</f>
        <v>1714.38</v>
      </c>
      <c r="J716" s="377"/>
      <c r="K716" s="378" t="s">
        <v>1911</v>
      </c>
      <c r="L716" s="302"/>
      <c r="M716" s="302"/>
      <c r="N716" s="302"/>
      <c r="O716" s="302"/>
      <c r="P716" s="302"/>
      <c r="Q716" s="302"/>
      <c r="R716" s="302"/>
      <c r="S716" s="302"/>
      <c r="T716" s="302"/>
      <c r="U716" s="302"/>
      <c r="V716" s="302"/>
      <c r="W716" s="302"/>
      <c r="X716" s="302"/>
      <c r="Y716" s="302"/>
      <c r="Z716" s="302"/>
    </row>
    <row r="717">
      <c r="A717" s="379"/>
      <c r="B717" s="345">
        <v>462167.0</v>
      </c>
      <c r="C717" s="346">
        <v>45695.0</v>
      </c>
      <c r="D717" s="348"/>
      <c r="E717" s="348"/>
      <c r="F717" s="348"/>
      <c r="G717" s="347" t="s">
        <v>1912</v>
      </c>
      <c r="H717" s="349" t="s">
        <v>1913</v>
      </c>
      <c r="I717" s="352">
        <v>1100840.03</v>
      </c>
      <c r="J717" s="380"/>
      <c r="K717" s="17"/>
      <c r="L717" s="17"/>
      <c r="M717" s="17"/>
      <c r="N717" s="17"/>
      <c r="O717" s="17"/>
      <c r="P717" s="17"/>
      <c r="Q717" s="17"/>
      <c r="R717" s="17"/>
      <c r="S717" s="17"/>
      <c r="T717" s="17"/>
      <c r="U717" s="17"/>
      <c r="V717" s="17"/>
      <c r="W717" s="17"/>
      <c r="X717" s="17"/>
      <c r="Y717" s="17"/>
      <c r="Z717" s="17"/>
    </row>
    <row r="718">
      <c r="A718" s="344">
        <v>16022.0</v>
      </c>
      <c r="B718" s="345">
        <v>462168.0</v>
      </c>
      <c r="C718" s="346">
        <v>45695.0</v>
      </c>
      <c r="D718" s="347" t="s">
        <v>1914</v>
      </c>
      <c r="E718" s="348"/>
      <c r="F718" s="348"/>
      <c r="G718" s="347"/>
      <c r="H718" s="349" t="s">
        <v>1394</v>
      </c>
      <c r="I718" s="352">
        <v>749.55</v>
      </c>
      <c r="J718" s="351" t="s">
        <v>1915</v>
      </c>
      <c r="K718" s="17"/>
      <c r="L718" s="17"/>
      <c r="M718" s="17"/>
      <c r="N718" s="17"/>
      <c r="O718" s="17"/>
      <c r="P718" s="17"/>
      <c r="Q718" s="17"/>
      <c r="R718" s="17"/>
      <c r="S718" s="17"/>
      <c r="T718" s="17"/>
      <c r="U718" s="17"/>
      <c r="V718" s="17"/>
      <c r="W718" s="17"/>
      <c r="X718" s="17"/>
      <c r="Y718" s="17"/>
      <c r="Z718" s="17"/>
    </row>
    <row r="719">
      <c r="A719" s="353"/>
      <c r="B719" s="354">
        <v>462169.0</v>
      </c>
      <c r="C719" s="355"/>
      <c r="D719" s="356"/>
      <c r="E719" s="356" t="s">
        <v>1916</v>
      </c>
      <c r="F719" s="356" t="s">
        <v>1917</v>
      </c>
      <c r="G719" s="357"/>
      <c r="H719" s="358" t="s">
        <v>1684</v>
      </c>
      <c r="I719" s="359">
        <v>857.19</v>
      </c>
      <c r="J719" s="381"/>
      <c r="K719" s="289"/>
      <c r="L719" s="289"/>
      <c r="M719" s="289"/>
      <c r="N719" s="289"/>
      <c r="O719" s="289"/>
      <c r="P719" s="289"/>
      <c r="Q719" s="289"/>
      <c r="R719" s="289"/>
      <c r="S719" s="289"/>
      <c r="T719" s="289"/>
      <c r="U719" s="289"/>
      <c r="V719" s="289"/>
      <c r="W719" s="289"/>
      <c r="X719" s="289"/>
      <c r="Y719" s="289"/>
      <c r="Z719" s="289"/>
    </row>
    <row r="720">
      <c r="A720" s="382">
        <v>15369.0</v>
      </c>
      <c r="B720" s="383">
        <v>462170.0</v>
      </c>
      <c r="C720" s="384">
        <v>45695.0</v>
      </c>
      <c r="D720" s="385" t="s">
        <v>1918</v>
      </c>
      <c r="E720" s="385" t="s">
        <v>265</v>
      </c>
      <c r="F720" s="385" t="s">
        <v>1919</v>
      </c>
      <c r="G720" s="386"/>
      <c r="H720" s="387" t="s">
        <v>1920</v>
      </c>
      <c r="I720" s="388">
        <f>9495.33+857.19</f>
        <v>10352.52</v>
      </c>
      <c r="J720" s="389" t="s">
        <v>1921</v>
      </c>
      <c r="K720" s="267"/>
      <c r="L720" s="267"/>
      <c r="M720" s="267"/>
      <c r="N720" s="267"/>
      <c r="O720" s="267"/>
      <c r="P720" s="267"/>
      <c r="Q720" s="267"/>
      <c r="R720" s="267"/>
      <c r="S720" s="267"/>
      <c r="T720" s="267"/>
      <c r="U720" s="267"/>
      <c r="V720" s="267"/>
      <c r="W720" s="267"/>
      <c r="X720" s="267"/>
      <c r="Y720" s="267"/>
      <c r="Z720" s="267"/>
    </row>
    <row r="721">
      <c r="A721" s="390">
        <v>16431.0</v>
      </c>
      <c r="B721" s="391">
        <v>462171.0</v>
      </c>
      <c r="C721" s="392">
        <v>45698.0</v>
      </c>
      <c r="D721" s="393" t="s">
        <v>1922</v>
      </c>
      <c r="E721" s="393" t="s">
        <v>65</v>
      </c>
      <c r="F721" s="393" t="s">
        <v>65</v>
      </c>
      <c r="G721" s="394"/>
      <c r="H721" s="395" t="s">
        <v>1378</v>
      </c>
      <c r="I721" s="396">
        <v>92.56</v>
      </c>
      <c r="J721" s="397" t="s">
        <v>1923</v>
      </c>
      <c r="K721" s="267"/>
      <c r="L721" s="267"/>
      <c r="M721" s="267"/>
      <c r="N721" s="267"/>
      <c r="O721" s="267"/>
      <c r="P721" s="267"/>
      <c r="Q721" s="267"/>
      <c r="R721" s="267"/>
      <c r="S721" s="267"/>
      <c r="T721" s="267"/>
      <c r="U721" s="267"/>
      <c r="V721" s="267"/>
      <c r="W721" s="267"/>
      <c r="X721" s="267"/>
      <c r="Y721" s="267"/>
      <c r="Z721" s="267"/>
    </row>
    <row r="722">
      <c r="A722" s="77"/>
      <c r="B722" s="77"/>
      <c r="C722" s="77"/>
      <c r="D722" s="77"/>
      <c r="E722" s="77"/>
      <c r="F722" s="77"/>
      <c r="G722" s="77"/>
      <c r="H722" s="395" t="s">
        <v>1432</v>
      </c>
      <c r="I722" s="396">
        <f>209.27*1</f>
        <v>209.27</v>
      </c>
      <c r="J722" s="77"/>
      <c r="K722" s="267"/>
      <c r="L722" s="267"/>
      <c r="M722" s="267"/>
      <c r="N722" s="267"/>
      <c r="O722" s="267"/>
      <c r="P722" s="267"/>
      <c r="Q722" s="267"/>
      <c r="R722" s="267"/>
      <c r="S722" s="267"/>
      <c r="T722" s="267"/>
      <c r="U722" s="267"/>
      <c r="V722" s="267"/>
      <c r="W722" s="267"/>
      <c r="X722" s="267"/>
      <c r="Y722" s="267"/>
      <c r="Z722" s="267"/>
    </row>
    <row r="723">
      <c r="A723" s="382">
        <v>16444.0</v>
      </c>
      <c r="B723" s="383">
        <v>462172.0</v>
      </c>
      <c r="C723" s="384">
        <v>45698.0</v>
      </c>
      <c r="D723" s="385" t="s">
        <v>1924</v>
      </c>
      <c r="E723" s="386"/>
      <c r="F723" s="386"/>
      <c r="G723" s="386"/>
      <c r="H723" s="387" t="s">
        <v>1804</v>
      </c>
      <c r="I723" s="398">
        <v>857.19</v>
      </c>
      <c r="J723" s="389" t="s">
        <v>1925</v>
      </c>
      <c r="K723" s="267"/>
      <c r="L723" s="267"/>
      <c r="M723" s="267"/>
      <c r="N723" s="267"/>
      <c r="O723" s="267"/>
      <c r="P723" s="267"/>
      <c r="Q723" s="267"/>
      <c r="R723" s="267"/>
      <c r="S723" s="267"/>
      <c r="T723" s="267"/>
      <c r="U723" s="267"/>
      <c r="V723" s="267"/>
      <c r="W723" s="267"/>
      <c r="X723" s="267"/>
      <c r="Y723" s="267"/>
      <c r="Z723" s="267"/>
    </row>
    <row r="724">
      <c r="A724" s="344" t="s">
        <v>1926</v>
      </c>
      <c r="B724" s="345">
        <v>462173.0</v>
      </c>
      <c r="C724" s="346">
        <v>45699.0</v>
      </c>
      <c r="D724" s="347" t="s">
        <v>1927</v>
      </c>
      <c r="E724" s="347" t="s">
        <v>873</v>
      </c>
      <c r="F724" s="347" t="s">
        <v>894</v>
      </c>
      <c r="G724" s="348"/>
      <c r="H724" s="349" t="s">
        <v>1432</v>
      </c>
      <c r="I724" s="352">
        <v>209.27</v>
      </c>
      <c r="J724" s="351" t="s">
        <v>1928</v>
      </c>
      <c r="K724" s="17"/>
      <c r="L724" s="17"/>
      <c r="M724" s="17"/>
      <c r="N724" s="17"/>
      <c r="O724" s="17"/>
      <c r="P724" s="17"/>
      <c r="Q724" s="17"/>
      <c r="R724" s="17"/>
      <c r="S724" s="17"/>
      <c r="T724" s="17"/>
      <c r="U724" s="17"/>
      <c r="V724" s="17"/>
      <c r="W724" s="17"/>
      <c r="X724" s="17"/>
      <c r="Y724" s="17"/>
      <c r="Z724" s="17"/>
    </row>
    <row r="725">
      <c r="A725" s="344">
        <v>14865.0</v>
      </c>
      <c r="B725" s="345">
        <v>462174.0</v>
      </c>
      <c r="C725" s="346">
        <v>45699.0</v>
      </c>
      <c r="D725" s="347" t="s">
        <v>1929</v>
      </c>
      <c r="E725" s="347" t="s">
        <v>1930</v>
      </c>
      <c r="F725" s="347" t="s">
        <v>1931</v>
      </c>
      <c r="G725" s="348"/>
      <c r="H725" s="349" t="s">
        <v>1394</v>
      </c>
      <c r="I725" s="352">
        <v>749.55</v>
      </c>
      <c r="J725" s="351" t="s">
        <v>1932</v>
      </c>
      <c r="K725" s="17"/>
      <c r="L725" s="17"/>
      <c r="M725" s="17"/>
      <c r="N725" s="17"/>
      <c r="O725" s="17"/>
      <c r="P725" s="17"/>
      <c r="Q725" s="17"/>
      <c r="R725" s="17"/>
      <c r="S725" s="17"/>
      <c r="T725" s="17"/>
      <c r="U725" s="17"/>
      <c r="V725" s="17"/>
      <c r="W725" s="17"/>
      <c r="X725" s="17"/>
      <c r="Y725" s="17"/>
      <c r="Z725" s="17"/>
    </row>
    <row r="726">
      <c r="A726" s="344" t="s">
        <v>1933</v>
      </c>
      <c r="B726" s="345">
        <v>462175.0</v>
      </c>
      <c r="C726" s="346">
        <v>45699.0</v>
      </c>
      <c r="D726" s="347" t="s">
        <v>1934</v>
      </c>
      <c r="E726" s="347" t="s">
        <v>242</v>
      </c>
      <c r="F726" s="347" t="s">
        <v>1935</v>
      </c>
      <c r="G726" s="348"/>
      <c r="H726" s="349" t="s">
        <v>1349</v>
      </c>
      <c r="I726" s="352">
        <v>396.64</v>
      </c>
      <c r="J726" s="351" t="s">
        <v>1936</v>
      </c>
      <c r="K726" s="17"/>
      <c r="L726" s="17"/>
      <c r="M726" s="17"/>
      <c r="N726" s="17"/>
      <c r="O726" s="17"/>
      <c r="P726" s="17"/>
      <c r="Q726" s="17"/>
      <c r="R726" s="17"/>
      <c r="S726" s="17"/>
      <c r="T726" s="17"/>
      <c r="U726" s="17"/>
      <c r="V726" s="17"/>
      <c r="W726" s="17"/>
      <c r="X726" s="17"/>
      <c r="Y726" s="17"/>
      <c r="Z726" s="17"/>
    </row>
    <row r="727">
      <c r="A727" s="344" t="s">
        <v>1937</v>
      </c>
      <c r="B727" s="345">
        <v>462176.0</v>
      </c>
      <c r="C727" s="346">
        <v>45699.0</v>
      </c>
      <c r="D727" s="347" t="s">
        <v>1938</v>
      </c>
      <c r="E727" s="347" t="s">
        <v>415</v>
      </c>
      <c r="F727" s="347" t="s">
        <v>105</v>
      </c>
      <c r="G727" s="348"/>
      <c r="H727" s="349" t="s">
        <v>1349</v>
      </c>
      <c r="I727" s="352">
        <v>396.64</v>
      </c>
      <c r="J727" s="351" t="s">
        <v>1939</v>
      </c>
      <c r="K727" s="17"/>
      <c r="L727" s="17"/>
      <c r="M727" s="17"/>
      <c r="N727" s="17"/>
      <c r="O727" s="17"/>
      <c r="P727" s="17"/>
      <c r="Q727" s="17"/>
      <c r="R727" s="17"/>
      <c r="S727" s="17"/>
      <c r="T727" s="17"/>
      <c r="U727" s="17"/>
      <c r="V727" s="17"/>
      <c r="W727" s="17"/>
      <c r="X727" s="17"/>
      <c r="Y727" s="17"/>
      <c r="Z727" s="17"/>
    </row>
    <row r="728">
      <c r="A728" s="361" t="s">
        <v>68</v>
      </c>
      <c r="B728" s="362">
        <v>462177.0</v>
      </c>
      <c r="C728" s="399"/>
      <c r="D728" s="365"/>
      <c r="E728" s="365"/>
      <c r="F728" s="365"/>
      <c r="G728" s="365"/>
      <c r="H728" s="366" t="s">
        <v>68</v>
      </c>
      <c r="I728" s="400">
        <v>0.0</v>
      </c>
      <c r="J728" s="368" t="s">
        <v>68</v>
      </c>
      <c r="K728" s="275"/>
      <c r="L728" s="275"/>
      <c r="M728" s="275"/>
      <c r="N728" s="275"/>
      <c r="O728" s="275"/>
      <c r="P728" s="275"/>
      <c r="Q728" s="275"/>
      <c r="R728" s="275"/>
      <c r="S728" s="275"/>
      <c r="T728" s="275"/>
      <c r="U728" s="275"/>
      <c r="V728" s="275"/>
      <c r="W728" s="275"/>
      <c r="X728" s="275"/>
      <c r="Y728" s="275"/>
      <c r="Z728" s="275"/>
    </row>
    <row r="729">
      <c r="A729" s="382">
        <v>16689.0</v>
      </c>
      <c r="B729" s="383">
        <v>462178.0</v>
      </c>
      <c r="C729" s="384">
        <v>45699.0</v>
      </c>
      <c r="D729" s="385" t="s">
        <v>1940</v>
      </c>
      <c r="E729" s="385" t="s">
        <v>1941</v>
      </c>
      <c r="F729" s="385" t="s">
        <v>587</v>
      </c>
      <c r="G729" s="386"/>
      <c r="H729" s="387" t="s">
        <v>1432</v>
      </c>
      <c r="I729" s="398">
        <v>209.27</v>
      </c>
      <c r="J729" s="389" t="s">
        <v>1942</v>
      </c>
      <c r="K729" s="267"/>
      <c r="L729" s="267"/>
      <c r="M729" s="267"/>
      <c r="N729" s="267"/>
      <c r="O729" s="267"/>
      <c r="P729" s="267"/>
      <c r="Q729" s="267"/>
      <c r="R729" s="267"/>
      <c r="S729" s="267"/>
      <c r="T729" s="267"/>
      <c r="U729" s="267"/>
      <c r="V729" s="267"/>
      <c r="W729" s="267"/>
      <c r="X729" s="267"/>
      <c r="Y729" s="267"/>
      <c r="Z729" s="267"/>
    </row>
    <row r="730">
      <c r="A730" s="344" t="s">
        <v>1943</v>
      </c>
      <c r="B730" s="345">
        <v>462179.0</v>
      </c>
      <c r="C730" s="346">
        <v>45699.0</v>
      </c>
      <c r="D730" s="347" t="s">
        <v>1944</v>
      </c>
      <c r="E730" s="347" t="s">
        <v>655</v>
      </c>
      <c r="F730" s="347" t="s">
        <v>1945</v>
      </c>
      <c r="G730" s="348"/>
      <c r="H730" s="349" t="s">
        <v>1502</v>
      </c>
      <c r="I730" s="350">
        <f>396.64*3</f>
        <v>1189.92</v>
      </c>
      <c r="J730" s="351" t="s">
        <v>1946</v>
      </c>
      <c r="K730" s="17"/>
      <c r="L730" s="17"/>
      <c r="M730" s="17"/>
      <c r="N730" s="17"/>
      <c r="O730" s="17"/>
      <c r="P730" s="17"/>
      <c r="Q730" s="17"/>
      <c r="R730" s="17"/>
      <c r="S730" s="17"/>
      <c r="T730" s="17"/>
      <c r="U730" s="17"/>
      <c r="V730" s="17"/>
      <c r="W730" s="17"/>
      <c r="X730" s="17"/>
      <c r="Y730" s="17"/>
      <c r="Z730" s="17"/>
    </row>
    <row r="731">
      <c r="A731" s="344" t="s">
        <v>1947</v>
      </c>
      <c r="B731" s="345">
        <v>462180.0</v>
      </c>
      <c r="C731" s="346">
        <v>45699.0</v>
      </c>
      <c r="D731" s="347" t="s">
        <v>1948</v>
      </c>
      <c r="E731" s="347" t="s">
        <v>1949</v>
      </c>
      <c r="F731" s="347" t="s">
        <v>1950</v>
      </c>
      <c r="G731" s="348"/>
      <c r="H731" s="349" t="s">
        <v>1362</v>
      </c>
      <c r="I731" s="350">
        <f>396.64*2</f>
        <v>793.28</v>
      </c>
      <c r="J731" s="351" t="s">
        <v>1951</v>
      </c>
      <c r="K731" s="17"/>
      <c r="L731" s="17"/>
      <c r="M731" s="17"/>
      <c r="N731" s="17"/>
      <c r="O731" s="17"/>
      <c r="P731" s="17"/>
      <c r="Q731" s="17"/>
      <c r="R731" s="17"/>
      <c r="S731" s="17"/>
      <c r="T731" s="17"/>
      <c r="U731" s="17"/>
      <c r="V731" s="17"/>
      <c r="W731" s="17"/>
      <c r="X731" s="17"/>
      <c r="Y731" s="17"/>
      <c r="Z731" s="17"/>
    </row>
    <row r="732">
      <c r="A732" s="344" t="s">
        <v>1952</v>
      </c>
      <c r="B732" s="345">
        <v>462181.0</v>
      </c>
      <c r="C732" s="346">
        <v>45699.0</v>
      </c>
      <c r="D732" s="347" t="s">
        <v>1446</v>
      </c>
      <c r="E732" s="347" t="s">
        <v>1953</v>
      </c>
      <c r="F732" s="347" t="s">
        <v>342</v>
      </c>
      <c r="G732" s="348"/>
      <c r="H732" s="349" t="s">
        <v>1502</v>
      </c>
      <c r="I732" s="350">
        <f>396.64*3</f>
        <v>1189.92</v>
      </c>
      <c r="J732" s="351" t="s">
        <v>1954</v>
      </c>
      <c r="K732" s="17"/>
      <c r="L732" s="17"/>
      <c r="M732" s="17"/>
      <c r="N732" s="17"/>
      <c r="O732" s="17"/>
      <c r="P732" s="17"/>
      <c r="Q732" s="17"/>
      <c r="R732" s="17"/>
      <c r="S732" s="17"/>
      <c r="T732" s="17"/>
      <c r="U732" s="17"/>
      <c r="V732" s="17"/>
      <c r="W732" s="17"/>
      <c r="X732" s="17"/>
      <c r="Y732" s="17"/>
      <c r="Z732" s="17"/>
    </row>
    <row r="733">
      <c r="A733" s="344">
        <v>15622.0</v>
      </c>
      <c r="B733" s="345">
        <v>462182.0</v>
      </c>
      <c r="C733" s="346">
        <v>45699.0</v>
      </c>
      <c r="D733" s="347" t="s">
        <v>1955</v>
      </c>
      <c r="E733" s="347" t="s">
        <v>1956</v>
      </c>
      <c r="F733" s="347" t="s">
        <v>1957</v>
      </c>
      <c r="G733" s="348"/>
      <c r="H733" s="349" t="s">
        <v>1958</v>
      </c>
      <c r="I733" s="350">
        <f>6121.09*2</f>
        <v>12242.18</v>
      </c>
      <c r="J733" s="351" t="s">
        <v>1959</v>
      </c>
      <c r="K733" s="17"/>
      <c r="L733" s="17"/>
      <c r="M733" s="17"/>
      <c r="N733" s="17"/>
      <c r="O733" s="17"/>
      <c r="P733" s="17"/>
      <c r="Q733" s="17"/>
      <c r="R733" s="17"/>
      <c r="S733" s="17"/>
      <c r="T733" s="17"/>
      <c r="U733" s="17"/>
      <c r="V733" s="17"/>
      <c r="W733" s="17"/>
      <c r="X733" s="17"/>
      <c r="Y733" s="17"/>
      <c r="Z733" s="17"/>
    </row>
    <row r="734">
      <c r="A734" s="382" t="s">
        <v>1960</v>
      </c>
      <c r="B734" s="383">
        <v>462183.0</v>
      </c>
      <c r="C734" s="384">
        <v>45727.0</v>
      </c>
      <c r="D734" s="385" t="s">
        <v>273</v>
      </c>
      <c r="E734" s="385" t="s">
        <v>873</v>
      </c>
      <c r="F734" s="385" t="s">
        <v>1961</v>
      </c>
      <c r="G734" s="386"/>
      <c r="H734" s="387" t="s">
        <v>1962</v>
      </c>
      <c r="I734" s="388">
        <f>9495.33+857.19</f>
        <v>10352.52</v>
      </c>
      <c r="J734" s="389" t="s">
        <v>1963</v>
      </c>
      <c r="K734" s="267"/>
      <c r="L734" s="267"/>
      <c r="M734" s="267"/>
      <c r="N734" s="267"/>
      <c r="O734" s="267"/>
      <c r="P734" s="267"/>
      <c r="Q734" s="267"/>
      <c r="R734" s="267"/>
      <c r="S734" s="267"/>
      <c r="T734" s="267"/>
      <c r="U734" s="267"/>
      <c r="V734" s="267"/>
      <c r="W734" s="267"/>
      <c r="X734" s="267"/>
      <c r="Y734" s="267"/>
      <c r="Z734" s="267"/>
    </row>
    <row r="735">
      <c r="A735" s="382">
        <v>15155.0</v>
      </c>
      <c r="B735" s="383">
        <v>462184.0</v>
      </c>
      <c r="C735" s="384">
        <v>45699.0</v>
      </c>
      <c r="D735" s="385" t="s">
        <v>1207</v>
      </c>
      <c r="E735" s="385" t="s">
        <v>1208</v>
      </c>
      <c r="F735" s="385" t="s">
        <v>1964</v>
      </c>
      <c r="G735" s="386"/>
      <c r="H735" s="387" t="s">
        <v>1965</v>
      </c>
      <c r="I735" s="388">
        <f>92.56+1225.98</f>
        <v>1318.54</v>
      </c>
      <c r="J735" s="389" t="s">
        <v>1966</v>
      </c>
      <c r="K735" s="267"/>
      <c r="L735" s="267"/>
      <c r="M735" s="267"/>
      <c r="N735" s="267"/>
      <c r="O735" s="267"/>
      <c r="P735" s="267"/>
      <c r="Q735" s="267"/>
      <c r="R735" s="267"/>
      <c r="S735" s="267"/>
      <c r="T735" s="267"/>
      <c r="U735" s="267"/>
      <c r="V735" s="267"/>
      <c r="W735" s="267"/>
      <c r="X735" s="267"/>
      <c r="Y735" s="267"/>
      <c r="Z735" s="267"/>
    </row>
    <row r="736">
      <c r="A736" s="344" t="s">
        <v>1967</v>
      </c>
      <c r="B736" s="345">
        <v>462185.0</v>
      </c>
      <c r="C736" s="346">
        <v>45699.0</v>
      </c>
      <c r="D736" s="348"/>
      <c r="E736" s="348"/>
      <c r="F736" s="348"/>
      <c r="G736" s="347" t="s">
        <v>1968</v>
      </c>
      <c r="H736" s="349" t="s">
        <v>1349</v>
      </c>
      <c r="I736" s="352">
        <v>396.64</v>
      </c>
      <c r="J736" s="351" t="s">
        <v>1969</v>
      </c>
      <c r="K736" s="17"/>
      <c r="L736" s="17"/>
      <c r="M736" s="17"/>
      <c r="N736" s="17"/>
      <c r="O736" s="17"/>
      <c r="P736" s="17"/>
      <c r="Q736" s="17"/>
      <c r="R736" s="17"/>
      <c r="S736" s="17"/>
      <c r="T736" s="17"/>
      <c r="U736" s="17"/>
      <c r="V736" s="17"/>
      <c r="W736" s="17"/>
      <c r="X736" s="17"/>
      <c r="Y736" s="17"/>
      <c r="Z736" s="17"/>
    </row>
    <row r="737">
      <c r="A737" s="344" t="s">
        <v>1970</v>
      </c>
      <c r="B737" s="345">
        <v>462186.0</v>
      </c>
      <c r="C737" s="346">
        <v>45699.0</v>
      </c>
      <c r="D737" s="347" t="s">
        <v>1971</v>
      </c>
      <c r="E737" s="347" t="s">
        <v>198</v>
      </c>
      <c r="F737" s="347" t="s">
        <v>99</v>
      </c>
      <c r="G737" s="348"/>
      <c r="H737" s="349" t="s">
        <v>1972</v>
      </c>
      <c r="I737" s="352">
        <v>396.64</v>
      </c>
      <c r="J737" s="351" t="s">
        <v>1973</v>
      </c>
      <c r="K737" s="17"/>
      <c r="L737" s="17"/>
      <c r="M737" s="17"/>
      <c r="N737" s="17"/>
      <c r="O737" s="17"/>
      <c r="P737" s="17"/>
      <c r="Q737" s="17"/>
      <c r="R737" s="17"/>
      <c r="S737" s="17"/>
      <c r="T737" s="17"/>
      <c r="U737" s="17"/>
      <c r="V737" s="17"/>
      <c r="W737" s="17"/>
      <c r="X737" s="17"/>
      <c r="Y737" s="17"/>
      <c r="Z737" s="17"/>
    </row>
    <row r="738">
      <c r="A738" s="382">
        <v>16058.0</v>
      </c>
      <c r="B738" s="383">
        <v>462187.0</v>
      </c>
      <c r="C738" s="384">
        <v>45699.0</v>
      </c>
      <c r="D738" s="385" t="s">
        <v>1812</v>
      </c>
      <c r="E738" s="385" t="s">
        <v>1974</v>
      </c>
      <c r="F738" s="385" t="s">
        <v>1975</v>
      </c>
      <c r="G738" s="386"/>
      <c r="H738" s="387" t="s">
        <v>1394</v>
      </c>
      <c r="I738" s="398">
        <v>749.55</v>
      </c>
      <c r="J738" s="389" t="s">
        <v>1976</v>
      </c>
      <c r="K738" s="267"/>
      <c r="L738" s="267"/>
      <c r="M738" s="267"/>
      <c r="N738" s="267"/>
      <c r="O738" s="267"/>
      <c r="P738" s="267"/>
      <c r="Q738" s="267"/>
      <c r="R738" s="267"/>
      <c r="S738" s="267"/>
      <c r="T738" s="267"/>
      <c r="U738" s="267"/>
      <c r="V738" s="267"/>
      <c r="W738" s="267"/>
      <c r="X738" s="267"/>
      <c r="Y738" s="267"/>
      <c r="Z738" s="267"/>
    </row>
    <row r="739">
      <c r="A739" s="379"/>
      <c r="B739" s="345">
        <v>462188.0</v>
      </c>
      <c r="C739" s="346">
        <v>45700.0</v>
      </c>
      <c r="D739" s="348"/>
      <c r="E739" s="348"/>
      <c r="F739" s="348"/>
      <c r="G739" s="347" t="s">
        <v>128</v>
      </c>
      <c r="H739" s="349" t="s">
        <v>1804</v>
      </c>
      <c r="I739" s="352">
        <v>857.19</v>
      </c>
      <c r="J739" s="380"/>
      <c r="K739" s="17"/>
      <c r="L739" s="17"/>
      <c r="M739" s="17"/>
      <c r="N739" s="17"/>
      <c r="O739" s="17"/>
      <c r="P739" s="17"/>
      <c r="Q739" s="17"/>
      <c r="R739" s="17"/>
      <c r="S739" s="17"/>
      <c r="T739" s="17"/>
      <c r="U739" s="17"/>
      <c r="V739" s="17"/>
      <c r="W739" s="17"/>
      <c r="X739" s="17"/>
      <c r="Y739" s="17"/>
      <c r="Z739" s="17"/>
    </row>
    <row r="740">
      <c r="A740" s="379"/>
      <c r="B740" s="345">
        <v>462189.0</v>
      </c>
      <c r="C740" s="346">
        <v>45700.0</v>
      </c>
      <c r="D740" s="348"/>
      <c r="E740" s="348"/>
      <c r="F740" s="348"/>
      <c r="G740" s="347" t="s">
        <v>128</v>
      </c>
      <c r="H740" s="349" t="s">
        <v>1804</v>
      </c>
      <c r="I740" s="352">
        <v>857.19</v>
      </c>
      <c r="J740" s="380"/>
      <c r="K740" s="17"/>
      <c r="L740" s="17"/>
      <c r="M740" s="17"/>
      <c r="N740" s="17"/>
      <c r="O740" s="17"/>
      <c r="P740" s="17"/>
      <c r="Q740" s="17"/>
      <c r="R740" s="17"/>
      <c r="S740" s="17"/>
      <c r="T740" s="17"/>
      <c r="U740" s="17"/>
      <c r="V740" s="17"/>
      <c r="W740" s="17"/>
      <c r="X740" s="17"/>
      <c r="Y740" s="17"/>
      <c r="Z740" s="17"/>
    </row>
    <row r="741">
      <c r="A741" s="379"/>
      <c r="B741" s="345">
        <v>462190.0</v>
      </c>
      <c r="C741" s="346">
        <v>45700.0</v>
      </c>
      <c r="D741" s="348"/>
      <c r="E741" s="348"/>
      <c r="F741" s="348"/>
      <c r="G741" s="347" t="s">
        <v>128</v>
      </c>
      <c r="H741" s="349" t="s">
        <v>1804</v>
      </c>
      <c r="I741" s="352">
        <v>857.19</v>
      </c>
      <c r="J741" s="380"/>
      <c r="K741" s="17"/>
      <c r="L741" s="17"/>
      <c r="M741" s="17"/>
      <c r="N741" s="17"/>
      <c r="O741" s="17"/>
      <c r="P741" s="17"/>
      <c r="Q741" s="17"/>
      <c r="R741" s="17"/>
      <c r="S741" s="17"/>
      <c r="T741" s="17"/>
      <c r="U741" s="17"/>
      <c r="V741" s="17"/>
      <c r="W741" s="17"/>
      <c r="X741" s="17"/>
      <c r="Y741" s="17"/>
      <c r="Z741" s="17"/>
    </row>
    <row r="742">
      <c r="A742" s="344" t="s">
        <v>1977</v>
      </c>
      <c r="B742" s="345">
        <v>462191.0</v>
      </c>
      <c r="C742" s="346">
        <v>45700.0</v>
      </c>
      <c r="D742" s="347" t="s">
        <v>390</v>
      </c>
      <c r="E742" s="347" t="s">
        <v>105</v>
      </c>
      <c r="F742" s="347" t="s">
        <v>391</v>
      </c>
      <c r="G742" s="348"/>
      <c r="H742" s="349" t="s">
        <v>1349</v>
      </c>
      <c r="I742" s="352">
        <v>396.64</v>
      </c>
      <c r="J742" s="351" t="s">
        <v>1978</v>
      </c>
      <c r="K742" s="17"/>
      <c r="L742" s="17"/>
      <c r="M742" s="17"/>
      <c r="N742" s="17"/>
      <c r="O742" s="17"/>
      <c r="P742" s="17"/>
      <c r="Q742" s="17"/>
      <c r="R742" s="17"/>
      <c r="S742" s="17"/>
      <c r="T742" s="17"/>
      <c r="U742" s="17"/>
      <c r="V742" s="17"/>
      <c r="W742" s="17"/>
      <c r="X742" s="17"/>
      <c r="Y742" s="17"/>
      <c r="Z742" s="17"/>
    </row>
    <row r="743">
      <c r="A743" s="344" t="s">
        <v>1979</v>
      </c>
      <c r="B743" s="345">
        <v>462192.0</v>
      </c>
      <c r="C743" s="346">
        <v>45700.0</v>
      </c>
      <c r="D743" s="347" t="s">
        <v>1980</v>
      </c>
      <c r="E743" s="347" t="s">
        <v>1099</v>
      </c>
      <c r="F743" s="347" t="s">
        <v>855</v>
      </c>
      <c r="G743" s="348"/>
      <c r="H743" s="349" t="s">
        <v>1349</v>
      </c>
      <c r="I743" s="352">
        <v>396.64</v>
      </c>
      <c r="J743" s="351" t="s">
        <v>1981</v>
      </c>
      <c r="K743" s="17"/>
      <c r="L743" s="17"/>
      <c r="M743" s="17"/>
      <c r="N743" s="17"/>
      <c r="O743" s="17"/>
      <c r="P743" s="17"/>
      <c r="Q743" s="17"/>
      <c r="R743" s="17"/>
      <c r="S743" s="17"/>
      <c r="T743" s="17"/>
      <c r="U743" s="17"/>
      <c r="V743" s="17"/>
      <c r="W743" s="17"/>
      <c r="X743" s="17"/>
      <c r="Y743" s="17"/>
      <c r="Z743" s="17"/>
    </row>
    <row r="744">
      <c r="A744" s="361" t="s">
        <v>68</v>
      </c>
      <c r="B744" s="362">
        <v>462193.0</v>
      </c>
      <c r="C744" s="399"/>
      <c r="D744" s="365"/>
      <c r="E744" s="365"/>
      <c r="F744" s="365"/>
      <c r="G744" s="365"/>
      <c r="H744" s="366" t="s">
        <v>68</v>
      </c>
      <c r="I744" s="400">
        <v>0.0</v>
      </c>
      <c r="J744" s="368" t="s">
        <v>68</v>
      </c>
      <c r="K744" s="275"/>
      <c r="L744" s="275"/>
      <c r="M744" s="275"/>
      <c r="N744" s="275"/>
      <c r="O744" s="275"/>
      <c r="P744" s="275"/>
      <c r="Q744" s="275"/>
      <c r="R744" s="275"/>
      <c r="S744" s="275"/>
      <c r="T744" s="275"/>
      <c r="U744" s="275"/>
      <c r="V744" s="275"/>
      <c r="W744" s="275"/>
      <c r="X744" s="275"/>
      <c r="Y744" s="275"/>
      <c r="Z744" s="275"/>
    </row>
    <row r="745">
      <c r="A745" s="401">
        <v>16362.0</v>
      </c>
      <c r="B745" s="402">
        <v>462194.0</v>
      </c>
      <c r="C745" s="403">
        <v>45700.0</v>
      </c>
      <c r="D745" s="404" t="s">
        <v>1982</v>
      </c>
      <c r="E745" s="404" t="s">
        <v>1983</v>
      </c>
      <c r="F745" s="404" t="s">
        <v>1984</v>
      </c>
      <c r="G745" s="405"/>
      <c r="H745" s="406" t="s">
        <v>1985</v>
      </c>
      <c r="I745" s="352">
        <v>3861.45</v>
      </c>
      <c r="J745" s="407" t="s">
        <v>1986</v>
      </c>
      <c r="K745" s="17"/>
      <c r="L745" s="17"/>
      <c r="M745" s="17"/>
      <c r="N745" s="17"/>
      <c r="O745" s="17"/>
      <c r="P745" s="17"/>
      <c r="Q745" s="17"/>
      <c r="R745" s="17"/>
      <c r="S745" s="17"/>
      <c r="T745" s="17"/>
      <c r="U745" s="17"/>
      <c r="V745" s="17"/>
      <c r="W745" s="17"/>
      <c r="X745" s="17"/>
      <c r="Y745" s="17"/>
      <c r="Z745" s="17"/>
    </row>
    <row r="746">
      <c r="A746" s="77"/>
      <c r="B746" s="77"/>
      <c r="C746" s="77"/>
      <c r="D746" s="77"/>
      <c r="E746" s="77"/>
      <c r="F746" s="77"/>
      <c r="G746" s="77"/>
      <c r="H746" s="77"/>
      <c r="I746" s="352">
        <v>5633.88</v>
      </c>
      <c r="J746" s="77"/>
      <c r="K746" s="17"/>
      <c r="L746" s="17"/>
      <c r="M746" s="17"/>
      <c r="N746" s="17"/>
      <c r="O746" s="17"/>
      <c r="P746" s="17"/>
      <c r="Q746" s="17"/>
      <c r="R746" s="17"/>
      <c r="S746" s="17"/>
      <c r="T746" s="17"/>
      <c r="U746" s="17"/>
      <c r="V746" s="17"/>
      <c r="W746" s="17"/>
      <c r="X746" s="17"/>
      <c r="Y746" s="17"/>
      <c r="Z746" s="17"/>
    </row>
    <row r="747">
      <c r="A747" s="344">
        <v>16400.0</v>
      </c>
      <c r="B747" s="345">
        <v>462195.0</v>
      </c>
      <c r="C747" s="346">
        <v>45700.0</v>
      </c>
      <c r="D747" s="347" t="s">
        <v>1987</v>
      </c>
      <c r="E747" s="347" t="s">
        <v>1988</v>
      </c>
      <c r="F747" s="347" t="s">
        <v>645</v>
      </c>
      <c r="G747" s="348"/>
      <c r="H747" s="349" t="s">
        <v>1394</v>
      </c>
      <c r="I747" s="352">
        <v>749.55</v>
      </c>
      <c r="J747" s="351" t="s">
        <v>1989</v>
      </c>
      <c r="K747" s="17"/>
      <c r="L747" s="17"/>
      <c r="M747" s="17"/>
      <c r="N747" s="17"/>
      <c r="O747" s="17"/>
      <c r="P747" s="17"/>
      <c r="Q747" s="17"/>
      <c r="R747" s="17"/>
      <c r="S747" s="17"/>
      <c r="T747" s="17"/>
      <c r="U747" s="17"/>
      <c r="V747" s="17"/>
      <c r="W747" s="17"/>
      <c r="X747" s="17"/>
      <c r="Y747" s="17"/>
      <c r="Z747" s="17"/>
    </row>
    <row r="748">
      <c r="A748" s="382">
        <v>15993.0</v>
      </c>
      <c r="B748" s="383">
        <v>462196.0</v>
      </c>
      <c r="C748" s="384">
        <v>45700.0</v>
      </c>
      <c r="D748" s="385" t="s">
        <v>1151</v>
      </c>
      <c r="E748" s="385" t="s">
        <v>1990</v>
      </c>
      <c r="F748" s="385" t="s">
        <v>1991</v>
      </c>
      <c r="G748" s="386"/>
      <c r="H748" s="387" t="s">
        <v>1394</v>
      </c>
      <c r="I748" s="398">
        <v>749.55</v>
      </c>
      <c r="J748" s="389" t="s">
        <v>1992</v>
      </c>
      <c r="K748" s="267"/>
      <c r="L748" s="267"/>
      <c r="M748" s="267"/>
      <c r="N748" s="267"/>
      <c r="O748" s="267"/>
      <c r="P748" s="267"/>
      <c r="Q748" s="267"/>
      <c r="R748" s="267"/>
      <c r="S748" s="267"/>
      <c r="T748" s="267"/>
      <c r="U748" s="267"/>
      <c r="V748" s="267"/>
      <c r="W748" s="267"/>
      <c r="X748" s="267"/>
      <c r="Y748" s="267"/>
      <c r="Z748" s="267"/>
    </row>
    <row r="749">
      <c r="A749" s="361" t="s">
        <v>68</v>
      </c>
      <c r="B749" s="362">
        <v>462197.0</v>
      </c>
      <c r="C749" s="399"/>
      <c r="D749" s="365"/>
      <c r="E749" s="365"/>
      <c r="F749" s="365"/>
      <c r="G749" s="364" t="s">
        <v>68</v>
      </c>
      <c r="H749" s="366" t="s">
        <v>68</v>
      </c>
      <c r="I749" s="400">
        <v>0.0</v>
      </c>
      <c r="J749" s="368" t="s">
        <v>68</v>
      </c>
      <c r="K749" s="275"/>
      <c r="L749" s="275"/>
      <c r="M749" s="275"/>
      <c r="N749" s="275"/>
      <c r="O749" s="275"/>
      <c r="P749" s="275"/>
      <c r="Q749" s="275"/>
      <c r="R749" s="275"/>
      <c r="S749" s="275"/>
      <c r="T749" s="275"/>
      <c r="U749" s="275"/>
      <c r="V749" s="275"/>
      <c r="W749" s="275"/>
      <c r="X749" s="275"/>
      <c r="Y749" s="275"/>
      <c r="Z749" s="275"/>
    </row>
    <row r="750">
      <c r="A750" s="344" t="s">
        <v>1993</v>
      </c>
      <c r="B750" s="345">
        <v>462198.0</v>
      </c>
      <c r="C750" s="346">
        <v>45700.0</v>
      </c>
      <c r="D750" s="348"/>
      <c r="E750" s="348"/>
      <c r="F750" s="348"/>
      <c r="G750" s="347" t="s">
        <v>1994</v>
      </c>
      <c r="H750" s="349" t="s">
        <v>1362</v>
      </c>
      <c r="I750" s="350">
        <f>396.64*2</f>
        <v>793.28</v>
      </c>
      <c r="J750" s="351" t="s">
        <v>1995</v>
      </c>
      <c r="K750" s="17"/>
      <c r="L750" s="17"/>
      <c r="M750" s="17"/>
      <c r="N750" s="17"/>
      <c r="O750" s="17"/>
      <c r="P750" s="17"/>
      <c r="Q750" s="17"/>
      <c r="R750" s="17"/>
      <c r="S750" s="17"/>
      <c r="T750" s="17"/>
      <c r="U750" s="17"/>
      <c r="V750" s="17"/>
      <c r="W750" s="17"/>
      <c r="X750" s="17"/>
      <c r="Y750" s="17"/>
      <c r="Z750" s="17"/>
    </row>
    <row r="751">
      <c r="A751" s="382">
        <v>12909.0</v>
      </c>
      <c r="B751" s="383">
        <v>462199.0</v>
      </c>
      <c r="C751" s="384">
        <v>45701.0</v>
      </c>
      <c r="D751" s="385" t="s">
        <v>1996</v>
      </c>
      <c r="E751" s="385" t="s">
        <v>1997</v>
      </c>
      <c r="F751" s="385" t="s">
        <v>1131</v>
      </c>
      <c r="G751" s="386"/>
      <c r="H751" s="387" t="s">
        <v>1998</v>
      </c>
      <c r="I751" s="398">
        <v>1930.72</v>
      </c>
      <c r="J751" s="389" t="s">
        <v>1999</v>
      </c>
      <c r="K751" s="267"/>
      <c r="L751" s="267"/>
      <c r="M751" s="267"/>
      <c r="N751" s="267"/>
      <c r="O751" s="267"/>
      <c r="P751" s="267"/>
      <c r="Q751" s="267"/>
      <c r="R751" s="267"/>
      <c r="S751" s="267"/>
      <c r="T751" s="267"/>
      <c r="U751" s="267"/>
      <c r="V751" s="267"/>
      <c r="W751" s="267"/>
      <c r="X751" s="267"/>
      <c r="Y751" s="267"/>
      <c r="Z751" s="267"/>
    </row>
    <row r="752">
      <c r="A752" s="382">
        <v>16739.0</v>
      </c>
      <c r="B752" s="383">
        <v>462200.0</v>
      </c>
      <c r="C752" s="384">
        <v>45701.0</v>
      </c>
      <c r="D752" s="385" t="s">
        <v>2000</v>
      </c>
      <c r="E752" s="385" t="s">
        <v>2001</v>
      </c>
      <c r="F752" s="386"/>
      <c r="G752" s="386"/>
      <c r="H752" s="387" t="s">
        <v>1378</v>
      </c>
      <c r="I752" s="398">
        <v>92.56</v>
      </c>
      <c r="J752" s="389" t="s">
        <v>2002</v>
      </c>
      <c r="K752" s="267"/>
      <c r="L752" s="267"/>
      <c r="M752" s="267"/>
      <c r="N752" s="267"/>
      <c r="O752" s="267"/>
      <c r="P752" s="267"/>
      <c r="Q752" s="267"/>
      <c r="R752" s="267"/>
      <c r="S752" s="267"/>
      <c r="T752" s="267"/>
      <c r="U752" s="267"/>
      <c r="V752" s="267"/>
      <c r="W752" s="267"/>
      <c r="X752" s="267"/>
      <c r="Y752" s="267"/>
      <c r="Z752" s="267"/>
    </row>
    <row r="753">
      <c r="A753" s="382">
        <v>16000.0</v>
      </c>
      <c r="B753" s="383">
        <v>462201.0</v>
      </c>
      <c r="C753" s="384">
        <v>45677.0</v>
      </c>
      <c r="D753" s="385" t="s">
        <v>2003</v>
      </c>
      <c r="E753" s="385" t="s">
        <v>2004</v>
      </c>
      <c r="F753" s="385" t="s">
        <v>264</v>
      </c>
      <c r="G753" s="386"/>
      <c r="H753" s="387" t="s">
        <v>2005</v>
      </c>
      <c r="I753" s="388">
        <f>749.55*6</f>
        <v>4497.3</v>
      </c>
      <c r="J753" s="389" t="s">
        <v>2006</v>
      </c>
      <c r="K753" s="267"/>
      <c r="L753" s="267"/>
      <c r="M753" s="267"/>
      <c r="N753" s="267"/>
      <c r="O753" s="267"/>
      <c r="P753" s="267"/>
      <c r="Q753" s="267"/>
      <c r="R753" s="267"/>
      <c r="S753" s="267"/>
      <c r="T753" s="267"/>
      <c r="U753" s="267"/>
      <c r="V753" s="267"/>
      <c r="W753" s="267"/>
      <c r="X753" s="267"/>
      <c r="Y753" s="267"/>
      <c r="Z753" s="267"/>
    </row>
    <row r="754">
      <c r="A754" s="344">
        <v>14949.0</v>
      </c>
      <c r="B754" s="345">
        <v>462202.0</v>
      </c>
      <c r="C754" s="346">
        <v>45708.0</v>
      </c>
      <c r="D754" s="347" t="s">
        <v>2007</v>
      </c>
      <c r="E754" s="347" t="s">
        <v>2008</v>
      </c>
      <c r="F754" s="347" t="s">
        <v>2009</v>
      </c>
      <c r="G754" s="348"/>
      <c r="H754" s="349" t="s">
        <v>1394</v>
      </c>
      <c r="I754" s="352">
        <v>749.55</v>
      </c>
      <c r="J754" s="351" t="s">
        <v>2010</v>
      </c>
      <c r="K754" s="17"/>
      <c r="L754" s="17"/>
      <c r="M754" s="17"/>
      <c r="N754" s="17"/>
      <c r="O754" s="17"/>
      <c r="P754" s="17"/>
      <c r="Q754" s="17"/>
      <c r="R754" s="17"/>
      <c r="S754" s="17"/>
      <c r="T754" s="17"/>
      <c r="U754" s="17"/>
      <c r="V754" s="17"/>
      <c r="W754" s="17"/>
      <c r="X754" s="17"/>
      <c r="Y754" s="17"/>
      <c r="Z754" s="17"/>
    </row>
    <row r="755">
      <c r="A755" s="361" t="s">
        <v>68</v>
      </c>
      <c r="B755" s="362">
        <v>462203.0</v>
      </c>
      <c r="C755" s="399"/>
      <c r="D755" s="365"/>
      <c r="E755" s="365"/>
      <c r="F755" s="365"/>
      <c r="G755" s="364" t="s">
        <v>68</v>
      </c>
      <c r="H755" s="366" t="s">
        <v>68</v>
      </c>
      <c r="I755" s="400">
        <v>0.0</v>
      </c>
      <c r="J755" s="368" t="s">
        <v>68</v>
      </c>
      <c r="K755" s="275"/>
      <c r="L755" s="275"/>
      <c r="M755" s="275"/>
      <c r="N755" s="275"/>
      <c r="O755" s="275"/>
      <c r="P755" s="275"/>
      <c r="Q755" s="275"/>
      <c r="R755" s="275"/>
      <c r="S755" s="275"/>
      <c r="T755" s="275"/>
      <c r="U755" s="275"/>
      <c r="V755" s="275"/>
      <c r="W755" s="275"/>
      <c r="X755" s="275"/>
      <c r="Y755" s="275"/>
      <c r="Z755" s="275"/>
    </row>
    <row r="756">
      <c r="A756" s="382" t="s">
        <v>2011</v>
      </c>
      <c r="B756" s="383">
        <v>462204.0</v>
      </c>
      <c r="C756" s="384">
        <v>45709.0</v>
      </c>
      <c r="D756" s="386"/>
      <c r="E756" s="386"/>
      <c r="F756" s="386"/>
      <c r="G756" s="385" t="s">
        <v>916</v>
      </c>
      <c r="H756" s="387" t="s">
        <v>2012</v>
      </c>
      <c r="I756" s="388">
        <f>749.55*3+987.9*3+92.56*3</f>
        <v>5490.03</v>
      </c>
      <c r="J756" s="389" t="s">
        <v>2013</v>
      </c>
      <c r="K756" s="408" t="s">
        <v>0</v>
      </c>
      <c r="L756" s="267"/>
      <c r="M756" s="267"/>
      <c r="N756" s="267"/>
      <c r="O756" s="267"/>
      <c r="P756" s="267"/>
      <c r="Q756" s="267"/>
      <c r="R756" s="267"/>
      <c r="S756" s="267"/>
      <c r="T756" s="267"/>
      <c r="U756" s="267"/>
      <c r="V756" s="267"/>
      <c r="W756" s="267"/>
      <c r="X756" s="267"/>
      <c r="Y756" s="267"/>
      <c r="Z756" s="267"/>
    </row>
    <row r="757">
      <c r="A757" s="344" t="s">
        <v>2014</v>
      </c>
      <c r="B757" s="345">
        <v>462205.0</v>
      </c>
      <c r="C757" s="346">
        <v>45709.0</v>
      </c>
      <c r="D757" s="348"/>
      <c r="E757" s="348"/>
      <c r="F757" s="348"/>
      <c r="G757" s="347" t="s">
        <v>2015</v>
      </c>
      <c r="H757" s="349" t="s">
        <v>2016</v>
      </c>
      <c r="I757" s="352">
        <v>12801.88</v>
      </c>
      <c r="J757" s="351" t="s">
        <v>2017</v>
      </c>
      <c r="K757" s="17"/>
      <c r="L757" s="17"/>
      <c r="M757" s="17"/>
      <c r="N757" s="17"/>
      <c r="O757" s="17"/>
      <c r="P757" s="17"/>
      <c r="Q757" s="17"/>
      <c r="R757" s="17"/>
      <c r="S757" s="17"/>
      <c r="T757" s="17"/>
      <c r="U757" s="17"/>
      <c r="V757" s="17"/>
      <c r="W757" s="17"/>
      <c r="X757" s="17"/>
      <c r="Y757" s="17"/>
      <c r="Z757" s="17"/>
    </row>
    <row r="758">
      <c r="A758" s="382" t="s">
        <v>2018</v>
      </c>
      <c r="B758" s="383">
        <v>462206.0</v>
      </c>
      <c r="C758" s="384">
        <v>45709.0</v>
      </c>
      <c r="D758" s="385" t="s">
        <v>2019</v>
      </c>
      <c r="E758" s="385" t="s">
        <v>104</v>
      </c>
      <c r="F758" s="385" t="s">
        <v>1916</v>
      </c>
      <c r="G758" s="386"/>
      <c r="H758" s="387" t="s">
        <v>2020</v>
      </c>
      <c r="I758" s="388">
        <f>92.56+209.22</f>
        <v>301.78</v>
      </c>
      <c r="J758" s="389" t="s">
        <v>2021</v>
      </c>
      <c r="K758" s="267"/>
      <c r="L758" s="267"/>
      <c r="M758" s="267"/>
      <c r="N758" s="267"/>
      <c r="O758" s="267"/>
      <c r="P758" s="267"/>
      <c r="Q758" s="267"/>
      <c r="R758" s="267"/>
      <c r="S758" s="267"/>
      <c r="T758" s="267"/>
      <c r="U758" s="267"/>
      <c r="V758" s="267"/>
      <c r="W758" s="267"/>
      <c r="X758" s="267"/>
      <c r="Y758" s="267"/>
      <c r="Z758" s="267"/>
    </row>
    <row r="759">
      <c r="A759" s="344" t="s">
        <v>2022</v>
      </c>
      <c r="B759" s="345">
        <v>462207.0</v>
      </c>
      <c r="C759" s="346">
        <v>45709.0</v>
      </c>
      <c r="D759" s="347" t="s">
        <v>1546</v>
      </c>
      <c r="E759" s="347" t="s">
        <v>824</v>
      </c>
      <c r="F759" s="347" t="s">
        <v>1361</v>
      </c>
      <c r="G759" s="348"/>
      <c r="H759" s="349" t="s">
        <v>1349</v>
      </c>
      <c r="I759" s="409">
        <v>396.64</v>
      </c>
      <c r="J759" s="351" t="s">
        <v>2023</v>
      </c>
      <c r="K759" s="17"/>
      <c r="L759" s="17"/>
      <c r="M759" s="17"/>
      <c r="N759" s="17"/>
      <c r="O759" s="17"/>
      <c r="P759" s="17"/>
      <c r="Q759" s="17"/>
      <c r="R759" s="17"/>
      <c r="S759" s="17"/>
      <c r="T759" s="17"/>
      <c r="U759" s="17"/>
      <c r="V759" s="17"/>
      <c r="W759" s="17"/>
      <c r="X759" s="17"/>
      <c r="Y759" s="17"/>
      <c r="Z759" s="17"/>
    </row>
    <row r="760">
      <c r="A760" s="382">
        <v>15736.0</v>
      </c>
      <c r="B760" s="383">
        <v>462208.0</v>
      </c>
      <c r="C760" s="384">
        <v>45709.0</v>
      </c>
      <c r="D760" s="385" t="s">
        <v>2024</v>
      </c>
      <c r="E760" s="385" t="s">
        <v>2025</v>
      </c>
      <c r="F760" s="385" t="s">
        <v>378</v>
      </c>
      <c r="G760" s="386"/>
      <c r="H760" s="387" t="s">
        <v>2026</v>
      </c>
      <c r="I760" s="398">
        <v>857.17</v>
      </c>
      <c r="J760" s="389" t="s">
        <v>2027</v>
      </c>
      <c r="K760" s="267"/>
      <c r="L760" s="267"/>
      <c r="M760" s="267"/>
      <c r="N760" s="267"/>
      <c r="O760" s="267"/>
      <c r="P760" s="267"/>
      <c r="Q760" s="267"/>
      <c r="R760" s="267"/>
      <c r="S760" s="267"/>
      <c r="T760" s="267"/>
      <c r="U760" s="267"/>
      <c r="V760" s="267"/>
      <c r="W760" s="267"/>
      <c r="X760" s="267"/>
      <c r="Y760" s="267"/>
      <c r="Z760" s="267"/>
    </row>
    <row r="761">
      <c r="A761" s="382" t="s">
        <v>2028</v>
      </c>
      <c r="B761" s="383">
        <v>462209.0</v>
      </c>
      <c r="C761" s="384">
        <v>45709.0</v>
      </c>
      <c r="D761" s="385" t="s">
        <v>2029</v>
      </c>
      <c r="E761" s="385" t="s">
        <v>421</v>
      </c>
      <c r="F761" s="385" t="s">
        <v>2030</v>
      </c>
      <c r="G761" s="386"/>
      <c r="H761" s="387" t="s">
        <v>2031</v>
      </c>
      <c r="I761" s="410">
        <v>749.55</v>
      </c>
      <c r="J761" s="389" t="s">
        <v>2032</v>
      </c>
      <c r="K761" s="267"/>
      <c r="L761" s="267"/>
      <c r="M761" s="267"/>
      <c r="N761" s="267"/>
      <c r="O761" s="267"/>
      <c r="P761" s="267"/>
      <c r="Q761" s="267"/>
      <c r="R761" s="267"/>
      <c r="S761" s="267"/>
      <c r="T761" s="267"/>
      <c r="U761" s="267"/>
      <c r="V761" s="267"/>
      <c r="W761" s="267"/>
      <c r="X761" s="267"/>
      <c r="Y761" s="267"/>
      <c r="Z761" s="267"/>
    </row>
    <row r="762">
      <c r="A762" s="379"/>
      <c r="B762" s="345">
        <v>462210.0</v>
      </c>
      <c r="C762" s="346">
        <v>45709.0</v>
      </c>
      <c r="D762" s="348"/>
      <c r="E762" s="348"/>
      <c r="F762" s="348"/>
      <c r="G762" s="347" t="s">
        <v>2033</v>
      </c>
      <c r="H762" s="349" t="s">
        <v>2034</v>
      </c>
      <c r="I762" s="352">
        <v>1225.98</v>
      </c>
      <c r="J762" s="380"/>
      <c r="K762" s="17"/>
      <c r="L762" s="17"/>
      <c r="M762" s="17"/>
      <c r="N762" s="17"/>
      <c r="O762" s="17"/>
      <c r="P762" s="17"/>
      <c r="Q762" s="17"/>
      <c r="R762" s="17"/>
      <c r="S762" s="17"/>
      <c r="T762" s="17"/>
      <c r="U762" s="17"/>
      <c r="V762" s="17"/>
      <c r="W762" s="17"/>
      <c r="X762" s="17"/>
      <c r="Y762" s="17"/>
      <c r="Z762" s="17"/>
    </row>
    <row r="763" ht="39.0" customHeight="1">
      <c r="A763" s="379"/>
      <c r="B763" s="345">
        <v>462211.0</v>
      </c>
      <c r="C763" s="346">
        <v>45709.0</v>
      </c>
      <c r="D763" s="348"/>
      <c r="E763" s="348"/>
      <c r="F763" s="348"/>
      <c r="G763" s="347" t="s">
        <v>2033</v>
      </c>
      <c r="H763" s="304" t="s">
        <v>2035</v>
      </c>
      <c r="I763" s="352">
        <v>11533.55</v>
      </c>
      <c r="J763" s="380"/>
      <c r="K763" s="17"/>
      <c r="L763" s="17"/>
      <c r="M763" s="17"/>
      <c r="N763" s="17"/>
      <c r="O763" s="17"/>
      <c r="P763" s="17"/>
      <c r="Q763" s="17"/>
      <c r="R763" s="17"/>
      <c r="S763" s="17"/>
      <c r="T763" s="17"/>
      <c r="U763" s="17"/>
      <c r="V763" s="17"/>
      <c r="W763" s="17"/>
      <c r="X763" s="17"/>
      <c r="Y763" s="17"/>
      <c r="Z763" s="17"/>
    </row>
    <row r="764">
      <c r="A764" s="379"/>
      <c r="B764" s="345">
        <v>462212.0</v>
      </c>
      <c r="C764" s="346">
        <v>45709.0</v>
      </c>
      <c r="D764" s="348"/>
      <c r="E764" s="348"/>
      <c r="F764" s="348"/>
      <c r="G764" s="347" t="s">
        <v>2033</v>
      </c>
      <c r="H764" s="349" t="s">
        <v>2036</v>
      </c>
      <c r="I764" s="352">
        <v>3531.52</v>
      </c>
      <c r="J764" s="380"/>
      <c r="K764" s="17"/>
      <c r="L764" s="17"/>
      <c r="M764" s="17"/>
      <c r="N764" s="17"/>
      <c r="O764" s="17"/>
      <c r="P764" s="17"/>
      <c r="Q764" s="17"/>
      <c r="R764" s="17"/>
      <c r="S764" s="17"/>
      <c r="T764" s="17"/>
      <c r="U764" s="17"/>
      <c r="V764" s="17"/>
      <c r="W764" s="17"/>
      <c r="X764" s="17"/>
      <c r="Y764" s="17"/>
      <c r="Z764" s="17"/>
    </row>
    <row r="765">
      <c r="A765" s="361" t="s">
        <v>68</v>
      </c>
      <c r="B765" s="362">
        <v>462213.0</v>
      </c>
      <c r="C765" s="363"/>
      <c r="D765" s="365"/>
      <c r="E765" s="365"/>
      <c r="F765" s="365"/>
      <c r="G765" s="365"/>
      <c r="H765" s="366" t="s">
        <v>68</v>
      </c>
      <c r="I765" s="400">
        <v>0.0</v>
      </c>
      <c r="J765" s="368" t="s">
        <v>68</v>
      </c>
      <c r="K765" s="275"/>
      <c r="L765" s="275"/>
      <c r="M765" s="275"/>
      <c r="N765" s="275"/>
      <c r="O765" s="275"/>
      <c r="P765" s="275"/>
      <c r="Q765" s="275"/>
      <c r="R765" s="275"/>
      <c r="S765" s="275"/>
      <c r="T765" s="275"/>
      <c r="U765" s="275"/>
      <c r="V765" s="275"/>
      <c r="W765" s="275"/>
      <c r="X765" s="275"/>
      <c r="Y765" s="275"/>
      <c r="Z765" s="275"/>
    </row>
    <row r="766">
      <c r="A766" s="411"/>
      <c r="B766" s="412">
        <v>462214.0</v>
      </c>
      <c r="C766" s="346">
        <v>45709.0</v>
      </c>
      <c r="D766" s="413"/>
      <c r="E766" s="413"/>
      <c r="F766" s="413"/>
      <c r="G766" s="347" t="s">
        <v>2033</v>
      </c>
      <c r="H766" s="414" t="s">
        <v>1684</v>
      </c>
      <c r="I766" s="415">
        <v>3273.36</v>
      </c>
      <c r="J766" s="416"/>
      <c r="K766" s="417"/>
      <c r="L766" s="417"/>
      <c r="M766" s="417"/>
      <c r="N766" s="417"/>
      <c r="O766" s="417"/>
      <c r="P766" s="417"/>
      <c r="Q766" s="417"/>
      <c r="R766" s="417"/>
      <c r="S766" s="417"/>
      <c r="T766" s="417"/>
      <c r="U766" s="417"/>
      <c r="V766" s="417"/>
      <c r="W766" s="417"/>
      <c r="X766" s="417"/>
      <c r="Y766" s="417"/>
      <c r="Z766" s="417"/>
    </row>
    <row r="767">
      <c r="A767" s="379"/>
      <c r="B767" s="345">
        <v>462215.0</v>
      </c>
      <c r="C767" s="346">
        <v>45709.0</v>
      </c>
      <c r="D767" s="348"/>
      <c r="E767" s="348"/>
      <c r="F767" s="348"/>
      <c r="G767" s="347" t="s">
        <v>2033</v>
      </c>
      <c r="H767" s="349" t="s">
        <v>2037</v>
      </c>
      <c r="I767" s="352">
        <v>1225.98</v>
      </c>
      <c r="J767" s="380"/>
      <c r="K767" s="17"/>
      <c r="L767" s="17"/>
      <c r="M767" s="17"/>
      <c r="N767" s="17"/>
      <c r="O767" s="17"/>
      <c r="P767" s="17"/>
      <c r="Q767" s="17"/>
      <c r="R767" s="17"/>
      <c r="S767" s="17"/>
      <c r="T767" s="17"/>
      <c r="U767" s="17"/>
      <c r="V767" s="17"/>
      <c r="W767" s="17"/>
      <c r="X767" s="17"/>
      <c r="Y767" s="17"/>
      <c r="Z767" s="17"/>
    </row>
    <row r="768">
      <c r="A768" s="379"/>
      <c r="B768" s="345">
        <v>462216.0</v>
      </c>
      <c r="C768" s="346">
        <v>45709.0</v>
      </c>
      <c r="D768" s="348"/>
      <c r="E768" s="348"/>
      <c r="F768" s="348"/>
      <c r="G768" s="347" t="s">
        <v>2033</v>
      </c>
      <c r="H768" s="349" t="s">
        <v>2037</v>
      </c>
      <c r="I768" s="352">
        <v>1225.98</v>
      </c>
      <c r="J768" s="380"/>
      <c r="K768" s="17"/>
      <c r="L768" s="17"/>
      <c r="M768" s="17"/>
      <c r="N768" s="17"/>
      <c r="O768" s="17"/>
      <c r="P768" s="17"/>
      <c r="Q768" s="17"/>
      <c r="R768" s="17"/>
      <c r="S768" s="17"/>
      <c r="T768" s="17"/>
      <c r="U768" s="17"/>
      <c r="V768" s="17"/>
      <c r="W768" s="17"/>
      <c r="X768" s="17"/>
      <c r="Y768" s="17"/>
      <c r="Z768" s="17"/>
    </row>
    <row r="769">
      <c r="A769" s="379"/>
      <c r="B769" s="345">
        <v>462217.0</v>
      </c>
      <c r="C769" s="346">
        <v>45709.0</v>
      </c>
      <c r="D769" s="348"/>
      <c r="E769" s="348"/>
      <c r="F769" s="348"/>
      <c r="G769" s="347" t="s">
        <v>2033</v>
      </c>
      <c r="H769" s="349" t="s">
        <v>2037</v>
      </c>
      <c r="I769" s="352">
        <v>1225.98</v>
      </c>
      <c r="J769" s="380"/>
      <c r="K769" s="17"/>
      <c r="L769" s="17"/>
      <c r="M769" s="17"/>
      <c r="N769" s="17"/>
      <c r="O769" s="17"/>
      <c r="P769" s="17"/>
      <c r="Q769" s="17"/>
      <c r="R769" s="17"/>
      <c r="S769" s="17"/>
      <c r="T769" s="17"/>
      <c r="U769" s="17"/>
      <c r="V769" s="17"/>
      <c r="W769" s="17"/>
      <c r="X769" s="17"/>
      <c r="Y769" s="17"/>
      <c r="Z769" s="17"/>
    </row>
    <row r="770">
      <c r="A770" s="379"/>
      <c r="B770" s="345">
        <v>462218.0</v>
      </c>
      <c r="C770" s="346">
        <v>45709.0</v>
      </c>
      <c r="D770" s="348"/>
      <c r="E770" s="348"/>
      <c r="F770" s="348"/>
      <c r="G770" s="347" t="s">
        <v>2033</v>
      </c>
      <c r="H770" s="349" t="s">
        <v>2037</v>
      </c>
      <c r="I770" s="352">
        <v>1225.98</v>
      </c>
      <c r="J770" s="380"/>
      <c r="K770" s="17"/>
      <c r="L770" s="17"/>
      <c r="M770" s="17"/>
      <c r="N770" s="17"/>
      <c r="O770" s="17"/>
      <c r="P770" s="17"/>
      <c r="Q770" s="17"/>
      <c r="R770" s="17"/>
      <c r="S770" s="17"/>
      <c r="T770" s="17"/>
      <c r="U770" s="17"/>
      <c r="V770" s="17"/>
      <c r="W770" s="17"/>
      <c r="X770" s="17"/>
      <c r="Y770" s="17"/>
      <c r="Z770" s="17"/>
    </row>
    <row r="771">
      <c r="A771" s="379"/>
      <c r="B771" s="345">
        <v>462219.0</v>
      </c>
      <c r="C771" s="346">
        <v>45709.0</v>
      </c>
      <c r="D771" s="348"/>
      <c r="E771" s="348"/>
      <c r="F771" s="348"/>
      <c r="G771" s="347" t="s">
        <v>2033</v>
      </c>
      <c r="H771" s="349" t="s">
        <v>2037</v>
      </c>
      <c r="I771" s="352">
        <v>1225.98</v>
      </c>
      <c r="J771" s="380"/>
      <c r="K771" s="17"/>
      <c r="L771" s="17"/>
      <c r="M771" s="17"/>
      <c r="N771" s="17"/>
      <c r="O771" s="17"/>
      <c r="P771" s="17"/>
      <c r="Q771" s="17"/>
      <c r="R771" s="17"/>
      <c r="S771" s="17"/>
      <c r="T771" s="17"/>
      <c r="U771" s="17"/>
      <c r="V771" s="17"/>
      <c r="W771" s="17"/>
      <c r="X771" s="17"/>
      <c r="Y771" s="17"/>
      <c r="Z771" s="17"/>
    </row>
    <row r="772">
      <c r="A772" s="379"/>
      <c r="B772" s="345">
        <v>462220.0</v>
      </c>
      <c r="C772" s="346">
        <v>45709.0</v>
      </c>
      <c r="D772" s="348"/>
      <c r="E772" s="348"/>
      <c r="F772" s="348"/>
      <c r="G772" s="347" t="s">
        <v>2033</v>
      </c>
      <c r="H772" s="349" t="s">
        <v>2037</v>
      </c>
      <c r="I772" s="352">
        <v>1225.98</v>
      </c>
      <c r="J772" s="380"/>
      <c r="K772" s="17"/>
      <c r="L772" s="17"/>
      <c r="M772" s="17"/>
      <c r="N772" s="17"/>
      <c r="O772" s="17"/>
      <c r="P772" s="17"/>
      <c r="Q772" s="17"/>
      <c r="R772" s="17"/>
      <c r="S772" s="17"/>
      <c r="T772" s="17"/>
      <c r="U772" s="17"/>
      <c r="V772" s="17"/>
      <c r="W772" s="17"/>
      <c r="X772" s="17"/>
      <c r="Y772" s="17"/>
      <c r="Z772" s="17"/>
    </row>
    <row r="773">
      <c r="A773" s="379"/>
      <c r="B773" s="345">
        <v>462221.0</v>
      </c>
      <c r="C773" s="346">
        <v>45709.0</v>
      </c>
      <c r="D773" s="348"/>
      <c r="E773" s="348"/>
      <c r="F773" s="348"/>
      <c r="G773" s="347" t="s">
        <v>2033</v>
      </c>
      <c r="H773" s="349" t="s">
        <v>2037</v>
      </c>
      <c r="I773" s="352">
        <v>1225.98</v>
      </c>
      <c r="J773" s="380"/>
      <c r="K773" s="17"/>
      <c r="L773" s="17"/>
      <c r="M773" s="17"/>
      <c r="N773" s="17"/>
      <c r="O773" s="17"/>
      <c r="P773" s="17"/>
      <c r="Q773" s="17"/>
      <c r="R773" s="17"/>
      <c r="S773" s="17"/>
      <c r="T773" s="17"/>
      <c r="U773" s="17"/>
      <c r="V773" s="17"/>
      <c r="W773" s="17"/>
      <c r="X773" s="17"/>
      <c r="Y773" s="17"/>
      <c r="Z773" s="17"/>
    </row>
    <row r="774">
      <c r="A774" s="379"/>
      <c r="B774" s="345">
        <v>462222.0</v>
      </c>
      <c r="C774" s="346">
        <v>45709.0</v>
      </c>
      <c r="D774" s="348"/>
      <c r="E774" s="348"/>
      <c r="F774" s="348"/>
      <c r="G774" s="347" t="s">
        <v>2033</v>
      </c>
      <c r="H774" s="349" t="s">
        <v>2037</v>
      </c>
      <c r="I774" s="352">
        <v>1225.98</v>
      </c>
      <c r="J774" s="380"/>
      <c r="K774" s="17"/>
      <c r="L774" s="17"/>
      <c r="M774" s="17"/>
      <c r="N774" s="17"/>
      <c r="O774" s="17"/>
      <c r="P774" s="17"/>
      <c r="Q774" s="17"/>
      <c r="R774" s="17"/>
      <c r="S774" s="17"/>
      <c r="T774" s="17"/>
      <c r="U774" s="17"/>
      <c r="V774" s="17"/>
      <c r="W774" s="17"/>
      <c r="X774" s="17"/>
      <c r="Y774" s="17"/>
      <c r="Z774" s="17"/>
    </row>
    <row r="775">
      <c r="A775" s="379"/>
      <c r="B775" s="345">
        <v>462223.0</v>
      </c>
      <c r="C775" s="346">
        <v>45709.0</v>
      </c>
      <c r="D775" s="348"/>
      <c r="E775" s="348"/>
      <c r="F775" s="348"/>
      <c r="G775" s="347" t="s">
        <v>2033</v>
      </c>
      <c r="H775" s="349" t="s">
        <v>2037</v>
      </c>
      <c r="I775" s="352">
        <v>1225.98</v>
      </c>
      <c r="J775" s="380"/>
      <c r="K775" s="17"/>
      <c r="L775" s="17"/>
      <c r="M775" s="17"/>
      <c r="N775" s="17"/>
      <c r="O775" s="17"/>
      <c r="P775" s="17"/>
      <c r="Q775" s="17"/>
      <c r="R775" s="17"/>
      <c r="S775" s="17"/>
      <c r="T775" s="17"/>
      <c r="U775" s="17"/>
      <c r="V775" s="17"/>
      <c r="W775" s="17"/>
      <c r="X775" s="17"/>
      <c r="Y775" s="17"/>
      <c r="Z775" s="17"/>
    </row>
    <row r="776">
      <c r="A776" s="379"/>
      <c r="B776" s="345">
        <v>462224.0</v>
      </c>
      <c r="C776" s="346">
        <v>45709.0</v>
      </c>
      <c r="D776" s="348"/>
      <c r="E776" s="348"/>
      <c r="F776" s="348"/>
      <c r="G776" s="347" t="s">
        <v>2033</v>
      </c>
      <c r="H776" s="349" t="s">
        <v>1394</v>
      </c>
      <c r="I776" s="352">
        <v>749.55</v>
      </c>
      <c r="J776" s="380"/>
      <c r="K776" s="17"/>
      <c r="L776" s="17"/>
      <c r="M776" s="17"/>
      <c r="N776" s="17"/>
      <c r="O776" s="17"/>
      <c r="P776" s="17"/>
      <c r="Q776" s="17"/>
      <c r="R776" s="17"/>
      <c r="S776" s="17"/>
      <c r="T776" s="17"/>
      <c r="U776" s="17"/>
      <c r="V776" s="17"/>
      <c r="W776" s="17"/>
      <c r="X776" s="17"/>
      <c r="Y776" s="17"/>
      <c r="Z776" s="17"/>
    </row>
    <row r="777" ht="36.0" customHeight="1">
      <c r="A777" s="379"/>
      <c r="B777" s="345">
        <v>462225.0</v>
      </c>
      <c r="C777" s="346">
        <v>45709.0</v>
      </c>
      <c r="D777" s="348"/>
      <c r="E777" s="348"/>
      <c r="F777" s="348"/>
      <c r="G777" s="347" t="s">
        <v>2033</v>
      </c>
      <c r="H777" s="304" t="s">
        <v>2038</v>
      </c>
      <c r="I777" s="352">
        <v>11533.55</v>
      </c>
      <c r="J777" s="380"/>
      <c r="K777" s="17"/>
      <c r="L777" s="17"/>
      <c r="M777" s="17"/>
      <c r="N777" s="17"/>
      <c r="O777" s="17"/>
      <c r="P777" s="17"/>
      <c r="Q777" s="17"/>
      <c r="R777" s="17"/>
      <c r="S777" s="17"/>
      <c r="T777" s="17"/>
      <c r="U777" s="17"/>
      <c r="V777" s="17"/>
      <c r="W777" s="17"/>
      <c r="X777" s="17"/>
      <c r="Y777" s="17"/>
      <c r="Z777" s="17"/>
    </row>
    <row r="778">
      <c r="A778" s="379"/>
      <c r="B778" s="345">
        <v>462226.0</v>
      </c>
      <c r="C778" s="346">
        <v>45709.0</v>
      </c>
      <c r="D778" s="348"/>
      <c r="E778" s="348"/>
      <c r="F778" s="348"/>
      <c r="G778" s="347" t="s">
        <v>2033</v>
      </c>
      <c r="H778" s="304" t="s">
        <v>2038</v>
      </c>
      <c r="I778" s="352">
        <v>11533.55</v>
      </c>
      <c r="J778" s="380"/>
      <c r="K778" s="17"/>
      <c r="L778" s="17"/>
      <c r="M778" s="17"/>
      <c r="N778" s="17"/>
      <c r="O778" s="17"/>
      <c r="P778" s="17"/>
      <c r="Q778" s="17"/>
      <c r="R778" s="17"/>
      <c r="S778" s="17"/>
      <c r="T778" s="17"/>
      <c r="U778" s="17"/>
      <c r="V778" s="17"/>
      <c r="W778" s="17"/>
      <c r="X778" s="17"/>
      <c r="Y778" s="17"/>
      <c r="Z778" s="17"/>
    </row>
    <row r="779">
      <c r="A779" s="379"/>
      <c r="B779" s="345">
        <v>462227.0</v>
      </c>
      <c r="C779" s="346">
        <v>45709.0</v>
      </c>
      <c r="D779" s="348"/>
      <c r="E779" s="348"/>
      <c r="F779" s="348"/>
      <c r="G779" s="347" t="s">
        <v>2033</v>
      </c>
      <c r="H779" s="304" t="s">
        <v>2038</v>
      </c>
      <c r="I779" s="352">
        <v>11533.55</v>
      </c>
      <c r="J779" s="380"/>
      <c r="K779" s="17"/>
      <c r="L779" s="17"/>
      <c r="M779" s="17"/>
      <c r="N779" s="17"/>
      <c r="O779" s="17"/>
      <c r="P779" s="17"/>
      <c r="Q779" s="17"/>
      <c r="R779" s="17"/>
      <c r="S779" s="17"/>
      <c r="T779" s="17"/>
      <c r="U779" s="17"/>
      <c r="V779" s="17"/>
      <c r="W779" s="17"/>
      <c r="X779" s="17"/>
      <c r="Y779" s="17"/>
      <c r="Z779" s="17"/>
    </row>
    <row r="780">
      <c r="A780" s="379"/>
      <c r="B780" s="345">
        <v>462228.0</v>
      </c>
      <c r="C780" s="346">
        <v>45709.0</v>
      </c>
      <c r="D780" s="348"/>
      <c r="E780" s="348"/>
      <c r="F780" s="348"/>
      <c r="G780" s="347" t="s">
        <v>2033</v>
      </c>
      <c r="H780" s="304" t="s">
        <v>2038</v>
      </c>
      <c r="I780" s="352">
        <v>11533.55</v>
      </c>
      <c r="J780" s="380"/>
      <c r="K780" s="17"/>
      <c r="L780" s="17"/>
      <c r="M780" s="17"/>
      <c r="N780" s="17"/>
      <c r="O780" s="17"/>
      <c r="P780" s="17"/>
      <c r="Q780" s="17"/>
      <c r="R780" s="17"/>
      <c r="S780" s="17"/>
      <c r="T780" s="17"/>
      <c r="U780" s="17"/>
      <c r="V780" s="17"/>
      <c r="W780" s="17"/>
      <c r="X780" s="17"/>
      <c r="Y780" s="17"/>
      <c r="Z780" s="17"/>
    </row>
    <row r="781">
      <c r="A781" s="379"/>
      <c r="B781" s="345">
        <v>462229.0</v>
      </c>
      <c r="C781" s="346">
        <v>45709.0</v>
      </c>
      <c r="D781" s="348"/>
      <c r="E781" s="348"/>
      <c r="F781" s="348"/>
      <c r="G781" s="347" t="s">
        <v>2033</v>
      </c>
      <c r="H781" s="304" t="s">
        <v>2038</v>
      </c>
      <c r="I781" s="352">
        <v>11533.55</v>
      </c>
      <c r="J781" s="380"/>
      <c r="K781" s="17"/>
      <c r="L781" s="17"/>
      <c r="M781" s="17"/>
      <c r="N781" s="17"/>
      <c r="O781" s="17"/>
      <c r="P781" s="17"/>
      <c r="Q781" s="17"/>
      <c r="R781" s="17"/>
      <c r="S781" s="17"/>
      <c r="T781" s="17"/>
      <c r="U781" s="17"/>
      <c r="V781" s="17"/>
      <c r="W781" s="17"/>
      <c r="X781" s="17"/>
      <c r="Y781" s="17"/>
      <c r="Z781" s="17"/>
    </row>
    <row r="782">
      <c r="A782" s="379"/>
      <c r="B782" s="345">
        <v>462230.0</v>
      </c>
      <c r="C782" s="346">
        <v>45709.0</v>
      </c>
      <c r="D782" s="348"/>
      <c r="E782" s="348"/>
      <c r="F782" s="348"/>
      <c r="G782" s="347" t="s">
        <v>2033</v>
      </c>
      <c r="H782" s="304" t="s">
        <v>2038</v>
      </c>
      <c r="I782" s="352">
        <v>11533.55</v>
      </c>
      <c r="J782" s="380"/>
      <c r="K782" s="17"/>
      <c r="L782" s="17"/>
      <c r="M782" s="17"/>
      <c r="N782" s="17"/>
      <c r="O782" s="17"/>
      <c r="P782" s="17"/>
      <c r="Q782" s="17"/>
      <c r="R782" s="17"/>
      <c r="S782" s="17"/>
      <c r="T782" s="17"/>
      <c r="U782" s="17"/>
      <c r="V782" s="17"/>
      <c r="W782" s="17"/>
      <c r="X782" s="17"/>
      <c r="Y782" s="17"/>
      <c r="Z782" s="17"/>
    </row>
    <row r="783">
      <c r="A783" s="379"/>
      <c r="B783" s="345">
        <v>462231.0</v>
      </c>
      <c r="C783" s="346">
        <v>45709.0</v>
      </c>
      <c r="D783" s="348"/>
      <c r="E783" s="348"/>
      <c r="F783" s="348"/>
      <c r="G783" s="347" t="s">
        <v>2033</v>
      </c>
      <c r="H783" s="304" t="s">
        <v>2038</v>
      </c>
      <c r="I783" s="352">
        <v>11533.55</v>
      </c>
      <c r="J783" s="380"/>
      <c r="K783" s="17"/>
      <c r="L783" s="17"/>
      <c r="M783" s="17"/>
      <c r="N783" s="17"/>
      <c r="O783" s="17"/>
      <c r="P783" s="17"/>
      <c r="Q783" s="17"/>
      <c r="R783" s="17"/>
      <c r="S783" s="17"/>
      <c r="T783" s="17"/>
      <c r="U783" s="17"/>
      <c r="V783" s="17"/>
      <c r="W783" s="17"/>
      <c r="X783" s="17"/>
      <c r="Y783" s="17"/>
      <c r="Z783" s="17"/>
    </row>
    <row r="784">
      <c r="A784" s="379"/>
      <c r="B784" s="345">
        <v>462232.0</v>
      </c>
      <c r="C784" s="346">
        <v>45709.0</v>
      </c>
      <c r="D784" s="348"/>
      <c r="E784" s="348"/>
      <c r="F784" s="348"/>
      <c r="G784" s="347" t="s">
        <v>2033</v>
      </c>
      <c r="H784" s="304" t="s">
        <v>2038</v>
      </c>
      <c r="I784" s="352">
        <v>11533.55</v>
      </c>
      <c r="J784" s="380"/>
      <c r="K784" s="17"/>
      <c r="L784" s="17"/>
      <c r="M784" s="17"/>
      <c r="N784" s="17"/>
      <c r="O784" s="17"/>
      <c r="P784" s="17"/>
      <c r="Q784" s="17"/>
      <c r="R784" s="17"/>
      <c r="S784" s="17"/>
      <c r="T784" s="17"/>
      <c r="U784" s="17"/>
      <c r="V784" s="17"/>
      <c r="W784" s="17"/>
      <c r="X784" s="17"/>
      <c r="Y784" s="17"/>
      <c r="Z784" s="17"/>
    </row>
    <row r="785">
      <c r="A785" s="379"/>
      <c r="B785" s="345">
        <v>462233.0</v>
      </c>
      <c r="C785" s="346">
        <v>45709.0</v>
      </c>
      <c r="D785" s="348"/>
      <c r="E785" s="348"/>
      <c r="F785" s="348"/>
      <c r="G785" s="347" t="s">
        <v>2033</v>
      </c>
      <c r="H785" s="304" t="s">
        <v>2038</v>
      </c>
      <c r="I785" s="352">
        <v>11533.55</v>
      </c>
      <c r="J785" s="380"/>
      <c r="K785" s="17"/>
      <c r="L785" s="17"/>
      <c r="M785" s="17"/>
      <c r="N785" s="17"/>
      <c r="O785" s="17"/>
      <c r="P785" s="17"/>
      <c r="Q785" s="17"/>
      <c r="R785" s="17"/>
      <c r="S785" s="17"/>
      <c r="T785" s="17"/>
      <c r="U785" s="17"/>
      <c r="V785" s="17"/>
      <c r="W785" s="17"/>
      <c r="X785" s="17"/>
      <c r="Y785" s="17"/>
      <c r="Z785" s="17"/>
    </row>
    <row r="786">
      <c r="A786" s="379"/>
      <c r="B786" s="345">
        <v>462234.0</v>
      </c>
      <c r="C786" s="346">
        <v>45709.0</v>
      </c>
      <c r="D786" s="348"/>
      <c r="E786" s="348"/>
      <c r="F786" s="348"/>
      <c r="G786" s="347" t="s">
        <v>2033</v>
      </c>
      <c r="H786" s="349" t="s">
        <v>2036</v>
      </c>
      <c r="I786" s="352">
        <v>3531.52</v>
      </c>
      <c r="J786" s="380"/>
      <c r="K786" s="17"/>
      <c r="L786" s="17"/>
      <c r="M786" s="17"/>
      <c r="N786" s="17"/>
      <c r="O786" s="17"/>
      <c r="P786" s="17"/>
      <c r="Q786" s="17"/>
      <c r="R786" s="17"/>
      <c r="S786" s="17"/>
      <c r="T786" s="17"/>
      <c r="U786" s="17"/>
      <c r="V786" s="17"/>
      <c r="W786" s="17"/>
      <c r="X786" s="17"/>
      <c r="Y786" s="17"/>
      <c r="Z786" s="17"/>
    </row>
    <row r="787">
      <c r="A787" s="379"/>
      <c r="B787" s="345">
        <v>462235.0</v>
      </c>
      <c r="C787" s="346">
        <v>45709.0</v>
      </c>
      <c r="D787" s="348"/>
      <c r="E787" s="348"/>
      <c r="F787" s="348"/>
      <c r="G787" s="347" t="s">
        <v>2033</v>
      </c>
      <c r="H787" s="349" t="s">
        <v>2036</v>
      </c>
      <c r="I787" s="352">
        <v>3531.52</v>
      </c>
      <c r="J787" s="380"/>
      <c r="K787" s="17"/>
      <c r="L787" s="17"/>
      <c r="M787" s="17"/>
      <c r="N787" s="17"/>
      <c r="O787" s="17"/>
      <c r="P787" s="17"/>
      <c r="Q787" s="17"/>
      <c r="R787" s="17"/>
      <c r="S787" s="17"/>
      <c r="T787" s="17"/>
      <c r="U787" s="17"/>
      <c r="V787" s="17"/>
      <c r="W787" s="17"/>
      <c r="X787" s="17"/>
      <c r="Y787" s="17"/>
      <c r="Z787" s="17"/>
    </row>
    <row r="788">
      <c r="A788" s="379"/>
      <c r="B788" s="345">
        <v>462236.0</v>
      </c>
      <c r="C788" s="346">
        <v>45709.0</v>
      </c>
      <c r="D788" s="348"/>
      <c r="E788" s="348"/>
      <c r="F788" s="348"/>
      <c r="G788" s="347" t="s">
        <v>2033</v>
      </c>
      <c r="H788" s="349" t="s">
        <v>2036</v>
      </c>
      <c r="I788" s="352">
        <v>3531.52</v>
      </c>
      <c r="J788" s="380"/>
      <c r="K788" s="17"/>
      <c r="L788" s="17"/>
      <c r="M788" s="17"/>
      <c r="N788" s="17"/>
      <c r="O788" s="17"/>
      <c r="P788" s="17"/>
      <c r="Q788" s="17"/>
      <c r="R788" s="17"/>
      <c r="S788" s="17"/>
      <c r="T788" s="17"/>
      <c r="U788" s="17"/>
      <c r="V788" s="17"/>
      <c r="W788" s="17"/>
      <c r="X788" s="17"/>
      <c r="Y788" s="17"/>
      <c r="Z788" s="17"/>
    </row>
    <row r="789">
      <c r="A789" s="379"/>
      <c r="B789" s="345">
        <v>462237.0</v>
      </c>
      <c r="C789" s="346">
        <v>45709.0</v>
      </c>
      <c r="D789" s="348"/>
      <c r="E789" s="348"/>
      <c r="F789" s="348"/>
      <c r="G789" s="347" t="s">
        <v>2033</v>
      </c>
      <c r="H789" s="349" t="s">
        <v>2036</v>
      </c>
      <c r="I789" s="352">
        <v>3531.52</v>
      </c>
      <c r="J789" s="380"/>
      <c r="K789" s="17"/>
      <c r="L789" s="17"/>
      <c r="M789" s="17"/>
      <c r="N789" s="17"/>
      <c r="O789" s="17"/>
      <c r="P789" s="17"/>
      <c r="Q789" s="17"/>
      <c r="R789" s="17"/>
      <c r="S789" s="17"/>
      <c r="T789" s="17"/>
      <c r="U789" s="17"/>
      <c r="V789" s="17"/>
      <c r="W789" s="17"/>
      <c r="X789" s="17"/>
      <c r="Y789" s="17"/>
      <c r="Z789" s="17"/>
    </row>
    <row r="790">
      <c r="A790" s="379"/>
      <c r="B790" s="345">
        <v>462238.0</v>
      </c>
      <c r="C790" s="346">
        <v>45709.0</v>
      </c>
      <c r="D790" s="348"/>
      <c r="E790" s="348"/>
      <c r="F790" s="348"/>
      <c r="G790" s="347" t="s">
        <v>2033</v>
      </c>
      <c r="H790" s="349" t="s">
        <v>2036</v>
      </c>
      <c r="I790" s="352">
        <v>3531.52</v>
      </c>
      <c r="J790" s="380"/>
      <c r="K790" s="17"/>
      <c r="L790" s="17"/>
      <c r="M790" s="17"/>
      <c r="N790" s="17"/>
      <c r="O790" s="17"/>
      <c r="P790" s="17"/>
      <c r="Q790" s="17"/>
      <c r="R790" s="17"/>
      <c r="S790" s="17"/>
      <c r="T790" s="17"/>
      <c r="U790" s="17"/>
      <c r="V790" s="17"/>
      <c r="W790" s="17"/>
      <c r="X790" s="17"/>
      <c r="Y790" s="17"/>
      <c r="Z790" s="17"/>
    </row>
    <row r="791">
      <c r="A791" s="379"/>
      <c r="B791" s="345">
        <v>462239.0</v>
      </c>
      <c r="C791" s="346">
        <v>45709.0</v>
      </c>
      <c r="D791" s="348"/>
      <c r="E791" s="348"/>
      <c r="F791" s="348"/>
      <c r="G791" s="347" t="s">
        <v>2033</v>
      </c>
      <c r="H791" s="349" t="s">
        <v>2036</v>
      </c>
      <c r="I791" s="352">
        <v>3531.52</v>
      </c>
      <c r="J791" s="380"/>
      <c r="K791" s="17"/>
      <c r="L791" s="17"/>
      <c r="M791" s="17"/>
      <c r="N791" s="17"/>
      <c r="O791" s="17"/>
      <c r="P791" s="17"/>
      <c r="Q791" s="17"/>
      <c r="R791" s="17"/>
      <c r="S791" s="17"/>
      <c r="T791" s="17"/>
      <c r="U791" s="17"/>
      <c r="V791" s="17"/>
      <c r="W791" s="17"/>
      <c r="X791" s="17"/>
      <c r="Y791" s="17"/>
      <c r="Z791" s="17"/>
    </row>
    <row r="792">
      <c r="A792" s="379"/>
      <c r="B792" s="345">
        <v>462240.0</v>
      </c>
      <c r="C792" s="346">
        <v>45709.0</v>
      </c>
      <c r="D792" s="348"/>
      <c r="E792" s="348"/>
      <c r="F792" s="348"/>
      <c r="G792" s="347" t="s">
        <v>2033</v>
      </c>
      <c r="H792" s="349" t="s">
        <v>2036</v>
      </c>
      <c r="I792" s="352">
        <v>3531.52</v>
      </c>
      <c r="J792" s="380"/>
      <c r="K792" s="17"/>
      <c r="L792" s="17"/>
      <c r="M792" s="17"/>
      <c r="N792" s="17"/>
      <c r="O792" s="17"/>
      <c r="P792" s="17"/>
      <c r="Q792" s="17"/>
      <c r="R792" s="17"/>
      <c r="S792" s="17"/>
      <c r="T792" s="17"/>
      <c r="U792" s="17"/>
      <c r="V792" s="17"/>
      <c r="W792" s="17"/>
      <c r="X792" s="17"/>
      <c r="Y792" s="17"/>
      <c r="Z792" s="17"/>
    </row>
    <row r="793">
      <c r="A793" s="379"/>
      <c r="B793" s="345">
        <v>462241.0</v>
      </c>
      <c r="C793" s="346">
        <v>45709.0</v>
      </c>
      <c r="D793" s="348"/>
      <c r="E793" s="348"/>
      <c r="F793" s="348"/>
      <c r="G793" s="347" t="s">
        <v>2033</v>
      </c>
      <c r="H793" s="349" t="s">
        <v>2036</v>
      </c>
      <c r="I793" s="352">
        <v>3531.52</v>
      </c>
      <c r="J793" s="380"/>
      <c r="K793" s="17"/>
      <c r="L793" s="17"/>
      <c r="M793" s="17"/>
      <c r="N793" s="17"/>
      <c r="O793" s="17"/>
      <c r="P793" s="17"/>
      <c r="Q793" s="17"/>
      <c r="R793" s="17"/>
      <c r="S793" s="17"/>
      <c r="T793" s="17"/>
      <c r="U793" s="17"/>
      <c r="V793" s="17"/>
      <c r="W793" s="17"/>
      <c r="X793" s="17"/>
      <c r="Y793" s="17"/>
      <c r="Z793" s="17"/>
    </row>
    <row r="794">
      <c r="A794" s="379"/>
      <c r="B794" s="345">
        <v>462242.0</v>
      </c>
      <c r="C794" s="346">
        <v>45709.0</v>
      </c>
      <c r="D794" s="348"/>
      <c r="E794" s="348"/>
      <c r="F794" s="348"/>
      <c r="G794" s="347" t="s">
        <v>2033</v>
      </c>
      <c r="H794" s="349" t="s">
        <v>2036</v>
      </c>
      <c r="I794" s="352">
        <v>3531.52</v>
      </c>
      <c r="J794" s="380"/>
      <c r="K794" s="17"/>
      <c r="L794" s="17"/>
      <c r="M794" s="17"/>
      <c r="N794" s="17"/>
      <c r="O794" s="17"/>
      <c r="P794" s="17"/>
      <c r="Q794" s="17"/>
      <c r="R794" s="17"/>
      <c r="S794" s="17"/>
      <c r="T794" s="17"/>
      <c r="U794" s="17"/>
      <c r="V794" s="17"/>
      <c r="W794" s="17"/>
      <c r="X794" s="17"/>
      <c r="Y794" s="17"/>
      <c r="Z794" s="17"/>
    </row>
    <row r="795">
      <c r="A795" s="361" t="s">
        <v>68</v>
      </c>
      <c r="B795" s="362">
        <v>462243.0</v>
      </c>
      <c r="C795" s="399"/>
      <c r="D795" s="365"/>
      <c r="E795" s="365"/>
      <c r="F795" s="365"/>
      <c r="G795" s="365"/>
      <c r="H795" s="366" t="s">
        <v>68</v>
      </c>
      <c r="I795" s="400">
        <v>0.0</v>
      </c>
      <c r="J795" s="368" t="s">
        <v>68</v>
      </c>
      <c r="K795" s="275"/>
      <c r="L795" s="275"/>
      <c r="M795" s="275"/>
      <c r="N795" s="275"/>
      <c r="O795" s="275"/>
      <c r="P795" s="275"/>
      <c r="Q795" s="275"/>
      <c r="R795" s="275"/>
      <c r="S795" s="275"/>
      <c r="T795" s="275"/>
      <c r="U795" s="275"/>
      <c r="V795" s="275"/>
      <c r="W795" s="275"/>
      <c r="X795" s="275"/>
      <c r="Y795" s="275"/>
      <c r="Z795" s="275"/>
    </row>
    <row r="796">
      <c r="A796" s="361" t="s">
        <v>68</v>
      </c>
      <c r="B796" s="362">
        <v>462244.0</v>
      </c>
      <c r="C796" s="399"/>
      <c r="D796" s="365"/>
      <c r="E796" s="365"/>
      <c r="F796" s="365"/>
      <c r="G796" s="365"/>
      <c r="H796" s="366" t="s">
        <v>68</v>
      </c>
      <c r="I796" s="400">
        <v>0.0</v>
      </c>
      <c r="J796" s="368" t="s">
        <v>68</v>
      </c>
      <c r="K796" s="275"/>
      <c r="L796" s="275"/>
      <c r="M796" s="275"/>
      <c r="N796" s="275"/>
      <c r="O796" s="275"/>
      <c r="P796" s="275"/>
      <c r="Q796" s="275"/>
      <c r="R796" s="275"/>
      <c r="S796" s="275"/>
      <c r="T796" s="275"/>
      <c r="U796" s="275"/>
      <c r="V796" s="275"/>
      <c r="W796" s="275"/>
      <c r="X796" s="275"/>
      <c r="Y796" s="275"/>
      <c r="Z796" s="275"/>
    </row>
    <row r="797">
      <c r="A797" s="361" t="s">
        <v>68</v>
      </c>
      <c r="B797" s="362">
        <v>462245.0</v>
      </c>
      <c r="C797" s="399"/>
      <c r="D797" s="365"/>
      <c r="E797" s="365"/>
      <c r="F797" s="365"/>
      <c r="G797" s="365"/>
      <c r="H797" s="366" t="s">
        <v>68</v>
      </c>
      <c r="I797" s="400">
        <v>0.0</v>
      </c>
      <c r="J797" s="368" t="s">
        <v>68</v>
      </c>
      <c r="K797" s="275"/>
      <c r="L797" s="275"/>
      <c r="M797" s="275"/>
      <c r="N797" s="275"/>
      <c r="O797" s="275"/>
      <c r="P797" s="275"/>
      <c r="Q797" s="275"/>
      <c r="R797" s="275"/>
      <c r="S797" s="275"/>
      <c r="T797" s="275"/>
      <c r="U797" s="275"/>
      <c r="V797" s="275"/>
      <c r="W797" s="275"/>
      <c r="X797" s="275"/>
      <c r="Y797" s="275"/>
      <c r="Z797" s="275"/>
    </row>
    <row r="798">
      <c r="A798" s="361" t="s">
        <v>68</v>
      </c>
      <c r="B798" s="362">
        <v>462246.0</v>
      </c>
      <c r="C798" s="399"/>
      <c r="D798" s="365"/>
      <c r="E798" s="365"/>
      <c r="F798" s="365"/>
      <c r="G798" s="365"/>
      <c r="H798" s="366" t="s">
        <v>68</v>
      </c>
      <c r="I798" s="400">
        <v>0.0</v>
      </c>
      <c r="J798" s="368" t="s">
        <v>68</v>
      </c>
      <c r="K798" s="275"/>
      <c r="L798" s="275"/>
      <c r="M798" s="275"/>
      <c r="N798" s="275"/>
      <c r="O798" s="275"/>
      <c r="P798" s="275"/>
      <c r="Q798" s="275"/>
      <c r="R798" s="275"/>
      <c r="S798" s="275"/>
      <c r="T798" s="275"/>
      <c r="U798" s="275"/>
      <c r="V798" s="275"/>
      <c r="W798" s="275"/>
      <c r="X798" s="275"/>
      <c r="Y798" s="275"/>
      <c r="Z798" s="275"/>
    </row>
    <row r="799">
      <c r="A799" s="361" t="s">
        <v>68</v>
      </c>
      <c r="B799" s="362">
        <v>462247.0</v>
      </c>
      <c r="C799" s="399"/>
      <c r="D799" s="365"/>
      <c r="E799" s="365"/>
      <c r="F799" s="365"/>
      <c r="G799" s="365"/>
      <c r="H799" s="366" t="s">
        <v>68</v>
      </c>
      <c r="I799" s="400">
        <v>0.0</v>
      </c>
      <c r="J799" s="368" t="s">
        <v>68</v>
      </c>
      <c r="K799" s="275"/>
      <c r="L799" s="275"/>
      <c r="M799" s="275"/>
      <c r="N799" s="275"/>
      <c r="O799" s="275"/>
      <c r="P799" s="275"/>
      <c r="Q799" s="275"/>
      <c r="R799" s="275"/>
      <c r="S799" s="275"/>
      <c r="T799" s="275"/>
      <c r="U799" s="275"/>
      <c r="V799" s="275"/>
      <c r="W799" s="275"/>
      <c r="X799" s="275"/>
      <c r="Y799" s="275"/>
      <c r="Z799" s="275"/>
    </row>
    <row r="800">
      <c r="A800" s="361" t="s">
        <v>68</v>
      </c>
      <c r="B800" s="362">
        <v>462248.0</v>
      </c>
      <c r="C800" s="399"/>
      <c r="D800" s="365"/>
      <c r="E800" s="365"/>
      <c r="F800" s="365"/>
      <c r="G800" s="365"/>
      <c r="H800" s="366" t="s">
        <v>68</v>
      </c>
      <c r="I800" s="400">
        <v>0.0</v>
      </c>
      <c r="J800" s="368" t="s">
        <v>68</v>
      </c>
      <c r="K800" s="275"/>
      <c r="L800" s="275"/>
      <c r="M800" s="275"/>
      <c r="N800" s="275"/>
      <c r="O800" s="275"/>
      <c r="P800" s="275"/>
      <c r="Q800" s="275"/>
      <c r="R800" s="275"/>
      <c r="S800" s="275"/>
      <c r="T800" s="275"/>
      <c r="U800" s="275"/>
      <c r="V800" s="275"/>
      <c r="W800" s="275"/>
      <c r="X800" s="275"/>
      <c r="Y800" s="275"/>
      <c r="Z800" s="275"/>
    </row>
    <row r="801">
      <c r="A801" s="361" t="s">
        <v>68</v>
      </c>
      <c r="B801" s="362">
        <v>462249.0</v>
      </c>
      <c r="C801" s="399"/>
      <c r="D801" s="365"/>
      <c r="E801" s="365"/>
      <c r="F801" s="365"/>
      <c r="G801" s="365"/>
      <c r="H801" s="366" t="s">
        <v>68</v>
      </c>
      <c r="I801" s="400">
        <v>0.0</v>
      </c>
      <c r="J801" s="368" t="s">
        <v>68</v>
      </c>
      <c r="K801" s="275"/>
      <c r="L801" s="275"/>
      <c r="M801" s="275"/>
      <c r="N801" s="275"/>
      <c r="O801" s="275"/>
      <c r="P801" s="275"/>
      <c r="Q801" s="275"/>
      <c r="R801" s="275"/>
      <c r="S801" s="275"/>
      <c r="T801" s="275"/>
      <c r="U801" s="275"/>
      <c r="V801" s="275"/>
      <c r="W801" s="275"/>
      <c r="X801" s="275"/>
      <c r="Y801" s="275"/>
      <c r="Z801" s="275"/>
    </row>
    <row r="802">
      <c r="A802" s="361" t="s">
        <v>68</v>
      </c>
      <c r="B802" s="362">
        <v>462250.0</v>
      </c>
      <c r="C802" s="399"/>
      <c r="D802" s="365"/>
      <c r="E802" s="365"/>
      <c r="F802" s="365"/>
      <c r="G802" s="365"/>
      <c r="H802" s="366" t="s">
        <v>68</v>
      </c>
      <c r="I802" s="400">
        <v>0.0</v>
      </c>
      <c r="J802" s="368" t="s">
        <v>68</v>
      </c>
      <c r="K802" s="275"/>
      <c r="L802" s="275"/>
      <c r="M802" s="275"/>
      <c r="N802" s="275"/>
      <c r="O802" s="275"/>
      <c r="P802" s="275"/>
      <c r="Q802" s="275"/>
      <c r="R802" s="275"/>
      <c r="S802" s="275"/>
      <c r="T802" s="275"/>
      <c r="U802" s="275"/>
      <c r="V802" s="275"/>
      <c r="W802" s="275"/>
      <c r="X802" s="275"/>
      <c r="Y802" s="275"/>
      <c r="Z802" s="275"/>
    </row>
    <row r="803">
      <c r="A803" s="382" t="s">
        <v>2039</v>
      </c>
      <c r="B803" s="383">
        <v>462251.0</v>
      </c>
      <c r="C803" s="384">
        <v>45719.0</v>
      </c>
      <c r="D803" s="385" t="s">
        <v>2040</v>
      </c>
      <c r="E803" s="386"/>
      <c r="F803" s="386"/>
      <c r="G803" s="386"/>
      <c r="H803" s="387" t="s">
        <v>1349</v>
      </c>
      <c r="I803" s="398">
        <v>396.64</v>
      </c>
      <c r="J803" s="389" t="s">
        <v>2041</v>
      </c>
      <c r="K803" s="267"/>
      <c r="L803" s="267"/>
      <c r="M803" s="267"/>
      <c r="N803" s="267"/>
      <c r="O803" s="267"/>
      <c r="P803" s="267"/>
      <c r="Q803" s="267"/>
      <c r="R803" s="267"/>
      <c r="S803" s="267"/>
      <c r="T803" s="267"/>
      <c r="U803" s="267"/>
      <c r="V803" s="267"/>
      <c r="W803" s="267"/>
      <c r="X803" s="267"/>
      <c r="Y803" s="267"/>
      <c r="Z803" s="267"/>
    </row>
    <row r="804">
      <c r="A804" s="382">
        <v>16679.0</v>
      </c>
      <c r="B804" s="383">
        <v>462252.0</v>
      </c>
      <c r="C804" s="384">
        <v>45719.0</v>
      </c>
      <c r="D804" s="385" t="s">
        <v>2042</v>
      </c>
      <c r="E804" s="386"/>
      <c r="F804" s="386"/>
      <c r="G804" s="386"/>
      <c r="H804" s="387" t="s">
        <v>1394</v>
      </c>
      <c r="I804" s="398">
        <v>749.55</v>
      </c>
      <c r="J804" s="389" t="s">
        <v>2043</v>
      </c>
      <c r="K804" s="267"/>
      <c r="L804" s="267"/>
      <c r="M804" s="267"/>
      <c r="N804" s="267"/>
      <c r="O804" s="267"/>
      <c r="P804" s="267"/>
      <c r="Q804" s="267"/>
      <c r="R804" s="267"/>
      <c r="S804" s="267"/>
      <c r="T804" s="267"/>
      <c r="U804" s="267"/>
      <c r="V804" s="267"/>
      <c r="W804" s="267"/>
      <c r="X804" s="267"/>
      <c r="Y804" s="267"/>
      <c r="Z804" s="267"/>
    </row>
    <row r="805">
      <c r="A805" s="382" t="s">
        <v>2044</v>
      </c>
      <c r="B805" s="383">
        <v>462253.0</v>
      </c>
      <c r="C805" s="384">
        <v>45719.0</v>
      </c>
      <c r="D805" s="386"/>
      <c r="E805" s="386"/>
      <c r="F805" s="385"/>
      <c r="G805" s="385" t="s">
        <v>2045</v>
      </c>
      <c r="H805" s="387" t="s">
        <v>1434</v>
      </c>
      <c r="I805" s="398">
        <v>809.31</v>
      </c>
      <c r="J805" s="389" t="s">
        <v>2046</v>
      </c>
      <c r="K805" s="267"/>
      <c r="L805" s="267"/>
      <c r="M805" s="267"/>
      <c r="N805" s="267"/>
      <c r="O805" s="267"/>
      <c r="P805" s="267"/>
      <c r="Q805" s="267"/>
      <c r="R805" s="267"/>
      <c r="S805" s="267"/>
      <c r="T805" s="267"/>
      <c r="U805" s="267"/>
      <c r="V805" s="267"/>
      <c r="W805" s="267"/>
      <c r="X805" s="267"/>
      <c r="Y805" s="267"/>
      <c r="Z805" s="267"/>
    </row>
    <row r="806">
      <c r="A806" s="382">
        <v>17040.0</v>
      </c>
      <c r="B806" s="383">
        <v>462254.0</v>
      </c>
      <c r="C806" s="384">
        <v>45719.0</v>
      </c>
      <c r="D806" s="386"/>
      <c r="E806" s="386"/>
      <c r="F806" s="385"/>
      <c r="G806" s="385" t="s">
        <v>2045</v>
      </c>
      <c r="H806" s="387" t="s">
        <v>1434</v>
      </c>
      <c r="I806" s="398">
        <v>809.31</v>
      </c>
      <c r="J806" s="389" t="s">
        <v>2047</v>
      </c>
      <c r="K806" s="267"/>
      <c r="L806" s="267"/>
      <c r="M806" s="267"/>
      <c r="N806" s="267"/>
      <c r="O806" s="267"/>
      <c r="P806" s="267"/>
      <c r="Q806" s="267"/>
      <c r="R806" s="267"/>
      <c r="S806" s="267"/>
      <c r="T806" s="267"/>
      <c r="U806" s="267"/>
      <c r="V806" s="267"/>
      <c r="W806" s="267"/>
      <c r="X806" s="267"/>
      <c r="Y806" s="267"/>
      <c r="Z806" s="267"/>
    </row>
    <row r="807">
      <c r="A807" s="382" t="s">
        <v>2048</v>
      </c>
      <c r="B807" s="383">
        <v>462255.0</v>
      </c>
      <c r="C807" s="418">
        <v>45719.0</v>
      </c>
      <c r="D807" s="386"/>
      <c r="E807" s="386"/>
      <c r="F807" s="386"/>
      <c r="G807" s="385" t="s">
        <v>2049</v>
      </c>
      <c r="H807" s="387" t="s">
        <v>1739</v>
      </c>
      <c r="I807" s="388">
        <f>396.64*6</f>
        <v>2379.84</v>
      </c>
      <c r="J807" s="389" t="s">
        <v>2050</v>
      </c>
      <c r="K807" s="267"/>
      <c r="L807" s="267"/>
      <c r="M807" s="267"/>
      <c r="N807" s="267"/>
      <c r="O807" s="267"/>
      <c r="P807" s="267"/>
      <c r="Q807" s="267"/>
      <c r="R807" s="267"/>
      <c r="S807" s="267"/>
      <c r="T807" s="267"/>
      <c r="U807" s="267"/>
      <c r="V807" s="267"/>
      <c r="W807" s="267"/>
      <c r="X807" s="267"/>
      <c r="Y807" s="267"/>
      <c r="Z807" s="267"/>
    </row>
    <row r="808" hidden="1">
      <c r="A808" s="344">
        <v>17120.0</v>
      </c>
      <c r="B808" s="419">
        <v>462256.0</v>
      </c>
      <c r="C808" s="420">
        <v>45719.0</v>
      </c>
      <c r="D808" s="421" t="s">
        <v>2051</v>
      </c>
      <c r="E808" s="421" t="s">
        <v>76</v>
      </c>
      <c r="F808" s="421" t="s">
        <v>1791</v>
      </c>
      <c r="G808" s="422"/>
      <c r="H808" s="423" t="s">
        <v>2052</v>
      </c>
      <c r="I808" s="424">
        <v>749.55</v>
      </c>
      <c r="J808" s="344" t="s">
        <v>2053</v>
      </c>
      <c r="K808" s="425"/>
      <c r="L808" s="425"/>
      <c r="M808" s="425"/>
      <c r="N808" s="425"/>
      <c r="O808" s="425"/>
      <c r="P808" s="425"/>
      <c r="Q808" s="425"/>
    </row>
    <row r="809">
      <c r="A809" s="344">
        <v>17120.0</v>
      </c>
      <c r="B809" s="345">
        <v>462256.0</v>
      </c>
      <c r="C809" s="346">
        <v>45719.0</v>
      </c>
      <c r="D809" s="347" t="s">
        <v>2051</v>
      </c>
      <c r="E809" s="347" t="s">
        <v>76</v>
      </c>
      <c r="F809" s="347" t="s">
        <v>1791</v>
      </c>
      <c r="G809" s="348"/>
      <c r="H809" s="349" t="s">
        <v>1394</v>
      </c>
      <c r="I809" s="352">
        <v>749.55</v>
      </c>
      <c r="J809" s="351" t="s">
        <v>2053</v>
      </c>
      <c r="K809" s="17"/>
      <c r="L809" s="17"/>
      <c r="M809" s="17"/>
      <c r="N809" s="17"/>
      <c r="O809" s="17"/>
      <c r="P809" s="17"/>
      <c r="Q809" s="17"/>
      <c r="R809" s="17"/>
      <c r="S809" s="17"/>
      <c r="T809" s="17"/>
      <c r="U809" s="17"/>
      <c r="V809" s="17"/>
      <c r="W809" s="17"/>
      <c r="X809" s="17"/>
      <c r="Y809" s="17"/>
      <c r="Z809" s="17"/>
    </row>
    <row r="810">
      <c r="A810" s="382">
        <v>14716.0</v>
      </c>
      <c r="B810" s="383">
        <v>462257.0</v>
      </c>
      <c r="C810" s="384">
        <v>45719.0</v>
      </c>
      <c r="D810" s="385" t="s">
        <v>202</v>
      </c>
      <c r="E810" s="385" t="s">
        <v>1005</v>
      </c>
      <c r="F810" s="385" t="s">
        <v>2054</v>
      </c>
      <c r="G810" s="386"/>
      <c r="H810" s="387" t="s">
        <v>2055</v>
      </c>
      <c r="I810" s="388">
        <f>3861.45+5633.88</f>
        <v>9495.33</v>
      </c>
      <c r="J810" s="389" t="s">
        <v>2056</v>
      </c>
      <c r="K810" s="267"/>
      <c r="L810" s="267"/>
      <c r="M810" s="267"/>
      <c r="N810" s="267"/>
      <c r="O810" s="267"/>
      <c r="P810" s="267"/>
      <c r="Q810" s="267"/>
      <c r="R810" s="267"/>
      <c r="S810" s="267"/>
      <c r="T810" s="267"/>
      <c r="U810" s="267"/>
      <c r="V810" s="267"/>
      <c r="W810" s="267"/>
      <c r="X810" s="267"/>
      <c r="Y810" s="267"/>
      <c r="Z810" s="267"/>
    </row>
    <row r="811">
      <c r="A811" s="382">
        <v>17083.0</v>
      </c>
      <c r="B811" s="383">
        <v>462258.0</v>
      </c>
      <c r="C811" s="384">
        <v>45719.0</v>
      </c>
      <c r="D811" s="386"/>
      <c r="E811" s="386"/>
      <c r="F811" s="386"/>
      <c r="G811" s="385" t="s">
        <v>2057</v>
      </c>
      <c r="H811" s="387" t="s">
        <v>2058</v>
      </c>
      <c r="I811" s="398">
        <v>209.27</v>
      </c>
      <c r="J811" s="389" t="s">
        <v>2059</v>
      </c>
      <c r="K811" s="267"/>
      <c r="L811" s="267"/>
      <c r="M811" s="267"/>
      <c r="N811" s="267"/>
      <c r="O811" s="267"/>
      <c r="P811" s="267"/>
      <c r="Q811" s="267"/>
      <c r="R811" s="267"/>
      <c r="S811" s="267"/>
      <c r="T811" s="267"/>
      <c r="U811" s="267"/>
      <c r="V811" s="267"/>
      <c r="W811" s="267"/>
      <c r="X811" s="267"/>
      <c r="Y811" s="267"/>
      <c r="Z811" s="267"/>
    </row>
    <row r="812">
      <c r="A812" s="382">
        <v>16900.0</v>
      </c>
      <c r="B812" s="383">
        <v>462259.0</v>
      </c>
      <c r="C812" s="384">
        <v>45719.0</v>
      </c>
      <c r="D812" s="385" t="s">
        <v>1636</v>
      </c>
      <c r="E812" s="385" t="s">
        <v>1931</v>
      </c>
      <c r="F812" s="385" t="s">
        <v>2060</v>
      </c>
      <c r="G812" s="386"/>
      <c r="H812" s="387" t="s">
        <v>1394</v>
      </c>
      <c r="I812" s="398">
        <v>749.55</v>
      </c>
      <c r="J812" s="389" t="s">
        <v>2061</v>
      </c>
      <c r="K812" s="267"/>
      <c r="L812" s="267"/>
      <c r="M812" s="267"/>
      <c r="N812" s="267"/>
      <c r="O812" s="267"/>
      <c r="P812" s="267"/>
      <c r="Q812" s="267"/>
      <c r="R812" s="267"/>
      <c r="S812" s="267"/>
      <c r="T812" s="267"/>
      <c r="U812" s="267"/>
      <c r="V812" s="267"/>
      <c r="W812" s="267"/>
      <c r="X812" s="267"/>
      <c r="Y812" s="267"/>
      <c r="Z812" s="267"/>
    </row>
    <row r="813">
      <c r="A813" s="344">
        <v>16775.0</v>
      </c>
      <c r="B813" s="345">
        <v>462260.0</v>
      </c>
      <c r="C813" s="346">
        <v>45719.0</v>
      </c>
      <c r="D813" s="347" t="s">
        <v>2062</v>
      </c>
      <c r="E813" s="347" t="s">
        <v>2063</v>
      </c>
      <c r="F813" s="347" t="s">
        <v>2064</v>
      </c>
      <c r="G813" s="348"/>
      <c r="H813" s="349" t="s">
        <v>2016</v>
      </c>
      <c r="I813" s="352">
        <v>246.19</v>
      </c>
      <c r="J813" s="351" t="s">
        <v>2065</v>
      </c>
      <c r="K813" s="17"/>
      <c r="L813" s="17"/>
      <c r="M813" s="17"/>
      <c r="N813" s="17"/>
      <c r="O813" s="17"/>
      <c r="P813" s="17"/>
      <c r="Q813" s="17"/>
      <c r="R813" s="17"/>
      <c r="S813" s="17"/>
      <c r="T813" s="17"/>
      <c r="U813" s="17"/>
      <c r="V813" s="17"/>
      <c r="W813" s="17"/>
      <c r="X813" s="17"/>
      <c r="Y813" s="17"/>
      <c r="Z813" s="17"/>
    </row>
    <row r="814" hidden="1">
      <c r="A814" s="344" t="s">
        <v>2066</v>
      </c>
      <c r="B814" s="419">
        <v>462261.0</v>
      </c>
      <c r="C814" s="426">
        <v>45720.0</v>
      </c>
      <c r="D814" s="421" t="s">
        <v>2067</v>
      </c>
      <c r="E814" s="422"/>
      <c r="F814" s="422"/>
      <c r="G814" s="422"/>
      <c r="H814" s="423" t="s">
        <v>2052</v>
      </c>
      <c r="I814" s="424">
        <v>749.55</v>
      </c>
      <c r="J814" s="344" t="s">
        <v>2068</v>
      </c>
      <c r="K814" s="425"/>
      <c r="L814" s="425"/>
      <c r="M814" s="425"/>
      <c r="N814" s="425"/>
      <c r="O814" s="425"/>
      <c r="P814" s="425"/>
      <c r="Q814" s="425"/>
    </row>
    <row r="815">
      <c r="A815" s="427" t="s">
        <v>2066</v>
      </c>
      <c r="B815" s="428">
        <v>462261.0</v>
      </c>
      <c r="C815" s="429">
        <v>45720.0</v>
      </c>
      <c r="D815" s="430" t="s">
        <v>2067</v>
      </c>
      <c r="E815" s="431"/>
      <c r="F815" s="431"/>
      <c r="G815" s="431"/>
      <c r="H815" s="432" t="s">
        <v>1394</v>
      </c>
      <c r="I815" s="433">
        <v>749.55</v>
      </c>
      <c r="J815" s="434" t="s">
        <v>2068</v>
      </c>
      <c r="K815" s="435"/>
      <c r="L815" s="435"/>
      <c r="M815" s="435"/>
      <c r="N815" s="435"/>
      <c r="O815" s="435"/>
      <c r="P815" s="435"/>
      <c r="Q815" s="435"/>
      <c r="R815" s="435"/>
      <c r="S815" s="435"/>
      <c r="T815" s="435"/>
      <c r="U815" s="435"/>
      <c r="V815" s="435"/>
      <c r="W815" s="435"/>
      <c r="X815" s="435"/>
      <c r="Y815" s="435"/>
      <c r="Z815" s="435"/>
    </row>
    <row r="816">
      <c r="A816" s="361" t="s">
        <v>68</v>
      </c>
      <c r="B816" s="362">
        <v>462262.0</v>
      </c>
      <c r="C816" s="399"/>
      <c r="D816" s="365"/>
      <c r="E816" s="365"/>
      <c r="F816" s="365"/>
      <c r="G816" s="365"/>
      <c r="H816" s="366" t="s">
        <v>68</v>
      </c>
      <c r="I816" s="400">
        <v>0.0</v>
      </c>
      <c r="J816" s="368" t="s">
        <v>68</v>
      </c>
      <c r="K816" s="275"/>
      <c r="L816" s="275"/>
      <c r="M816" s="275"/>
      <c r="N816" s="275"/>
      <c r="O816" s="275"/>
      <c r="P816" s="275"/>
      <c r="Q816" s="275"/>
      <c r="R816" s="275"/>
      <c r="S816" s="275"/>
      <c r="T816" s="275"/>
      <c r="U816" s="275"/>
      <c r="V816" s="275"/>
      <c r="W816" s="275"/>
      <c r="X816" s="275"/>
      <c r="Y816" s="275"/>
      <c r="Z816" s="275"/>
    </row>
    <row r="817">
      <c r="A817" s="382" t="s">
        <v>2069</v>
      </c>
      <c r="B817" s="383">
        <v>462263.0</v>
      </c>
      <c r="C817" s="384">
        <v>45720.0</v>
      </c>
      <c r="D817" s="385" t="s">
        <v>2070</v>
      </c>
      <c r="E817" s="385" t="s">
        <v>1475</v>
      </c>
      <c r="F817" s="385" t="s">
        <v>2071</v>
      </c>
      <c r="G817" s="386"/>
      <c r="H817" s="387" t="s">
        <v>1857</v>
      </c>
      <c r="I817" s="398">
        <v>3861.45</v>
      </c>
      <c r="J817" s="389" t="s">
        <v>2072</v>
      </c>
      <c r="K817" s="267"/>
      <c r="L817" s="267"/>
      <c r="M817" s="267"/>
      <c r="N817" s="267"/>
      <c r="O817" s="267"/>
      <c r="P817" s="267"/>
      <c r="Q817" s="267"/>
      <c r="R817" s="267"/>
      <c r="S817" s="267"/>
      <c r="T817" s="267"/>
      <c r="U817" s="267"/>
      <c r="V817" s="267"/>
      <c r="W817" s="267"/>
      <c r="X817" s="267"/>
      <c r="Y817" s="267"/>
      <c r="Z817" s="267"/>
    </row>
    <row r="818">
      <c r="A818" s="382" t="s">
        <v>2073</v>
      </c>
      <c r="B818" s="383">
        <v>462264.0</v>
      </c>
      <c r="C818" s="384">
        <v>45720.0</v>
      </c>
      <c r="D818" s="385" t="s">
        <v>2074</v>
      </c>
      <c r="E818" s="385" t="s">
        <v>1475</v>
      </c>
      <c r="F818" s="385" t="s">
        <v>2071</v>
      </c>
      <c r="G818" s="386"/>
      <c r="H818" s="387" t="s">
        <v>2075</v>
      </c>
      <c r="I818" s="398">
        <v>3861.45</v>
      </c>
      <c r="J818" s="389" t="s">
        <v>2076</v>
      </c>
      <c r="K818" s="267"/>
      <c r="L818" s="267"/>
      <c r="M818" s="267"/>
      <c r="N818" s="267"/>
      <c r="O818" s="267"/>
      <c r="P818" s="267"/>
      <c r="Q818" s="267"/>
      <c r="R818" s="267"/>
      <c r="S818" s="267"/>
      <c r="T818" s="267"/>
      <c r="U818" s="267"/>
      <c r="V818" s="267"/>
      <c r="W818" s="267"/>
      <c r="X818" s="267"/>
      <c r="Y818" s="267"/>
      <c r="Z818" s="267"/>
    </row>
    <row r="819">
      <c r="A819" s="382">
        <v>17042.0</v>
      </c>
      <c r="B819" s="383">
        <v>462265.0</v>
      </c>
      <c r="C819" s="384">
        <v>45720.0</v>
      </c>
      <c r="D819" s="385" t="s">
        <v>2077</v>
      </c>
      <c r="E819" s="385" t="s">
        <v>2078</v>
      </c>
      <c r="F819" s="385" t="s">
        <v>2079</v>
      </c>
      <c r="G819" s="386"/>
      <c r="H819" s="387" t="s">
        <v>1434</v>
      </c>
      <c r="I819" s="398">
        <v>809.31</v>
      </c>
      <c r="J819" s="389" t="s">
        <v>2080</v>
      </c>
      <c r="K819" s="267"/>
      <c r="L819" s="267"/>
      <c r="M819" s="267"/>
      <c r="N819" s="267"/>
      <c r="O819" s="267"/>
      <c r="P819" s="267"/>
      <c r="Q819" s="267"/>
      <c r="R819" s="267"/>
      <c r="S819" s="267"/>
      <c r="T819" s="267"/>
      <c r="U819" s="267"/>
      <c r="V819" s="267"/>
      <c r="W819" s="267"/>
      <c r="X819" s="267"/>
      <c r="Y819" s="267"/>
      <c r="Z819" s="267"/>
    </row>
    <row r="820">
      <c r="A820" s="344">
        <v>14656.0</v>
      </c>
      <c r="B820" s="345">
        <v>462266.0</v>
      </c>
      <c r="C820" s="346">
        <v>45719.0</v>
      </c>
      <c r="D820" s="347" t="s">
        <v>2081</v>
      </c>
      <c r="E820" s="347" t="s">
        <v>2082</v>
      </c>
      <c r="F820" s="347" t="s">
        <v>2083</v>
      </c>
      <c r="G820" s="348"/>
      <c r="H820" s="349" t="s">
        <v>2084</v>
      </c>
      <c r="I820" s="350">
        <f>469.49*6+209.27</f>
        <v>3026.21</v>
      </c>
      <c r="J820" s="351" t="s">
        <v>2085</v>
      </c>
      <c r="K820" s="17"/>
      <c r="L820" s="17"/>
      <c r="M820" s="17"/>
      <c r="N820" s="17"/>
      <c r="O820" s="17"/>
      <c r="P820" s="17"/>
      <c r="Q820" s="17"/>
      <c r="R820" s="17"/>
      <c r="S820" s="17"/>
      <c r="T820" s="17"/>
      <c r="U820" s="17"/>
      <c r="V820" s="17"/>
      <c r="W820" s="17"/>
      <c r="X820" s="17"/>
      <c r="Y820" s="17"/>
      <c r="Z820" s="17"/>
    </row>
    <row r="821">
      <c r="A821" s="382">
        <v>16193.0</v>
      </c>
      <c r="B821" s="383">
        <v>462267.0</v>
      </c>
      <c r="C821" s="384">
        <v>45720.0</v>
      </c>
      <c r="D821" s="385" t="s">
        <v>2086</v>
      </c>
      <c r="E821" s="385" t="s">
        <v>2087</v>
      </c>
      <c r="F821" s="385" t="s">
        <v>927</v>
      </c>
      <c r="G821" s="386"/>
      <c r="H821" s="387" t="s">
        <v>2088</v>
      </c>
      <c r="I821" s="388">
        <f>1225.98+92.56</f>
        <v>1318.54</v>
      </c>
      <c r="J821" s="389" t="s">
        <v>2089</v>
      </c>
      <c r="K821" s="267"/>
      <c r="L821" s="267"/>
      <c r="M821" s="267"/>
      <c r="N821" s="267"/>
      <c r="O821" s="267"/>
      <c r="P821" s="267"/>
      <c r="Q821" s="267"/>
      <c r="R821" s="267"/>
      <c r="S821" s="267"/>
      <c r="T821" s="267"/>
      <c r="U821" s="267"/>
      <c r="V821" s="267"/>
      <c r="W821" s="267"/>
      <c r="X821" s="267"/>
      <c r="Y821" s="267"/>
      <c r="Z821" s="267"/>
    </row>
    <row r="822">
      <c r="A822" s="344" t="s">
        <v>2090</v>
      </c>
      <c r="B822" s="345">
        <v>462268.0</v>
      </c>
      <c r="C822" s="346">
        <v>45720.0</v>
      </c>
      <c r="D822" s="347" t="s">
        <v>709</v>
      </c>
      <c r="E822" s="347" t="s">
        <v>1953</v>
      </c>
      <c r="F822" s="348"/>
      <c r="G822" s="348"/>
      <c r="H822" s="436"/>
      <c r="I822" s="350"/>
      <c r="J822" s="380"/>
      <c r="K822" s="17"/>
      <c r="L822" s="17"/>
      <c r="M822" s="17"/>
      <c r="N822" s="17"/>
      <c r="O822" s="17"/>
      <c r="P822" s="17"/>
      <c r="Q822" s="17"/>
      <c r="R822" s="17"/>
      <c r="S822" s="17"/>
      <c r="T822" s="17"/>
      <c r="U822" s="17"/>
      <c r="V822" s="17"/>
      <c r="W822" s="17"/>
      <c r="X822" s="17"/>
      <c r="Y822" s="17"/>
      <c r="Z822" s="17"/>
    </row>
    <row r="823">
      <c r="A823" s="411"/>
      <c r="B823" s="412">
        <v>462269.0</v>
      </c>
      <c r="C823" s="346">
        <v>45720.0</v>
      </c>
      <c r="D823" s="413"/>
      <c r="E823" s="437" t="s">
        <v>105</v>
      </c>
      <c r="F823" s="413"/>
      <c r="G823" s="413"/>
      <c r="H823" s="414" t="s">
        <v>2091</v>
      </c>
      <c r="I823" s="438">
        <f>396.64*5</f>
        <v>1983.2</v>
      </c>
      <c r="J823" s="416" t="s">
        <v>2092</v>
      </c>
      <c r="K823" s="417"/>
      <c r="L823" s="417"/>
      <c r="M823" s="417"/>
      <c r="N823" s="417"/>
      <c r="O823" s="417"/>
      <c r="P823" s="417"/>
      <c r="Q823" s="417"/>
      <c r="R823" s="417"/>
      <c r="S823" s="417"/>
      <c r="T823" s="417"/>
      <c r="U823" s="417"/>
      <c r="V823" s="417"/>
      <c r="W823" s="417"/>
      <c r="X823" s="417"/>
      <c r="Y823" s="417"/>
      <c r="Z823" s="417"/>
    </row>
    <row r="824">
      <c r="A824" s="382">
        <v>16830.0</v>
      </c>
      <c r="B824" s="383">
        <v>462270.0</v>
      </c>
      <c r="C824" s="384">
        <v>45719.0</v>
      </c>
      <c r="D824" s="385" t="s">
        <v>214</v>
      </c>
      <c r="E824" s="385" t="s">
        <v>2093</v>
      </c>
      <c r="F824" s="385" t="s">
        <v>2094</v>
      </c>
      <c r="G824" s="386"/>
      <c r="H824" s="387" t="s">
        <v>1394</v>
      </c>
      <c r="I824" s="398">
        <v>749.55</v>
      </c>
      <c r="J824" s="389" t="s">
        <v>2095</v>
      </c>
      <c r="K824" s="267"/>
      <c r="L824" s="267"/>
      <c r="M824" s="267"/>
      <c r="N824" s="267"/>
      <c r="O824" s="267"/>
      <c r="P824" s="267"/>
      <c r="Q824" s="267"/>
      <c r="R824" s="267"/>
      <c r="S824" s="267"/>
      <c r="T824" s="267"/>
      <c r="U824" s="267"/>
      <c r="V824" s="267"/>
      <c r="W824" s="267"/>
      <c r="X824" s="267"/>
      <c r="Y824" s="267"/>
      <c r="Z824" s="267"/>
    </row>
    <row r="825">
      <c r="A825" s="382">
        <v>16020.0</v>
      </c>
      <c r="B825" s="383">
        <v>462271.0</v>
      </c>
      <c r="C825" s="384">
        <v>45720.0</v>
      </c>
      <c r="D825" s="385" t="s">
        <v>877</v>
      </c>
      <c r="E825" s="385" t="s">
        <v>105</v>
      </c>
      <c r="F825" s="386"/>
      <c r="G825" s="386"/>
      <c r="H825" s="387" t="s">
        <v>2096</v>
      </c>
      <c r="I825" s="388">
        <f t="shared" ref="I825:I826" si="11">749.55+987.9</f>
        <v>1737.45</v>
      </c>
      <c r="J825" s="389" t="s">
        <v>2097</v>
      </c>
      <c r="K825" s="267"/>
      <c r="L825" s="267"/>
      <c r="M825" s="267"/>
      <c r="N825" s="267"/>
      <c r="O825" s="267"/>
      <c r="P825" s="267"/>
      <c r="Q825" s="267"/>
      <c r="R825" s="267"/>
      <c r="S825" s="267"/>
      <c r="T825" s="267"/>
      <c r="U825" s="267"/>
      <c r="V825" s="267"/>
      <c r="W825" s="267"/>
      <c r="X825" s="267"/>
      <c r="Y825" s="267"/>
      <c r="Z825" s="267"/>
    </row>
    <row r="826">
      <c r="A826" s="382">
        <v>16021.0</v>
      </c>
      <c r="B826" s="383">
        <v>462272.0</v>
      </c>
      <c r="C826" s="384">
        <v>45720.0</v>
      </c>
      <c r="D826" s="385" t="s">
        <v>2098</v>
      </c>
      <c r="E826" s="385" t="s">
        <v>105</v>
      </c>
      <c r="F826" s="385" t="s">
        <v>1156</v>
      </c>
      <c r="G826" s="386"/>
      <c r="H826" s="387" t="s">
        <v>2099</v>
      </c>
      <c r="I826" s="388">
        <f t="shared" si="11"/>
        <v>1737.45</v>
      </c>
      <c r="J826" s="389" t="s">
        <v>2100</v>
      </c>
      <c r="K826" s="267"/>
      <c r="L826" s="267"/>
      <c r="M826" s="267"/>
      <c r="N826" s="267"/>
      <c r="O826" s="267"/>
      <c r="P826" s="267"/>
      <c r="Q826" s="267"/>
      <c r="R826" s="267"/>
      <c r="S826" s="267"/>
      <c r="T826" s="267"/>
      <c r="U826" s="267"/>
      <c r="V826" s="267"/>
      <c r="W826" s="267"/>
      <c r="X826" s="267"/>
      <c r="Y826" s="267"/>
      <c r="Z826" s="267"/>
    </row>
    <row r="827">
      <c r="A827" s="382">
        <v>16334.0</v>
      </c>
      <c r="B827" s="383">
        <v>462273.0</v>
      </c>
      <c r="C827" s="384">
        <v>45720.0</v>
      </c>
      <c r="D827" s="385" t="s">
        <v>2101</v>
      </c>
      <c r="E827" s="385" t="s">
        <v>655</v>
      </c>
      <c r="F827" s="385" t="s">
        <v>165</v>
      </c>
      <c r="G827" s="386"/>
      <c r="H827" s="387" t="s">
        <v>2102</v>
      </c>
      <c r="I827" s="388">
        <f>9495.33*2</f>
        <v>18990.66</v>
      </c>
      <c r="J827" s="389" t="s">
        <v>2103</v>
      </c>
      <c r="K827" s="267"/>
      <c r="L827" s="267"/>
      <c r="M827" s="267"/>
      <c r="N827" s="267"/>
      <c r="O827" s="267"/>
      <c r="P827" s="267"/>
      <c r="Q827" s="267"/>
      <c r="R827" s="267"/>
      <c r="S827" s="267"/>
      <c r="T827" s="267"/>
      <c r="U827" s="267"/>
      <c r="V827" s="267"/>
      <c r="W827" s="267"/>
      <c r="X827" s="267"/>
      <c r="Y827" s="267"/>
      <c r="Z827" s="267"/>
    </row>
    <row r="828">
      <c r="A828" s="382">
        <v>16892.0</v>
      </c>
      <c r="B828" s="383">
        <v>462274.0</v>
      </c>
      <c r="C828" s="384">
        <v>45720.0</v>
      </c>
      <c r="D828" s="385" t="s">
        <v>2104</v>
      </c>
      <c r="E828" s="385" t="s">
        <v>104</v>
      </c>
      <c r="F828" s="385" t="s">
        <v>165</v>
      </c>
      <c r="G828" s="386"/>
      <c r="H828" s="387" t="s">
        <v>2105</v>
      </c>
      <c r="I828" s="398">
        <v>92.56</v>
      </c>
      <c r="J828" s="389" t="s">
        <v>2106</v>
      </c>
      <c r="K828" s="267"/>
      <c r="L828" s="267"/>
      <c r="M828" s="267"/>
      <c r="N828" s="267"/>
      <c r="O828" s="267"/>
      <c r="P828" s="267"/>
      <c r="Q828" s="267"/>
      <c r="R828" s="267"/>
      <c r="S828" s="267"/>
      <c r="T828" s="267"/>
      <c r="U828" s="267"/>
      <c r="V828" s="267"/>
      <c r="W828" s="267"/>
      <c r="X828" s="267"/>
      <c r="Y828" s="267"/>
      <c r="Z828" s="267"/>
    </row>
    <row r="829">
      <c r="A829" s="382">
        <v>16609.0</v>
      </c>
      <c r="B829" s="383">
        <v>462275.0</v>
      </c>
      <c r="C829" s="384">
        <v>45720.0</v>
      </c>
      <c r="D829" s="385" t="s">
        <v>2107</v>
      </c>
      <c r="E829" s="385" t="s">
        <v>2108</v>
      </c>
      <c r="F829" s="385" t="s">
        <v>65</v>
      </c>
      <c r="G829" s="386"/>
      <c r="H829" s="387" t="s">
        <v>1394</v>
      </c>
      <c r="I829" s="398">
        <v>749.55</v>
      </c>
      <c r="J829" s="389" t="s">
        <v>2109</v>
      </c>
      <c r="K829" s="267"/>
      <c r="L829" s="267"/>
      <c r="M829" s="267"/>
      <c r="N829" s="267"/>
      <c r="O829" s="267"/>
      <c r="P829" s="267"/>
      <c r="Q829" s="267"/>
      <c r="R829" s="267"/>
      <c r="S829" s="267"/>
      <c r="T829" s="267"/>
      <c r="U829" s="267"/>
      <c r="V829" s="267"/>
      <c r="W829" s="267"/>
      <c r="X829" s="267"/>
      <c r="Y829" s="267"/>
      <c r="Z829" s="267"/>
    </row>
    <row r="830">
      <c r="A830" s="382">
        <v>16610.0</v>
      </c>
      <c r="B830" s="383">
        <v>462276.0</v>
      </c>
      <c r="C830" s="418">
        <v>45720.0</v>
      </c>
      <c r="D830" s="385" t="s">
        <v>2107</v>
      </c>
      <c r="E830" s="385" t="s">
        <v>2108</v>
      </c>
      <c r="F830" s="385" t="s">
        <v>65</v>
      </c>
      <c r="G830" s="386"/>
      <c r="H830" s="387" t="s">
        <v>1394</v>
      </c>
      <c r="I830" s="398">
        <v>749.55</v>
      </c>
      <c r="J830" s="389" t="s">
        <v>2109</v>
      </c>
      <c r="K830" s="267"/>
      <c r="L830" s="267"/>
      <c r="M830" s="267"/>
      <c r="N830" s="267"/>
      <c r="O830" s="267"/>
      <c r="P830" s="267"/>
      <c r="Q830" s="267"/>
      <c r="R830" s="267"/>
      <c r="S830" s="267"/>
      <c r="T830" s="267"/>
      <c r="U830" s="267"/>
      <c r="V830" s="267"/>
      <c r="W830" s="267"/>
      <c r="X830" s="267"/>
      <c r="Y830" s="267"/>
      <c r="Z830" s="267"/>
    </row>
    <row r="831">
      <c r="A831" s="344">
        <v>16702.0</v>
      </c>
      <c r="B831" s="345">
        <v>462277.0</v>
      </c>
      <c r="C831" s="346">
        <v>45720.0</v>
      </c>
      <c r="D831" s="348"/>
      <c r="E831" s="348"/>
      <c r="F831" s="348"/>
      <c r="G831" s="347" t="s">
        <v>2110</v>
      </c>
      <c r="H831" s="349" t="s">
        <v>2111</v>
      </c>
      <c r="I831" s="350">
        <f t="shared" ref="I831:I832" si="12">749.55+2754.03+857.19</f>
        <v>4360.77</v>
      </c>
      <c r="J831" s="351" t="s">
        <v>2112</v>
      </c>
      <c r="K831" s="17"/>
      <c r="L831" s="17"/>
      <c r="M831" s="17"/>
      <c r="N831" s="17"/>
      <c r="O831" s="17"/>
      <c r="P831" s="17"/>
      <c r="Q831" s="17"/>
      <c r="R831" s="17"/>
      <c r="S831" s="17"/>
      <c r="T831" s="17"/>
      <c r="U831" s="17"/>
      <c r="V831" s="17"/>
      <c r="W831" s="17"/>
      <c r="X831" s="17"/>
      <c r="Y831" s="17"/>
      <c r="Z831" s="17"/>
    </row>
    <row r="832">
      <c r="A832" s="344">
        <v>16703.0</v>
      </c>
      <c r="B832" s="345">
        <v>462278.0</v>
      </c>
      <c r="C832" s="346">
        <v>45720.0</v>
      </c>
      <c r="D832" s="348"/>
      <c r="E832" s="348"/>
      <c r="F832" s="348"/>
      <c r="G832" s="347" t="s">
        <v>2113</v>
      </c>
      <c r="H832" s="349" t="s">
        <v>2114</v>
      </c>
      <c r="I832" s="350">
        <f t="shared" si="12"/>
        <v>4360.77</v>
      </c>
      <c r="J832" s="351" t="s">
        <v>2115</v>
      </c>
      <c r="K832" s="17"/>
      <c r="L832" s="17"/>
      <c r="M832" s="17"/>
      <c r="N832" s="17"/>
      <c r="O832" s="17"/>
      <c r="P832" s="17"/>
      <c r="Q832" s="17"/>
      <c r="R832" s="17"/>
      <c r="S832" s="17"/>
      <c r="T832" s="17"/>
      <c r="U832" s="17"/>
      <c r="V832" s="17"/>
      <c r="W832" s="17"/>
      <c r="X832" s="17"/>
      <c r="Y832" s="17"/>
      <c r="Z832" s="17"/>
    </row>
    <row r="833">
      <c r="A833" s="344">
        <v>16704.0</v>
      </c>
      <c r="B833" s="345">
        <v>462279.0</v>
      </c>
      <c r="C833" s="346">
        <v>45355.0</v>
      </c>
      <c r="D833" s="348"/>
      <c r="E833" s="348"/>
      <c r="F833" s="348"/>
      <c r="G833" s="347" t="s">
        <v>2113</v>
      </c>
      <c r="H833" s="349" t="s">
        <v>2116</v>
      </c>
      <c r="I833" s="350">
        <f>749.55+3693.01+857.19</f>
        <v>5299.75</v>
      </c>
      <c r="J833" s="351" t="s">
        <v>2117</v>
      </c>
      <c r="K833" s="17"/>
      <c r="L833" s="17"/>
      <c r="M833" s="17"/>
      <c r="N833" s="17"/>
      <c r="O833" s="17"/>
      <c r="P833" s="17"/>
      <c r="Q833" s="17"/>
      <c r="R833" s="17"/>
      <c r="S833" s="17"/>
      <c r="T833" s="17"/>
      <c r="U833" s="17"/>
      <c r="V833" s="17"/>
      <c r="W833" s="17"/>
      <c r="X833" s="17"/>
      <c r="Y833" s="17"/>
      <c r="Z833" s="17"/>
    </row>
    <row r="834">
      <c r="A834" s="382">
        <v>16306.0</v>
      </c>
      <c r="B834" s="383">
        <v>462280.0</v>
      </c>
      <c r="C834" s="384">
        <v>45720.0</v>
      </c>
      <c r="D834" s="385" t="s">
        <v>2118</v>
      </c>
      <c r="E834" s="386"/>
      <c r="F834" s="386"/>
      <c r="G834" s="386"/>
      <c r="H834" s="387" t="s">
        <v>2119</v>
      </c>
      <c r="I834" s="398">
        <v>749.55</v>
      </c>
      <c r="J834" s="389" t="s">
        <v>2120</v>
      </c>
      <c r="K834" s="267"/>
      <c r="L834" s="267"/>
      <c r="M834" s="267"/>
      <c r="N834" s="267"/>
      <c r="O834" s="267"/>
      <c r="P834" s="267"/>
      <c r="Q834" s="267"/>
      <c r="R834" s="267"/>
      <c r="S834" s="267"/>
      <c r="T834" s="267"/>
      <c r="U834" s="267"/>
      <c r="V834" s="267"/>
      <c r="W834" s="267"/>
      <c r="X834" s="267"/>
      <c r="Y834" s="267"/>
      <c r="Z834" s="267"/>
    </row>
    <row r="835">
      <c r="A835" s="382">
        <v>15414.0</v>
      </c>
      <c r="B835" s="383">
        <v>462281.0</v>
      </c>
      <c r="C835" s="384">
        <v>45720.0</v>
      </c>
      <c r="D835" s="385" t="s">
        <v>2121</v>
      </c>
      <c r="E835" s="385" t="s">
        <v>2122</v>
      </c>
      <c r="F835" s="385" t="s">
        <v>2123</v>
      </c>
      <c r="G835" s="386"/>
      <c r="H835" s="387" t="s">
        <v>2124</v>
      </c>
      <c r="I835" s="398">
        <v>6210.54</v>
      </c>
      <c r="J835" s="389" t="s">
        <v>2125</v>
      </c>
      <c r="K835" s="267"/>
      <c r="L835" s="267"/>
      <c r="M835" s="267"/>
      <c r="N835" s="267"/>
      <c r="O835" s="267"/>
      <c r="P835" s="267"/>
      <c r="Q835" s="267"/>
      <c r="R835" s="267"/>
      <c r="S835" s="267"/>
      <c r="T835" s="267"/>
      <c r="U835" s="267"/>
      <c r="V835" s="267"/>
      <c r="W835" s="267"/>
      <c r="X835" s="267"/>
      <c r="Y835" s="267"/>
      <c r="Z835" s="267"/>
    </row>
    <row r="836">
      <c r="A836" s="382">
        <v>16296.0</v>
      </c>
      <c r="B836" s="383">
        <v>462282.0</v>
      </c>
      <c r="C836" s="384">
        <v>45720.0</v>
      </c>
      <c r="D836" s="385" t="s">
        <v>2126</v>
      </c>
      <c r="E836" s="385" t="s">
        <v>2127</v>
      </c>
      <c r="F836" s="385" t="s">
        <v>611</v>
      </c>
      <c r="G836" s="386"/>
      <c r="H836" s="387" t="s">
        <v>2128</v>
      </c>
      <c r="I836" s="388">
        <f>749.55+987.9</f>
        <v>1737.45</v>
      </c>
      <c r="J836" s="389" t="s">
        <v>2129</v>
      </c>
      <c r="K836" s="267"/>
      <c r="L836" s="267"/>
      <c r="M836" s="267"/>
      <c r="N836" s="267"/>
      <c r="O836" s="267"/>
      <c r="P836" s="267"/>
      <c r="Q836" s="267"/>
      <c r="R836" s="267"/>
      <c r="S836" s="267"/>
      <c r="T836" s="267"/>
      <c r="U836" s="267"/>
      <c r="V836" s="267"/>
      <c r="W836" s="267"/>
      <c r="X836" s="267"/>
      <c r="Y836" s="267"/>
      <c r="Z836" s="267"/>
    </row>
    <row r="837">
      <c r="A837" s="344" t="s">
        <v>2130</v>
      </c>
      <c r="B837" s="345">
        <v>462283.0</v>
      </c>
      <c r="C837" s="346">
        <v>45720.0</v>
      </c>
      <c r="D837" s="347" t="s">
        <v>2131</v>
      </c>
      <c r="E837" s="347" t="s">
        <v>2132</v>
      </c>
      <c r="F837" s="347" t="s">
        <v>2133</v>
      </c>
      <c r="G837" s="348"/>
      <c r="H837" s="349" t="s">
        <v>1681</v>
      </c>
      <c r="I837" s="352">
        <v>7722.89</v>
      </c>
      <c r="J837" s="351" t="s">
        <v>2134</v>
      </c>
      <c r="K837" s="17"/>
      <c r="L837" s="17"/>
      <c r="M837" s="17"/>
      <c r="N837" s="17"/>
      <c r="O837" s="17"/>
      <c r="P837" s="17"/>
      <c r="Q837" s="17"/>
      <c r="R837" s="17"/>
      <c r="S837" s="17"/>
      <c r="T837" s="17"/>
      <c r="U837" s="17"/>
      <c r="V837" s="17"/>
      <c r="W837" s="17"/>
      <c r="X837" s="17"/>
      <c r="Y837" s="17"/>
      <c r="Z837" s="17"/>
    </row>
    <row r="838">
      <c r="A838" s="382">
        <v>16264.0</v>
      </c>
      <c r="B838" s="383">
        <v>462284.0</v>
      </c>
      <c r="C838" s="384">
        <v>45720.0</v>
      </c>
      <c r="D838" s="385" t="s">
        <v>2135</v>
      </c>
      <c r="E838" s="386"/>
      <c r="F838" s="386"/>
      <c r="G838" s="386"/>
      <c r="H838" s="387" t="s">
        <v>1394</v>
      </c>
      <c r="I838" s="398">
        <v>749.55</v>
      </c>
      <c r="J838" s="389" t="s">
        <v>2136</v>
      </c>
      <c r="K838" s="267"/>
      <c r="L838" s="267"/>
      <c r="M838" s="267"/>
      <c r="N838" s="267"/>
      <c r="O838" s="267"/>
      <c r="P838" s="267"/>
      <c r="Q838" s="267"/>
      <c r="R838" s="267"/>
      <c r="S838" s="267"/>
      <c r="T838" s="267"/>
      <c r="U838" s="267"/>
      <c r="V838" s="267"/>
      <c r="W838" s="267"/>
      <c r="X838" s="267"/>
      <c r="Y838" s="267"/>
      <c r="Z838" s="267"/>
    </row>
    <row r="839">
      <c r="A839" s="361" t="s">
        <v>68</v>
      </c>
      <c r="B839" s="362">
        <v>462285.0</v>
      </c>
      <c r="C839" s="399"/>
      <c r="D839" s="365"/>
      <c r="E839" s="365"/>
      <c r="F839" s="365"/>
      <c r="G839" s="365"/>
      <c r="H839" s="366" t="s">
        <v>68</v>
      </c>
      <c r="I839" s="400">
        <v>0.0</v>
      </c>
      <c r="J839" s="368" t="s">
        <v>68</v>
      </c>
      <c r="K839" s="275"/>
      <c r="L839" s="275"/>
      <c r="M839" s="275"/>
      <c r="N839" s="275"/>
      <c r="O839" s="275"/>
      <c r="P839" s="275"/>
      <c r="Q839" s="275"/>
      <c r="R839" s="275"/>
      <c r="S839" s="275"/>
      <c r="T839" s="275"/>
      <c r="U839" s="275"/>
      <c r="V839" s="275"/>
      <c r="W839" s="275"/>
      <c r="X839" s="275"/>
      <c r="Y839" s="275"/>
      <c r="Z839" s="275"/>
    </row>
    <row r="840">
      <c r="A840" s="344" t="s">
        <v>2137</v>
      </c>
      <c r="B840" s="345">
        <v>462286.0</v>
      </c>
      <c r="C840" s="346">
        <v>45720.0</v>
      </c>
      <c r="D840" s="347" t="s">
        <v>2138</v>
      </c>
      <c r="E840" s="347" t="s">
        <v>1475</v>
      </c>
      <c r="F840" s="347" t="s">
        <v>1152</v>
      </c>
      <c r="G840" s="348"/>
      <c r="H840" s="349" t="s">
        <v>1362</v>
      </c>
      <c r="I840" s="350">
        <f>396.64*2</f>
        <v>793.28</v>
      </c>
      <c r="J840" s="351" t="s">
        <v>2137</v>
      </c>
      <c r="K840" s="17"/>
      <c r="L840" s="17"/>
      <c r="M840" s="17"/>
      <c r="N840" s="17"/>
      <c r="O840" s="17"/>
      <c r="P840" s="17"/>
      <c r="Q840" s="17"/>
      <c r="R840" s="17"/>
      <c r="S840" s="17"/>
      <c r="T840" s="17"/>
      <c r="U840" s="17"/>
      <c r="V840" s="17"/>
      <c r="W840" s="17"/>
      <c r="X840" s="17"/>
      <c r="Y840" s="17"/>
      <c r="Z840" s="17"/>
    </row>
    <row r="841">
      <c r="A841" s="382">
        <v>16078.0</v>
      </c>
      <c r="B841" s="383">
        <v>462287.0</v>
      </c>
      <c r="C841" s="384">
        <v>45720.0</v>
      </c>
      <c r="D841" s="385" t="s">
        <v>2139</v>
      </c>
      <c r="E841" s="385" t="s">
        <v>1941</v>
      </c>
      <c r="F841" s="385" t="s">
        <v>165</v>
      </c>
      <c r="G841" s="386"/>
      <c r="H841" s="387" t="s">
        <v>1432</v>
      </c>
      <c r="I841" s="398">
        <v>209.27</v>
      </c>
      <c r="J841" s="389" t="s">
        <v>2140</v>
      </c>
      <c r="K841" s="267"/>
      <c r="L841" s="267"/>
      <c r="M841" s="267"/>
      <c r="N841" s="267"/>
      <c r="O841" s="267"/>
      <c r="P841" s="267"/>
      <c r="Q841" s="267"/>
      <c r="R841" s="267"/>
      <c r="S841" s="267"/>
      <c r="T841" s="267"/>
      <c r="U841" s="267"/>
      <c r="V841" s="267"/>
      <c r="W841" s="267"/>
      <c r="X841" s="267"/>
      <c r="Y841" s="267"/>
      <c r="Z841" s="267"/>
    </row>
    <row r="842">
      <c r="A842" s="382" t="s">
        <v>2090</v>
      </c>
      <c r="B842" s="383">
        <v>462288.0</v>
      </c>
      <c r="C842" s="384">
        <v>45720.0</v>
      </c>
      <c r="D842" s="385" t="s">
        <v>644</v>
      </c>
      <c r="E842" s="385" t="s">
        <v>1447</v>
      </c>
      <c r="F842" s="385" t="s">
        <v>105</v>
      </c>
      <c r="G842" s="386"/>
      <c r="H842" s="387" t="s">
        <v>1465</v>
      </c>
      <c r="I842" s="388">
        <f>396.64*5</f>
        <v>1983.2</v>
      </c>
      <c r="J842" s="389" t="s">
        <v>2092</v>
      </c>
      <c r="K842" s="267"/>
      <c r="L842" s="267"/>
      <c r="M842" s="267"/>
      <c r="N842" s="267"/>
      <c r="O842" s="267"/>
      <c r="P842" s="267"/>
      <c r="Q842" s="267"/>
      <c r="R842" s="267"/>
      <c r="S842" s="267"/>
      <c r="T842" s="267"/>
      <c r="U842" s="267"/>
      <c r="V842" s="267"/>
      <c r="W842" s="267"/>
      <c r="X842" s="267"/>
      <c r="Y842" s="267"/>
      <c r="Z842" s="267"/>
    </row>
    <row r="843">
      <c r="A843" s="382">
        <v>16567.0</v>
      </c>
      <c r="B843" s="383">
        <v>462289.0</v>
      </c>
      <c r="C843" s="384">
        <v>45720.0</v>
      </c>
      <c r="D843" s="385" t="s">
        <v>2141</v>
      </c>
      <c r="E843" s="385" t="s">
        <v>2142</v>
      </c>
      <c r="F843" s="385" t="s">
        <v>2143</v>
      </c>
      <c r="G843" s="386"/>
      <c r="H843" s="387" t="s">
        <v>1394</v>
      </c>
      <c r="I843" s="398">
        <v>749.55</v>
      </c>
      <c r="J843" s="389" t="s">
        <v>2144</v>
      </c>
      <c r="K843" s="267"/>
      <c r="L843" s="267"/>
      <c r="M843" s="267"/>
      <c r="N843" s="267"/>
      <c r="O843" s="267"/>
      <c r="P843" s="267"/>
      <c r="Q843" s="267"/>
      <c r="R843" s="267"/>
      <c r="S843" s="267"/>
      <c r="T843" s="267"/>
      <c r="U843" s="267"/>
      <c r="V843" s="267"/>
      <c r="W843" s="267"/>
      <c r="X843" s="267"/>
      <c r="Y843" s="267"/>
      <c r="Z843" s="267"/>
    </row>
    <row r="844">
      <c r="A844" s="344">
        <v>11938.0</v>
      </c>
      <c r="B844" s="345">
        <v>462290.0</v>
      </c>
      <c r="C844" s="346">
        <v>45721.0</v>
      </c>
      <c r="D844" s="347" t="s">
        <v>2145</v>
      </c>
      <c r="E844" s="348"/>
      <c r="F844" s="348"/>
      <c r="G844" s="348"/>
      <c r="H844" s="349" t="s">
        <v>2146</v>
      </c>
      <c r="I844" s="350">
        <f>7722.89+1408.47</f>
        <v>9131.36</v>
      </c>
      <c r="J844" s="351" t="s">
        <v>2147</v>
      </c>
      <c r="K844" s="17">
        <f>496.49*3</f>
        <v>1489.47</v>
      </c>
      <c r="L844" s="17"/>
      <c r="M844" s="17"/>
      <c r="N844" s="17"/>
      <c r="O844" s="17"/>
      <c r="P844" s="17"/>
      <c r="Q844" s="17"/>
      <c r="R844" s="17"/>
      <c r="S844" s="17"/>
      <c r="T844" s="17"/>
      <c r="U844" s="17"/>
      <c r="V844" s="17"/>
      <c r="W844" s="17"/>
      <c r="X844" s="17"/>
      <c r="Y844" s="17"/>
      <c r="Z844" s="17"/>
    </row>
    <row r="845">
      <c r="A845" s="382">
        <v>16157.0</v>
      </c>
      <c r="B845" s="383">
        <v>462291.0</v>
      </c>
      <c r="C845" s="384">
        <v>45720.0</v>
      </c>
      <c r="D845" s="386"/>
      <c r="E845" s="386"/>
      <c r="F845" s="385" t="s">
        <v>2148</v>
      </c>
      <c r="G845" s="385" t="s">
        <v>2149</v>
      </c>
      <c r="H845" s="387" t="s">
        <v>2150</v>
      </c>
      <c r="I845" s="388">
        <f>12735.76+3273</f>
        <v>16008.76</v>
      </c>
      <c r="J845" s="389" t="s">
        <v>2151</v>
      </c>
      <c r="K845" s="267"/>
      <c r="L845" s="267"/>
      <c r="M845" s="267"/>
      <c r="N845" s="267"/>
      <c r="O845" s="267"/>
      <c r="P845" s="267"/>
      <c r="Q845" s="267"/>
      <c r="R845" s="267"/>
      <c r="S845" s="267"/>
      <c r="T845" s="267"/>
      <c r="U845" s="267"/>
      <c r="V845" s="267"/>
      <c r="W845" s="267"/>
      <c r="X845" s="267"/>
      <c r="Y845" s="267"/>
      <c r="Z845" s="267"/>
    </row>
    <row r="846">
      <c r="A846" s="382">
        <v>16788.0</v>
      </c>
      <c r="B846" s="383">
        <v>462292.0</v>
      </c>
      <c r="C846" s="384">
        <v>45720.0</v>
      </c>
      <c r="D846" s="385" t="s">
        <v>2152</v>
      </c>
      <c r="E846" s="385" t="s">
        <v>165</v>
      </c>
      <c r="F846" s="385" t="s">
        <v>1303</v>
      </c>
      <c r="G846" s="386"/>
      <c r="H846" s="387" t="s">
        <v>1378</v>
      </c>
      <c r="I846" s="398">
        <v>92.56</v>
      </c>
      <c r="J846" s="389" t="s">
        <v>2153</v>
      </c>
      <c r="K846" s="267"/>
      <c r="L846" s="267"/>
      <c r="M846" s="267"/>
      <c r="N846" s="267"/>
      <c r="O846" s="267"/>
      <c r="P846" s="267"/>
      <c r="Q846" s="267"/>
      <c r="R846" s="267"/>
      <c r="S846" s="267"/>
      <c r="T846" s="267"/>
      <c r="U846" s="267"/>
      <c r="V846" s="267"/>
      <c r="W846" s="267"/>
      <c r="X846" s="267"/>
      <c r="Y846" s="267"/>
      <c r="Z846" s="267"/>
    </row>
    <row r="847">
      <c r="A847" s="379"/>
      <c r="B847" s="345">
        <v>462293.0</v>
      </c>
      <c r="C847" s="439"/>
      <c r="D847" s="348"/>
      <c r="E847" s="348"/>
      <c r="F847" s="348"/>
      <c r="G847" s="348"/>
      <c r="H847" s="436"/>
      <c r="I847" s="350"/>
      <c r="J847" s="380"/>
      <c r="K847" s="17"/>
      <c r="L847" s="17"/>
      <c r="M847" s="17"/>
      <c r="N847" s="17"/>
      <c r="O847" s="17"/>
      <c r="P847" s="17"/>
      <c r="Q847" s="17"/>
      <c r="R847" s="17"/>
      <c r="S847" s="17"/>
      <c r="T847" s="17"/>
      <c r="U847" s="17"/>
      <c r="V847" s="17"/>
      <c r="W847" s="17"/>
      <c r="X847" s="17"/>
      <c r="Y847" s="17"/>
      <c r="Z847" s="17"/>
    </row>
    <row r="848">
      <c r="A848" s="382">
        <v>16676.0</v>
      </c>
      <c r="B848" s="383">
        <v>462294.0</v>
      </c>
      <c r="C848" s="384">
        <v>45721.0</v>
      </c>
      <c r="D848" s="385" t="s">
        <v>2154</v>
      </c>
      <c r="E848" s="386"/>
      <c r="F848" s="386"/>
      <c r="G848" s="386"/>
      <c r="H848" s="387" t="s">
        <v>1684</v>
      </c>
      <c r="I848" s="398">
        <v>857.19</v>
      </c>
      <c r="J848" s="389" t="s">
        <v>2155</v>
      </c>
      <c r="K848" s="267"/>
      <c r="L848" s="267"/>
      <c r="M848" s="267"/>
      <c r="N848" s="267"/>
      <c r="O848" s="267"/>
      <c r="P848" s="267"/>
      <c r="Q848" s="267"/>
      <c r="R848" s="267"/>
      <c r="S848" s="267"/>
      <c r="T848" s="267"/>
      <c r="U848" s="267"/>
      <c r="V848" s="267"/>
      <c r="W848" s="267"/>
      <c r="X848" s="267"/>
      <c r="Y848" s="267"/>
      <c r="Z848" s="267"/>
    </row>
    <row r="849">
      <c r="A849" s="382">
        <v>16675.0</v>
      </c>
      <c r="B849" s="383">
        <v>462295.0</v>
      </c>
      <c r="C849" s="384">
        <v>45721.0</v>
      </c>
      <c r="D849" s="385" t="s">
        <v>2156</v>
      </c>
      <c r="E849" s="385" t="s">
        <v>2157</v>
      </c>
      <c r="F849" s="385" t="s">
        <v>2158</v>
      </c>
      <c r="G849" s="386"/>
      <c r="H849" s="387" t="s">
        <v>2159</v>
      </c>
      <c r="I849" s="388">
        <f>3861.45+5633.88+857.19*2</f>
        <v>11209.71</v>
      </c>
      <c r="J849" s="389" t="s">
        <v>2160</v>
      </c>
      <c r="K849" s="267"/>
      <c r="L849" s="267"/>
      <c r="M849" s="267"/>
      <c r="N849" s="267"/>
      <c r="O849" s="267"/>
      <c r="P849" s="267"/>
      <c r="Q849" s="267"/>
      <c r="R849" s="267"/>
      <c r="S849" s="267"/>
      <c r="T849" s="267"/>
      <c r="U849" s="267"/>
      <c r="V849" s="267"/>
      <c r="W849" s="267"/>
      <c r="X849" s="267"/>
      <c r="Y849" s="267"/>
      <c r="Z849" s="267"/>
    </row>
    <row r="850">
      <c r="A850" s="379"/>
      <c r="B850" s="345">
        <v>462296.0</v>
      </c>
      <c r="C850" s="346">
        <v>45721.0</v>
      </c>
      <c r="D850" s="348"/>
      <c r="E850" s="348"/>
      <c r="F850" s="348"/>
      <c r="G850" s="348"/>
      <c r="H850" s="436"/>
      <c r="I850" s="352">
        <v>627.81</v>
      </c>
      <c r="J850" s="380"/>
      <c r="K850" s="17"/>
      <c r="L850" s="17"/>
      <c r="M850" s="17"/>
      <c r="N850" s="17"/>
      <c r="O850" s="17"/>
      <c r="P850" s="17"/>
      <c r="Q850" s="17"/>
      <c r="R850" s="17"/>
      <c r="S850" s="17"/>
      <c r="T850" s="17"/>
      <c r="U850" s="17"/>
      <c r="V850" s="17"/>
      <c r="W850" s="17"/>
      <c r="X850" s="17"/>
      <c r="Y850" s="17"/>
      <c r="Z850" s="17"/>
    </row>
    <row r="851">
      <c r="A851" s="379"/>
      <c r="B851" s="345">
        <v>462297.0</v>
      </c>
      <c r="C851" s="346">
        <v>45721.0</v>
      </c>
      <c r="D851" s="348"/>
      <c r="E851" s="348"/>
      <c r="F851" s="348"/>
      <c r="G851" s="348"/>
      <c r="H851" s="349" t="s">
        <v>2161</v>
      </c>
      <c r="I851" s="350">
        <f>209.27*2</f>
        <v>418.54</v>
      </c>
      <c r="J851" s="380"/>
      <c r="K851" s="17"/>
      <c r="L851" s="17"/>
      <c r="M851" s="17"/>
      <c r="N851" s="17"/>
      <c r="O851" s="17"/>
      <c r="P851" s="17"/>
      <c r="Q851" s="17"/>
      <c r="R851" s="17"/>
      <c r="S851" s="17"/>
      <c r="T851" s="17"/>
      <c r="U851" s="17"/>
      <c r="V851" s="17"/>
      <c r="W851" s="17"/>
      <c r="X851" s="17"/>
      <c r="Y851" s="17"/>
      <c r="Z851" s="17"/>
    </row>
    <row r="852">
      <c r="A852" s="382">
        <v>16857.0</v>
      </c>
      <c r="B852" s="383">
        <v>462298.0</v>
      </c>
      <c r="C852" s="384">
        <v>45720.0</v>
      </c>
      <c r="D852" s="385" t="s">
        <v>2162</v>
      </c>
      <c r="E852" s="385" t="s">
        <v>1270</v>
      </c>
      <c r="F852" s="385" t="s">
        <v>100</v>
      </c>
      <c r="G852" s="386"/>
      <c r="H852" s="387" t="s">
        <v>2163</v>
      </c>
      <c r="I852" s="388">
        <f t="shared" ref="I852:I854" si="13">92.56+749.55+987.9</f>
        <v>1830.01</v>
      </c>
      <c r="J852" s="389" t="s">
        <v>2164</v>
      </c>
      <c r="K852" s="267"/>
      <c r="L852" s="267"/>
      <c r="M852" s="267"/>
      <c r="N852" s="267"/>
      <c r="O852" s="267"/>
      <c r="P852" s="267"/>
      <c r="Q852" s="267"/>
      <c r="R852" s="267"/>
      <c r="S852" s="267"/>
      <c r="T852" s="267"/>
      <c r="U852" s="267"/>
      <c r="V852" s="267"/>
      <c r="W852" s="267"/>
      <c r="X852" s="267"/>
      <c r="Y852" s="267"/>
      <c r="Z852" s="267"/>
    </row>
    <row r="853">
      <c r="A853" s="382">
        <v>16822.0</v>
      </c>
      <c r="B853" s="383">
        <v>462299.0</v>
      </c>
      <c r="C853" s="384">
        <v>45721.0</v>
      </c>
      <c r="D853" s="386"/>
      <c r="E853" s="386"/>
      <c r="F853" s="386"/>
      <c r="G853" s="385" t="s">
        <v>2165</v>
      </c>
      <c r="H853" s="387" t="s">
        <v>2166</v>
      </c>
      <c r="I853" s="388">
        <f t="shared" si="13"/>
        <v>1830.01</v>
      </c>
      <c r="J853" s="389" t="s">
        <v>2167</v>
      </c>
      <c r="K853" s="267"/>
      <c r="L853" s="267"/>
      <c r="M853" s="267"/>
      <c r="N853" s="267"/>
      <c r="O853" s="267"/>
      <c r="P853" s="267"/>
      <c r="Q853" s="267"/>
      <c r="R853" s="267"/>
      <c r="S853" s="267"/>
      <c r="T853" s="267"/>
      <c r="U853" s="267"/>
      <c r="V853" s="267"/>
      <c r="W853" s="267"/>
      <c r="X853" s="267"/>
      <c r="Y853" s="267"/>
      <c r="Z853" s="267"/>
    </row>
    <row r="854">
      <c r="A854" s="382">
        <v>16541.0</v>
      </c>
      <c r="B854" s="383">
        <v>462300.0</v>
      </c>
      <c r="C854" s="384">
        <v>45721.0</v>
      </c>
      <c r="D854" s="386"/>
      <c r="E854" s="386"/>
      <c r="F854" s="385"/>
      <c r="G854" s="385" t="s">
        <v>2168</v>
      </c>
      <c r="H854" s="387" t="s">
        <v>2169</v>
      </c>
      <c r="I854" s="388">
        <f t="shared" si="13"/>
        <v>1830.01</v>
      </c>
      <c r="J854" s="389" t="s">
        <v>2170</v>
      </c>
      <c r="K854" s="267"/>
      <c r="L854" s="267"/>
      <c r="M854" s="267"/>
      <c r="N854" s="267"/>
      <c r="O854" s="267"/>
      <c r="P854" s="267"/>
      <c r="Q854" s="267"/>
      <c r="R854" s="267"/>
      <c r="S854" s="267"/>
      <c r="T854" s="267"/>
      <c r="U854" s="267"/>
      <c r="V854" s="267"/>
      <c r="W854" s="267"/>
      <c r="X854" s="267"/>
      <c r="Y854" s="267"/>
      <c r="Z854" s="267"/>
    </row>
    <row r="855">
      <c r="A855" s="382">
        <v>13825.0</v>
      </c>
      <c r="B855" s="383">
        <v>462301.0</v>
      </c>
      <c r="C855" s="384">
        <v>45701.0</v>
      </c>
      <c r="D855" s="386"/>
      <c r="E855" s="386"/>
      <c r="F855" s="386"/>
      <c r="G855" s="385" t="s">
        <v>2171</v>
      </c>
      <c r="H855" s="387" t="s">
        <v>1394</v>
      </c>
      <c r="I855" s="398">
        <v>749.55</v>
      </c>
      <c r="J855" s="389" t="s">
        <v>2172</v>
      </c>
      <c r="K855" s="267"/>
      <c r="L855" s="267"/>
      <c r="M855" s="267"/>
      <c r="N855" s="267"/>
      <c r="O855" s="267"/>
      <c r="P855" s="267"/>
      <c r="Q855" s="267"/>
      <c r="R855" s="267"/>
      <c r="S855" s="267"/>
      <c r="T855" s="267"/>
      <c r="U855" s="267"/>
      <c r="V855" s="267"/>
      <c r="W855" s="267"/>
      <c r="X855" s="267"/>
      <c r="Y855" s="267"/>
      <c r="Z855" s="267"/>
    </row>
    <row r="856">
      <c r="A856" s="382">
        <v>16496.0</v>
      </c>
      <c r="B856" s="383">
        <v>462302.0</v>
      </c>
      <c r="C856" s="384">
        <v>45701.0</v>
      </c>
      <c r="D856" s="385" t="s">
        <v>2173</v>
      </c>
      <c r="E856" s="385" t="s">
        <v>2174</v>
      </c>
      <c r="F856" s="385" t="s">
        <v>2175</v>
      </c>
      <c r="G856" s="386"/>
      <c r="H856" s="387" t="s">
        <v>2176</v>
      </c>
      <c r="I856" s="388">
        <f>3861.45+5633.88</f>
        <v>9495.33</v>
      </c>
      <c r="J856" s="389" t="s">
        <v>2177</v>
      </c>
      <c r="K856" s="267"/>
      <c r="L856" s="267"/>
      <c r="M856" s="267"/>
      <c r="N856" s="267"/>
      <c r="O856" s="267"/>
      <c r="P856" s="267"/>
      <c r="Q856" s="267"/>
      <c r="R856" s="267"/>
      <c r="S856" s="267"/>
      <c r="T856" s="267"/>
      <c r="U856" s="267"/>
      <c r="V856" s="267"/>
      <c r="W856" s="267"/>
      <c r="X856" s="267"/>
      <c r="Y856" s="267"/>
      <c r="Z856" s="267"/>
    </row>
    <row r="857">
      <c r="A857" s="344">
        <v>15862.0</v>
      </c>
      <c r="B857" s="345">
        <v>462303.0</v>
      </c>
      <c r="C857" s="346">
        <v>45701.0</v>
      </c>
      <c r="D857" s="348"/>
      <c r="E857" s="348"/>
      <c r="F857" s="348"/>
      <c r="G857" s="347" t="s">
        <v>2178</v>
      </c>
      <c r="H857" s="349" t="s">
        <v>1684</v>
      </c>
      <c r="I857" s="352">
        <v>857.19</v>
      </c>
      <c r="J857" s="351" t="s">
        <v>2179</v>
      </c>
      <c r="K857" s="17"/>
      <c r="L857" s="17"/>
      <c r="M857" s="17"/>
      <c r="N857" s="17"/>
      <c r="O857" s="17"/>
      <c r="P857" s="17"/>
      <c r="Q857" s="17"/>
      <c r="R857" s="17"/>
      <c r="S857" s="17"/>
      <c r="T857" s="17"/>
      <c r="U857" s="17"/>
      <c r="V857" s="17"/>
      <c r="W857" s="17"/>
      <c r="X857" s="17"/>
      <c r="Y857" s="17"/>
      <c r="Z857" s="17"/>
    </row>
    <row r="858">
      <c r="A858" s="382">
        <v>16501.0</v>
      </c>
      <c r="B858" s="383">
        <v>462304.0</v>
      </c>
      <c r="C858" s="384">
        <v>45701.0</v>
      </c>
      <c r="D858" s="385" t="s">
        <v>2180</v>
      </c>
      <c r="E858" s="385" t="s">
        <v>105</v>
      </c>
      <c r="F858" s="385" t="s">
        <v>855</v>
      </c>
      <c r="G858" s="386"/>
      <c r="H858" s="387" t="s">
        <v>2181</v>
      </c>
      <c r="I858" s="388">
        <f>92.56+209.27</f>
        <v>301.83</v>
      </c>
      <c r="J858" s="389" t="s">
        <v>2182</v>
      </c>
      <c r="K858" s="267"/>
      <c r="L858" s="267"/>
      <c r="M858" s="267"/>
      <c r="N858" s="267"/>
      <c r="O858" s="267"/>
      <c r="P858" s="267"/>
      <c r="Q858" s="267"/>
      <c r="R858" s="267"/>
      <c r="S858" s="267"/>
      <c r="T858" s="267"/>
      <c r="U858" s="267"/>
      <c r="V858" s="267"/>
      <c r="W858" s="267"/>
      <c r="X858" s="267"/>
      <c r="Y858" s="267"/>
      <c r="Z858" s="267"/>
    </row>
    <row r="859">
      <c r="A859" s="361" t="s">
        <v>68</v>
      </c>
      <c r="B859" s="362">
        <v>462305.0</v>
      </c>
      <c r="C859" s="399"/>
      <c r="D859" s="365"/>
      <c r="E859" s="365"/>
      <c r="F859" s="365"/>
      <c r="G859" s="365"/>
      <c r="H859" s="366" t="s">
        <v>68</v>
      </c>
      <c r="I859" s="400">
        <v>0.0</v>
      </c>
      <c r="J859" s="368" t="s">
        <v>68</v>
      </c>
      <c r="K859" s="275"/>
      <c r="L859" s="275"/>
      <c r="M859" s="275"/>
      <c r="N859" s="275"/>
      <c r="O859" s="275"/>
      <c r="P859" s="275"/>
      <c r="Q859" s="275"/>
      <c r="R859" s="275"/>
      <c r="S859" s="275"/>
      <c r="T859" s="275"/>
      <c r="U859" s="275"/>
      <c r="V859" s="275"/>
      <c r="W859" s="275"/>
      <c r="X859" s="275"/>
      <c r="Y859" s="275"/>
      <c r="Z859" s="275"/>
    </row>
    <row r="860">
      <c r="A860" s="361" t="s">
        <v>68</v>
      </c>
      <c r="B860" s="362">
        <v>462306.0</v>
      </c>
      <c r="C860" s="399"/>
      <c r="D860" s="365"/>
      <c r="E860" s="365"/>
      <c r="F860" s="365"/>
      <c r="G860" s="365"/>
      <c r="H860" s="366" t="s">
        <v>68</v>
      </c>
      <c r="I860" s="400">
        <v>0.0</v>
      </c>
      <c r="J860" s="368" t="s">
        <v>68</v>
      </c>
      <c r="K860" s="275"/>
      <c r="L860" s="275"/>
      <c r="M860" s="275"/>
      <c r="N860" s="275"/>
      <c r="O860" s="275"/>
      <c r="P860" s="275"/>
      <c r="Q860" s="275"/>
      <c r="R860" s="275"/>
      <c r="S860" s="275"/>
      <c r="T860" s="275"/>
      <c r="U860" s="275"/>
      <c r="V860" s="275"/>
      <c r="W860" s="275"/>
      <c r="X860" s="275"/>
      <c r="Y860" s="275"/>
      <c r="Z860" s="275"/>
    </row>
    <row r="861">
      <c r="A861" s="361" t="s">
        <v>68</v>
      </c>
      <c r="B861" s="362">
        <v>462307.0</v>
      </c>
      <c r="C861" s="399"/>
      <c r="D861" s="365"/>
      <c r="E861" s="365"/>
      <c r="F861" s="365"/>
      <c r="G861" s="365"/>
      <c r="H861" s="366" t="s">
        <v>68</v>
      </c>
      <c r="I861" s="400">
        <v>0.0</v>
      </c>
      <c r="J861" s="368" t="s">
        <v>68</v>
      </c>
      <c r="K861" s="275"/>
      <c r="L861" s="275"/>
      <c r="M861" s="275"/>
      <c r="N861" s="275"/>
      <c r="O861" s="275"/>
      <c r="P861" s="275"/>
      <c r="Q861" s="275"/>
      <c r="R861" s="275"/>
      <c r="S861" s="275"/>
      <c r="T861" s="275"/>
      <c r="U861" s="275"/>
      <c r="V861" s="275"/>
      <c r="W861" s="275"/>
      <c r="X861" s="275"/>
      <c r="Y861" s="275"/>
      <c r="Z861" s="275"/>
    </row>
    <row r="862">
      <c r="A862" s="361" t="s">
        <v>68</v>
      </c>
      <c r="B862" s="362">
        <v>462308.0</v>
      </c>
      <c r="C862" s="399"/>
      <c r="D862" s="365"/>
      <c r="E862" s="365"/>
      <c r="F862" s="365"/>
      <c r="G862" s="365"/>
      <c r="H862" s="366" t="s">
        <v>68</v>
      </c>
      <c r="I862" s="400">
        <v>0.0</v>
      </c>
      <c r="J862" s="368" t="s">
        <v>68</v>
      </c>
      <c r="K862" s="275"/>
      <c r="L862" s="275"/>
      <c r="M862" s="275"/>
      <c r="N862" s="275"/>
      <c r="O862" s="275"/>
      <c r="P862" s="275"/>
      <c r="Q862" s="275"/>
      <c r="R862" s="275"/>
      <c r="S862" s="275"/>
      <c r="T862" s="275"/>
      <c r="U862" s="275"/>
      <c r="V862" s="275"/>
      <c r="W862" s="275"/>
      <c r="X862" s="275"/>
      <c r="Y862" s="275"/>
      <c r="Z862" s="275"/>
    </row>
    <row r="863">
      <c r="A863" s="382">
        <v>16327.0</v>
      </c>
      <c r="B863" s="383">
        <v>462309.0</v>
      </c>
      <c r="C863" s="384">
        <v>45702.0</v>
      </c>
      <c r="D863" s="385" t="s">
        <v>1831</v>
      </c>
      <c r="E863" s="385" t="s">
        <v>2183</v>
      </c>
      <c r="F863" s="385" t="s">
        <v>1917</v>
      </c>
      <c r="G863" s="386"/>
      <c r="H863" s="387" t="s">
        <v>1394</v>
      </c>
      <c r="I863" s="398">
        <v>749.55</v>
      </c>
      <c r="J863" s="389" t="s">
        <v>2184</v>
      </c>
      <c r="K863" s="267"/>
      <c r="L863" s="267"/>
      <c r="M863" s="267"/>
      <c r="N863" s="267"/>
      <c r="O863" s="267"/>
      <c r="P863" s="267"/>
      <c r="Q863" s="267"/>
      <c r="R863" s="267"/>
      <c r="S863" s="267"/>
      <c r="T863" s="267"/>
      <c r="U863" s="267"/>
      <c r="V863" s="267"/>
      <c r="W863" s="267"/>
      <c r="X863" s="267"/>
      <c r="Y863" s="267"/>
      <c r="Z863" s="267"/>
    </row>
    <row r="864">
      <c r="A864" s="382">
        <v>16758.0</v>
      </c>
      <c r="B864" s="383">
        <v>462310.0</v>
      </c>
      <c r="C864" s="384">
        <v>45702.0</v>
      </c>
      <c r="D864" s="385" t="s">
        <v>2185</v>
      </c>
      <c r="E864" s="385" t="s">
        <v>65</v>
      </c>
      <c r="F864" s="385" t="s">
        <v>187</v>
      </c>
      <c r="G864" s="386"/>
      <c r="H864" s="387" t="s">
        <v>2186</v>
      </c>
      <c r="I864" s="388">
        <f>749.55+987.9</f>
        <v>1737.45</v>
      </c>
      <c r="J864" s="389" t="s">
        <v>2187</v>
      </c>
      <c r="K864" s="267"/>
      <c r="L864" s="267"/>
      <c r="M864" s="267"/>
      <c r="N864" s="267"/>
      <c r="O864" s="267"/>
      <c r="P864" s="267"/>
      <c r="Q864" s="267"/>
      <c r="R864" s="267"/>
      <c r="S864" s="267"/>
      <c r="T864" s="267"/>
      <c r="U864" s="267"/>
      <c r="V864" s="267"/>
      <c r="W864" s="267"/>
      <c r="X864" s="267"/>
      <c r="Y864" s="267"/>
      <c r="Z864" s="267"/>
    </row>
    <row r="865">
      <c r="A865" s="361" t="s">
        <v>68</v>
      </c>
      <c r="B865" s="362">
        <v>462311.0</v>
      </c>
      <c r="C865" s="399"/>
      <c r="D865" s="365"/>
      <c r="E865" s="365"/>
      <c r="F865" s="365"/>
      <c r="G865" s="365"/>
      <c r="H865" s="366" t="s">
        <v>68</v>
      </c>
      <c r="I865" s="400">
        <v>0.0</v>
      </c>
      <c r="J865" s="368" t="s">
        <v>68</v>
      </c>
      <c r="K865" s="275"/>
      <c r="L865" s="275"/>
      <c r="M865" s="275"/>
      <c r="N865" s="275"/>
      <c r="O865" s="275"/>
      <c r="P865" s="275"/>
      <c r="Q865" s="275"/>
      <c r="R865" s="275"/>
      <c r="S865" s="275"/>
      <c r="T865" s="275"/>
      <c r="U865" s="275"/>
      <c r="V865" s="275"/>
      <c r="W865" s="275"/>
      <c r="X865" s="275"/>
      <c r="Y865" s="275"/>
      <c r="Z865" s="275"/>
    </row>
    <row r="866">
      <c r="A866" s="382">
        <v>16725.0</v>
      </c>
      <c r="B866" s="383">
        <v>462312.0</v>
      </c>
      <c r="C866" s="384">
        <v>45702.0</v>
      </c>
      <c r="D866" s="385" t="s">
        <v>2188</v>
      </c>
      <c r="E866" s="385" t="s">
        <v>2189</v>
      </c>
      <c r="F866" s="385" t="s">
        <v>1513</v>
      </c>
      <c r="G866" s="386"/>
      <c r="H866" s="387" t="s">
        <v>2058</v>
      </c>
      <c r="I866" s="398">
        <v>92.56</v>
      </c>
      <c r="J866" s="389" t="s">
        <v>2190</v>
      </c>
      <c r="K866" s="267"/>
      <c r="L866" s="267"/>
      <c r="M866" s="267"/>
      <c r="N866" s="267"/>
      <c r="O866" s="267"/>
      <c r="P866" s="267"/>
      <c r="Q866" s="267"/>
      <c r="R866" s="267"/>
      <c r="S866" s="267"/>
      <c r="T866" s="267"/>
      <c r="U866" s="267"/>
      <c r="V866" s="267"/>
      <c r="W866" s="267"/>
      <c r="X866" s="267"/>
      <c r="Y866" s="267"/>
      <c r="Z866" s="267"/>
    </row>
    <row r="867">
      <c r="A867" s="361" t="s">
        <v>68</v>
      </c>
      <c r="B867" s="362">
        <v>462313.0</v>
      </c>
      <c r="C867" s="399"/>
      <c r="D867" s="365"/>
      <c r="E867" s="365"/>
      <c r="F867" s="365"/>
      <c r="G867" s="365"/>
      <c r="H867" s="366" t="s">
        <v>68</v>
      </c>
      <c r="I867" s="400">
        <v>0.0</v>
      </c>
      <c r="J867" s="368" t="s">
        <v>68</v>
      </c>
      <c r="K867" s="275"/>
      <c r="L867" s="275"/>
      <c r="M867" s="275"/>
      <c r="N867" s="275"/>
      <c r="O867" s="275"/>
      <c r="P867" s="275"/>
      <c r="Q867" s="275"/>
      <c r="R867" s="275"/>
      <c r="S867" s="275"/>
      <c r="T867" s="275"/>
      <c r="U867" s="275"/>
      <c r="V867" s="275"/>
      <c r="W867" s="275"/>
      <c r="X867" s="275"/>
      <c r="Y867" s="275"/>
      <c r="Z867" s="275"/>
    </row>
    <row r="868">
      <c r="A868" s="344">
        <v>16366.0</v>
      </c>
      <c r="B868" s="345">
        <v>462314.0</v>
      </c>
      <c r="C868" s="346">
        <v>45702.0</v>
      </c>
      <c r="D868" s="347" t="s">
        <v>2191</v>
      </c>
      <c r="E868" s="347" t="s">
        <v>451</v>
      </c>
      <c r="F868" s="347" t="s">
        <v>156</v>
      </c>
      <c r="G868" s="348"/>
      <c r="H868" s="349" t="s">
        <v>1434</v>
      </c>
      <c r="I868" s="352">
        <v>809.31</v>
      </c>
      <c r="J868" s="351" t="s">
        <v>2192</v>
      </c>
      <c r="K868" s="17"/>
      <c r="L868" s="17"/>
      <c r="M868" s="17"/>
      <c r="N868" s="17"/>
      <c r="O868" s="17"/>
      <c r="P868" s="17"/>
      <c r="Q868" s="17"/>
      <c r="R868" s="17"/>
      <c r="S868" s="17"/>
      <c r="T868" s="17"/>
      <c r="U868" s="17"/>
      <c r="V868" s="17"/>
      <c r="W868" s="17"/>
      <c r="X868" s="17"/>
      <c r="Y868" s="17"/>
      <c r="Z868" s="17"/>
    </row>
    <row r="869">
      <c r="A869" s="382">
        <v>16672.0</v>
      </c>
      <c r="B869" s="383">
        <v>462315.0</v>
      </c>
      <c r="C869" s="384">
        <v>45705.0</v>
      </c>
      <c r="D869" s="385" t="s">
        <v>2193</v>
      </c>
      <c r="E869" s="385" t="s">
        <v>2194</v>
      </c>
      <c r="F869" s="385" t="s">
        <v>76</v>
      </c>
      <c r="G869" s="386"/>
      <c r="H869" s="387" t="s">
        <v>1432</v>
      </c>
      <c r="I869" s="398">
        <v>209.27</v>
      </c>
      <c r="J869" s="389" t="s">
        <v>2195</v>
      </c>
      <c r="K869" s="267"/>
      <c r="L869" s="267"/>
      <c r="M869" s="267"/>
      <c r="N869" s="267"/>
      <c r="O869" s="267"/>
      <c r="P869" s="267"/>
      <c r="Q869" s="267"/>
      <c r="R869" s="267"/>
      <c r="S869" s="267"/>
      <c r="T869" s="267"/>
      <c r="U869" s="267"/>
      <c r="V869" s="267"/>
      <c r="W869" s="267"/>
      <c r="X869" s="267"/>
      <c r="Y869" s="267"/>
      <c r="Z869" s="267"/>
    </row>
    <row r="870">
      <c r="A870" s="382">
        <v>15967.0</v>
      </c>
      <c r="B870" s="383">
        <v>462316.0</v>
      </c>
      <c r="C870" s="384">
        <v>45705.0</v>
      </c>
      <c r="D870" s="385" t="s">
        <v>2196</v>
      </c>
      <c r="E870" s="385" t="s">
        <v>2197</v>
      </c>
      <c r="F870" s="385" t="s">
        <v>2198</v>
      </c>
      <c r="G870" s="386"/>
      <c r="H870" s="387" t="s">
        <v>1432</v>
      </c>
      <c r="I870" s="398">
        <v>209.27</v>
      </c>
      <c r="J870" s="389" t="s">
        <v>2199</v>
      </c>
      <c r="K870" s="267"/>
      <c r="L870" s="267"/>
      <c r="M870" s="267"/>
      <c r="N870" s="267"/>
      <c r="O870" s="267"/>
      <c r="P870" s="267"/>
      <c r="Q870" s="267"/>
      <c r="R870" s="267"/>
      <c r="S870" s="267"/>
      <c r="T870" s="267"/>
      <c r="U870" s="267"/>
      <c r="V870" s="267"/>
      <c r="W870" s="267"/>
      <c r="X870" s="267"/>
      <c r="Y870" s="267"/>
      <c r="Z870" s="267"/>
    </row>
    <row r="871">
      <c r="A871" s="382">
        <v>16327.0</v>
      </c>
      <c r="B871" s="383">
        <v>462317.0</v>
      </c>
      <c r="C871" s="384">
        <v>45705.0</v>
      </c>
      <c r="D871" s="385" t="s">
        <v>1831</v>
      </c>
      <c r="E871" s="385" t="s">
        <v>2183</v>
      </c>
      <c r="F871" s="385" t="s">
        <v>1917</v>
      </c>
      <c r="G871" s="386"/>
      <c r="H871" s="387" t="s">
        <v>2200</v>
      </c>
      <c r="I871" s="398">
        <v>987.9</v>
      </c>
      <c r="J871" s="389" t="s">
        <v>2201</v>
      </c>
      <c r="K871" s="267"/>
      <c r="L871" s="267"/>
      <c r="M871" s="267"/>
      <c r="N871" s="267"/>
      <c r="O871" s="267"/>
      <c r="P871" s="267"/>
      <c r="Q871" s="267"/>
      <c r="R871" s="267"/>
      <c r="S871" s="267"/>
      <c r="T871" s="267"/>
      <c r="U871" s="267"/>
      <c r="V871" s="267"/>
      <c r="W871" s="267"/>
      <c r="X871" s="267"/>
      <c r="Y871" s="267"/>
      <c r="Z871" s="267"/>
    </row>
    <row r="872">
      <c r="A872" s="361" t="s">
        <v>68</v>
      </c>
      <c r="B872" s="362">
        <v>462318.0</v>
      </c>
      <c r="C872" s="399"/>
      <c r="D872" s="365"/>
      <c r="E872" s="365"/>
      <c r="F872" s="365"/>
      <c r="G872" s="365"/>
      <c r="H872" s="366" t="s">
        <v>68</v>
      </c>
      <c r="I872" s="400">
        <v>0.0</v>
      </c>
      <c r="J872" s="368" t="s">
        <v>68</v>
      </c>
      <c r="K872" s="275"/>
      <c r="L872" s="275"/>
      <c r="M872" s="275"/>
      <c r="N872" s="275"/>
      <c r="O872" s="275"/>
      <c r="P872" s="275"/>
      <c r="Q872" s="275"/>
      <c r="R872" s="275"/>
      <c r="S872" s="275"/>
      <c r="T872" s="275"/>
      <c r="U872" s="275"/>
      <c r="V872" s="275"/>
      <c r="W872" s="275"/>
      <c r="X872" s="275"/>
      <c r="Y872" s="275"/>
      <c r="Z872" s="275"/>
    </row>
    <row r="873">
      <c r="A873" s="382">
        <v>15934.0</v>
      </c>
      <c r="B873" s="383">
        <v>462319.0</v>
      </c>
      <c r="C873" s="384">
        <v>45705.0</v>
      </c>
      <c r="D873" s="385" t="s">
        <v>2202</v>
      </c>
      <c r="E873" s="385" t="s">
        <v>2203</v>
      </c>
      <c r="F873" s="386"/>
      <c r="G873" s="386"/>
      <c r="H873" s="387" t="s">
        <v>2204</v>
      </c>
      <c r="I873" s="388">
        <f>749.55*5</f>
        <v>3747.75</v>
      </c>
      <c r="J873" s="389" t="s">
        <v>2205</v>
      </c>
      <c r="K873" s="267"/>
      <c r="L873" s="267"/>
      <c r="M873" s="267"/>
      <c r="N873" s="267"/>
      <c r="O873" s="267"/>
      <c r="P873" s="267"/>
      <c r="Q873" s="267"/>
      <c r="R873" s="267"/>
      <c r="S873" s="267"/>
      <c r="T873" s="267"/>
      <c r="U873" s="267"/>
      <c r="V873" s="267"/>
      <c r="W873" s="267"/>
      <c r="X873" s="267"/>
      <c r="Y873" s="267"/>
      <c r="Z873" s="267"/>
    </row>
    <row r="874">
      <c r="A874" s="361" t="s">
        <v>68</v>
      </c>
      <c r="B874" s="362">
        <v>462320.0</v>
      </c>
      <c r="C874" s="399"/>
      <c r="D874" s="365"/>
      <c r="E874" s="365"/>
      <c r="F874" s="365"/>
      <c r="G874" s="365"/>
      <c r="H874" s="366" t="s">
        <v>68</v>
      </c>
      <c r="I874" s="400">
        <v>0.0</v>
      </c>
      <c r="J874" s="368" t="s">
        <v>68</v>
      </c>
      <c r="K874" s="275"/>
      <c r="L874" s="275"/>
      <c r="M874" s="275"/>
      <c r="N874" s="275"/>
      <c r="O874" s="275"/>
      <c r="P874" s="275"/>
      <c r="Q874" s="275"/>
      <c r="R874" s="275"/>
      <c r="S874" s="275"/>
      <c r="T874" s="275"/>
      <c r="U874" s="275"/>
      <c r="V874" s="275"/>
      <c r="W874" s="275"/>
      <c r="X874" s="275"/>
      <c r="Y874" s="275"/>
      <c r="Z874" s="275"/>
    </row>
    <row r="875">
      <c r="A875" s="379"/>
      <c r="B875" s="345">
        <v>462321.0</v>
      </c>
      <c r="C875" s="346">
        <v>45706.0</v>
      </c>
      <c r="D875" s="348"/>
      <c r="E875" s="348"/>
      <c r="F875" s="348"/>
      <c r="G875" s="347" t="s">
        <v>2206</v>
      </c>
      <c r="H875" s="349" t="s">
        <v>1415</v>
      </c>
      <c r="I875" s="350">
        <f>396.64*8</f>
        <v>3173.12</v>
      </c>
      <c r="J875" s="380"/>
      <c r="K875" s="17"/>
      <c r="L875" s="17"/>
      <c r="M875" s="17"/>
      <c r="N875" s="17"/>
      <c r="O875" s="17"/>
      <c r="P875" s="17"/>
      <c r="Q875" s="17"/>
      <c r="R875" s="17"/>
      <c r="S875" s="17"/>
      <c r="T875" s="17"/>
      <c r="U875" s="17"/>
      <c r="V875" s="17"/>
      <c r="W875" s="17"/>
      <c r="X875" s="17"/>
      <c r="Y875" s="17"/>
      <c r="Z875" s="17"/>
    </row>
    <row r="876">
      <c r="A876" s="344">
        <v>13903.0</v>
      </c>
      <c r="B876" s="345">
        <v>462322.0</v>
      </c>
      <c r="C876" s="346">
        <v>45706.0</v>
      </c>
      <c r="D876" s="347" t="s">
        <v>2207</v>
      </c>
      <c r="E876" s="347" t="s">
        <v>2083</v>
      </c>
      <c r="F876" s="347" t="s">
        <v>173</v>
      </c>
      <c r="G876" s="348"/>
      <c r="H876" s="349" t="s">
        <v>2208</v>
      </c>
      <c r="I876" s="350">
        <f>1836.02+392.98</f>
        <v>2229</v>
      </c>
      <c r="J876" s="351" t="s">
        <v>2209</v>
      </c>
      <c r="K876" s="17"/>
      <c r="L876" s="17"/>
      <c r="M876" s="17"/>
      <c r="N876" s="17"/>
      <c r="O876" s="17"/>
      <c r="P876" s="17"/>
      <c r="Q876" s="17"/>
      <c r="R876" s="17"/>
      <c r="S876" s="17"/>
      <c r="T876" s="17"/>
      <c r="U876" s="17"/>
      <c r="V876" s="17"/>
      <c r="W876" s="17"/>
      <c r="X876" s="17"/>
      <c r="Y876" s="17"/>
      <c r="Z876" s="17"/>
    </row>
    <row r="877">
      <c r="A877" s="382">
        <v>16584.0</v>
      </c>
      <c r="B877" s="383">
        <v>462323.0</v>
      </c>
      <c r="C877" s="384">
        <v>45706.0</v>
      </c>
      <c r="D877" s="385" t="s">
        <v>2210</v>
      </c>
      <c r="E877" s="385" t="s">
        <v>2211</v>
      </c>
      <c r="F877" s="385" t="s">
        <v>2212</v>
      </c>
      <c r="G877" s="386"/>
      <c r="H877" s="387" t="s">
        <v>2058</v>
      </c>
      <c r="I877" s="398">
        <v>209.27</v>
      </c>
      <c r="J877" s="389" t="s">
        <v>2213</v>
      </c>
      <c r="K877" s="267"/>
      <c r="L877" s="267"/>
      <c r="M877" s="267"/>
      <c r="N877" s="267"/>
      <c r="O877" s="267"/>
      <c r="P877" s="267"/>
      <c r="Q877" s="267"/>
      <c r="R877" s="267"/>
      <c r="S877" s="267"/>
      <c r="T877" s="267"/>
      <c r="U877" s="267"/>
      <c r="V877" s="267"/>
      <c r="W877" s="267"/>
      <c r="X877" s="267"/>
      <c r="Y877" s="267"/>
      <c r="Z877" s="267"/>
    </row>
    <row r="878">
      <c r="A878" s="382">
        <v>14593.0</v>
      </c>
      <c r="B878" s="383">
        <v>462324.0</v>
      </c>
      <c r="C878" s="384">
        <v>45706.0</v>
      </c>
      <c r="D878" s="385" t="s">
        <v>2214</v>
      </c>
      <c r="E878" s="386"/>
      <c r="F878" s="386"/>
      <c r="G878" s="386"/>
      <c r="H878" s="387" t="s">
        <v>2176</v>
      </c>
      <c r="I878" s="388">
        <f>3861.45+5633.88</f>
        <v>9495.33</v>
      </c>
      <c r="J878" s="389" t="s">
        <v>2215</v>
      </c>
      <c r="K878" s="267"/>
      <c r="L878" s="267"/>
      <c r="M878" s="267"/>
      <c r="N878" s="267"/>
      <c r="O878" s="267"/>
      <c r="P878" s="267"/>
      <c r="Q878" s="267"/>
      <c r="R878" s="267"/>
      <c r="S878" s="267"/>
      <c r="T878" s="267"/>
      <c r="U878" s="267"/>
      <c r="V878" s="267"/>
      <c r="W878" s="267"/>
      <c r="X878" s="267"/>
      <c r="Y878" s="267"/>
      <c r="Z878" s="267"/>
    </row>
    <row r="879">
      <c r="A879" s="344" t="s">
        <v>2216</v>
      </c>
      <c r="B879" s="345">
        <v>462325.0</v>
      </c>
      <c r="C879" s="346">
        <v>45707.0</v>
      </c>
      <c r="D879" s="347" t="s">
        <v>1360</v>
      </c>
      <c r="E879" s="347" t="s">
        <v>316</v>
      </c>
      <c r="F879" s="347" t="s">
        <v>2217</v>
      </c>
      <c r="G879" s="348"/>
      <c r="H879" s="349" t="s">
        <v>1349</v>
      </c>
      <c r="I879" s="352">
        <v>396.64</v>
      </c>
      <c r="J879" s="351" t="s">
        <v>2218</v>
      </c>
      <c r="K879" s="17"/>
      <c r="L879" s="17"/>
      <c r="M879" s="17"/>
      <c r="N879" s="17"/>
      <c r="O879" s="17"/>
      <c r="P879" s="17"/>
      <c r="Q879" s="17"/>
      <c r="R879" s="17"/>
      <c r="S879" s="17"/>
      <c r="T879" s="17"/>
      <c r="U879" s="17"/>
      <c r="V879" s="17"/>
      <c r="W879" s="17"/>
      <c r="X879" s="17"/>
      <c r="Y879" s="17"/>
      <c r="Z879" s="17"/>
    </row>
    <row r="880">
      <c r="A880" s="361" t="s">
        <v>68</v>
      </c>
      <c r="B880" s="362">
        <v>462326.0</v>
      </c>
      <c r="C880" s="399"/>
      <c r="D880" s="365"/>
      <c r="E880" s="365"/>
      <c r="F880" s="365"/>
      <c r="G880" s="365"/>
      <c r="H880" s="366" t="s">
        <v>68</v>
      </c>
      <c r="I880" s="400">
        <v>0.0</v>
      </c>
      <c r="J880" s="368" t="s">
        <v>68</v>
      </c>
      <c r="K880" s="275"/>
      <c r="L880" s="275"/>
      <c r="M880" s="275"/>
      <c r="N880" s="275"/>
      <c r="O880" s="275"/>
      <c r="P880" s="275"/>
      <c r="Q880" s="275"/>
      <c r="R880" s="275"/>
      <c r="S880" s="275"/>
      <c r="T880" s="275"/>
      <c r="U880" s="275"/>
      <c r="V880" s="275"/>
      <c r="W880" s="275"/>
      <c r="X880" s="275"/>
      <c r="Y880" s="275"/>
      <c r="Z880" s="275"/>
    </row>
    <row r="881">
      <c r="A881" s="344">
        <v>16272.0</v>
      </c>
      <c r="B881" s="345">
        <v>462327.0</v>
      </c>
      <c r="C881" s="346">
        <v>45707.0</v>
      </c>
      <c r="D881" s="347" t="s">
        <v>2077</v>
      </c>
      <c r="E881" s="347" t="s">
        <v>2078</v>
      </c>
      <c r="F881" s="347" t="s">
        <v>2219</v>
      </c>
      <c r="G881" s="348"/>
      <c r="H881" s="349" t="s">
        <v>1965</v>
      </c>
      <c r="I881" s="350">
        <f>92.56+1225.98</f>
        <v>1318.54</v>
      </c>
      <c r="J881" s="351" t="s">
        <v>2220</v>
      </c>
      <c r="K881" s="17"/>
      <c r="L881" s="17"/>
      <c r="M881" s="17"/>
      <c r="N881" s="17"/>
      <c r="O881" s="17"/>
      <c r="P881" s="17"/>
      <c r="Q881" s="17"/>
      <c r="R881" s="17"/>
      <c r="S881" s="17"/>
      <c r="T881" s="17"/>
      <c r="U881" s="17"/>
      <c r="V881" s="17"/>
      <c r="W881" s="17"/>
      <c r="X881" s="17"/>
      <c r="Y881" s="17"/>
      <c r="Z881" s="17"/>
    </row>
    <row r="882">
      <c r="A882" s="344" t="s">
        <v>2221</v>
      </c>
      <c r="B882" s="345">
        <v>462328.0</v>
      </c>
      <c r="C882" s="346">
        <v>45707.0</v>
      </c>
      <c r="D882" s="347" t="s">
        <v>2222</v>
      </c>
      <c r="E882" s="347" t="s">
        <v>2223</v>
      </c>
      <c r="F882" s="347" t="s">
        <v>1152</v>
      </c>
      <c r="G882" s="348"/>
      <c r="H882" s="349" t="s">
        <v>1362</v>
      </c>
      <c r="I882" s="350">
        <f>396.64*2</f>
        <v>793.28</v>
      </c>
      <c r="J882" s="351" t="s">
        <v>2224</v>
      </c>
      <c r="K882" s="17"/>
      <c r="L882" s="17"/>
      <c r="M882" s="17"/>
      <c r="N882" s="17"/>
      <c r="O882" s="17"/>
      <c r="P882" s="17"/>
      <c r="Q882" s="17"/>
      <c r="R882" s="17"/>
      <c r="S882" s="17"/>
      <c r="T882" s="17"/>
      <c r="U882" s="17"/>
      <c r="V882" s="17"/>
      <c r="W882" s="17"/>
      <c r="X882" s="17"/>
      <c r="Y882" s="17"/>
      <c r="Z882" s="17"/>
    </row>
    <row r="883">
      <c r="A883" s="361" t="s">
        <v>68</v>
      </c>
      <c r="B883" s="362">
        <v>462329.0</v>
      </c>
      <c r="C883" s="399"/>
      <c r="D883" s="365"/>
      <c r="E883" s="365"/>
      <c r="F883" s="365"/>
      <c r="G883" s="365"/>
      <c r="H883" s="366" t="s">
        <v>68</v>
      </c>
      <c r="I883" s="400">
        <v>0.0</v>
      </c>
      <c r="J883" s="368" t="s">
        <v>68</v>
      </c>
      <c r="K883" s="275"/>
      <c r="L883" s="275"/>
      <c r="M883" s="275"/>
      <c r="N883" s="275"/>
      <c r="O883" s="275"/>
      <c r="P883" s="275"/>
      <c r="Q883" s="275"/>
      <c r="R883" s="275"/>
      <c r="S883" s="275"/>
      <c r="T883" s="275"/>
      <c r="U883" s="275"/>
      <c r="V883" s="275"/>
      <c r="W883" s="275"/>
      <c r="X883" s="275"/>
      <c r="Y883" s="275"/>
      <c r="Z883" s="275"/>
    </row>
    <row r="884">
      <c r="A884" s="344" t="s">
        <v>2225</v>
      </c>
      <c r="B884" s="345">
        <v>462330.0</v>
      </c>
      <c r="C884" s="346">
        <v>45707.0</v>
      </c>
      <c r="D884" s="347" t="s">
        <v>2226</v>
      </c>
      <c r="E884" s="347" t="s">
        <v>316</v>
      </c>
      <c r="F884" s="347" t="s">
        <v>615</v>
      </c>
      <c r="G884" s="348"/>
      <c r="H884" s="349" t="s">
        <v>1362</v>
      </c>
      <c r="I884" s="350">
        <f>396.64*2</f>
        <v>793.28</v>
      </c>
      <c r="J884" s="351" t="s">
        <v>2227</v>
      </c>
      <c r="K884" s="17"/>
      <c r="L884" s="17"/>
      <c r="M884" s="17"/>
      <c r="N884" s="17"/>
      <c r="O884" s="17"/>
      <c r="P884" s="17"/>
      <c r="Q884" s="17"/>
      <c r="R884" s="17"/>
      <c r="S884" s="17"/>
      <c r="T884" s="17"/>
      <c r="U884" s="17"/>
      <c r="V884" s="17"/>
      <c r="W884" s="17"/>
      <c r="X884" s="17"/>
      <c r="Y884" s="17"/>
      <c r="Z884" s="17"/>
    </row>
    <row r="885">
      <c r="A885" s="344" t="s">
        <v>2228</v>
      </c>
      <c r="B885" s="345">
        <v>462331.0</v>
      </c>
      <c r="C885" s="346">
        <v>45707.0</v>
      </c>
      <c r="D885" s="347" t="s">
        <v>2229</v>
      </c>
      <c r="E885" s="347" t="s">
        <v>1099</v>
      </c>
      <c r="F885" s="347" t="s">
        <v>480</v>
      </c>
      <c r="G885" s="348"/>
      <c r="H885" s="349" t="s">
        <v>1349</v>
      </c>
      <c r="I885" s="352">
        <v>396.64</v>
      </c>
      <c r="J885" s="351" t="s">
        <v>2230</v>
      </c>
      <c r="K885" s="17"/>
      <c r="L885" s="17"/>
      <c r="M885" s="17"/>
      <c r="N885" s="17"/>
      <c r="O885" s="17"/>
      <c r="P885" s="17"/>
      <c r="Q885" s="17"/>
      <c r="R885" s="17"/>
      <c r="S885" s="17"/>
      <c r="T885" s="17"/>
      <c r="U885" s="17"/>
      <c r="V885" s="17"/>
      <c r="W885" s="17"/>
      <c r="X885" s="17"/>
      <c r="Y885" s="17"/>
      <c r="Z885" s="17"/>
    </row>
    <row r="886">
      <c r="A886" s="344">
        <v>13657.0</v>
      </c>
      <c r="B886" s="345">
        <v>462332.0</v>
      </c>
      <c r="C886" s="346">
        <v>45707.0</v>
      </c>
      <c r="D886" s="347" t="s">
        <v>685</v>
      </c>
      <c r="E886" s="347" t="s">
        <v>686</v>
      </c>
      <c r="F886" s="348"/>
      <c r="G886" s="348"/>
      <c r="H886" s="349" t="s">
        <v>2231</v>
      </c>
      <c r="I886" s="350">
        <f>7722.89+1408.47</f>
        <v>9131.36</v>
      </c>
      <c r="J886" s="351" t="s">
        <v>2232</v>
      </c>
      <c r="K886" s="17"/>
      <c r="L886" s="17"/>
      <c r="M886" s="17"/>
      <c r="N886" s="17"/>
      <c r="O886" s="17"/>
      <c r="P886" s="17"/>
      <c r="Q886" s="17"/>
      <c r="R886" s="17"/>
      <c r="S886" s="17"/>
      <c r="T886" s="17"/>
      <c r="U886" s="17"/>
      <c r="V886" s="17"/>
      <c r="W886" s="17"/>
      <c r="X886" s="17"/>
      <c r="Y886" s="17"/>
      <c r="Z886" s="17"/>
    </row>
    <row r="887">
      <c r="A887" s="344" t="s">
        <v>2233</v>
      </c>
      <c r="B887" s="345">
        <v>462333.0</v>
      </c>
      <c r="C887" s="346">
        <v>45707.0</v>
      </c>
      <c r="D887" s="347" t="s">
        <v>2234</v>
      </c>
      <c r="E887" s="347" t="s">
        <v>237</v>
      </c>
      <c r="F887" s="347" t="s">
        <v>480</v>
      </c>
      <c r="G887" s="348"/>
      <c r="H887" s="349" t="s">
        <v>1349</v>
      </c>
      <c r="I887" s="352">
        <v>396.64</v>
      </c>
      <c r="J887" s="351" t="s">
        <v>2235</v>
      </c>
      <c r="K887" s="17"/>
      <c r="L887" s="17"/>
      <c r="M887" s="17"/>
      <c r="N887" s="17"/>
      <c r="O887" s="17"/>
      <c r="P887" s="17"/>
      <c r="Q887" s="17"/>
      <c r="R887" s="17"/>
      <c r="S887" s="17"/>
      <c r="T887" s="17"/>
      <c r="U887" s="17"/>
      <c r="V887" s="17"/>
      <c r="W887" s="17"/>
      <c r="X887" s="17"/>
      <c r="Y887" s="17"/>
      <c r="Z887" s="17"/>
    </row>
    <row r="888">
      <c r="A888" s="382">
        <v>14045.0</v>
      </c>
      <c r="B888" s="383">
        <v>462334.0</v>
      </c>
      <c r="C888" s="384">
        <v>45707.0</v>
      </c>
      <c r="D888" s="385" t="s">
        <v>2236</v>
      </c>
      <c r="E888" s="385" t="s">
        <v>2237</v>
      </c>
      <c r="F888" s="385" t="s">
        <v>237</v>
      </c>
      <c r="G888" s="386"/>
      <c r="H888" s="387" t="s">
        <v>2238</v>
      </c>
      <c r="I888" s="388">
        <f>3861.45+5633.88+857.19</f>
        <v>10352.52</v>
      </c>
      <c r="J888" s="389" t="s">
        <v>2239</v>
      </c>
      <c r="K888" s="267"/>
      <c r="L888" s="267"/>
      <c r="M888" s="267"/>
      <c r="N888" s="267"/>
      <c r="O888" s="267"/>
      <c r="P888" s="267"/>
      <c r="Q888" s="267"/>
      <c r="R888" s="267"/>
      <c r="S888" s="267"/>
      <c r="T888" s="267"/>
      <c r="U888" s="267"/>
      <c r="V888" s="267"/>
      <c r="W888" s="267"/>
      <c r="X888" s="267"/>
      <c r="Y888" s="267"/>
      <c r="Z888" s="267"/>
    </row>
    <row r="889">
      <c r="A889" s="382">
        <v>15844.0</v>
      </c>
      <c r="B889" s="383">
        <v>462335.0</v>
      </c>
      <c r="C889" s="384">
        <v>45707.0</v>
      </c>
      <c r="D889" s="385" t="s">
        <v>2240</v>
      </c>
      <c r="E889" s="385" t="s">
        <v>634</v>
      </c>
      <c r="F889" s="385" t="s">
        <v>2241</v>
      </c>
      <c r="G889" s="386"/>
      <c r="H889" s="387" t="s">
        <v>1394</v>
      </c>
      <c r="I889" s="398">
        <v>749.55</v>
      </c>
      <c r="J889" s="389" t="s">
        <v>2242</v>
      </c>
      <c r="K889" s="267"/>
      <c r="L889" s="267"/>
      <c r="M889" s="267"/>
      <c r="N889" s="267"/>
      <c r="O889" s="267"/>
      <c r="P889" s="267"/>
      <c r="Q889" s="267"/>
      <c r="R889" s="267"/>
      <c r="S889" s="267"/>
      <c r="T889" s="267"/>
      <c r="U889" s="267"/>
      <c r="V889" s="267"/>
      <c r="W889" s="267"/>
      <c r="X889" s="267"/>
      <c r="Y889" s="267"/>
      <c r="Z889" s="267"/>
    </row>
    <row r="890">
      <c r="A890" s="382">
        <v>16573.0</v>
      </c>
      <c r="B890" s="383">
        <v>462336.0</v>
      </c>
      <c r="C890" s="384">
        <v>45708.0</v>
      </c>
      <c r="D890" s="386"/>
      <c r="E890" s="386"/>
      <c r="F890" s="386"/>
      <c r="G890" s="385" t="s">
        <v>490</v>
      </c>
      <c r="H890" s="387" t="s">
        <v>2243</v>
      </c>
      <c r="I890" s="398">
        <v>92.56</v>
      </c>
      <c r="J890" s="389" t="s">
        <v>2244</v>
      </c>
      <c r="K890" s="267"/>
      <c r="L890" s="267"/>
      <c r="M890" s="267"/>
      <c r="N890" s="267"/>
      <c r="O890" s="267"/>
      <c r="P890" s="267"/>
      <c r="Q890" s="267"/>
      <c r="R890" s="267"/>
      <c r="S890" s="267"/>
      <c r="T890" s="267"/>
      <c r="U890" s="267"/>
      <c r="V890" s="267"/>
      <c r="W890" s="267"/>
      <c r="X890" s="267"/>
      <c r="Y890" s="267"/>
      <c r="Z890" s="267"/>
    </row>
    <row r="891">
      <c r="A891" s="382">
        <v>16298.0</v>
      </c>
      <c r="B891" s="383">
        <v>462337.0</v>
      </c>
      <c r="C891" s="384">
        <v>45708.0</v>
      </c>
      <c r="D891" s="385" t="s">
        <v>2245</v>
      </c>
      <c r="E891" s="385" t="s">
        <v>2246</v>
      </c>
      <c r="F891" s="385" t="s">
        <v>2247</v>
      </c>
      <c r="G891" s="386"/>
      <c r="H891" s="387" t="s">
        <v>2248</v>
      </c>
      <c r="I891" s="388">
        <f>3861.45+857.19</f>
        <v>4718.64</v>
      </c>
      <c r="J891" s="389" t="s">
        <v>2249</v>
      </c>
      <c r="K891" s="267"/>
      <c r="L891" s="267"/>
      <c r="M891" s="267"/>
      <c r="N891" s="267"/>
      <c r="O891" s="267"/>
      <c r="P891" s="267"/>
      <c r="Q891" s="267"/>
      <c r="R891" s="267"/>
      <c r="S891" s="267"/>
      <c r="T891" s="267"/>
      <c r="U891" s="267"/>
      <c r="V891" s="267"/>
      <c r="W891" s="267"/>
      <c r="X891" s="267"/>
      <c r="Y891" s="267"/>
      <c r="Z891" s="267"/>
    </row>
    <row r="892">
      <c r="A892" s="382">
        <v>16722.0</v>
      </c>
      <c r="B892" s="383">
        <v>462338.0</v>
      </c>
      <c r="C892" s="384">
        <v>45708.0</v>
      </c>
      <c r="D892" s="385" t="s">
        <v>1748</v>
      </c>
      <c r="E892" s="385" t="s">
        <v>2250</v>
      </c>
      <c r="F892" s="385" t="s">
        <v>383</v>
      </c>
      <c r="G892" s="386"/>
      <c r="H892" s="387" t="s">
        <v>1434</v>
      </c>
      <c r="I892" s="398">
        <v>809.31</v>
      </c>
      <c r="J892" s="389" t="s">
        <v>2251</v>
      </c>
      <c r="K892" s="267"/>
      <c r="L892" s="267"/>
      <c r="M892" s="267"/>
      <c r="N892" s="267"/>
      <c r="O892" s="267"/>
      <c r="P892" s="267"/>
      <c r="Q892" s="267"/>
      <c r="R892" s="267"/>
      <c r="S892" s="267"/>
      <c r="T892" s="267"/>
      <c r="U892" s="267"/>
      <c r="V892" s="267"/>
      <c r="W892" s="267"/>
      <c r="X892" s="267"/>
      <c r="Y892" s="267"/>
      <c r="Z892" s="267"/>
    </row>
    <row r="893">
      <c r="A893" s="382">
        <v>15141.0</v>
      </c>
      <c r="B893" s="383">
        <v>462339.0</v>
      </c>
      <c r="C893" s="384">
        <v>45708.0</v>
      </c>
      <c r="D893" s="386"/>
      <c r="E893" s="386"/>
      <c r="F893" s="386"/>
      <c r="G893" s="385" t="s">
        <v>2252</v>
      </c>
      <c r="H893" s="387" t="s">
        <v>1432</v>
      </c>
      <c r="I893" s="398">
        <v>209.27</v>
      </c>
      <c r="J893" s="389" t="s">
        <v>2253</v>
      </c>
      <c r="K893" s="267"/>
      <c r="L893" s="267"/>
      <c r="M893" s="267"/>
      <c r="N893" s="267"/>
      <c r="O893" s="267"/>
      <c r="P893" s="267"/>
      <c r="Q893" s="267"/>
      <c r="R893" s="267"/>
      <c r="S893" s="267"/>
      <c r="T893" s="267"/>
      <c r="U893" s="267"/>
      <c r="V893" s="267"/>
      <c r="W893" s="267"/>
      <c r="X893" s="267"/>
      <c r="Y893" s="267"/>
      <c r="Z893" s="267"/>
    </row>
    <row r="894">
      <c r="A894" s="344" t="s">
        <v>2254</v>
      </c>
      <c r="B894" s="345">
        <v>462340.0</v>
      </c>
      <c r="C894" s="346">
        <v>45708.0</v>
      </c>
      <c r="D894" s="347" t="s">
        <v>1116</v>
      </c>
      <c r="E894" s="347" t="s">
        <v>165</v>
      </c>
      <c r="F894" s="347" t="s">
        <v>1818</v>
      </c>
      <c r="G894" s="348"/>
      <c r="H894" s="349" t="s">
        <v>1362</v>
      </c>
      <c r="I894" s="350">
        <f>396.64*2</f>
        <v>793.28</v>
      </c>
      <c r="J894" s="351" t="s">
        <v>2255</v>
      </c>
      <c r="K894" s="17"/>
      <c r="L894" s="17"/>
      <c r="M894" s="17"/>
      <c r="N894" s="17"/>
      <c r="O894" s="17"/>
      <c r="P894" s="17"/>
      <c r="Q894" s="17"/>
      <c r="R894" s="17"/>
      <c r="S894" s="17"/>
      <c r="T894" s="17"/>
      <c r="U894" s="17"/>
      <c r="V894" s="17"/>
      <c r="W894" s="17"/>
      <c r="X894" s="17"/>
      <c r="Y894" s="17"/>
      <c r="Z894" s="17"/>
    </row>
    <row r="895">
      <c r="A895" s="344" t="s">
        <v>2256</v>
      </c>
      <c r="B895" s="345">
        <v>462341.0</v>
      </c>
      <c r="C895" s="346">
        <v>45708.0</v>
      </c>
      <c r="D895" s="347" t="s">
        <v>1116</v>
      </c>
      <c r="E895" s="347" t="s">
        <v>165</v>
      </c>
      <c r="F895" s="347" t="s">
        <v>1818</v>
      </c>
      <c r="G895" s="348"/>
      <c r="H895" s="349" t="s">
        <v>1349</v>
      </c>
      <c r="I895" s="352">
        <v>396.64</v>
      </c>
      <c r="J895" s="351" t="s">
        <v>2257</v>
      </c>
      <c r="K895" s="17"/>
      <c r="L895" s="17"/>
      <c r="M895" s="17"/>
      <c r="N895" s="17"/>
      <c r="O895" s="17"/>
      <c r="P895" s="17"/>
      <c r="Q895" s="17"/>
      <c r="R895" s="17"/>
      <c r="S895" s="17"/>
      <c r="T895" s="17"/>
      <c r="U895" s="17"/>
      <c r="V895" s="17"/>
      <c r="W895" s="17"/>
      <c r="X895" s="17"/>
      <c r="Y895" s="17"/>
      <c r="Z895" s="17"/>
    </row>
    <row r="896">
      <c r="A896" s="382" t="s">
        <v>2258</v>
      </c>
      <c r="B896" s="383">
        <v>462342.0</v>
      </c>
      <c r="C896" s="384">
        <v>45708.0</v>
      </c>
      <c r="D896" s="385" t="s">
        <v>2259</v>
      </c>
      <c r="E896" s="385" t="s">
        <v>2260</v>
      </c>
      <c r="F896" s="385" t="s">
        <v>2261</v>
      </c>
      <c r="G896" s="386"/>
      <c r="H896" s="387" t="s">
        <v>2262</v>
      </c>
      <c r="I896" s="398">
        <v>9495.33</v>
      </c>
      <c r="J896" s="389" t="s">
        <v>2263</v>
      </c>
      <c r="K896" s="267"/>
      <c r="L896" s="267"/>
      <c r="M896" s="267"/>
      <c r="N896" s="267"/>
      <c r="O896" s="267"/>
      <c r="P896" s="267"/>
      <c r="Q896" s="267"/>
      <c r="R896" s="267"/>
      <c r="S896" s="267"/>
      <c r="T896" s="267"/>
      <c r="U896" s="267"/>
      <c r="V896" s="267"/>
      <c r="W896" s="267"/>
      <c r="X896" s="267"/>
      <c r="Y896" s="267"/>
      <c r="Z896" s="267"/>
    </row>
    <row r="897">
      <c r="A897" s="382">
        <v>12854.0</v>
      </c>
      <c r="B897" s="383">
        <v>462343.0</v>
      </c>
      <c r="C897" s="384">
        <v>45708.0</v>
      </c>
      <c r="D897" s="385" t="s">
        <v>2264</v>
      </c>
      <c r="E897" s="385" t="s">
        <v>587</v>
      </c>
      <c r="F897" s="385" t="s">
        <v>873</v>
      </c>
      <c r="G897" s="386"/>
      <c r="H897" s="263" t="s">
        <v>2265</v>
      </c>
      <c r="I897" s="398">
        <v>9495.33</v>
      </c>
      <c r="J897" s="389" t="s">
        <v>2266</v>
      </c>
      <c r="K897" s="267"/>
      <c r="L897" s="267"/>
      <c r="M897" s="267"/>
      <c r="N897" s="267"/>
      <c r="O897" s="267"/>
      <c r="P897" s="267"/>
      <c r="Q897" s="267"/>
      <c r="R897" s="267"/>
      <c r="S897" s="267"/>
      <c r="T897" s="267"/>
      <c r="U897" s="267"/>
      <c r="V897" s="267"/>
      <c r="W897" s="267"/>
      <c r="X897" s="267"/>
      <c r="Y897" s="267"/>
      <c r="Z897" s="267"/>
    </row>
    <row r="898">
      <c r="A898" s="382">
        <v>12246.0</v>
      </c>
      <c r="B898" s="383">
        <v>462344.0</v>
      </c>
      <c r="C898" s="384">
        <v>45708.0</v>
      </c>
      <c r="D898" s="385" t="s">
        <v>2267</v>
      </c>
      <c r="E898" s="385" t="s">
        <v>2268</v>
      </c>
      <c r="F898" s="385" t="s">
        <v>1156</v>
      </c>
      <c r="G898" s="386"/>
      <c r="H898" s="387" t="s">
        <v>2269</v>
      </c>
      <c r="I898" s="398">
        <v>857.19</v>
      </c>
      <c r="J898" s="389" t="s">
        <v>2270</v>
      </c>
      <c r="K898" s="267"/>
      <c r="L898" s="267"/>
      <c r="M898" s="267"/>
      <c r="N898" s="267"/>
      <c r="O898" s="267"/>
      <c r="P898" s="267"/>
      <c r="Q898" s="267"/>
      <c r="R898" s="267"/>
      <c r="S898" s="267"/>
      <c r="T898" s="267"/>
      <c r="U898" s="267"/>
      <c r="V898" s="267"/>
      <c r="W898" s="267"/>
      <c r="X898" s="267"/>
      <c r="Y898" s="267"/>
      <c r="Z898" s="267"/>
    </row>
    <row r="899">
      <c r="A899" s="361" t="s">
        <v>68</v>
      </c>
      <c r="B899" s="362">
        <v>462345.0</v>
      </c>
      <c r="C899" s="399"/>
      <c r="D899" s="365"/>
      <c r="E899" s="365"/>
      <c r="F899" s="365"/>
      <c r="G899" s="365"/>
      <c r="H899" s="366" t="s">
        <v>68</v>
      </c>
      <c r="I899" s="400">
        <v>0.0</v>
      </c>
      <c r="J899" s="368" t="s">
        <v>68</v>
      </c>
      <c r="K899" s="275"/>
      <c r="L899" s="275"/>
      <c r="M899" s="275"/>
      <c r="N899" s="275"/>
      <c r="O899" s="275"/>
      <c r="P899" s="275"/>
      <c r="Q899" s="275"/>
      <c r="R899" s="275"/>
      <c r="S899" s="275"/>
      <c r="T899" s="275"/>
      <c r="U899" s="275"/>
      <c r="V899" s="275"/>
      <c r="W899" s="275"/>
      <c r="X899" s="275"/>
      <c r="Y899" s="275"/>
      <c r="Z899" s="275"/>
    </row>
    <row r="900">
      <c r="A900" s="382">
        <v>16784.0</v>
      </c>
      <c r="B900" s="383">
        <v>462346.0</v>
      </c>
      <c r="C900" s="384">
        <v>45708.0</v>
      </c>
      <c r="D900" s="386"/>
      <c r="E900" s="386"/>
      <c r="F900" s="386"/>
      <c r="G900" s="385" t="s">
        <v>2271</v>
      </c>
      <c r="H900" s="387" t="s">
        <v>1394</v>
      </c>
      <c r="I900" s="398">
        <v>749.55</v>
      </c>
      <c r="J900" s="389" t="s">
        <v>2272</v>
      </c>
      <c r="K900" s="267"/>
      <c r="L900" s="267"/>
      <c r="M900" s="267"/>
      <c r="N900" s="267"/>
      <c r="O900" s="267"/>
      <c r="P900" s="267"/>
      <c r="Q900" s="267"/>
      <c r="R900" s="267"/>
      <c r="S900" s="267"/>
      <c r="T900" s="267"/>
      <c r="U900" s="267"/>
      <c r="V900" s="267"/>
      <c r="W900" s="267"/>
      <c r="X900" s="267"/>
      <c r="Y900" s="267"/>
      <c r="Z900" s="267"/>
    </row>
    <row r="901">
      <c r="A901" s="382">
        <v>16581.0</v>
      </c>
      <c r="B901" s="383">
        <v>462347.0</v>
      </c>
      <c r="C901" s="384">
        <v>45708.0</v>
      </c>
      <c r="D901" s="385" t="s">
        <v>649</v>
      </c>
      <c r="E901" s="385" t="s">
        <v>1303</v>
      </c>
      <c r="F901" s="385" t="s">
        <v>65</v>
      </c>
      <c r="G901" s="386"/>
      <c r="H901" s="387" t="s">
        <v>1432</v>
      </c>
      <c r="I901" s="398">
        <v>209.27</v>
      </c>
      <c r="J901" s="389" t="s">
        <v>2273</v>
      </c>
      <c r="K901" s="267"/>
      <c r="L901" s="267"/>
      <c r="M901" s="267"/>
      <c r="N901" s="267"/>
      <c r="O901" s="267"/>
      <c r="P901" s="267"/>
      <c r="Q901" s="267"/>
      <c r="R901" s="267"/>
      <c r="S901" s="267"/>
      <c r="T901" s="267"/>
      <c r="U901" s="267"/>
      <c r="V901" s="267"/>
      <c r="W901" s="267"/>
      <c r="X901" s="267"/>
      <c r="Y901" s="267"/>
      <c r="Z901" s="267"/>
    </row>
    <row r="902">
      <c r="A902" s="344" t="s">
        <v>2274</v>
      </c>
      <c r="B902" s="345">
        <v>462348.0</v>
      </c>
      <c r="C902" s="346">
        <v>45708.0</v>
      </c>
      <c r="D902" s="347" t="s">
        <v>877</v>
      </c>
      <c r="E902" s="347" t="s">
        <v>1549</v>
      </c>
      <c r="F902" s="347" t="s">
        <v>1330</v>
      </c>
      <c r="G902" s="348"/>
      <c r="H902" s="349" t="s">
        <v>1465</v>
      </c>
      <c r="I902" s="350">
        <f>396.64*5</f>
        <v>1983.2</v>
      </c>
      <c r="J902" s="351" t="s">
        <v>2275</v>
      </c>
      <c r="K902" s="17"/>
      <c r="L902" s="17"/>
      <c r="M902" s="17"/>
      <c r="N902" s="17"/>
      <c r="O902" s="17"/>
      <c r="P902" s="17"/>
      <c r="Q902" s="17"/>
      <c r="R902" s="17"/>
      <c r="S902" s="17"/>
      <c r="T902" s="17"/>
      <c r="U902" s="17"/>
      <c r="V902" s="17"/>
      <c r="W902" s="17"/>
      <c r="X902" s="17"/>
      <c r="Y902" s="17"/>
      <c r="Z902" s="17"/>
    </row>
    <row r="903">
      <c r="A903" s="382">
        <v>15850.0</v>
      </c>
      <c r="B903" s="383">
        <v>462349.0</v>
      </c>
      <c r="C903" s="384">
        <v>45708.0</v>
      </c>
      <c r="D903" s="386"/>
      <c r="E903" s="386"/>
      <c r="F903" s="386"/>
      <c r="G903" s="385" t="s">
        <v>2276</v>
      </c>
      <c r="H903" s="387" t="s">
        <v>2277</v>
      </c>
      <c r="I903" s="398">
        <v>5633.88</v>
      </c>
      <c r="J903" s="389" t="s">
        <v>2278</v>
      </c>
      <c r="K903" s="267"/>
      <c r="L903" s="267"/>
      <c r="M903" s="267"/>
      <c r="N903" s="267"/>
      <c r="O903" s="267"/>
      <c r="P903" s="267"/>
      <c r="Q903" s="267"/>
      <c r="R903" s="267"/>
      <c r="S903" s="267"/>
      <c r="T903" s="267"/>
      <c r="U903" s="267"/>
      <c r="V903" s="267"/>
      <c r="W903" s="267"/>
      <c r="X903" s="267"/>
      <c r="Y903" s="267"/>
      <c r="Z903" s="267"/>
    </row>
    <row r="904">
      <c r="A904" s="382">
        <v>16002.0</v>
      </c>
      <c r="B904" s="383">
        <v>462350.0</v>
      </c>
      <c r="C904" s="384">
        <v>45708.0</v>
      </c>
      <c r="D904" s="385" t="s">
        <v>2279</v>
      </c>
      <c r="E904" s="385" t="s">
        <v>104</v>
      </c>
      <c r="F904" s="385" t="s">
        <v>2203</v>
      </c>
      <c r="G904" s="386"/>
      <c r="H904" s="387" t="s">
        <v>2280</v>
      </c>
      <c r="I904" s="398">
        <v>749.55</v>
      </c>
      <c r="J904" s="389" t="s">
        <v>2281</v>
      </c>
      <c r="K904" s="267"/>
      <c r="L904" s="267"/>
      <c r="M904" s="267"/>
      <c r="N904" s="267"/>
      <c r="O904" s="267"/>
      <c r="P904" s="267"/>
      <c r="Q904" s="267"/>
      <c r="R904" s="267"/>
      <c r="S904" s="267"/>
      <c r="T904" s="267"/>
      <c r="U904" s="267"/>
      <c r="V904" s="267"/>
      <c r="W904" s="267"/>
      <c r="X904" s="267"/>
      <c r="Y904" s="267"/>
      <c r="Z904" s="267"/>
    </row>
    <row r="905">
      <c r="A905" s="361" t="s">
        <v>68</v>
      </c>
      <c r="B905" s="362">
        <v>460401.0</v>
      </c>
      <c r="C905" s="399"/>
      <c r="D905" s="365"/>
      <c r="E905" s="365"/>
      <c r="F905" s="365"/>
      <c r="G905" s="365"/>
      <c r="H905" s="366" t="s">
        <v>68</v>
      </c>
      <c r="I905" s="400">
        <v>0.0</v>
      </c>
      <c r="J905" s="368" t="s">
        <v>68</v>
      </c>
      <c r="K905" s="275"/>
      <c r="L905" s="275"/>
      <c r="M905" s="275"/>
      <c r="N905" s="275"/>
      <c r="O905" s="275"/>
      <c r="P905" s="275"/>
      <c r="Q905" s="275"/>
      <c r="R905" s="275"/>
      <c r="S905" s="275"/>
      <c r="T905" s="275"/>
      <c r="U905" s="275"/>
      <c r="V905" s="275"/>
      <c r="W905" s="275"/>
      <c r="X905" s="275"/>
      <c r="Y905" s="275"/>
      <c r="Z905" s="275"/>
    </row>
    <row r="906">
      <c r="A906" s="382" t="s">
        <v>2282</v>
      </c>
      <c r="B906" s="383">
        <v>460402.0</v>
      </c>
      <c r="C906" s="384">
        <v>45712.0</v>
      </c>
      <c r="D906" s="385" t="s">
        <v>2283</v>
      </c>
      <c r="E906" s="385" t="s">
        <v>165</v>
      </c>
      <c r="F906" s="385" t="s">
        <v>2284</v>
      </c>
      <c r="G906" s="386"/>
      <c r="H906" s="387" t="s">
        <v>1394</v>
      </c>
      <c r="I906" s="410">
        <v>749.55</v>
      </c>
      <c r="J906" s="389" t="s">
        <v>2285</v>
      </c>
      <c r="K906" s="267"/>
      <c r="L906" s="267"/>
      <c r="M906" s="267"/>
      <c r="N906" s="267"/>
      <c r="O906" s="267"/>
      <c r="P906" s="267"/>
      <c r="Q906" s="267"/>
      <c r="R906" s="267"/>
      <c r="S906" s="267"/>
      <c r="T906" s="267"/>
      <c r="U906" s="267"/>
      <c r="V906" s="267"/>
      <c r="W906" s="267"/>
      <c r="X906" s="267"/>
      <c r="Y906" s="267"/>
      <c r="Z906" s="267"/>
    </row>
    <row r="907">
      <c r="A907" s="344" t="s">
        <v>2286</v>
      </c>
      <c r="B907" s="345">
        <v>460403.0</v>
      </c>
      <c r="C907" s="346">
        <v>45712.0</v>
      </c>
      <c r="D907" s="347" t="s">
        <v>2287</v>
      </c>
      <c r="E907" s="347" t="s">
        <v>65</v>
      </c>
      <c r="F907" s="347" t="s">
        <v>1917</v>
      </c>
      <c r="G907" s="348"/>
      <c r="H907" s="349" t="s">
        <v>2288</v>
      </c>
      <c r="I907" s="350">
        <f>7722.89+5633.88+749.55</f>
        <v>14106.32</v>
      </c>
      <c r="J907" s="351" t="s">
        <v>2289</v>
      </c>
      <c r="K907" s="17"/>
      <c r="L907" s="17"/>
      <c r="M907" s="17"/>
      <c r="N907" s="17"/>
      <c r="O907" s="17"/>
      <c r="P907" s="17"/>
      <c r="Q907" s="17"/>
      <c r="R907" s="17"/>
      <c r="S907" s="17"/>
      <c r="T907" s="17"/>
      <c r="U907" s="17"/>
      <c r="V907" s="17"/>
      <c r="W907" s="17"/>
      <c r="X907" s="17"/>
      <c r="Y907" s="17"/>
      <c r="Z907" s="17"/>
    </row>
    <row r="908">
      <c r="A908" s="344">
        <v>13628.0</v>
      </c>
      <c r="B908" s="345">
        <v>460404.0</v>
      </c>
      <c r="C908" s="346">
        <v>45712.0</v>
      </c>
      <c r="D908" s="348"/>
      <c r="E908" s="348"/>
      <c r="F908" s="348"/>
      <c r="G908" s="347" t="s">
        <v>128</v>
      </c>
      <c r="H908" s="349" t="s">
        <v>2290</v>
      </c>
      <c r="I908" s="350">
        <f>7722.89/2</f>
        <v>3861.445</v>
      </c>
      <c r="J908" s="351" t="s">
        <v>2291</v>
      </c>
      <c r="K908" s="17"/>
      <c r="L908" s="17"/>
      <c r="M908" s="17"/>
      <c r="N908" s="17"/>
      <c r="O908" s="17"/>
      <c r="P908" s="17"/>
      <c r="Q908" s="17"/>
      <c r="R908" s="17"/>
      <c r="S908" s="17"/>
      <c r="T908" s="17"/>
      <c r="U908" s="17"/>
      <c r="V908" s="17"/>
      <c r="W908" s="17"/>
      <c r="X908" s="17"/>
      <c r="Y908" s="17"/>
      <c r="Z908" s="17"/>
    </row>
    <row r="909">
      <c r="A909" s="344">
        <v>16664.0</v>
      </c>
      <c r="B909" s="345">
        <v>460405.0</v>
      </c>
      <c r="C909" s="346">
        <v>45712.0</v>
      </c>
      <c r="D909" s="347" t="s">
        <v>2292</v>
      </c>
      <c r="E909" s="347" t="s">
        <v>395</v>
      </c>
      <c r="F909" s="347"/>
      <c r="G909" s="348"/>
      <c r="H909" s="349" t="s">
        <v>2293</v>
      </c>
      <c r="I909" s="350">
        <f>7722.89+749.55</f>
        <v>8472.44</v>
      </c>
      <c r="J909" s="351" t="s">
        <v>2294</v>
      </c>
      <c r="K909" s="17"/>
      <c r="L909" s="17"/>
      <c r="M909" s="17"/>
      <c r="N909" s="17"/>
      <c r="O909" s="17"/>
      <c r="P909" s="17"/>
      <c r="Q909" s="17"/>
      <c r="R909" s="17"/>
      <c r="S909" s="17"/>
      <c r="T909" s="17"/>
      <c r="U909" s="17"/>
      <c r="V909" s="17"/>
      <c r="W909" s="17"/>
      <c r="X909" s="17"/>
      <c r="Y909" s="17"/>
      <c r="Z909" s="17"/>
    </row>
    <row r="910">
      <c r="A910" s="344">
        <v>33017.0</v>
      </c>
      <c r="B910" s="345">
        <v>460406.0</v>
      </c>
      <c r="C910" s="346">
        <v>45712.0</v>
      </c>
      <c r="D910" s="347" t="s">
        <v>2295</v>
      </c>
      <c r="E910" s="347" t="s">
        <v>2296</v>
      </c>
      <c r="F910" s="347" t="s">
        <v>2297</v>
      </c>
      <c r="G910" s="348"/>
      <c r="H910" s="349" t="s">
        <v>1465</v>
      </c>
      <c r="I910" s="350">
        <f>396.64*5</f>
        <v>1983.2</v>
      </c>
      <c r="J910" s="351" t="s">
        <v>2298</v>
      </c>
      <c r="K910" s="17"/>
      <c r="L910" s="17"/>
      <c r="M910" s="17"/>
      <c r="N910" s="17"/>
      <c r="O910" s="17"/>
      <c r="P910" s="17"/>
      <c r="Q910" s="17"/>
      <c r="R910" s="17"/>
      <c r="S910" s="17"/>
      <c r="T910" s="17"/>
      <c r="U910" s="17"/>
      <c r="V910" s="17"/>
      <c r="W910" s="17"/>
      <c r="X910" s="17"/>
      <c r="Y910" s="17"/>
      <c r="Z910" s="17"/>
    </row>
    <row r="911">
      <c r="A911" s="344">
        <v>33017.0</v>
      </c>
      <c r="B911" s="345">
        <v>460407.0</v>
      </c>
      <c r="C911" s="346">
        <v>45712.0</v>
      </c>
      <c r="D911" s="347" t="s">
        <v>2295</v>
      </c>
      <c r="E911" s="347" t="s">
        <v>2296</v>
      </c>
      <c r="F911" s="347" t="s">
        <v>2297</v>
      </c>
      <c r="G911" s="348"/>
      <c r="H911" s="349" t="s">
        <v>2299</v>
      </c>
      <c r="I911" s="350">
        <f>396.64*26</f>
        <v>10312.64</v>
      </c>
      <c r="J911" s="351" t="s">
        <v>2300</v>
      </c>
      <c r="K911" s="17"/>
      <c r="L911" s="17"/>
      <c r="M911" s="17"/>
      <c r="N911" s="17"/>
      <c r="O911" s="17"/>
      <c r="P911" s="17"/>
      <c r="Q911" s="17"/>
      <c r="R911" s="17"/>
      <c r="S911" s="17"/>
      <c r="T911" s="17"/>
      <c r="U911" s="17"/>
      <c r="V911" s="17"/>
      <c r="W911" s="17"/>
      <c r="X911" s="17"/>
      <c r="Y911" s="17"/>
      <c r="Z911" s="17"/>
    </row>
    <row r="912">
      <c r="A912" s="361" t="s">
        <v>68</v>
      </c>
      <c r="B912" s="362">
        <v>460408.0</v>
      </c>
      <c r="C912" s="399"/>
      <c r="D912" s="365"/>
      <c r="E912" s="365"/>
      <c r="F912" s="365"/>
      <c r="G912" s="365"/>
      <c r="H912" s="366" t="s">
        <v>68</v>
      </c>
      <c r="I912" s="400">
        <v>0.0</v>
      </c>
      <c r="J912" s="368" t="s">
        <v>68</v>
      </c>
      <c r="K912" s="275"/>
      <c r="L912" s="275"/>
      <c r="M912" s="275"/>
      <c r="N912" s="275"/>
      <c r="O912" s="275"/>
      <c r="P912" s="275"/>
      <c r="Q912" s="275"/>
      <c r="R912" s="275"/>
      <c r="S912" s="275"/>
      <c r="T912" s="275"/>
      <c r="U912" s="275"/>
      <c r="V912" s="275"/>
      <c r="W912" s="275"/>
      <c r="X912" s="275"/>
      <c r="Y912" s="275"/>
      <c r="Z912" s="275"/>
    </row>
    <row r="913">
      <c r="A913" s="382">
        <v>16411.0</v>
      </c>
      <c r="B913" s="383">
        <v>460409.0</v>
      </c>
      <c r="C913" s="384">
        <v>45712.0</v>
      </c>
      <c r="D913" s="386"/>
      <c r="E913" s="386"/>
      <c r="F913" s="386"/>
      <c r="G913" s="385" t="s">
        <v>2301</v>
      </c>
      <c r="H913" s="387" t="s">
        <v>2302</v>
      </c>
      <c r="I913" s="388">
        <f>6121.09+1224.21+857.11</f>
        <v>8202.41</v>
      </c>
      <c r="J913" s="389" t="s">
        <v>2303</v>
      </c>
      <c r="K913" s="267"/>
      <c r="L913" s="267"/>
      <c r="M913" s="267"/>
      <c r="N913" s="267"/>
      <c r="O913" s="267"/>
      <c r="P913" s="267"/>
      <c r="Q913" s="267"/>
      <c r="R913" s="267"/>
      <c r="S913" s="267"/>
      <c r="T913" s="267"/>
      <c r="U913" s="267"/>
      <c r="V913" s="267"/>
      <c r="W913" s="267"/>
      <c r="X913" s="267"/>
      <c r="Y913" s="267"/>
      <c r="Z913" s="267"/>
    </row>
    <row r="914">
      <c r="A914" s="382">
        <v>16016.0</v>
      </c>
      <c r="B914" s="383">
        <v>460410.0</v>
      </c>
      <c r="C914" s="384">
        <v>45713.0</v>
      </c>
      <c r="D914" s="385" t="s">
        <v>1093</v>
      </c>
      <c r="E914" s="385" t="s">
        <v>58</v>
      </c>
      <c r="F914" s="385" t="s">
        <v>2304</v>
      </c>
      <c r="G914" s="386"/>
      <c r="H914" s="387" t="s">
        <v>1394</v>
      </c>
      <c r="I914" s="398">
        <v>749.55</v>
      </c>
      <c r="J914" s="389" t="s">
        <v>2305</v>
      </c>
      <c r="K914" s="267"/>
      <c r="L914" s="267"/>
      <c r="M914" s="267"/>
      <c r="N914" s="267"/>
      <c r="O914" s="267"/>
      <c r="P914" s="267"/>
      <c r="Q914" s="267"/>
      <c r="R914" s="267"/>
      <c r="S914" s="267"/>
      <c r="T914" s="267"/>
      <c r="U914" s="267"/>
      <c r="V914" s="267"/>
      <c r="W914" s="267"/>
      <c r="X914" s="267"/>
      <c r="Y914" s="267"/>
      <c r="Z914" s="267"/>
    </row>
    <row r="915">
      <c r="A915" s="382">
        <v>16527.0</v>
      </c>
      <c r="B915" s="383">
        <v>460411.0</v>
      </c>
      <c r="C915" s="384">
        <v>45713.0</v>
      </c>
      <c r="D915" s="385" t="s">
        <v>2306</v>
      </c>
      <c r="E915" s="385" t="s">
        <v>2307</v>
      </c>
      <c r="F915" s="385" t="s">
        <v>2308</v>
      </c>
      <c r="G915" s="386"/>
      <c r="H915" s="387" t="s">
        <v>1394</v>
      </c>
      <c r="I915" s="398">
        <v>749.55</v>
      </c>
      <c r="J915" s="389" t="s">
        <v>2309</v>
      </c>
      <c r="K915" s="267"/>
      <c r="L915" s="267"/>
      <c r="M915" s="267"/>
      <c r="N915" s="267"/>
      <c r="O915" s="267"/>
      <c r="P915" s="267"/>
      <c r="Q915" s="267"/>
      <c r="R915" s="267"/>
      <c r="S915" s="267"/>
      <c r="T915" s="267"/>
      <c r="U915" s="267"/>
      <c r="V915" s="267"/>
      <c r="W915" s="267"/>
      <c r="X915" s="267"/>
      <c r="Y915" s="267"/>
      <c r="Z915" s="267"/>
    </row>
    <row r="916">
      <c r="A916" s="361" t="s">
        <v>68</v>
      </c>
      <c r="B916" s="362">
        <v>460412.0</v>
      </c>
      <c r="C916" s="399"/>
      <c r="D916" s="365"/>
      <c r="E916" s="365"/>
      <c r="F916" s="365"/>
      <c r="G916" s="365"/>
      <c r="H916" s="366" t="s">
        <v>68</v>
      </c>
      <c r="I916" s="400">
        <v>0.0</v>
      </c>
      <c r="J916" s="368" t="s">
        <v>68</v>
      </c>
      <c r="K916" s="275"/>
      <c r="L916" s="275"/>
      <c r="M916" s="275"/>
      <c r="N916" s="275"/>
      <c r="O916" s="275"/>
      <c r="P916" s="275"/>
      <c r="Q916" s="275"/>
      <c r="R916" s="275"/>
      <c r="S916" s="275"/>
      <c r="T916" s="275"/>
      <c r="U916" s="275"/>
      <c r="V916" s="275"/>
      <c r="W916" s="275"/>
      <c r="X916" s="275"/>
      <c r="Y916" s="275"/>
      <c r="Z916" s="275"/>
    </row>
    <row r="917">
      <c r="A917" s="382">
        <v>16482.0</v>
      </c>
      <c r="B917" s="383">
        <v>460413.0</v>
      </c>
      <c r="C917" s="384">
        <v>45713.0</v>
      </c>
      <c r="D917" s="385" t="s">
        <v>2310</v>
      </c>
      <c r="E917" s="385" t="s">
        <v>2311</v>
      </c>
      <c r="F917" s="385" t="s">
        <v>105</v>
      </c>
      <c r="G917" s="386"/>
      <c r="H917" s="387" t="s">
        <v>1394</v>
      </c>
      <c r="I917" s="398">
        <v>749.55</v>
      </c>
      <c r="J917" s="389" t="s">
        <v>2312</v>
      </c>
      <c r="K917" s="267"/>
      <c r="L917" s="267"/>
      <c r="M917" s="267"/>
      <c r="N917" s="267"/>
      <c r="O917" s="267"/>
      <c r="P917" s="267"/>
      <c r="Q917" s="267"/>
      <c r="R917" s="267"/>
      <c r="S917" s="267"/>
      <c r="T917" s="267"/>
      <c r="U917" s="267"/>
      <c r="V917" s="267"/>
      <c r="W917" s="267"/>
      <c r="X917" s="267"/>
      <c r="Y917" s="267"/>
      <c r="Z917" s="267"/>
    </row>
    <row r="918">
      <c r="A918" s="382">
        <v>16728.0</v>
      </c>
      <c r="B918" s="383">
        <v>460414.0</v>
      </c>
      <c r="C918" s="384">
        <v>45714.0</v>
      </c>
      <c r="D918" s="385" t="s">
        <v>2313</v>
      </c>
      <c r="E918" s="385" t="s">
        <v>1513</v>
      </c>
      <c r="F918" s="385" t="s">
        <v>2314</v>
      </c>
      <c r="G918" s="386"/>
      <c r="H918" s="387" t="s">
        <v>2315</v>
      </c>
      <c r="I918" s="388">
        <f>749.55+92.56</f>
        <v>842.11</v>
      </c>
      <c r="J918" s="389" t="s">
        <v>2316</v>
      </c>
      <c r="K918" s="267"/>
      <c r="L918" s="267"/>
      <c r="M918" s="267"/>
      <c r="N918" s="267"/>
      <c r="O918" s="267"/>
      <c r="P918" s="267"/>
      <c r="Q918" s="267"/>
      <c r="R918" s="267"/>
      <c r="S918" s="267"/>
      <c r="T918" s="267"/>
      <c r="U918" s="267"/>
      <c r="V918" s="267"/>
      <c r="W918" s="267"/>
      <c r="X918" s="267"/>
      <c r="Y918" s="267"/>
      <c r="Z918" s="267"/>
    </row>
    <row r="919">
      <c r="A919" s="344" t="s">
        <v>2317</v>
      </c>
      <c r="B919" s="345">
        <v>460415.0</v>
      </c>
      <c r="C919" s="346">
        <v>45714.0</v>
      </c>
      <c r="D919" s="347" t="s">
        <v>26</v>
      </c>
      <c r="E919" s="347" t="s">
        <v>174</v>
      </c>
      <c r="F919" s="347" t="s">
        <v>2318</v>
      </c>
      <c r="G919" s="348"/>
      <c r="H919" s="349" t="s">
        <v>1349</v>
      </c>
      <c r="I919" s="352">
        <v>396.64</v>
      </c>
      <c r="J919" s="351" t="s">
        <v>2319</v>
      </c>
      <c r="K919" s="17"/>
      <c r="L919" s="17"/>
      <c r="M919" s="17"/>
      <c r="N919" s="17"/>
      <c r="O919" s="17"/>
      <c r="P919" s="17"/>
      <c r="Q919" s="17"/>
      <c r="R919" s="17"/>
      <c r="S919" s="17"/>
      <c r="T919" s="17"/>
      <c r="U919" s="17"/>
      <c r="V919" s="17"/>
      <c r="W919" s="17"/>
      <c r="X919" s="17"/>
      <c r="Y919" s="17"/>
      <c r="Z919" s="17"/>
    </row>
    <row r="920">
      <c r="A920" s="382">
        <v>16562.0</v>
      </c>
      <c r="B920" s="383">
        <v>460416.0</v>
      </c>
      <c r="C920" s="384">
        <v>45714.0</v>
      </c>
      <c r="D920" s="385" t="s">
        <v>2320</v>
      </c>
      <c r="E920" s="385" t="s">
        <v>693</v>
      </c>
      <c r="F920" s="385" t="s">
        <v>1817</v>
      </c>
      <c r="G920" s="386"/>
      <c r="H920" s="387" t="s">
        <v>2315</v>
      </c>
      <c r="I920" s="388">
        <f>92.56+749.55</f>
        <v>842.11</v>
      </c>
      <c r="J920" s="389" t="s">
        <v>2321</v>
      </c>
      <c r="K920" s="267"/>
      <c r="L920" s="267"/>
      <c r="M920" s="267"/>
      <c r="N920" s="267"/>
      <c r="O920" s="267"/>
      <c r="P920" s="267"/>
      <c r="Q920" s="267"/>
      <c r="R920" s="267"/>
      <c r="S920" s="267"/>
      <c r="T920" s="267"/>
      <c r="U920" s="267"/>
      <c r="V920" s="267"/>
      <c r="W920" s="267"/>
      <c r="X920" s="267"/>
      <c r="Y920" s="267"/>
      <c r="Z920" s="267"/>
    </row>
    <row r="921">
      <c r="A921" s="344">
        <v>12557.0</v>
      </c>
      <c r="B921" s="345">
        <v>460417.0</v>
      </c>
      <c r="C921" s="346">
        <v>45714.0</v>
      </c>
      <c r="D921" s="347" t="s">
        <v>2322</v>
      </c>
      <c r="E921" s="347" t="s">
        <v>437</v>
      </c>
      <c r="F921" s="347" t="s">
        <v>949</v>
      </c>
      <c r="G921" s="348"/>
      <c r="H921" s="349" t="s">
        <v>2323</v>
      </c>
      <c r="I921" s="350">
        <f>11771.33+857.19</f>
        <v>12628.52</v>
      </c>
      <c r="J921" s="351" t="s">
        <v>2324</v>
      </c>
      <c r="K921" s="17"/>
      <c r="L921" s="17"/>
      <c r="M921" s="17"/>
      <c r="N921" s="17"/>
      <c r="O921" s="17"/>
      <c r="P921" s="17"/>
      <c r="Q921" s="17"/>
      <c r="R921" s="17"/>
      <c r="S921" s="17"/>
      <c r="T921" s="17"/>
      <c r="U921" s="17"/>
      <c r="V921" s="17"/>
      <c r="W921" s="17"/>
      <c r="X921" s="17"/>
      <c r="Y921" s="17"/>
      <c r="Z921" s="17"/>
    </row>
    <row r="922">
      <c r="A922" s="344">
        <v>16897.0</v>
      </c>
      <c r="B922" s="345">
        <v>460418.0</v>
      </c>
      <c r="C922" s="346">
        <v>45714.0</v>
      </c>
      <c r="D922" s="348"/>
      <c r="E922" s="348"/>
      <c r="F922" s="348"/>
      <c r="G922" s="347" t="s">
        <v>2325</v>
      </c>
      <c r="H922" s="349" t="s">
        <v>2326</v>
      </c>
      <c r="I922" s="350">
        <f>857.19*45</f>
        <v>38573.55</v>
      </c>
      <c r="J922" s="351" t="s">
        <v>2327</v>
      </c>
      <c r="K922" s="17"/>
      <c r="L922" s="17"/>
      <c r="M922" s="17"/>
      <c r="N922" s="17"/>
      <c r="O922" s="17"/>
      <c r="P922" s="17"/>
      <c r="Q922" s="17"/>
      <c r="R922" s="17"/>
      <c r="S922" s="17"/>
      <c r="T922" s="17"/>
      <c r="U922" s="17"/>
      <c r="V922" s="17"/>
      <c r="W922" s="17"/>
      <c r="X922" s="17"/>
      <c r="Y922" s="17"/>
      <c r="Z922" s="17"/>
    </row>
    <row r="923">
      <c r="A923" s="344">
        <v>16898.0</v>
      </c>
      <c r="B923" s="345">
        <v>460419.0</v>
      </c>
      <c r="C923" s="346">
        <v>45714.0</v>
      </c>
      <c r="D923" s="348"/>
      <c r="E923" s="348"/>
      <c r="F923" s="348"/>
      <c r="G923" s="347" t="s">
        <v>2325</v>
      </c>
      <c r="H923" s="349" t="s">
        <v>2328</v>
      </c>
      <c r="I923" s="350">
        <f>857.19*34</f>
        <v>29144.46</v>
      </c>
      <c r="J923" s="351" t="s">
        <v>2329</v>
      </c>
      <c r="K923" s="17"/>
      <c r="L923" s="17"/>
      <c r="M923" s="17"/>
      <c r="N923" s="17"/>
      <c r="O923" s="17"/>
      <c r="P923" s="17"/>
      <c r="Q923" s="17"/>
      <c r="R923" s="17"/>
      <c r="S923" s="17"/>
      <c r="T923" s="17"/>
      <c r="U923" s="17"/>
      <c r="V923" s="17"/>
      <c r="W923" s="17"/>
      <c r="X923" s="17"/>
      <c r="Y923" s="17"/>
      <c r="Z923" s="17"/>
    </row>
    <row r="924">
      <c r="A924" s="382">
        <v>16245.0</v>
      </c>
      <c r="B924" s="383">
        <v>460420.0</v>
      </c>
      <c r="C924" s="384">
        <v>45715.0</v>
      </c>
      <c r="D924" s="385" t="s">
        <v>2330</v>
      </c>
      <c r="E924" s="385" t="s">
        <v>1588</v>
      </c>
      <c r="F924" s="385" t="s">
        <v>828</v>
      </c>
      <c r="G924" s="386"/>
      <c r="H924" s="387" t="s">
        <v>1394</v>
      </c>
      <c r="I924" s="398">
        <v>749.55</v>
      </c>
      <c r="J924" s="389" t="s">
        <v>2331</v>
      </c>
      <c r="K924" s="267"/>
      <c r="L924" s="267"/>
      <c r="M924" s="267"/>
      <c r="N924" s="267"/>
      <c r="O924" s="267"/>
      <c r="P924" s="267"/>
      <c r="Q924" s="267"/>
      <c r="R924" s="267"/>
      <c r="S924" s="267"/>
      <c r="T924" s="267"/>
      <c r="U924" s="267"/>
      <c r="V924" s="267"/>
      <c r="W924" s="267"/>
      <c r="X924" s="267"/>
      <c r="Y924" s="267"/>
      <c r="Z924" s="267"/>
    </row>
    <row r="925">
      <c r="A925" s="382" t="s">
        <v>2332</v>
      </c>
      <c r="B925" s="383">
        <v>460421.0</v>
      </c>
      <c r="C925" s="384">
        <v>45715.0</v>
      </c>
      <c r="D925" s="385" t="s">
        <v>2333</v>
      </c>
      <c r="E925" s="385" t="s">
        <v>447</v>
      </c>
      <c r="F925" s="385" t="s">
        <v>150</v>
      </c>
      <c r="G925" s="386"/>
      <c r="H925" s="387" t="s">
        <v>1349</v>
      </c>
      <c r="I925" s="388">
        <f>396.64</f>
        <v>396.64</v>
      </c>
      <c r="J925" s="389" t="s">
        <v>2334</v>
      </c>
      <c r="K925" s="267"/>
      <c r="L925" s="267"/>
      <c r="M925" s="267"/>
      <c r="N925" s="267"/>
      <c r="O925" s="267"/>
      <c r="P925" s="267"/>
      <c r="Q925" s="267"/>
      <c r="R925" s="267"/>
      <c r="S925" s="267"/>
      <c r="T925" s="267"/>
      <c r="U925" s="267"/>
      <c r="V925" s="267"/>
      <c r="W925" s="267"/>
      <c r="X925" s="267"/>
      <c r="Y925" s="267"/>
      <c r="Z925" s="267"/>
    </row>
    <row r="926">
      <c r="A926" s="344" t="s">
        <v>2335</v>
      </c>
      <c r="B926" s="345">
        <v>460422.0</v>
      </c>
      <c r="C926" s="346">
        <v>45715.0</v>
      </c>
      <c r="D926" s="347" t="s">
        <v>2336</v>
      </c>
      <c r="E926" s="347" t="s">
        <v>161</v>
      </c>
      <c r="F926" s="347" t="s">
        <v>2337</v>
      </c>
      <c r="G926" s="348"/>
      <c r="H926" s="349" t="s">
        <v>1349</v>
      </c>
      <c r="I926" s="352">
        <v>396.64</v>
      </c>
      <c r="J926" s="351" t="s">
        <v>2338</v>
      </c>
      <c r="K926" s="17"/>
      <c r="L926" s="17"/>
      <c r="M926" s="17"/>
      <c r="N926" s="17"/>
      <c r="O926" s="17"/>
      <c r="P926" s="17"/>
      <c r="Q926" s="17"/>
      <c r="R926" s="17"/>
      <c r="S926" s="17"/>
      <c r="T926" s="17"/>
      <c r="U926" s="17"/>
      <c r="V926" s="17"/>
      <c r="W926" s="17"/>
      <c r="X926" s="17"/>
      <c r="Y926" s="17"/>
      <c r="Z926" s="17"/>
    </row>
    <row r="927">
      <c r="A927" s="382">
        <v>16833.0</v>
      </c>
      <c r="B927" s="383">
        <v>460423.0</v>
      </c>
      <c r="C927" s="384">
        <v>45715.0</v>
      </c>
      <c r="D927" s="385" t="s">
        <v>2339</v>
      </c>
      <c r="E927" s="385" t="s">
        <v>174</v>
      </c>
      <c r="F927" s="385" t="s">
        <v>828</v>
      </c>
      <c r="G927" s="386"/>
      <c r="H927" s="387" t="s">
        <v>2340</v>
      </c>
      <c r="I927" s="388">
        <f>749.55+987.9</f>
        <v>1737.45</v>
      </c>
      <c r="J927" s="389" t="s">
        <v>2341</v>
      </c>
      <c r="K927" s="267"/>
      <c r="L927" s="267"/>
      <c r="M927" s="267"/>
      <c r="N927" s="267"/>
      <c r="O927" s="267"/>
      <c r="P927" s="267"/>
      <c r="Q927" s="267"/>
      <c r="R927" s="267"/>
      <c r="S927" s="267"/>
      <c r="T927" s="267"/>
      <c r="U927" s="267"/>
      <c r="V927" s="267"/>
      <c r="W927" s="267"/>
      <c r="X927" s="267"/>
      <c r="Y927" s="267"/>
      <c r="Z927" s="267"/>
    </row>
    <row r="928">
      <c r="A928" s="379"/>
      <c r="B928" s="345">
        <v>460424.0</v>
      </c>
      <c r="C928" s="439"/>
      <c r="D928" s="348"/>
      <c r="E928" s="348"/>
      <c r="F928" s="348"/>
      <c r="G928" s="348"/>
      <c r="H928" s="436"/>
      <c r="I928" s="350"/>
      <c r="J928" s="380"/>
      <c r="K928" s="17"/>
      <c r="L928" s="17"/>
      <c r="M928" s="17"/>
      <c r="N928" s="17"/>
      <c r="O928" s="17"/>
      <c r="P928" s="17"/>
      <c r="Q928" s="17"/>
      <c r="R928" s="17"/>
      <c r="S928" s="17"/>
      <c r="T928" s="17"/>
      <c r="U928" s="17"/>
      <c r="V928" s="17"/>
      <c r="W928" s="17"/>
      <c r="X928" s="17"/>
      <c r="Y928" s="17"/>
      <c r="Z928" s="17"/>
    </row>
    <row r="929">
      <c r="A929" s="382">
        <v>169905.0</v>
      </c>
      <c r="B929" s="383">
        <v>460425.0</v>
      </c>
      <c r="C929" s="384">
        <v>45715.0</v>
      </c>
      <c r="D929" s="385" t="s">
        <v>1577</v>
      </c>
      <c r="E929" s="385" t="s">
        <v>105</v>
      </c>
      <c r="F929" s="385" t="s">
        <v>2342</v>
      </c>
      <c r="G929" s="386"/>
      <c r="H929" s="263" t="s">
        <v>2343</v>
      </c>
      <c r="I929" s="398">
        <v>984.76</v>
      </c>
      <c r="J929" s="389" t="s">
        <v>2344</v>
      </c>
      <c r="K929" s="267"/>
      <c r="L929" s="267"/>
      <c r="M929" s="267"/>
      <c r="N929" s="267"/>
      <c r="O929" s="267"/>
      <c r="P929" s="267"/>
      <c r="Q929" s="267"/>
      <c r="R929" s="267"/>
      <c r="S929" s="267"/>
      <c r="T929" s="267"/>
      <c r="U929" s="267"/>
      <c r="V929" s="267"/>
      <c r="W929" s="267"/>
      <c r="X929" s="267"/>
      <c r="Y929" s="267"/>
      <c r="Z929" s="267"/>
    </row>
    <row r="930">
      <c r="A930" s="382">
        <v>16054.0</v>
      </c>
      <c r="B930" s="383">
        <v>460426.0</v>
      </c>
      <c r="C930" s="384">
        <v>45715.0</v>
      </c>
      <c r="D930" s="385" t="s">
        <v>2345</v>
      </c>
      <c r="E930" s="385" t="s">
        <v>2346</v>
      </c>
      <c r="F930" s="385" t="s">
        <v>99</v>
      </c>
      <c r="G930" s="386"/>
      <c r="H930" s="387" t="s">
        <v>1804</v>
      </c>
      <c r="I930" s="398">
        <v>857.19</v>
      </c>
      <c r="J930" s="389" t="s">
        <v>2347</v>
      </c>
      <c r="K930" s="267"/>
      <c r="L930" s="267"/>
      <c r="M930" s="267"/>
      <c r="N930" s="267"/>
      <c r="O930" s="267"/>
      <c r="P930" s="267"/>
      <c r="Q930" s="267"/>
      <c r="R930" s="267"/>
      <c r="S930" s="267"/>
      <c r="T930" s="267"/>
      <c r="U930" s="267"/>
      <c r="V930" s="267"/>
      <c r="W930" s="267"/>
      <c r="X930" s="267"/>
      <c r="Y930" s="267"/>
      <c r="Z930" s="267"/>
    </row>
    <row r="931">
      <c r="A931" s="344">
        <v>16741.0</v>
      </c>
      <c r="B931" s="345">
        <v>460427.0</v>
      </c>
      <c r="C931" s="346">
        <v>45715.0</v>
      </c>
      <c r="D931" s="347" t="s">
        <v>2348</v>
      </c>
      <c r="E931" s="347" t="s">
        <v>2349</v>
      </c>
      <c r="F931" s="347" t="s">
        <v>165</v>
      </c>
      <c r="G931" s="348"/>
      <c r="H931" s="349" t="s">
        <v>2350</v>
      </c>
      <c r="I931" s="350">
        <f>3861.45*4+857.19</f>
        <v>16302.99</v>
      </c>
      <c r="J931" s="351" t="s">
        <v>2351</v>
      </c>
      <c r="K931" s="17"/>
      <c r="L931" s="17"/>
      <c r="M931" s="17"/>
      <c r="N931" s="17"/>
      <c r="O931" s="17"/>
      <c r="P931" s="17"/>
      <c r="Q931" s="17"/>
      <c r="R931" s="17"/>
      <c r="S931" s="17"/>
      <c r="T931" s="17"/>
      <c r="U931" s="17"/>
      <c r="V931" s="17"/>
      <c r="W931" s="17"/>
      <c r="X931" s="17"/>
      <c r="Y931" s="17"/>
      <c r="Z931" s="17"/>
    </row>
    <row r="932">
      <c r="A932" s="379"/>
      <c r="B932" s="345">
        <v>460428.0</v>
      </c>
      <c r="C932" s="439"/>
      <c r="D932" s="348"/>
      <c r="E932" s="348"/>
      <c r="F932" s="348"/>
      <c r="G932" s="348"/>
      <c r="H932" s="436"/>
      <c r="I932" s="350"/>
      <c r="J932" s="380"/>
      <c r="K932" s="17"/>
      <c r="L932" s="17"/>
      <c r="M932" s="17"/>
      <c r="N932" s="17"/>
      <c r="O932" s="17"/>
      <c r="P932" s="17"/>
      <c r="Q932" s="17"/>
      <c r="R932" s="17"/>
      <c r="S932" s="17"/>
      <c r="T932" s="17"/>
      <c r="U932" s="17"/>
      <c r="V932" s="17"/>
      <c r="W932" s="17"/>
      <c r="X932" s="17"/>
      <c r="Y932" s="17"/>
      <c r="Z932" s="17"/>
    </row>
    <row r="933">
      <c r="A933" s="427" t="s">
        <v>2352</v>
      </c>
      <c r="B933" s="428">
        <v>460429.0</v>
      </c>
      <c r="C933" s="429">
        <v>45715.0</v>
      </c>
      <c r="D933" s="430" t="s">
        <v>586</v>
      </c>
      <c r="E933" s="430" t="s">
        <v>174</v>
      </c>
      <c r="F933" s="430" t="s">
        <v>174</v>
      </c>
      <c r="G933" s="431"/>
      <c r="H933" s="432" t="s">
        <v>1349</v>
      </c>
      <c r="I933" s="440">
        <f>396.64</f>
        <v>396.64</v>
      </c>
      <c r="J933" s="434" t="s">
        <v>2353</v>
      </c>
      <c r="K933" s="435"/>
      <c r="L933" s="435"/>
      <c r="M933" s="435"/>
      <c r="N933" s="435"/>
      <c r="O933" s="435"/>
      <c r="P933" s="435"/>
      <c r="Q933" s="435"/>
      <c r="R933" s="435"/>
      <c r="S933" s="435"/>
      <c r="T933" s="435"/>
      <c r="U933" s="435"/>
      <c r="V933" s="435"/>
      <c r="W933" s="435"/>
      <c r="X933" s="435"/>
      <c r="Y933" s="435"/>
      <c r="Z933" s="435"/>
    </row>
    <row r="934">
      <c r="A934" s="382">
        <v>16018.0</v>
      </c>
      <c r="B934" s="383">
        <v>460430.0</v>
      </c>
      <c r="C934" s="384">
        <v>45715.0</v>
      </c>
      <c r="D934" s="385" t="s">
        <v>2354</v>
      </c>
      <c r="E934" s="386"/>
      <c r="F934" s="386"/>
      <c r="G934" s="386"/>
      <c r="H934" s="387" t="s">
        <v>2355</v>
      </c>
      <c r="I934" s="398">
        <v>209.27</v>
      </c>
      <c r="J934" s="389" t="s">
        <v>2356</v>
      </c>
      <c r="K934" s="267"/>
      <c r="L934" s="267"/>
      <c r="M934" s="267"/>
      <c r="N934" s="267"/>
      <c r="O934" s="267"/>
      <c r="P934" s="267"/>
      <c r="Q934" s="267"/>
      <c r="R934" s="267"/>
      <c r="S934" s="267"/>
      <c r="T934" s="267"/>
      <c r="U934" s="267"/>
      <c r="V934" s="267"/>
      <c r="W934" s="267"/>
      <c r="X934" s="267"/>
      <c r="Y934" s="267"/>
      <c r="Z934" s="267"/>
    </row>
    <row r="935">
      <c r="A935" s="382">
        <v>16019.0</v>
      </c>
      <c r="B935" s="383">
        <v>460431.0</v>
      </c>
      <c r="C935" s="384">
        <v>45715.0</v>
      </c>
      <c r="D935" s="385" t="s">
        <v>2354</v>
      </c>
      <c r="E935" s="386"/>
      <c r="F935" s="386"/>
      <c r="G935" s="386"/>
      <c r="H935" s="387" t="s">
        <v>1394</v>
      </c>
      <c r="I935" s="398">
        <v>749.55</v>
      </c>
      <c r="J935" s="389" t="s">
        <v>2357</v>
      </c>
      <c r="K935" s="267"/>
      <c r="L935" s="267"/>
      <c r="M935" s="267"/>
      <c r="N935" s="267"/>
      <c r="O935" s="267"/>
      <c r="P935" s="267"/>
      <c r="Q935" s="267"/>
      <c r="R935" s="267"/>
      <c r="S935" s="267"/>
      <c r="T935" s="267"/>
      <c r="U935" s="267"/>
      <c r="V935" s="267"/>
      <c r="W935" s="267"/>
      <c r="X935" s="267"/>
      <c r="Y935" s="267"/>
      <c r="Z935" s="267"/>
    </row>
    <row r="936">
      <c r="A936" s="382">
        <v>16832.0</v>
      </c>
      <c r="B936" s="383">
        <v>460432.0</v>
      </c>
      <c r="C936" s="384">
        <v>45715.0</v>
      </c>
      <c r="D936" s="385" t="s">
        <v>2358</v>
      </c>
      <c r="E936" s="385" t="s">
        <v>2359</v>
      </c>
      <c r="F936" s="386"/>
      <c r="G936" s="386"/>
      <c r="H936" s="387" t="s">
        <v>1394</v>
      </c>
      <c r="I936" s="398">
        <v>749.55</v>
      </c>
      <c r="J936" s="389" t="s">
        <v>2360</v>
      </c>
      <c r="K936" s="267"/>
      <c r="L936" s="267"/>
      <c r="M936" s="267"/>
      <c r="N936" s="267"/>
      <c r="O936" s="267"/>
      <c r="P936" s="267"/>
      <c r="Q936" s="267"/>
      <c r="R936" s="267"/>
      <c r="S936" s="267"/>
      <c r="T936" s="267"/>
      <c r="U936" s="267"/>
      <c r="V936" s="267"/>
      <c r="W936" s="267"/>
      <c r="X936" s="267"/>
      <c r="Y936" s="267"/>
      <c r="Z936" s="267"/>
    </row>
    <row r="937">
      <c r="A937" s="382">
        <v>16488.0</v>
      </c>
      <c r="B937" s="383">
        <v>460433.0</v>
      </c>
      <c r="C937" s="384">
        <v>45715.0</v>
      </c>
      <c r="D937" s="385" t="s">
        <v>2361</v>
      </c>
      <c r="E937" s="385" t="s">
        <v>1498</v>
      </c>
      <c r="F937" s="385" t="s">
        <v>338</v>
      </c>
      <c r="G937" s="386"/>
      <c r="H937" s="387" t="s">
        <v>1434</v>
      </c>
      <c r="I937" s="398">
        <v>809.31</v>
      </c>
      <c r="J937" s="389" t="s">
        <v>2362</v>
      </c>
      <c r="K937" s="267"/>
      <c r="L937" s="267"/>
      <c r="M937" s="267"/>
      <c r="N937" s="267"/>
      <c r="O937" s="267"/>
      <c r="P937" s="267"/>
      <c r="Q937" s="267"/>
      <c r="R937" s="267"/>
      <c r="S937" s="267"/>
      <c r="T937" s="267"/>
      <c r="U937" s="267"/>
      <c r="V937" s="267"/>
      <c r="W937" s="267"/>
      <c r="X937" s="267"/>
      <c r="Y937" s="267"/>
      <c r="Z937" s="267"/>
    </row>
    <row r="938">
      <c r="A938" s="382">
        <v>16487.0</v>
      </c>
      <c r="B938" s="383">
        <v>460434.0</v>
      </c>
      <c r="C938" s="384">
        <v>45715.0</v>
      </c>
      <c r="D938" s="385" t="s">
        <v>2361</v>
      </c>
      <c r="E938" s="385" t="s">
        <v>1498</v>
      </c>
      <c r="F938" s="385" t="s">
        <v>338</v>
      </c>
      <c r="G938" s="386"/>
      <c r="H938" s="387" t="s">
        <v>1434</v>
      </c>
      <c r="I938" s="398">
        <v>809.31</v>
      </c>
      <c r="J938" s="389" t="s">
        <v>2363</v>
      </c>
      <c r="K938" s="267"/>
      <c r="L938" s="267"/>
      <c r="M938" s="267"/>
      <c r="N938" s="267"/>
      <c r="O938" s="267"/>
      <c r="P938" s="267"/>
      <c r="Q938" s="267"/>
      <c r="R938" s="267"/>
      <c r="S938" s="267"/>
      <c r="T938" s="267"/>
      <c r="U938" s="267"/>
      <c r="V938" s="267"/>
      <c r="W938" s="267"/>
      <c r="X938" s="267"/>
      <c r="Y938" s="267"/>
      <c r="Z938" s="267"/>
    </row>
    <row r="939">
      <c r="A939" s="382">
        <v>16486.0</v>
      </c>
      <c r="B939" s="383">
        <v>460435.0</v>
      </c>
      <c r="C939" s="384">
        <v>45715.0</v>
      </c>
      <c r="D939" s="385" t="s">
        <v>2361</v>
      </c>
      <c r="E939" s="385" t="s">
        <v>1498</v>
      </c>
      <c r="F939" s="385" t="s">
        <v>338</v>
      </c>
      <c r="G939" s="386"/>
      <c r="H939" s="387" t="s">
        <v>1434</v>
      </c>
      <c r="I939" s="398">
        <v>809.31</v>
      </c>
      <c r="J939" s="389" t="s">
        <v>2364</v>
      </c>
      <c r="K939" s="267"/>
      <c r="L939" s="267"/>
      <c r="M939" s="267"/>
      <c r="N939" s="267"/>
      <c r="O939" s="267"/>
      <c r="P939" s="267"/>
      <c r="Q939" s="267"/>
      <c r="R939" s="267"/>
      <c r="S939" s="267"/>
      <c r="T939" s="267"/>
      <c r="U939" s="267"/>
      <c r="V939" s="267"/>
      <c r="W939" s="267"/>
      <c r="X939" s="267"/>
      <c r="Y939" s="267"/>
      <c r="Z939" s="267"/>
    </row>
    <row r="940">
      <c r="A940" s="382">
        <v>16560.0</v>
      </c>
      <c r="B940" s="383">
        <v>460436.0</v>
      </c>
      <c r="C940" s="384">
        <v>45715.0</v>
      </c>
      <c r="D940" s="385" t="s">
        <v>2365</v>
      </c>
      <c r="E940" s="385" t="s">
        <v>1617</v>
      </c>
      <c r="F940" s="385" t="s">
        <v>634</v>
      </c>
      <c r="G940" s="386"/>
      <c r="H940" s="387" t="s">
        <v>1434</v>
      </c>
      <c r="I940" s="398">
        <v>809.31</v>
      </c>
      <c r="J940" s="389" t="s">
        <v>2366</v>
      </c>
      <c r="K940" s="267"/>
      <c r="L940" s="267"/>
      <c r="M940" s="267"/>
      <c r="N940" s="267"/>
      <c r="O940" s="267"/>
      <c r="P940" s="267"/>
      <c r="Q940" s="267"/>
      <c r="R940" s="267"/>
      <c r="S940" s="267"/>
      <c r="T940" s="267"/>
      <c r="U940" s="267"/>
      <c r="V940" s="267"/>
      <c r="W940" s="267"/>
      <c r="X940" s="267"/>
      <c r="Y940" s="267"/>
      <c r="Z940" s="267"/>
    </row>
    <row r="941">
      <c r="A941" s="382">
        <v>16561.0</v>
      </c>
      <c r="B941" s="383">
        <v>460437.0</v>
      </c>
      <c r="C941" s="384">
        <v>45715.0</v>
      </c>
      <c r="D941" s="385" t="s">
        <v>2367</v>
      </c>
      <c r="E941" s="385" t="s">
        <v>308</v>
      </c>
      <c r="F941" s="385" t="s">
        <v>962</v>
      </c>
      <c r="G941" s="386"/>
      <c r="H941" s="387" t="s">
        <v>1434</v>
      </c>
      <c r="I941" s="398">
        <v>809.31</v>
      </c>
      <c r="J941" s="389" t="s">
        <v>2368</v>
      </c>
      <c r="K941" s="267"/>
      <c r="L941" s="267"/>
      <c r="M941" s="267"/>
      <c r="N941" s="267"/>
      <c r="O941" s="267"/>
      <c r="P941" s="267"/>
      <c r="Q941" s="267"/>
      <c r="R941" s="267"/>
      <c r="S941" s="267"/>
      <c r="T941" s="267"/>
      <c r="U941" s="267"/>
      <c r="V941" s="267"/>
      <c r="W941" s="267"/>
      <c r="X941" s="267"/>
      <c r="Y941" s="267"/>
      <c r="Z941" s="267"/>
    </row>
    <row r="942">
      <c r="A942" s="379"/>
      <c r="B942" s="345">
        <v>460438.0</v>
      </c>
      <c r="C942" s="439"/>
      <c r="D942" s="348"/>
      <c r="E942" s="348"/>
      <c r="F942" s="348"/>
      <c r="G942" s="348"/>
      <c r="H942" s="436"/>
      <c r="I942" s="350"/>
      <c r="J942" s="380"/>
      <c r="K942" s="17"/>
      <c r="L942" s="17"/>
      <c r="M942" s="17"/>
      <c r="N942" s="17"/>
      <c r="O942" s="17"/>
      <c r="P942" s="17"/>
      <c r="Q942" s="17"/>
      <c r="R942" s="17"/>
      <c r="S942" s="17"/>
      <c r="T942" s="17"/>
      <c r="U942" s="17"/>
      <c r="V942" s="17"/>
      <c r="W942" s="17"/>
      <c r="X942" s="17"/>
      <c r="Y942" s="17"/>
      <c r="Z942" s="17"/>
    </row>
    <row r="943">
      <c r="A943" s="382" t="s">
        <v>2369</v>
      </c>
      <c r="B943" s="383">
        <v>460439.0</v>
      </c>
      <c r="C943" s="384">
        <v>45716.0</v>
      </c>
      <c r="D943" s="385" t="s">
        <v>2370</v>
      </c>
      <c r="E943" s="385" t="s">
        <v>2371</v>
      </c>
      <c r="F943" s="385" t="s">
        <v>2372</v>
      </c>
      <c r="G943" s="386"/>
      <c r="H943" s="387" t="s">
        <v>1362</v>
      </c>
      <c r="I943" s="388">
        <f>396.61*2</f>
        <v>793.22</v>
      </c>
      <c r="J943" s="389" t="s">
        <v>2373</v>
      </c>
      <c r="K943" s="267"/>
      <c r="L943" s="267"/>
      <c r="M943" s="267"/>
      <c r="N943" s="267"/>
      <c r="O943" s="267"/>
      <c r="P943" s="267"/>
      <c r="Q943" s="267"/>
      <c r="R943" s="267"/>
      <c r="S943" s="267"/>
      <c r="T943" s="267"/>
      <c r="U943" s="267"/>
      <c r="V943" s="267"/>
      <c r="W943" s="267"/>
      <c r="X943" s="267"/>
      <c r="Y943" s="267"/>
      <c r="Z943" s="267"/>
    </row>
    <row r="944">
      <c r="A944" s="382">
        <v>16548.0</v>
      </c>
      <c r="B944" s="383">
        <v>460440.0</v>
      </c>
      <c r="C944" s="384">
        <v>45716.0</v>
      </c>
      <c r="D944" s="385" t="s">
        <v>2374</v>
      </c>
      <c r="E944" s="385" t="s">
        <v>198</v>
      </c>
      <c r="F944" s="385" t="s">
        <v>230</v>
      </c>
      <c r="G944" s="386"/>
      <c r="H944" s="387" t="s">
        <v>1394</v>
      </c>
      <c r="I944" s="398">
        <v>749.55</v>
      </c>
      <c r="J944" s="389" t="s">
        <v>2375</v>
      </c>
      <c r="K944" s="267"/>
      <c r="L944" s="267"/>
      <c r="M944" s="267"/>
      <c r="N944" s="267"/>
      <c r="O944" s="267"/>
      <c r="P944" s="267"/>
      <c r="Q944" s="267"/>
      <c r="R944" s="267"/>
      <c r="S944" s="267"/>
      <c r="T944" s="267"/>
      <c r="U944" s="267"/>
      <c r="V944" s="267"/>
      <c r="W944" s="267"/>
      <c r="X944" s="267"/>
      <c r="Y944" s="267"/>
      <c r="Z944" s="267"/>
    </row>
    <row r="945">
      <c r="A945" s="382">
        <v>16787.0</v>
      </c>
      <c r="B945" s="383">
        <v>460441.0</v>
      </c>
      <c r="C945" s="384">
        <v>45716.0</v>
      </c>
      <c r="D945" s="385" t="s">
        <v>71</v>
      </c>
      <c r="E945" s="385" t="s">
        <v>570</v>
      </c>
      <c r="F945" s="386"/>
      <c r="G945" s="386"/>
      <c r="H945" s="387" t="s">
        <v>1434</v>
      </c>
      <c r="I945" s="398">
        <v>809.31</v>
      </c>
      <c r="J945" s="389" t="s">
        <v>2376</v>
      </c>
      <c r="K945" s="267"/>
      <c r="L945" s="267"/>
      <c r="M945" s="267"/>
      <c r="N945" s="267"/>
      <c r="O945" s="267"/>
      <c r="P945" s="267"/>
      <c r="Q945" s="267"/>
      <c r="R945" s="267"/>
      <c r="S945" s="267"/>
      <c r="T945" s="267"/>
      <c r="U945" s="267"/>
      <c r="V945" s="267"/>
      <c r="W945" s="267"/>
      <c r="X945" s="267"/>
      <c r="Y945" s="267"/>
      <c r="Z945" s="267"/>
    </row>
    <row r="946">
      <c r="A946" s="382" t="s">
        <v>2014</v>
      </c>
      <c r="B946" s="383">
        <v>460442.0</v>
      </c>
      <c r="C946" s="384">
        <v>45716.0</v>
      </c>
      <c r="D946" s="386"/>
      <c r="E946" s="386"/>
      <c r="F946" s="386"/>
      <c r="G946" s="385" t="s">
        <v>2377</v>
      </c>
      <c r="H946" s="387" t="s">
        <v>2378</v>
      </c>
      <c r="I946" s="398">
        <v>9847.6</v>
      </c>
      <c r="J946" s="389" t="s">
        <v>2379</v>
      </c>
      <c r="K946" s="267"/>
      <c r="L946" s="267"/>
      <c r="M946" s="267"/>
      <c r="N946" s="267"/>
      <c r="O946" s="267"/>
      <c r="P946" s="267"/>
      <c r="Q946" s="267"/>
      <c r="R946" s="267"/>
      <c r="S946" s="267"/>
      <c r="T946" s="267"/>
      <c r="U946" s="267"/>
      <c r="V946" s="267"/>
      <c r="W946" s="267"/>
      <c r="X946" s="267"/>
      <c r="Y946" s="267"/>
      <c r="Z946" s="267"/>
    </row>
    <row r="947">
      <c r="A947" s="382">
        <v>16714.0</v>
      </c>
      <c r="B947" s="383">
        <v>460443.0</v>
      </c>
      <c r="C947" s="384">
        <v>45716.0</v>
      </c>
      <c r="D947" s="385" t="s">
        <v>2380</v>
      </c>
      <c r="E947" s="385" t="s">
        <v>655</v>
      </c>
      <c r="F947" s="385" t="s">
        <v>2381</v>
      </c>
      <c r="G947" s="386"/>
      <c r="H947" s="387" t="s">
        <v>2382</v>
      </c>
      <c r="I947" s="398">
        <v>749.55</v>
      </c>
      <c r="J947" s="389" t="s">
        <v>2383</v>
      </c>
      <c r="K947" s="267"/>
      <c r="L947" s="267"/>
      <c r="M947" s="267"/>
      <c r="N947" s="267"/>
      <c r="O947" s="267"/>
      <c r="P947" s="267"/>
      <c r="Q947" s="267"/>
      <c r="R947" s="267"/>
      <c r="S947" s="267"/>
      <c r="T947" s="267"/>
      <c r="U947" s="267"/>
      <c r="V947" s="267"/>
      <c r="W947" s="267"/>
      <c r="X947" s="267"/>
      <c r="Y947" s="267"/>
      <c r="Z947" s="267"/>
    </row>
    <row r="948">
      <c r="A948" s="382">
        <v>16068.0</v>
      </c>
      <c r="B948" s="383">
        <v>460444.0</v>
      </c>
      <c r="C948" s="384">
        <v>45716.0</v>
      </c>
      <c r="D948" s="385" t="s">
        <v>2384</v>
      </c>
      <c r="E948" s="385" t="s">
        <v>2385</v>
      </c>
      <c r="F948" s="385" t="s">
        <v>2386</v>
      </c>
      <c r="G948" s="386"/>
      <c r="H948" s="387" t="s">
        <v>2387</v>
      </c>
      <c r="I948" s="388">
        <f>3861.45*2+857.19*2</f>
        <v>9437.28</v>
      </c>
      <c r="J948" s="389" t="s">
        <v>2388</v>
      </c>
      <c r="K948" s="267"/>
      <c r="L948" s="267"/>
      <c r="M948" s="267"/>
      <c r="N948" s="267"/>
      <c r="O948" s="267"/>
      <c r="P948" s="267"/>
      <c r="Q948" s="267"/>
      <c r="R948" s="267"/>
      <c r="S948" s="267"/>
      <c r="T948" s="267"/>
      <c r="U948" s="267"/>
      <c r="V948" s="267"/>
      <c r="W948" s="267"/>
      <c r="X948" s="267"/>
      <c r="Y948" s="267"/>
      <c r="Z948" s="267"/>
    </row>
    <row r="949">
      <c r="A949" s="382">
        <v>17103.0</v>
      </c>
      <c r="B949" s="383">
        <v>460445.0</v>
      </c>
      <c r="C949" s="384">
        <v>45716.0</v>
      </c>
      <c r="D949" s="385" t="s">
        <v>229</v>
      </c>
      <c r="E949" s="385" t="s">
        <v>2389</v>
      </c>
      <c r="F949" s="385" t="s">
        <v>2390</v>
      </c>
      <c r="G949" s="386"/>
      <c r="H949" s="387" t="s">
        <v>1434</v>
      </c>
      <c r="I949" s="398">
        <v>809.31</v>
      </c>
      <c r="J949" s="389" t="s">
        <v>2391</v>
      </c>
      <c r="K949" s="267"/>
      <c r="L949" s="267"/>
      <c r="M949" s="267"/>
      <c r="N949" s="267"/>
      <c r="O949" s="267"/>
      <c r="P949" s="267"/>
      <c r="Q949" s="267"/>
      <c r="R949" s="267"/>
      <c r="S949" s="267"/>
      <c r="T949" s="267"/>
      <c r="U949" s="267"/>
      <c r="V949" s="267"/>
      <c r="W949" s="267"/>
      <c r="X949" s="267"/>
      <c r="Y949" s="267"/>
      <c r="Z949" s="267"/>
    </row>
    <row r="950">
      <c r="A950" s="441" t="s">
        <v>68</v>
      </c>
      <c r="B950" s="442">
        <v>460446.0</v>
      </c>
      <c r="C950" s="443"/>
      <c r="D950" s="444"/>
      <c r="E950" s="444"/>
      <c r="F950" s="444"/>
      <c r="G950" s="444"/>
      <c r="H950" s="445" t="s">
        <v>68</v>
      </c>
      <c r="I950" s="446">
        <v>0.0</v>
      </c>
      <c r="J950" s="447" t="s">
        <v>68</v>
      </c>
      <c r="K950" s="339"/>
      <c r="L950" s="339"/>
      <c r="M950" s="339"/>
      <c r="N950" s="339"/>
      <c r="O950" s="339"/>
      <c r="P950" s="339"/>
      <c r="Q950" s="339"/>
      <c r="R950" s="339"/>
      <c r="S950" s="339"/>
      <c r="T950" s="339"/>
      <c r="U950" s="339"/>
      <c r="V950" s="339"/>
      <c r="W950" s="339"/>
      <c r="X950" s="339"/>
      <c r="Y950" s="339"/>
      <c r="Z950" s="339"/>
    </row>
    <row r="951">
      <c r="A951" s="382">
        <v>16142.0</v>
      </c>
      <c r="B951" s="383">
        <v>460447.0</v>
      </c>
      <c r="C951" s="384">
        <v>45716.0</v>
      </c>
      <c r="D951" s="385" t="s">
        <v>2392</v>
      </c>
      <c r="E951" s="386"/>
      <c r="F951" s="386"/>
      <c r="G951" s="386"/>
      <c r="H951" s="387" t="s">
        <v>1394</v>
      </c>
      <c r="I951" s="398">
        <v>749.55</v>
      </c>
      <c r="J951" s="389" t="s">
        <v>2393</v>
      </c>
      <c r="K951" s="267"/>
      <c r="L951" s="267"/>
      <c r="M951" s="267"/>
      <c r="N951" s="267"/>
      <c r="O951" s="267"/>
      <c r="P951" s="267"/>
      <c r="Q951" s="267"/>
      <c r="R951" s="267"/>
      <c r="S951" s="267"/>
      <c r="T951" s="267"/>
      <c r="U951" s="267"/>
      <c r="V951" s="267"/>
      <c r="W951" s="267"/>
      <c r="X951" s="267"/>
      <c r="Y951" s="267"/>
      <c r="Z951" s="267"/>
    </row>
    <row r="952">
      <c r="A952" s="382" t="s">
        <v>2394</v>
      </c>
      <c r="B952" s="383">
        <v>460448.0</v>
      </c>
      <c r="C952" s="384">
        <v>45716.0</v>
      </c>
      <c r="D952" s="385" t="s">
        <v>877</v>
      </c>
      <c r="E952" s="385" t="s">
        <v>1549</v>
      </c>
      <c r="F952" s="385" t="s">
        <v>1330</v>
      </c>
      <c r="G952" s="386"/>
      <c r="H952" s="387" t="s">
        <v>1349</v>
      </c>
      <c r="I952" s="398">
        <v>396.64</v>
      </c>
      <c r="J952" s="389" t="s">
        <v>2395</v>
      </c>
      <c r="K952" s="267"/>
      <c r="L952" s="267"/>
      <c r="M952" s="267"/>
      <c r="N952" s="267"/>
      <c r="O952" s="267"/>
      <c r="P952" s="267"/>
      <c r="Q952" s="267"/>
      <c r="R952" s="267"/>
      <c r="S952" s="267"/>
      <c r="T952" s="267"/>
      <c r="U952" s="267"/>
      <c r="V952" s="267"/>
      <c r="W952" s="267"/>
      <c r="X952" s="267"/>
      <c r="Y952" s="267"/>
      <c r="Z952" s="267"/>
    </row>
    <row r="953">
      <c r="A953" s="382" t="s">
        <v>2396</v>
      </c>
      <c r="B953" s="383">
        <v>460449.0</v>
      </c>
      <c r="C953" s="384">
        <v>45716.0</v>
      </c>
      <c r="D953" s="385" t="s">
        <v>877</v>
      </c>
      <c r="E953" s="385" t="s">
        <v>1549</v>
      </c>
      <c r="F953" s="385" t="s">
        <v>1330</v>
      </c>
      <c r="G953" s="386"/>
      <c r="H953" s="387" t="s">
        <v>1349</v>
      </c>
      <c r="I953" s="398">
        <v>396.64</v>
      </c>
      <c r="J953" s="389" t="s">
        <v>2397</v>
      </c>
      <c r="K953" s="408" t="s">
        <v>2398</v>
      </c>
      <c r="L953" s="267"/>
      <c r="M953" s="267"/>
      <c r="N953" s="267"/>
      <c r="O953" s="267"/>
      <c r="P953" s="267"/>
      <c r="Q953" s="267"/>
      <c r="R953" s="267"/>
      <c r="S953" s="267"/>
      <c r="T953" s="267"/>
      <c r="U953" s="267"/>
      <c r="V953" s="267"/>
      <c r="W953" s="267"/>
      <c r="X953" s="267"/>
      <c r="Y953" s="267"/>
      <c r="Z953" s="267"/>
    </row>
    <row r="954">
      <c r="A954" s="382">
        <v>16342.0</v>
      </c>
      <c r="B954" s="383">
        <v>460450.0</v>
      </c>
      <c r="C954" s="384">
        <v>45727.0</v>
      </c>
      <c r="D954" s="385" t="s">
        <v>2399</v>
      </c>
      <c r="E954" s="385" t="s">
        <v>1020</v>
      </c>
      <c r="F954" s="385" t="s">
        <v>2381</v>
      </c>
      <c r="G954" s="386"/>
      <c r="H954" s="387" t="s">
        <v>2400</v>
      </c>
      <c r="I954" s="398">
        <v>749.55</v>
      </c>
      <c r="J954" s="389" t="s">
        <v>2401</v>
      </c>
      <c r="K954" s="267"/>
      <c r="L954" s="267"/>
      <c r="M954" s="267"/>
      <c r="N954" s="267"/>
      <c r="O954" s="267"/>
      <c r="P954" s="267"/>
      <c r="Q954" s="267"/>
      <c r="R954" s="267"/>
      <c r="S954" s="267"/>
      <c r="T954" s="267"/>
      <c r="U954" s="267"/>
      <c r="V954" s="267"/>
      <c r="W954" s="267"/>
      <c r="X954" s="267"/>
      <c r="Y954" s="267"/>
      <c r="Z954" s="267"/>
    </row>
    <row r="955">
      <c r="A955" s="344"/>
      <c r="B955" s="345">
        <v>470100.0</v>
      </c>
      <c r="C955" s="346"/>
      <c r="D955" s="347"/>
      <c r="E955" s="348"/>
      <c r="F955" s="348"/>
      <c r="G955" s="347"/>
      <c r="H955" s="349"/>
      <c r="I955" s="352"/>
      <c r="J955" s="351"/>
      <c r="K955" s="17"/>
      <c r="L955" s="17"/>
      <c r="M955" s="17"/>
      <c r="N955" s="17"/>
      <c r="O955" s="17"/>
      <c r="P955" s="17"/>
      <c r="Q955" s="17"/>
      <c r="R955" s="17"/>
      <c r="S955" s="17"/>
      <c r="T955" s="17"/>
      <c r="U955" s="17"/>
      <c r="V955" s="17"/>
      <c r="W955" s="17"/>
      <c r="X955" s="17"/>
      <c r="Y955" s="17"/>
      <c r="Z955" s="17"/>
    </row>
    <row r="956">
      <c r="A956" s="382">
        <v>16611.0</v>
      </c>
      <c r="B956" s="383">
        <v>470101.0</v>
      </c>
      <c r="C956" s="384">
        <v>45722.0</v>
      </c>
      <c r="D956" s="385"/>
      <c r="E956" s="386"/>
      <c r="F956" s="386"/>
      <c r="G956" s="385" t="s">
        <v>2402</v>
      </c>
      <c r="H956" s="387" t="s">
        <v>1684</v>
      </c>
      <c r="I956" s="398">
        <v>857.19</v>
      </c>
      <c r="J956" s="389" t="s">
        <v>2403</v>
      </c>
      <c r="K956" s="267"/>
      <c r="L956" s="267"/>
      <c r="M956" s="267"/>
      <c r="N956" s="267"/>
      <c r="O956" s="267"/>
      <c r="P956" s="267"/>
      <c r="Q956" s="267"/>
      <c r="R956" s="267"/>
      <c r="S956" s="267"/>
      <c r="T956" s="267"/>
      <c r="U956" s="267"/>
      <c r="V956" s="267"/>
      <c r="W956" s="267"/>
      <c r="X956" s="267"/>
      <c r="Y956" s="267"/>
      <c r="Z956" s="267"/>
    </row>
    <row r="957">
      <c r="A957" s="344">
        <v>15673.0</v>
      </c>
      <c r="B957" s="345">
        <v>470102.0</v>
      </c>
      <c r="C957" s="346">
        <v>45721.0</v>
      </c>
      <c r="D957" s="347" t="s">
        <v>2404</v>
      </c>
      <c r="E957" s="348"/>
      <c r="F957" s="348"/>
      <c r="G957" s="347"/>
      <c r="H957" s="347" t="s">
        <v>2405</v>
      </c>
      <c r="I957" s="350">
        <f>469.49*12</f>
        <v>5633.88</v>
      </c>
      <c r="J957" s="351" t="s">
        <v>2406</v>
      </c>
      <c r="K957" s="17"/>
      <c r="L957" s="17"/>
      <c r="M957" s="17"/>
      <c r="N957" s="17"/>
      <c r="O957" s="17"/>
      <c r="P957" s="17"/>
      <c r="Q957" s="17"/>
      <c r="R957" s="17"/>
      <c r="S957" s="17"/>
      <c r="T957" s="17"/>
      <c r="U957" s="17"/>
      <c r="V957" s="17"/>
      <c r="W957" s="17"/>
      <c r="X957" s="17"/>
      <c r="Y957" s="17"/>
      <c r="Z957" s="17"/>
    </row>
    <row r="958">
      <c r="A958" s="382">
        <v>16766.0</v>
      </c>
      <c r="B958" s="383">
        <v>470103.0</v>
      </c>
      <c r="C958" s="384">
        <v>45722.0</v>
      </c>
      <c r="D958" s="385" t="s">
        <v>1360</v>
      </c>
      <c r="E958" s="385" t="s">
        <v>2407</v>
      </c>
      <c r="F958" s="385" t="s">
        <v>2408</v>
      </c>
      <c r="G958" s="386"/>
      <c r="H958" s="387" t="s">
        <v>1394</v>
      </c>
      <c r="I958" s="388">
        <f>749.55</f>
        <v>749.55</v>
      </c>
      <c r="J958" s="389" t="s">
        <v>2409</v>
      </c>
      <c r="K958" s="267"/>
      <c r="L958" s="267"/>
      <c r="M958" s="267"/>
      <c r="N958" s="267"/>
      <c r="O958" s="267"/>
      <c r="P958" s="267"/>
      <c r="Q958" s="267"/>
      <c r="R958" s="267"/>
      <c r="S958" s="267"/>
      <c r="T958" s="267"/>
      <c r="U958" s="267"/>
      <c r="V958" s="267"/>
      <c r="W958" s="267"/>
      <c r="X958" s="267"/>
      <c r="Y958" s="267"/>
      <c r="Z958" s="267"/>
    </row>
    <row r="959">
      <c r="A959" s="382">
        <v>16767.0</v>
      </c>
      <c r="B959" s="383">
        <v>470104.0</v>
      </c>
      <c r="C959" s="384">
        <v>45722.0</v>
      </c>
      <c r="D959" s="385" t="s">
        <v>2410</v>
      </c>
      <c r="E959" s="385" t="s">
        <v>2411</v>
      </c>
      <c r="F959" s="385" t="s">
        <v>174</v>
      </c>
      <c r="G959" s="386"/>
      <c r="H959" s="387" t="s">
        <v>1394</v>
      </c>
      <c r="I959" s="398">
        <v>749.55</v>
      </c>
      <c r="J959" s="389" t="s">
        <v>2412</v>
      </c>
      <c r="K959" s="267"/>
      <c r="L959" s="267"/>
      <c r="M959" s="267"/>
      <c r="N959" s="267"/>
      <c r="O959" s="267"/>
      <c r="P959" s="267"/>
      <c r="Q959" s="267"/>
      <c r="R959" s="267"/>
      <c r="S959" s="267"/>
      <c r="T959" s="267"/>
      <c r="U959" s="267"/>
      <c r="V959" s="267"/>
      <c r="W959" s="267"/>
      <c r="X959" s="267"/>
      <c r="Y959" s="267"/>
      <c r="Z959" s="267"/>
    </row>
    <row r="960">
      <c r="A960" s="379"/>
      <c r="B960" s="345">
        <v>470105.0</v>
      </c>
      <c r="C960" s="346">
        <v>45722.0</v>
      </c>
      <c r="D960" s="348"/>
      <c r="E960" s="348"/>
      <c r="F960" s="348"/>
      <c r="G960" s="348"/>
      <c r="H960" s="349" t="s">
        <v>2413</v>
      </c>
      <c r="I960" s="352">
        <v>7754.86</v>
      </c>
      <c r="J960" s="380"/>
      <c r="K960" s="17"/>
      <c r="L960" s="17"/>
      <c r="M960" s="17"/>
      <c r="N960" s="17"/>
      <c r="O960" s="17"/>
      <c r="P960" s="17"/>
      <c r="Q960" s="17"/>
      <c r="R960" s="17"/>
      <c r="S960" s="17"/>
      <c r="T960" s="17"/>
      <c r="U960" s="17"/>
      <c r="V960" s="17"/>
      <c r="W960" s="17"/>
      <c r="X960" s="17"/>
      <c r="Y960" s="17"/>
      <c r="Z960" s="17"/>
    </row>
    <row r="961">
      <c r="A961" s="382">
        <v>17140.0</v>
      </c>
      <c r="B961" s="383">
        <v>470106.0</v>
      </c>
      <c r="C961" s="384">
        <v>45722.0</v>
      </c>
      <c r="D961" s="385" t="s">
        <v>2414</v>
      </c>
      <c r="E961" s="385" t="s">
        <v>2415</v>
      </c>
      <c r="F961" s="385" t="s">
        <v>2416</v>
      </c>
      <c r="G961" s="386"/>
      <c r="H961" s="387" t="s">
        <v>2417</v>
      </c>
      <c r="I961" s="398">
        <v>749.55</v>
      </c>
      <c r="J961" s="389" t="s">
        <v>2418</v>
      </c>
      <c r="K961" s="267"/>
      <c r="L961" s="267"/>
      <c r="M961" s="267"/>
      <c r="N961" s="267"/>
      <c r="O961" s="267"/>
      <c r="P961" s="267"/>
      <c r="Q961" s="267"/>
      <c r="R961" s="267"/>
      <c r="S961" s="267"/>
      <c r="T961" s="267"/>
      <c r="U961" s="267"/>
      <c r="V961" s="267"/>
      <c r="W961" s="267"/>
      <c r="X961" s="267"/>
      <c r="Y961" s="267"/>
      <c r="Z961" s="267"/>
    </row>
    <row r="962">
      <c r="A962" s="382">
        <v>17050.0</v>
      </c>
      <c r="B962" s="383">
        <v>470107.0</v>
      </c>
      <c r="C962" s="384">
        <v>45722.0</v>
      </c>
      <c r="D962" s="385" t="s">
        <v>2188</v>
      </c>
      <c r="E962" s="385" t="s">
        <v>2189</v>
      </c>
      <c r="F962" s="385" t="s">
        <v>1513</v>
      </c>
      <c r="G962" s="386"/>
      <c r="H962" s="387" t="s">
        <v>2058</v>
      </c>
      <c r="I962" s="398">
        <v>92.56</v>
      </c>
      <c r="J962" s="389" t="s">
        <v>2419</v>
      </c>
      <c r="K962" s="267"/>
      <c r="L962" s="267"/>
      <c r="M962" s="267"/>
      <c r="N962" s="267"/>
      <c r="O962" s="267"/>
      <c r="P962" s="267"/>
      <c r="Q962" s="267"/>
      <c r="R962" s="267"/>
      <c r="S962" s="267"/>
      <c r="T962" s="267"/>
      <c r="U962" s="267"/>
      <c r="V962" s="267"/>
      <c r="W962" s="267"/>
      <c r="X962" s="267"/>
      <c r="Y962" s="267"/>
      <c r="Z962" s="267"/>
    </row>
    <row r="963">
      <c r="A963" s="382">
        <v>16367.0</v>
      </c>
      <c r="B963" s="383">
        <v>470108.0</v>
      </c>
      <c r="C963" s="384">
        <v>45722.0</v>
      </c>
      <c r="D963" s="385" t="s">
        <v>2420</v>
      </c>
      <c r="E963" s="385" t="s">
        <v>2421</v>
      </c>
      <c r="F963" s="385" t="s">
        <v>1126</v>
      </c>
      <c r="G963" s="386"/>
      <c r="H963" s="387" t="s">
        <v>1434</v>
      </c>
      <c r="I963" s="398">
        <v>809.31</v>
      </c>
      <c r="J963" s="389" t="s">
        <v>2422</v>
      </c>
      <c r="K963" s="267"/>
      <c r="L963" s="267"/>
      <c r="M963" s="267"/>
      <c r="N963" s="267"/>
      <c r="O963" s="267"/>
      <c r="P963" s="267"/>
      <c r="Q963" s="267"/>
      <c r="R963" s="267"/>
      <c r="S963" s="267"/>
      <c r="T963" s="267"/>
      <c r="U963" s="267"/>
      <c r="V963" s="267"/>
      <c r="W963" s="267"/>
      <c r="X963" s="267"/>
      <c r="Y963" s="267"/>
      <c r="Z963" s="267"/>
    </row>
    <row r="964">
      <c r="A964" s="382">
        <v>16506.0</v>
      </c>
      <c r="B964" s="383">
        <v>470109.0</v>
      </c>
      <c r="C964" s="384">
        <v>45722.0</v>
      </c>
      <c r="D964" s="385" t="s">
        <v>2423</v>
      </c>
      <c r="E964" s="385" t="s">
        <v>2424</v>
      </c>
      <c r="F964" s="386"/>
      <c r="G964" s="386"/>
      <c r="H964" s="387" t="s">
        <v>1434</v>
      </c>
      <c r="I964" s="398">
        <v>809.31</v>
      </c>
      <c r="J964" s="389" t="s">
        <v>2425</v>
      </c>
      <c r="K964" s="267"/>
      <c r="L964" s="267"/>
      <c r="M964" s="267"/>
      <c r="N964" s="267"/>
      <c r="O964" s="267"/>
      <c r="P964" s="267"/>
      <c r="Q964" s="267"/>
      <c r="R964" s="267"/>
      <c r="S964" s="267"/>
      <c r="T964" s="267"/>
      <c r="U964" s="267"/>
      <c r="V964" s="267"/>
      <c r="W964" s="267"/>
      <c r="X964" s="267"/>
      <c r="Y964" s="267"/>
      <c r="Z964" s="267"/>
    </row>
    <row r="965">
      <c r="A965" s="382">
        <v>16507.0</v>
      </c>
      <c r="B965" s="383">
        <v>470110.0</v>
      </c>
      <c r="C965" s="384">
        <v>45722.0</v>
      </c>
      <c r="D965" s="385" t="s">
        <v>2423</v>
      </c>
      <c r="E965" s="385" t="s">
        <v>2424</v>
      </c>
      <c r="F965" s="386"/>
      <c r="G965" s="386"/>
      <c r="H965" s="387" t="s">
        <v>1434</v>
      </c>
      <c r="I965" s="398">
        <v>809.31</v>
      </c>
      <c r="J965" s="389" t="s">
        <v>2426</v>
      </c>
      <c r="K965" s="267"/>
      <c r="L965" s="267"/>
      <c r="M965" s="267"/>
      <c r="N965" s="267"/>
      <c r="O965" s="267"/>
      <c r="P965" s="267"/>
      <c r="Q965" s="267"/>
      <c r="R965" s="267"/>
      <c r="S965" s="267"/>
      <c r="T965" s="267"/>
      <c r="U965" s="267"/>
      <c r="V965" s="267"/>
      <c r="W965" s="267"/>
      <c r="X965" s="267"/>
      <c r="Y965" s="267"/>
      <c r="Z965" s="267"/>
    </row>
    <row r="966">
      <c r="A966" s="382" t="s">
        <v>2427</v>
      </c>
      <c r="B966" s="383">
        <v>470111.0</v>
      </c>
      <c r="C966" s="384">
        <v>45723.0</v>
      </c>
      <c r="D966" s="385" t="s">
        <v>2428</v>
      </c>
      <c r="E966" s="385" t="s">
        <v>2429</v>
      </c>
      <c r="F966" s="385" t="s">
        <v>2430</v>
      </c>
      <c r="G966" s="386"/>
      <c r="H966" s="387" t="s">
        <v>1394</v>
      </c>
      <c r="I966" s="398">
        <v>749.55</v>
      </c>
      <c r="J966" s="389" t="s">
        <v>2431</v>
      </c>
      <c r="K966" s="267"/>
      <c r="L966" s="267"/>
      <c r="M966" s="267"/>
      <c r="N966" s="267"/>
      <c r="O966" s="267"/>
      <c r="P966" s="267"/>
      <c r="Q966" s="267"/>
      <c r="R966" s="267"/>
      <c r="S966" s="267"/>
      <c r="T966" s="267"/>
      <c r="U966" s="267"/>
      <c r="V966" s="267"/>
      <c r="W966" s="267"/>
      <c r="X966" s="267"/>
      <c r="Y966" s="267"/>
      <c r="Z966" s="267"/>
    </row>
    <row r="967">
      <c r="A967" s="382">
        <v>15527.0</v>
      </c>
      <c r="B967" s="383">
        <v>470112.0</v>
      </c>
      <c r="C967" s="384">
        <v>45723.0</v>
      </c>
      <c r="D967" s="385" t="s">
        <v>2432</v>
      </c>
      <c r="E967" s="385" t="s">
        <v>2433</v>
      </c>
      <c r="F967" s="385" t="s">
        <v>237</v>
      </c>
      <c r="G967" s="386"/>
      <c r="H967" s="387" t="s">
        <v>1394</v>
      </c>
      <c r="I967" s="398">
        <v>749.55</v>
      </c>
      <c r="J967" s="389" t="s">
        <v>2434</v>
      </c>
      <c r="K967" s="267"/>
      <c r="L967" s="267"/>
      <c r="M967" s="267"/>
      <c r="N967" s="267"/>
      <c r="O967" s="267"/>
      <c r="P967" s="267"/>
      <c r="Q967" s="267"/>
      <c r="R967" s="267"/>
      <c r="S967" s="267"/>
      <c r="T967" s="267"/>
      <c r="U967" s="267"/>
      <c r="V967" s="267"/>
      <c r="W967" s="267"/>
      <c r="X967" s="267"/>
      <c r="Y967" s="267"/>
      <c r="Z967" s="267"/>
    </row>
    <row r="968">
      <c r="A968" s="382">
        <v>16755.0</v>
      </c>
      <c r="B968" s="383">
        <v>470113.0</v>
      </c>
      <c r="C968" s="384">
        <v>45723.0</v>
      </c>
      <c r="D968" s="386"/>
      <c r="E968" s="386"/>
      <c r="F968" s="386"/>
      <c r="G968" s="385" t="s">
        <v>2435</v>
      </c>
      <c r="H968" s="387" t="s">
        <v>1378</v>
      </c>
      <c r="I968" s="398">
        <v>92.56</v>
      </c>
      <c r="J968" s="389" t="s">
        <v>2436</v>
      </c>
      <c r="K968" s="267"/>
      <c r="L968" s="267"/>
      <c r="M968" s="267"/>
      <c r="N968" s="267"/>
      <c r="O968" s="267"/>
      <c r="P968" s="267"/>
      <c r="Q968" s="267"/>
      <c r="R968" s="267"/>
      <c r="S968" s="267"/>
      <c r="T968" s="267"/>
      <c r="U968" s="267"/>
      <c r="V968" s="267"/>
      <c r="W968" s="267"/>
      <c r="X968" s="267"/>
      <c r="Y968" s="267"/>
      <c r="Z968" s="267"/>
    </row>
    <row r="969">
      <c r="A969" s="382" t="s">
        <v>2437</v>
      </c>
      <c r="B969" s="383">
        <v>470114.0</v>
      </c>
      <c r="C969" s="384">
        <v>45723.0</v>
      </c>
      <c r="D969" s="385" t="s">
        <v>1357</v>
      </c>
      <c r="E969" s="385" t="s">
        <v>949</v>
      </c>
      <c r="F969" s="385" t="s">
        <v>161</v>
      </c>
      <c r="G969" s="386"/>
      <c r="H969" s="387" t="s">
        <v>1349</v>
      </c>
      <c r="I969" s="398">
        <v>396.64</v>
      </c>
      <c r="J969" s="389" t="s">
        <v>2438</v>
      </c>
      <c r="K969" s="267"/>
      <c r="L969" s="267"/>
      <c r="M969" s="267"/>
      <c r="N969" s="267"/>
      <c r="O969" s="267"/>
      <c r="P969" s="267"/>
      <c r="Q969" s="267"/>
      <c r="R969" s="267"/>
      <c r="S969" s="267"/>
      <c r="T969" s="267"/>
      <c r="U969" s="267"/>
      <c r="V969" s="267"/>
      <c r="W969" s="267"/>
      <c r="X969" s="267"/>
      <c r="Y969" s="267"/>
      <c r="Z969" s="267"/>
    </row>
    <row r="970">
      <c r="A970" s="344">
        <v>14416.0</v>
      </c>
      <c r="B970" s="345">
        <v>470115.0</v>
      </c>
      <c r="C970" s="346">
        <v>45723.0</v>
      </c>
      <c r="D970" s="348"/>
      <c r="E970" s="348"/>
      <c r="F970" s="348"/>
      <c r="G970" s="347" t="s">
        <v>2439</v>
      </c>
      <c r="H970" s="349" t="s">
        <v>1684</v>
      </c>
      <c r="I970" s="352">
        <v>857.19</v>
      </c>
      <c r="J970" s="351" t="s">
        <v>2440</v>
      </c>
      <c r="K970" s="17"/>
      <c r="L970" s="17"/>
      <c r="M970" s="17"/>
      <c r="N970" s="17"/>
      <c r="O970" s="17"/>
      <c r="P970" s="17"/>
      <c r="Q970" s="17"/>
      <c r="R970" s="17"/>
      <c r="S970" s="17"/>
      <c r="T970" s="17"/>
      <c r="U970" s="17"/>
      <c r="V970" s="17"/>
      <c r="W970" s="17"/>
      <c r="X970" s="17"/>
      <c r="Y970" s="17"/>
      <c r="Z970" s="17"/>
    </row>
    <row r="971">
      <c r="A971" s="344" t="s">
        <v>2441</v>
      </c>
      <c r="B971" s="345">
        <v>470116.0</v>
      </c>
      <c r="C971" s="346">
        <v>45723.0</v>
      </c>
      <c r="D971" s="347" t="s">
        <v>1155</v>
      </c>
      <c r="E971" s="347" t="s">
        <v>174</v>
      </c>
      <c r="F971" s="347" t="s">
        <v>1038</v>
      </c>
      <c r="G971" s="348"/>
      <c r="H971" s="349" t="s">
        <v>1349</v>
      </c>
      <c r="I971" s="352">
        <v>396.64</v>
      </c>
      <c r="J971" s="351" t="s">
        <v>2442</v>
      </c>
      <c r="K971" s="17"/>
      <c r="L971" s="17"/>
      <c r="M971" s="17"/>
      <c r="N971" s="17"/>
      <c r="O971" s="17"/>
      <c r="P971" s="17"/>
      <c r="Q971" s="17"/>
      <c r="R971" s="17"/>
      <c r="S971" s="17"/>
      <c r="T971" s="17"/>
      <c r="U971" s="17"/>
      <c r="V971" s="17"/>
      <c r="W971" s="17"/>
      <c r="X971" s="17"/>
      <c r="Y971" s="17"/>
      <c r="Z971" s="17"/>
    </row>
    <row r="972">
      <c r="A972" s="344" t="s">
        <v>2443</v>
      </c>
      <c r="B972" s="345">
        <v>470117.0</v>
      </c>
      <c r="C972" s="346">
        <v>45723.0</v>
      </c>
      <c r="D972" s="347" t="s">
        <v>2444</v>
      </c>
      <c r="E972" s="347" t="s">
        <v>611</v>
      </c>
      <c r="F972" s="348"/>
      <c r="G972" s="348"/>
      <c r="H972" s="349" t="s">
        <v>2445</v>
      </c>
      <c r="I972" s="352">
        <v>1931.52</v>
      </c>
      <c r="J972" s="380"/>
      <c r="K972" s="17"/>
      <c r="L972" s="17"/>
      <c r="M972" s="17"/>
      <c r="N972" s="17"/>
      <c r="O972" s="17"/>
      <c r="P972" s="17"/>
      <c r="Q972" s="17"/>
      <c r="R972" s="17"/>
      <c r="S972" s="17"/>
      <c r="T972" s="17"/>
      <c r="U972" s="17"/>
      <c r="V972" s="17"/>
      <c r="W972" s="17"/>
      <c r="X972" s="17"/>
      <c r="Y972" s="17"/>
      <c r="Z972" s="17"/>
    </row>
    <row r="973">
      <c r="A973" s="344" t="s">
        <v>2446</v>
      </c>
      <c r="B973" s="345">
        <v>470118.0</v>
      </c>
      <c r="C973" s="346">
        <v>45723.0</v>
      </c>
      <c r="D973" s="347" t="s">
        <v>2447</v>
      </c>
      <c r="E973" s="347" t="s">
        <v>395</v>
      </c>
      <c r="F973" s="347" t="s">
        <v>1846</v>
      </c>
      <c r="G973" s="348"/>
      <c r="H973" s="349" t="s">
        <v>1349</v>
      </c>
      <c r="I973" s="352">
        <v>396.64</v>
      </c>
      <c r="J973" s="351" t="s">
        <v>2448</v>
      </c>
      <c r="K973" s="17"/>
      <c r="L973" s="17"/>
      <c r="M973" s="17"/>
      <c r="N973" s="17"/>
      <c r="O973" s="17"/>
      <c r="P973" s="17"/>
      <c r="Q973" s="17"/>
      <c r="R973" s="17"/>
      <c r="S973" s="17"/>
      <c r="T973" s="17"/>
      <c r="U973" s="17"/>
      <c r="V973" s="17"/>
      <c r="W973" s="17"/>
      <c r="X973" s="17"/>
      <c r="Y973" s="17"/>
      <c r="Z973" s="17"/>
    </row>
    <row r="974">
      <c r="A974" s="382">
        <v>10388.0</v>
      </c>
      <c r="B974" s="383">
        <v>470119.0</v>
      </c>
      <c r="C974" s="384">
        <v>45723.0</v>
      </c>
      <c r="D974" s="385" t="s">
        <v>2449</v>
      </c>
      <c r="E974" s="385" t="s">
        <v>2450</v>
      </c>
      <c r="F974" s="385" t="s">
        <v>2451</v>
      </c>
      <c r="G974" s="386"/>
      <c r="H974" s="387" t="s">
        <v>2452</v>
      </c>
      <c r="I974" s="388">
        <f>749.55*2</f>
        <v>1499.1</v>
      </c>
      <c r="J974" s="389" t="s">
        <v>2453</v>
      </c>
      <c r="K974" s="267"/>
      <c r="L974" s="267"/>
      <c r="M974" s="267"/>
      <c r="N974" s="267"/>
      <c r="O974" s="267"/>
      <c r="P974" s="267"/>
      <c r="Q974" s="267"/>
      <c r="R974" s="267"/>
      <c r="S974" s="267"/>
      <c r="T974" s="267"/>
      <c r="U974" s="267"/>
      <c r="V974" s="267"/>
      <c r="W974" s="267"/>
      <c r="X974" s="267"/>
      <c r="Y974" s="267"/>
      <c r="Z974" s="267"/>
    </row>
    <row r="975">
      <c r="A975" s="382">
        <v>15972.0</v>
      </c>
      <c r="B975" s="383">
        <v>470120.0</v>
      </c>
      <c r="C975" s="384">
        <v>45723.0</v>
      </c>
      <c r="D975" s="386"/>
      <c r="E975" s="386"/>
      <c r="F975" s="386"/>
      <c r="G975" s="385" t="s">
        <v>2454</v>
      </c>
      <c r="H975" s="387" t="s">
        <v>2455</v>
      </c>
      <c r="I975" s="398">
        <v>3861.45</v>
      </c>
      <c r="J975" s="389" t="s">
        <v>2456</v>
      </c>
      <c r="K975" s="267"/>
      <c r="L975" s="267"/>
      <c r="M975" s="267"/>
      <c r="N975" s="267"/>
      <c r="O975" s="267"/>
      <c r="P975" s="267"/>
      <c r="Q975" s="267"/>
      <c r="R975" s="267"/>
      <c r="S975" s="267"/>
      <c r="T975" s="267"/>
      <c r="U975" s="267"/>
      <c r="V975" s="267"/>
      <c r="W975" s="267"/>
      <c r="X975" s="267"/>
      <c r="Y975" s="267"/>
      <c r="Z975" s="267"/>
    </row>
    <row r="976">
      <c r="A976" s="344" t="s">
        <v>2457</v>
      </c>
      <c r="B976" s="345">
        <v>470121.0</v>
      </c>
      <c r="C976" s="346">
        <v>45723.0</v>
      </c>
      <c r="D976" s="347" t="s">
        <v>2458</v>
      </c>
      <c r="E976" s="347" t="s">
        <v>105</v>
      </c>
      <c r="F976" s="347" t="s">
        <v>65</v>
      </c>
      <c r="G976" s="348"/>
      <c r="H976" s="349" t="s">
        <v>2459</v>
      </c>
      <c r="I976" s="352">
        <v>1805.61</v>
      </c>
      <c r="J976" s="351" t="s">
        <v>2457</v>
      </c>
      <c r="K976" s="17"/>
      <c r="L976" s="17"/>
      <c r="M976" s="17"/>
      <c r="N976" s="17"/>
      <c r="O976" s="17"/>
      <c r="P976" s="17"/>
      <c r="Q976" s="17"/>
      <c r="R976" s="17"/>
      <c r="S976" s="17"/>
      <c r="T976" s="17"/>
      <c r="U976" s="17"/>
      <c r="V976" s="17"/>
      <c r="W976" s="17"/>
      <c r="X976" s="17"/>
      <c r="Y976" s="17"/>
      <c r="Z976" s="17"/>
    </row>
    <row r="977">
      <c r="A977" s="382">
        <v>16727.0</v>
      </c>
      <c r="B977" s="383">
        <v>470122.0</v>
      </c>
      <c r="C977" s="384">
        <v>45723.0</v>
      </c>
      <c r="D977" s="385" t="s">
        <v>2460</v>
      </c>
      <c r="E977" s="385" t="s">
        <v>2461</v>
      </c>
      <c r="F977" s="385" t="s">
        <v>2462</v>
      </c>
      <c r="G977" s="386"/>
      <c r="H977" s="387" t="s">
        <v>2463</v>
      </c>
      <c r="I977" s="398">
        <f>749.55+987.9</f>
        <v>1737.45</v>
      </c>
      <c r="J977" s="389" t="s">
        <v>2464</v>
      </c>
      <c r="K977" s="267"/>
      <c r="L977" s="267"/>
      <c r="M977" s="267"/>
      <c r="N977" s="267"/>
      <c r="O977" s="267"/>
      <c r="P977" s="267"/>
      <c r="Q977" s="267"/>
      <c r="R977" s="267"/>
      <c r="S977" s="267"/>
      <c r="T977" s="267"/>
      <c r="U977" s="267"/>
      <c r="V977" s="267"/>
      <c r="W977" s="267"/>
      <c r="X977" s="267"/>
      <c r="Y977" s="267"/>
      <c r="Z977" s="267"/>
    </row>
    <row r="978">
      <c r="A978" s="379"/>
      <c r="B978" s="345">
        <v>470123.0</v>
      </c>
      <c r="C978" s="346">
        <v>45723.0</v>
      </c>
      <c r="D978" s="348"/>
      <c r="E978" s="348"/>
      <c r="F978" s="348"/>
      <c r="G978" s="348"/>
      <c r="H978" s="349" t="s">
        <v>1349</v>
      </c>
      <c r="I978" s="352">
        <v>396.64</v>
      </c>
      <c r="J978" s="380"/>
      <c r="K978" s="17"/>
      <c r="L978" s="17"/>
      <c r="M978" s="17"/>
      <c r="N978" s="17"/>
      <c r="O978" s="17"/>
      <c r="P978" s="17"/>
      <c r="Q978" s="17"/>
      <c r="R978" s="17"/>
      <c r="S978" s="17"/>
      <c r="T978" s="17"/>
      <c r="U978" s="17"/>
      <c r="V978" s="17"/>
      <c r="W978" s="17"/>
      <c r="X978" s="17"/>
      <c r="Y978" s="17"/>
      <c r="Z978" s="17"/>
    </row>
    <row r="979">
      <c r="A979" s="361" t="s">
        <v>68</v>
      </c>
      <c r="B979" s="362">
        <v>470124.0</v>
      </c>
      <c r="C979" s="399"/>
      <c r="D979" s="365"/>
      <c r="E979" s="365"/>
      <c r="F979" s="365"/>
      <c r="G979" s="365"/>
      <c r="H979" s="366" t="s">
        <v>68</v>
      </c>
      <c r="I979" s="400">
        <v>0.0</v>
      </c>
      <c r="J979" s="368" t="s">
        <v>68</v>
      </c>
      <c r="K979" s="275"/>
      <c r="L979" s="275"/>
      <c r="M979" s="275"/>
      <c r="N979" s="275"/>
      <c r="O979" s="275"/>
      <c r="P979" s="275"/>
      <c r="Q979" s="275"/>
      <c r="R979" s="275"/>
      <c r="S979" s="275"/>
      <c r="T979" s="275"/>
      <c r="U979" s="275"/>
      <c r="V979" s="275"/>
      <c r="W979" s="275"/>
      <c r="X979" s="275"/>
      <c r="Y979" s="275"/>
      <c r="Z979" s="275"/>
    </row>
    <row r="980">
      <c r="A980" s="382">
        <v>15707.0</v>
      </c>
      <c r="B980" s="383">
        <v>470125.0</v>
      </c>
      <c r="C980" s="384">
        <v>45723.0</v>
      </c>
      <c r="D980" s="385" t="s">
        <v>2465</v>
      </c>
      <c r="E980" s="386"/>
      <c r="F980" s="386"/>
      <c r="G980" s="386"/>
      <c r="H980" s="387" t="s">
        <v>1394</v>
      </c>
      <c r="I980" s="398">
        <v>749.55</v>
      </c>
      <c r="J980" s="389" t="s">
        <v>2466</v>
      </c>
      <c r="K980" s="267"/>
      <c r="L980" s="267"/>
      <c r="M980" s="267"/>
      <c r="N980" s="267"/>
      <c r="O980" s="267"/>
      <c r="P980" s="267"/>
      <c r="Q980" s="267"/>
      <c r="R980" s="267"/>
      <c r="S980" s="267"/>
      <c r="T980" s="267"/>
      <c r="U980" s="267"/>
      <c r="V980" s="267"/>
      <c r="W980" s="267"/>
      <c r="X980" s="267"/>
      <c r="Y980" s="267"/>
      <c r="Z980" s="267"/>
    </row>
    <row r="981">
      <c r="A981" s="382" t="s">
        <v>2467</v>
      </c>
      <c r="B981" s="383">
        <v>470126.0</v>
      </c>
      <c r="C981" s="418">
        <v>45723.0</v>
      </c>
      <c r="D981" s="385" t="s">
        <v>2468</v>
      </c>
      <c r="E981" s="385" t="s">
        <v>2469</v>
      </c>
      <c r="F981" s="385" t="s">
        <v>395</v>
      </c>
      <c r="G981" s="386"/>
      <c r="H981" s="387" t="s">
        <v>1972</v>
      </c>
      <c r="I981" s="398">
        <v>396.64</v>
      </c>
      <c r="J981" s="389" t="s">
        <v>2470</v>
      </c>
      <c r="K981" s="267"/>
      <c r="L981" s="267"/>
      <c r="M981" s="267"/>
      <c r="N981" s="267"/>
      <c r="O981" s="267"/>
      <c r="P981" s="267"/>
      <c r="Q981" s="267"/>
      <c r="R981" s="267"/>
      <c r="S981" s="267"/>
      <c r="T981" s="267"/>
      <c r="U981" s="267"/>
      <c r="V981" s="267"/>
      <c r="W981" s="267"/>
      <c r="X981" s="267"/>
      <c r="Y981" s="267"/>
      <c r="Z981" s="267"/>
    </row>
    <row r="982">
      <c r="A982" s="382" t="s">
        <v>2471</v>
      </c>
      <c r="B982" s="383">
        <v>470127.0</v>
      </c>
      <c r="C982" s="384">
        <v>45723.0</v>
      </c>
      <c r="D982" s="385" t="s">
        <v>71</v>
      </c>
      <c r="E982" s="385" t="s">
        <v>248</v>
      </c>
      <c r="F982" s="385" t="s">
        <v>2472</v>
      </c>
      <c r="G982" s="386"/>
      <c r="H982" s="387" t="s">
        <v>2473</v>
      </c>
      <c r="I982" s="398">
        <v>3861.45</v>
      </c>
      <c r="J982" s="389" t="s">
        <v>2474</v>
      </c>
      <c r="K982" s="267"/>
      <c r="L982" s="267"/>
      <c r="M982" s="267"/>
      <c r="N982" s="267"/>
      <c r="O982" s="267"/>
      <c r="P982" s="267"/>
      <c r="Q982" s="267"/>
      <c r="R982" s="267"/>
      <c r="S982" s="267"/>
      <c r="T982" s="267"/>
      <c r="U982" s="267"/>
      <c r="V982" s="267"/>
      <c r="W982" s="267"/>
      <c r="X982" s="267"/>
      <c r="Y982" s="267"/>
      <c r="Z982" s="267"/>
    </row>
    <row r="983">
      <c r="A983" s="382" t="s">
        <v>2475</v>
      </c>
      <c r="B983" s="383">
        <v>470128.0</v>
      </c>
      <c r="C983" s="384">
        <v>45723.0</v>
      </c>
      <c r="D983" s="385" t="s">
        <v>2476</v>
      </c>
      <c r="E983" s="385" t="s">
        <v>174</v>
      </c>
      <c r="F983" s="385" t="s">
        <v>2477</v>
      </c>
      <c r="G983" s="386"/>
      <c r="H983" s="387" t="s">
        <v>1362</v>
      </c>
      <c r="I983" s="388">
        <f>396.64*2</f>
        <v>793.28</v>
      </c>
      <c r="J983" s="389" t="s">
        <v>2478</v>
      </c>
      <c r="K983" s="267"/>
      <c r="L983" s="267"/>
      <c r="M983" s="267"/>
      <c r="N983" s="267"/>
      <c r="O983" s="267"/>
      <c r="P983" s="267"/>
      <c r="Q983" s="267"/>
      <c r="R983" s="267"/>
      <c r="S983" s="267"/>
      <c r="T983" s="267"/>
      <c r="U983" s="267"/>
      <c r="V983" s="267"/>
      <c r="W983" s="267"/>
      <c r="X983" s="267"/>
      <c r="Y983" s="267"/>
      <c r="Z983" s="267"/>
    </row>
    <row r="984">
      <c r="A984" s="382">
        <v>16770.0</v>
      </c>
      <c r="B984" s="383">
        <v>470129.0</v>
      </c>
      <c r="C984" s="384">
        <v>45723.0</v>
      </c>
      <c r="D984" s="385" t="s">
        <v>2479</v>
      </c>
      <c r="E984" s="386"/>
      <c r="F984" s="386"/>
      <c r="G984" s="386"/>
      <c r="H984" s="387" t="s">
        <v>1394</v>
      </c>
      <c r="I984" s="398">
        <v>749.55</v>
      </c>
      <c r="J984" s="389" t="s">
        <v>2480</v>
      </c>
      <c r="K984" s="267"/>
      <c r="L984" s="267"/>
      <c r="M984" s="267"/>
      <c r="N984" s="267"/>
      <c r="O984" s="267"/>
      <c r="P984" s="267"/>
      <c r="Q984" s="267"/>
      <c r="R984" s="267"/>
      <c r="S984" s="267"/>
      <c r="T984" s="267"/>
      <c r="U984" s="267"/>
      <c r="V984" s="267"/>
      <c r="W984" s="267"/>
      <c r="X984" s="267"/>
      <c r="Y984" s="267"/>
      <c r="Z984" s="267"/>
    </row>
    <row r="985">
      <c r="A985" s="382" t="s">
        <v>2481</v>
      </c>
      <c r="B985" s="383">
        <v>470130.0</v>
      </c>
      <c r="C985" s="384">
        <v>45723.0</v>
      </c>
      <c r="D985" s="385" t="s">
        <v>2482</v>
      </c>
      <c r="E985" s="385" t="s">
        <v>2483</v>
      </c>
      <c r="F985" s="385" t="s">
        <v>2083</v>
      </c>
      <c r="G985" s="386"/>
      <c r="H985" s="387" t="s">
        <v>2484</v>
      </c>
      <c r="I985" s="388">
        <f>396.64*3</f>
        <v>1189.92</v>
      </c>
      <c r="J985" s="389" t="s">
        <v>2485</v>
      </c>
      <c r="K985" s="267"/>
      <c r="L985" s="267"/>
      <c r="M985" s="267"/>
      <c r="N985" s="267"/>
      <c r="O985" s="267"/>
      <c r="P985" s="267"/>
      <c r="Q985" s="267"/>
      <c r="R985" s="267"/>
      <c r="S985" s="267"/>
      <c r="T985" s="267"/>
      <c r="U985" s="267"/>
      <c r="V985" s="267"/>
      <c r="W985" s="267"/>
      <c r="X985" s="267"/>
      <c r="Y985" s="267"/>
      <c r="Z985" s="267"/>
    </row>
    <row r="986">
      <c r="A986" s="382">
        <v>16256.0</v>
      </c>
      <c r="B986" s="383">
        <v>470131.0</v>
      </c>
      <c r="C986" s="384">
        <v>45726.0</v>
      </c>
      <c r="D986" s="385" t="s">
        <v>514</v>
      </c>
      <c r="E986" s="385" t="s">
        <v>1361</v>
      </c>
      <c r="F986" s="385" t="s">
        <v>367</v>
      </c>
      <c r="G986" s="386"/>
      <c r="H986" s="387" t="s">
        <v>1432</v>
      </c>
      <c r="I986" s="398">
        <v>209.27</v>
      </c>
      <c r="J986" s="389" t="s">
        <v>2486</v>
      </c>
      <c r="K986" s="267"/>
      <c r="L986" s="267"/>
      <c r="M986" s="267"/>
      <c r="N986" s="267"/>
      <c r="O986" s="267"/>
      <c r="P986" s="267"/>
      <c r="Q986" s="267"/>
      <c r="R986" s="267"/>
      <c r="S986" s="267"/>
      <c r="T986" s="267"/>
      <c r="U986" s="267"/>
      <c r="V986" s="267"/>
      <c r="W986" s="267"/>
      <c r="X986" s="267"/>
      <c r="Y986" s="267"/>
      <c r="Z986" s="267"/>
    </row>
    <row r="987">
      <c r="A987" s="382">
        <v>16893.0</v>
      </c>
      <c r="B987" s="383">
        <v>470132.0</v>
      </c>
      <c r="C987" s="384">
        <v>45726.0</v>
      </c>
      <c r="D987" s="385" t="s">
        <v>1875</v>
      </c>
      <c r="E987" s="385" t="s">
        <v>104</v>
      </c>
      <c r="F987" s="385" t="s">
        <v>437</v>
      </c>
      <c r="G987" s="386"/>
      <c r="H987" s="387" t="s">
        <v>2487</v>
      </c>
      <c r="I987" s="388">
        <f>749.55+92.56</f>
        <v>842.11</v>
      </c>
      <c r="J987" s="389" t="s">
        <v>2488</v>
      </c>
      <c r="K987" s="267"/>
      <c r="L987" s="267"/>
      <c r="M987" s="267"/>
      <c r="N987" s="267"/>
      <c r="O987" s="267"/>
      <c r="P987" s="267"/>
      <c r="Q987" s="267"/>
      <c r="R987" s="267"/>
      <c r="S987" s="267"/>
      <c r="T987" s="267"/>
      <c r="U987" s="267"/>
      <c r="V987" s="267"/>
      <c r="W987" s="267"/>
      <c r="X987" s="267"/>
      <c r="Y987" s="267"/>
      <c r="Z987" s="267"/>
    </row>
    <row r="988">
      <c r="A988" s="382">
        <v>17067.0</v>
      </c>
      <c r="B988" s="383">
        <v>470133.0</v>
      </c>
      <c r="C988" s="384">
        <v>45726.0</v>
      </c>
      <c r="D988" s="386"/>
      <c r="E988" s="386"/>
      <c r="F988" s="386"/>
      <c r="G988" s="385" t="s">
        <v>2489</v>
      </c>
      <c r="H988" s="387" t="s">
        <v>1394</v>
      </c>
      <c r="I988" s="398">
        <v>749.55</v>
      </c>
      <c r="J988" s="389" t="s">
        <v>2490</v>
      </c>
      <c r="K988" s="267"/>
      <c r="L988" s="267"/>
      <c r="M988" s="267"/>
      <c r="N988" s="267"/>
      <c r="O988" s="267"/>
      <c r="P988" s="267"/>
      <c r="Q988" s="267"/>
      <c r="R988" s="267"/>
      <c r="S988" s="267"/>
      <c r="T988" s="267"/>
      <c r="U988" s="267"/>
      <c r="V988" s="267"/>
      <c r="W988" s="267"/>
      <c r="X988" s="267"/>
      <c r="Y988" s="267"/>
      <c r="Z988" s="267"/>
    </row>
    <row r="989">
      <c r="A989" s="382">
        <v>16851.0</v>
      </c>
      <c r="B989" s="383">
        <v>470134.0</v>
      </c>
      <c r="C989" s="384">
        <v>45698.0</v>
      </c>
      <c r="D989" s="385" t="s">
        <v>1812</v>
      </c>
      <c r="E989" s="385" t="s">
        <v>828</v>
      </c>
      <c r="F989" s="385" t="s">
        <v>1330</v>
      </c>
      <c r="G989" s="386"/>
      <c r="H989" s="387" t="s">
        <v>2487</v>
      </c>
      <c r="I989" s="388">
        <f>749.55+92.56</f>
        <v>842.11</v>
      </c>
      <c r="J989" s="389" t="s">
        <v>2491</v>
      </c>
      <c r="K989" s="267"/>
      <c r="L989" s="267"/>
      <c r="M989" s="267"/>
      <c r="N989" s="267"/>
      <c r="O989" s="267"/>
      <c r="P989" s="267"/>
      <c r="Q989" s="267"/>
      <c r="R989" s="267"/>
      <c r="S989" s="267"/>
      <c r="T989" s="267"/>
      <c r="U989" s="267"/>
      <c r="V989" s="267"/>
      <c r="W989" s="267"/>
      <c r="X989" s="267"/>
      <c r="Y989" s="267"/>
      <c r="Z989" s="267"/>
    </row>
    <row r="990">
      <c r="A990" s="382">
        <v>16595.0</v>
      </c>
      <c r="B990" s="383">
        <v>470135.0</v>
      </c>
      <c r="C990" s="384">
        <v>45726.0</v>
      </c>
      <c r="D990" s="385" t="s">
        <v>2492</v>
      </c>
      <c r="E990" s="386"/>
      <c r="F990" s="386"/>
      <c r="G990" s="386"/>
      <c r="H990" s="387" t="s">
        <v>2493</v>
      </c>
      <c r="I990" s="388">
        <f>9495.33+857.19</f>
        <v>10352.52</v>
      </c>
      <c r="J990" s="389" t="s">
        <v>2494</v>
      </c>
      <c r="K990" s="267"/>
      <c r="L990" s="267"/>
      <c r="M990" s="267"/>
      <c r="N990" s="267"/>
      <c r="O990" s="267"/>
      <c r="P990" s="267"/>
      <c r="Q990" s="267"/>
      <c r="R990" s="267"/>
      <c r="S990" s="267"/>
      <c r="T990" s="267"/>
      <c r="U990" s="267"/>
      <c r="V990" s="267"/>
      <c r="W990" s="267"/>
      <c r="X990" s="267"/>
      <c r="Y990" s="267"/>
      <c r="Z990" s="267"/>
    </row>
    <row r="991">
      <c r="A991" s="379"/>
      <c r="B991" s="345">
        <v>470136.0</v>
      </c>
      <c r="C991" s="439"/>
      <c r="D991" s="348"/>
      <c r="E991" s="348"/>
      <c r="F991" s="348"/>
      <c r="G991" s="348"/>
      <c r="H991" s="436"/>
      <c r="I991" s="350"/>
      <c r="J991" s="380"/>
      <c r="K991" s="17"/>
      <c r="L991" s="17"/>
      <c r="M991" s="17"/>
      <c r="N991" s="17"/>
      <c r="O991" s="17"/>
      <c r="P991" s="17"/>
      <c r="Q991" s="17"/>
      <c r="R991" s="17"/>
      <c r="S991" s="17"/>
      <c r="T991" s="17"/>
      <c r="U991" s="17"/>
      <c r="V991" s="17"/>
      <c r="W991" s="17"/>
      <c r="X991" s="17"/>
      <c r="Y991" s="17"/>
      <c r="Z991" s="17"/>
    </row>
    <row r="992">
      <c r="A992" s="344">
        <v>16733.0</v>
      </c>
      <c r="B992" s="345">
        <v>470137.0</v>
      </c>
      <c r="C992" s="346">
        <v>45726.0</v>
      </c>
      <c r="D992" s="347" t="s">
        <v>1706</v>
      </c>
      <c r="E992" s="347" t="s">
        <v>1707</v>
      </c>
      <c r="F992" s="347" t="s">
        <v>1708</v>
      </c>
      <c r="G992" s="348"/>
      <c r="H992" s="349" t="s">
        <v>1380</v>
      </c>
      <c r="I992" s="350">
        <f>857.19*2</f>
        <v>1714.38</v>
      </c>
      <c r="J992" s="351" t="s">
        <v>2495</v>
      </c>
      <c r="K992" s="17"/>
      <c r="L992" s="17"/>
      <c r="M992" s="17"/>
      <c r="N992" s="17"/>
      <c r="O992" s="17"/>
      <c r="P992" s="17"/>
      <c r="Q992" s="17"/>
      <c r="R992" s="17"/>
      <c r="S992" s="17"/>
      <c r="T992" s="17"/>
      <c r="U992" s="17"/>
      <c r="V992" s="17"/>
      <c r="W992" s="17"/>
      <c r="X992" s="17"/>
      <c r="Y992" s="17"/>
      <c r="Z992" s="17"/>
    </row>
    <row r="993">
      <c r="A993" s="382">
        <v>13639.0</v>
      </c>
      <c r="B993" s="383">
        <v>470138.0</v>
      </c>
      <c r="C993" s="384">
        <v>45726.0</v>
      </c>
      <c r="D993" s="385" t="s">
        <v>2496</v>
      </c>
      <c r="E993" s="385" t="s">
        <v>828</v>
      </c>
      <c r="F993" s="385" t="s">
        <v>174</v>
      </c>
      <c r="G993" s="386"/>
      <c r="H993" s="387" t="s">
        <v>1394</v>
      </c>
      <c r="I993" s="398">
        <v>749.55</v>
      </c>
      <c r="J993" s="389" t="s">
        <v>2497</v>
      </c>
      <c r="K993" s="267"/>
      <c r="L993" s="267"/>
      <c r="M993" s="267"/>
      <c r="N993" s="267"/>
      <c r="O993" s="267"/>
      <c r="P993" s="267"/>
      <c r="Q993" s="267"/>
      <c r="R993" s="267"/>
      <c r="S993" s="267"/>
      <c r="T993" s="267"/>
      <c r="U993" s="267"/>
      <c r="V993" s="267"/>
      <c r="W993" s="267"/>
      <c r="X993" s="267"/>
      <c r="Y993" s="267"/>
      <c r="Z993" s="267"/>
    </row>
    <row r="994">
      <c r="A994" s="382">
        <v>16221.0</v>
      </c>
      <c r="B994" s="383">
        <v>470139.0</v>
      </c>
      <c r="C994" s="384">
        <v>45726.0</v>
      </c>
      <c r="D994" s="385" t="s">
        <v>2498</v>
      </c>
      <c r="E994" s="385" t="s">
        <v>2499</v>
      </c>
      <c r="F994" s="385" t="s">
        <v>165</v>
      </c>
      <c r="G994" s="386"/>
      <c r="H994" s="387" t="s">
        <v>1394</v>
      </c>
      <c r="I994" s="398">
        <v>749.55</v>
      </c>
      <c r="J994" s="389" t="s">
        <v>2500</v>
      </c>
      <c r="K994" s="267"/>
      <c r="L994" s="267"/>
      <c r="M994" s="267"/>
      <c r="N994" s="267"/>
      <c r="O994" s="267"/>
      <c r="P994" s="267"/>
      <c r="Q994" s="267"/>
      <c r="R994" s="267"/>
      <c r="S994" s="267"/>
      <c r="T994" s="267"/>
      <c r="U994" s="267"/>
      <c r="V994" s="267"/>
      <c r="W994" s="267"/>
      <c r="X994" s="267"/>
      <c r="Y994" s="267"/>
      <c r="Z994" s="267"/>
    </row>
    <row r="995">
      <c r="A995" s="361" t="s">
        <v>68</v>
      </c>
      <c r="B995" s="362">
        <v>470140.0</v>
      </c>
      <c r="C995" s="399"/>
      <c r="D995" s="365"/>
      <c r="E995" s="365"/>
      <c r="F995" s="365"/>
      <c r="G995" s="365"/>
      <c r="H995" s="366" t="s">
        <v>68</v>
      </c>
      <c r="I995" s="400">
        <v>0.0</v>
      </c>
      <c r="J995" s="368" t="s">
        <v>68</v>
      </c>
      <c r="K995" s="275"/>
      <c r="L995" s="275"/>
      <c r="M995" s="275"/>
      <c r="N995" s="275"/>
      <c r="O995" s="275"/>
      <c r="P995" s="275"/>
      <c r="Q995" s="275"/>
      <c r="R995" s="275"/>
      <c r="S995" s="275"/>
      <c r="T995" s="275"/>
      <c r="U995" s="275"/>
      <c r="V995" s="275"/>
      <c r="W995" s="275"/>
      <c r="X995" s="275"/>
      <c r="Y995" s="275"/>
      <c r="Z995" s="275"/>
    </row>
    <row r="996">
      <c r="A996" s="382" t="s">
        <v>559</v>
      </c>
      <c r="B996" s="383">
        <v>470141.0</v>
      </c>
      <c r="C996" s="384">
        <v>45726.0</v>
      </c>
      <c r="D996" s="386"/>
      <c r="E996" s="386"/>
      <c r="F996" s="386"/>
      <c r="G996" s="385" t="s">
        <v>2501</v>
      </c>
      <c r="H996" s="387" t="s">
        <v>1228</v>
      </c>
      <c r="I996" s="398">
        <v>304472.59</v>
      </c>
      <c r="J996" s="389" t="s">
        <v>2502</v>
      </c>
      <c r="K996" s="267"/>
      <c r="L996" s="267"/>
      <c r="M996" s="267"/>
      <c r="N996" s="267"/>
      <c r="O996" s="267"/>
      <c r="P996" s="267"/>
      <c r="Q996" s="267"/>
      <c r="R996" s="267"/>
      <c r="S996" s="267"/>
      <c r="T996" s="267"/>
      <c r="U996" s="267"/>
      <c r="V996" s="267"/>
      <c r="W996" s="267"/>
      <c r="X996" s="267"/>
      <c r="Y996" s="267"/>
      <c r="Z996" s="267"/>
    </row>
    <row r="997">
      <c r="A997" s="382">
        <v>16520.0</v>
      </c>
      <c r="B997" s="383">
        <v>470142.0</v>
      </c>
      <c r="C997" s="384">
        <v>45726.0</v>
      </c>
      <c r="D997" s="385" t="s">
        <v>2503</v>
      </c>
      <c r="E997" s="386"/>
      <c r="F997" s="386"/>
      <c r="G997" s="386"/>
      <c r="H997" s="387" t="s">
        <v>1804</v>
      </c>
      <c r="I997" s="398">
        <v>857.19</v>
      </c>
      <c r="J997" s="389" t="s">
        <v>2504</v>
      </c>
      <c r="K997" s="267"/>
      <c r="L997" s="267"/>
      <c r="M997" s="267"/>
      <c r="N997" s="267"/>
      <c r="O997" s="267"/>
      <c r="P997" s="267"/>
      <c r="Q997" s="267"/>
      <c r="R997" s="267"/>
      <c r="S997" s="267"/>
      <c r="T997" s="267"/>
      <c r="U997" s="267"/>
      <c r="V997" s="267"/>
      <c r="W997" s="267"/>
      <c r="X997" s="267"/>
      <c r="Y997" s="267"/>
      <c r="Z997" s="267"/>
    </row>
    <row r="998">
      <c r="A998" s="361" t="s">
        <v>68</v>
      </c>
      <c r="B998" s="362">
        <v>470143.0</v>
      </c>
      <c r="C998" s="399"/>
      <c r="D998" s="365"/>
      <c r="E998" s="365"/>
      <c r="F998" s="365"/>
      <c r="G998" s="365"/>
      <c r="H998" s="366" t="s">
        <v>68</v>
      </c>
      <c r="I998" s="400">
        <v>0.0</v>
      </c>
      <c r="J998" s="368" t="s">
        <v>68</v>
      </c>
      <c r="K998" s="275"/>
      <c r="L998" s="275"/>
      <c r="M998" s="275"/>
      <c r="N998" s="275"/>
      <c r="O998" s="275"/>
      <c r="P998" s="275"/>
      <c r="Q998" s="275"/>
      <c r="R998" s="275"/>
      <c r="S998" s="275"/>
      <c r="T998" s="275"/>
      <c r="U998" s="275"/>
      <c r="V998" s="275"/>
      <c r="W998" s="275"/>
      <c r="X998" s="275"/>
      <c r="Y998" s="275"/>
      <c r="Z998" s="275"/>
    </row>
    <row r="999">
      <c r="A999" s="382">
        <v>15349.0</v>
      </c>
      <c r="B999" s="383">
        <v>470144.0</v>
      </c>
      <c r="C999" s="384">
        <v>45727.0</v>
      </c>
      <c r="D999" s="385" t="s">
        <v>2505</v>
      </c>
      <c r="E999" s="386"/>
      <c r="F999" s="386"/>
      <c r="G999" s="386"/>
      <c r="H999" s="387" t="s">
        <v>1432</v>
      </c>
      <c r="I999" s="398">
        <v>209.27</v>
      </c>
      <c r="J999" s="389" t="s">
        <v>2506</v>
      </c>
      <c r="K999" s="267"/>
      <c r="L999" s="267"/>
      <c r="M999" s="267"/>
      <c r="N999" s="267"/>
      <c r="O999" s="267"/>
      <c r="P999" s="267"/>
      <c r="Q999" s="267"/>
      <c r="R999" s="267"/>
      <c r="S999" s="267"/>
      <c r="T999" s="267"/>
      <c r="U999" s="267"/>
      <c r="V999" s="267"/>
      <c r="W999" s="267"/>
      <c r="X999" s="267"/>
      <c r="Y999" s="267"/>
      <c r="Z999" s="267"/>
    </row>
    <row r="1000">
      <c r="A1000" s="382">
        <v>17061.0</v>
      </c>
      <c r="B1000" s="383">
        <v>470145.0</v>
      </c>
      <c r="C1000" s="384">
        <v>45727.0</v>
      </c>
      <c r="D1000" s="385" t="s">
        <v>2507</v>
      </c>
      <c r="E1000" s="386"/>
      <c r="F1000" s="386"/>
      <c r="G1000" s="386"/>
      <c r="H1000" s="387" t="s">
        <v>1804</v>
      </c>
      <c r="I1000" s="398">
        <v>857.19</v>
      </c>
      <c r="J1000" s="389" t="s">
        <v>2508</v>
      </c>
      <c r="K1000" s="267"/>
      <c r="L1000" s="267"/>
      <c r="M1000" s="267"/>
      <c r="N1000" s="267"/>
      <c r="O1000" s="267"/>
      <c r="P1000" s="267"/>
      <c r="Q1000" s="267"/>
      <c r="R1000" s="267"/>
      <c r="S1000" s="267"/>
      <c r="T1000" s="267"/>
      <c r="U1000" s="267"/>
      <c r="V1000" s="267"/>
      <c r="W1000" s="267"/>
      <c r="X1000" s="267"/>
      <c r="Y1000" s="267"/>
      <c r="Z1000" s="267"/>
    </row>
    <row r="1001">
      <c r="A1001" s="382" t="s">
        <v>2509</v>
      </c>
      <c r="B1001" s="383">
        <v>470146.0</v>
      </c>
      <c r="C1001" s="384">
        <v>45727.0</v>
      </c>
      <c r="D1001" s="385" t="s">
        <v>2510</v>
      </c>
      <c r="E1001" s="385" t="s">
        <v>346</v>
      </c>
      <c r="F1001" s="385" t="s">
        <v>174</v>
      </c>
      <c r="G1001" s="386"/>
      <c r="H1001" s="387" t="s">
        <v>1365</v>
      </c>
      <c r="I1001" s="388">
        <f>396.64*4</f>
        <v>1586.56</v>
      </c>
      <c r="J1001" s="389" t="s">
        <v>2511</v>
      </c>
      <c r="K1001" s="267"/>
      <c r="L1001" s="267"/>
      <c r="M1001" s="267"/>
      <c r="N1001" s="267"/>
      <c r="O1001" s="267"/>
      <c r="P1001" s="267"/>
      <c r="Q1001" s="267"/>
      <c r="R1001" s="267"/>
      <c r="S1001" s="267"/>
      <c r="T1001" s="267"/>
      <c r="U1001" s="267"/>
      <c r="V1001" s="267"/>
      <c r="W1001" s="267"/>
      <c r="X1001" s="267"/>
      <c r="Y1001" s="267"/>
      <c r="Z1001" s="267"/>
    </row>
    <row r="1002">
      <c r="A1002" s="382">
        <v>15950.0</v>
      </c>
      <c r="B1002" s="383">
        <v>470147.0</v>
      </c>
      <c r="C1002" s="384">
        <v>45727.0</v>
      </c>
      <c r="D1002" s="386"/>
      <c r="E1002" s="386"/>
      <c r="F1002" s="386"/>
      <c r="G1002" s="385" t="s">
        <v>2512</v>
      </c>
      <c r="H1002" s="387" t="s">
        <v>1432</v>
      </c>
      <c r="I1002" s="398">
        <v>209.27</v>
      </c>
      <c r="J1002" s="389" t="s">
        <v>2513</v>
      </c>
      <c r="K1002" s="267"/>
      <c r="L1002" s="267"/>
      <c r="M1002" s="267"/>
      <c r="N1002" s="267"/>
      <c r="O1002" s="267"/>
      <c r="P1002" s="267"/>
      <c r="Q1002" s="267"/>
      <c r="R1002" s="267"/>
      <c r="S1002" s="267"/>
      <c r="T1002" s="267"/>
      <c r="U1002" s="267"/>
      <c r="V1002" s="267"/>
      <c r="W1002" s="267"/>
      <c r="X1002" s="267"/>
      <c r="Y1002" s="267"/>
      <c r="Z1002" s="267"/>
    </row>
    <row r="1003">
      <c r="A1003" s="382">
        <v>16260.0</v>
      </c>
      <c r="B1003" s="383">
        <v>470148.0</v>
      </c>
      <c r="C1003" s="384">
        <v>45727.0</v>
      </c>
      <c r="D1003" s="385" t="s">
        <v>2514</v>
      </c>
      <c r="E1003" s="385" t="s">
        <v>2515</v>
      </c>
      <c r="F1003" s="385" t="s">
        <v>2296</v>
      </c>
      <c r="G1003" s="386"/>
      <c r="H1003" s="387" t="s">
        <v>2020</v>
      </c>
      <c r="I1003" s="388">
        <f>92.56+209.27</f>
        <v>301.83</v>
      </c>
      <c r="J1003" s="389" t="s">
        <v>2516</v>
      </c>
      <c r="K1003" s="267"/>
      <c r="L1003" s="267"/>
      <c r="M1003" s="267"/>
      <c r="N1003" s="267"/>
      <c r="O1003" s="267"/>
      <c r="P1003" s="267"/>
      <c r="Q1003" s="267"/>
      <c r="R1003" s="267"/>
      <c r="S1003" s="267"/>
      <c r="T1003" s="267"/>
      <c r="U1003" s="267"/>
      <c r="V1003" s="267"/>
      <c r="W1003" s="267"/>
      <c r="X1003" s="267"/>
      <c r="Y1003" s="267"/>
      <c r="Z1003" s="267"/>
    </row>
    <row r="1004">
      <c r="A1004" s="441" t="s">
        <v>68</v>
      </c>
      <c r="B1004" s="442">
        <v>470149.0</v>
      </c>
      <c r="C1004" s="443"/>
      <c r="D1004" s="444"/>
      <c r="E1004" s="444"/>
      <c r="F1004" s="444"/>
      <c r="G1004" s="444"/>
      <c r="H1004" s="445" t="s">
        <v>68</v>
      </c>
      <c r="I1004" s="446">
        <v>0.0</v>
      </c>
      <c r="J1004" s="447" t="s">
        <v>68</v>
      </c>
      <c r="K1004" s="339"/>
      <c r="L1004" s="339"/>
      <c r="M1004" s="339"/>
      <c r="N1004" s="339"/>
      <c r="O1004" s="339"/>
      <c r="P1004" s="339"/>
      <c r="Q1004" s="339"/>
      <c r="R1004" s="339"/>
      <c r="S1004" s="339"/>
      <c r="T1004" s="339"/>
      <c r="U1004" s="339"/>
      <c r="V1004" s="339"/>
      <c r="W1004" s="339"/>
      <c r="X1004" s="339"/>
      <c r="Y1004" s="339"/>
      <c r="Z1004" s="339"/>
    </row>
    <row r="1005">
      <c r="A1005" s="382">
        <v>16854.0</v>
      </c>
      <c r="B1005" s="383">
        <v>470150.0</v>
      </c>
      <c r="C1005" s="384">
        <v>45727.0</v>
      </c>
      <c r="D1005" s="386"/>
      <c r="E1005" s="386"/>
      <c r="F1005" s="386"/>
      <c r="G1005" s="385" t="s">
        <v>2517</v>
      </c>
      <c r="H1005" s="387" t="s">
        <v>1826</v>
      </c>
      <c r="I1005" s="398">
        <v>1225.98</v>
      </c>
      <c r="J1005" s="389" t="s">
        <v>2518</v>
      </c>
      <c r="K1005" s="267"/>
      <c r="L1005" s="267"/>
      <c r="M1005" s="267"/>
      <c r="N1005" s="267"/>
      <c r="O1005" s="267"/>
      <c r="P1005" s="267"/>
      <c r="Q1005" s="267"/>
      <c r="R1005" s="267"/>
      <c r="S1005" s="267"/>
      <c r="T1005" s="267"/>
      <c r="U1005" s="267"/>
      <c r="V1005" s="267"/>
      <c r="W1005" s="267"/>
      <c r="X1005" s="267"/>
      <c r="Y1005" s="267"/>
      <c r="Z1005" s="267"/>
    </row>
    <row r="1006">
      <c r="A1006" s="382">
        <v>14555.0</v>
      </c>
      <c r="B1006" s="383">
        <v>470151.0</v>
      </c>
      <c r="C1006" s="384">
        <v>45735.0</v>
      </c>
      <c r="D1006" s="385" t="s">
        <v>2519</v>
      </c>
      <c r="E1006" s="386"/>
      <c r="F1006" s="386"/>
      <c r="G1006" s="386"/>
      <c r="H1006" s="387" t="s">
        <v>2520</v>
      </c>
      <c r="I1006" s="388">
        <f>5269.92+857.19*2</f>
        <v>6984.3</v>
      </c>
      <c r="J1006" s="389" t="s">
        <v>2521</v>
      </c>
      <c r="K1006" s="267"/>
      <c r="L1006" s="267"/>
      <c r="M1006" s="267"/>
      <c r="N1006" s="267"/>
      <c r="O1006" s="267"/>
      <c r="P1006" s="267"/>
      <c r="Q1006" s="267"/>
      <c r="R1006" s="267"/>
      <c r="S1006" s="267"/>
      <c r="T1006" s="267"/>
      <c r="U1006" s="267"/>
      <c r="V1006" s="267"/>
      <c r="W1006" s="267"/>
      <c r="X1006" s="267"/>
      <c r="Y1006" s="267"/>
      <c r="Z1006" s="267"/>
    </row>
    <row r="1007">
      <c r="A1007" s="344" t="s">
        <v>2522</v>
      </c>
      <c r="B1007" s="345">
        <v>470152.0</v>
      </c>
      <c r="C1007" s="346">
        <v>45708.0</v>
      </c>
      <c r="D1007" s="347" t="s">
        <v>2523</v>
      </c>
      <c r="E1007" s="347" t="s">
        <v>105</v>
      </c>
      <c r="F1007" s="347" t="s">
        <v>105</v>
      </c>
      <c r="G1007" s="348"/>
      <c r="H1007" s="349" t="s">
        <v>1502</v>
      </c>
      <c r="I1007" s="350">
        <f>396.64*3</f>
        <v>1189.92</v>
      </c>
      <c r="J1007" s="351" t="s">
        <v>2524</v>
      </c>
      <c r="K1007" s="17"/>
      <c r="L1007" s="17"/>
      <c r="M1007" s="17"/>
      <c r="N1007" s="17"/>
      <c r="O1007" s="17"/>
      <c r="P1007" s="17"/>
      <c r="Q1007" s="17"/>
      <c r="R1007" s="17"/>
      <c r="S1007" s="17"/>
      <c r="T1007" s="17"/>
      <c r="U1007" s="17"/>
      <c r="V1007" s="17"/>
      <c r="W1007" s="17"/>
      <c r="X1007" s="17"/>
      <c r="Y1007" s="17"/>
      <c r="Z1007" s="17"/>
    </row>
    <row r="1008">
      <c r="A1008" s="382">
        <v>16798.0</v>
      </c>
      <c r="B1008" s="383">
        <v>470153.0</v>
      </c>
      <c r="C1008" s="384">
        <v>45736.0</v>
      </c>
      <c r="D1008" s="385" t="s">
        <v>2525</v>
      </c>
      <c r="E1008" s="385" t="s">
        <v>150</v>
      </c>
      <c r="F1008" s="385" t="s">
        <v>451</v>
      </c>
      <c r="G1008" s="386"/>
      <c r="H1008" s="387" t="s">
        <v>1394</v>
      </c>
      <c r="I1008" s="398">
        <v>749.55</v>
      </c>
      <c r="J1008" s="389" t="s">
        <v>2526</v>
      </c>
      <c r="K1008" s="267"/>
      <c r="L1008" s="267"/>
      <c r="M1008" s="267"/>
      <c r="N1008" s="267"/>
      <c r="O1008" s="267"/>
      <c r="P1008" s="267"/>
      <c r="Q1008" s="267"/>
      <c r="R1008" s="267"/>
      <c r="S1008" s="267"/>
      <c r="T1008" s="267"/>
      <c r="U1008" s="267"/>
      <c r="V1008" s="267"/>
      <c r="W1008" s="267"/>
      <c r="X1008" s="267"/>
      <c r="Y1008" s="267"/>
      <c r="Z1008" s="267"/>
    </row>
    <row r="1009">
      <c r="A1009" s="344" t="s">
        <v>2527</v>
      </c>
      <c r="B1009" s="345">
        <v>470154.0</v>
      </c>
      <c r="C1009" s="346">
        <v>45736.0</v>
      </c>
      <c r="D1009" s="347" t="s">
        <v>2528</v>
      </c>
      <c r="E1009" s="347" t="s">
        <v>2529</v>
      </c>
      <c r="F1009" s="347" t="s">
        <v>165</v>
      </c>
      <c r="G1009" s="348"/>
      <c r="H1009" s="349" t="s">
        <v>1972</v>
      </c>
      <c r="I1009" s="352">
        <v>396.64</v>
      </c>
      <c r="J1009" s="351" t="s">
        <v>2530</v>
      </c>
      <c r="K1009" s="17"/>
      <c r="L1009" s="17"/>
      <c r="M1009" s="17"/>
      <c r="N1009" s="17"/>
      <c r="O1009" s="17"/>
      <c r="P1009" s="17"/>
      <c r="Q1009" s="17"/>
      <c r="R1009" s="17"/>
      <c r="S1009" s="17"/>
      <c r="T1009" s="17"/>
      <c r="U1009" s="17"/>
      <c r="V1009" s="17"/>
      <c r="W1009" s="17"/>
      <c r="X1009" s="17"/>
      <c r="Y1009" s="17"/>
      <c r="Z1009" s="17"/>
    </row>
    <row r="1010">
      <c r="A1010" s="382">
        <v>16852.0</v>
      </c>
      <c r="B1010" s="383">
        <v>470155.0</v>
      </c>
      <c r="C1010" s="384">
        <v>45736.0</v>
      </c>
      <c r="D1010" s="385" t="s">
        <v>2531</v>
      </c>
      <c r="E1010" s="385" t="s">
        <v>2532</v>
      </c>
      <c r="F1010" s="385" t="s">
        <v>828</v>
      </c>
      <c r="G1010" s="386"/>
      <c r="H1010" s="387" t="s">
        <v>2533</v>
      </c>
      <c r="I1010" s="398">
        <v>749.55</v>
      </c>
      <c r="J1010" s="389" t="s">
        <v>2534</v>
      </c>
      <c r="K1010" s="267"/>
      <c r="L1010" s="267"/>
      <c r="M1010" s="267"/>
      <c r="N1010" s="267"/>
      <c r="O1010" s="267"/>
      <c r="P1010" s="267"/>
      <c r="Q1010" s="267"/>
      <c r="R1010" s="267"/>
      <c r="S1010" s="267"/>
      <c r="T1010" s="267"/>
      <c r="U1010" s="267"/>
      <c r="V1010" s="267"/>
      <c r="W1010" s="267"/>
      <c r="X1010" s="267"/>
      <c r="Y1010" s="267"/>
      <c r="Z1010" s="267"/>
    </row>
    <row r="1011">
      <c r="A1011" s="344" t="s">
        <v>2443</v>
      </c>
      <c r="B1011" s="345">
        <v>470156.0</v>
      </c>
      <c r="C1011" s="346">
        <v>45737.0</v>
      </c>
      <c r="D1011" s="347" t="s">
        <v>1406</v>
      </c>
      <c r="E1011" s="347" t="s">
        <v>2535</v>
      </c>
      <c r="F1011" s="347" t="s">
        <v>2536</v>
      </c>
      <c r="G1011" s="348"/>
      <c r="H1011" s="349" t="s">
        <v>2445</v>
      </c>
      <c r="I1011" s="352">
        <v>1931.52</v>
      </c>
      <c r="J1011" s="380"/>
      <c r="K1011" s="17"/>
      <c r="L1011" s="17"/>
      <c r="M1011" s="17"/>
      <c r="N1011" s="17"/>
      <c r="O1011" s="17"/>
      <c r="P1011" s="17"/>
      <c r="Q1011" s="17"/>
      <c r="R1011" s="17"/>
      <c r="S1011" s="17"/>
      <c r="T1011" s="17"/>
      <c r="U1011" s="17"/>
      <c r="V1011" s="17"/>
      <c r="W1011" s="17"/>
      <c r="X1011" s="17"/>
      <c r="Y1011" s="17"/>
      <c r="Z1011" s="17"/>
    </row>
    <row r="1012">
      <c r="A1012" s="382">
        <v>15005.0</v>
      </c>
      <c r="B1012" s="383">
        <v>470157.0</v>
      </c>
      <c r="C1012" s="384">
        <v>45737.0</v>
      </c>
      <c r="D1012" s="385" t="s">
        <v>202</v>
      </c>
      <c r="E1012" s="385" t="s">
        <v>582</v>
      </c>
      <c r="F1012" s="385" t="s">
        <v>150</v>
      </c>
      <c r="G1012" s="386"/>
      <c r="H1012" s="387" t="s">
        <v>1804</v>
      </c>
      <c r="I1012" s="398">
        <v>857.19</v>
      </c>
      <c r="J1012" s="389" t="s">
        <v>2537</v>
      </c>
      <c r="K1012" s="267"/>
      <c r="L1012" s="267"/>
      <c r="M1012" s="267"/>
      <c r="N1012" s="267"/>
      <c r="O1012" s="267"/>
      <c r="P1012" s="267"/>
      <c r="Q1012" s="267"/>
      <c r="R1012" s="267"/>
      <c r="S1012" s="267"/>
      <c r="T1012" s="267"/>
      <c r="U1012" s="267"/>
      <c r="V1012" s="267"/>
      <c r="W1012" s="267"/>
      <c r="X1012" s="267"/>
      <c r="Y1012" s="267"/>
      <c r="Z1012" s="267"/>
    </row>
    <row r="1013">
      <c r="A1013" s="382">
        <v>5881.0</v>
      </c>
      <c r="B1013" s="383">
        <v>470158.0</v>
      </c>
      <c r="C1013" s="384">
        <v>45737.0</v>
      </c>
      <c r="D1013" s="385" t="s">
        <v>1120</v>
      </c>
      <c r="E1013" s="385" t="s">
        <v>2538</v>
      </c>
      <c r="F1013" s="385" t="s">
        <v>2539</v>
      </c>
      <c r="G1013" s="386"/>
      <c r="H1013" s="387" t="s">
        <v>2540</v>
      </c>
      <c r="I1013" s="388">
        <f>92.56+1225.98+1836.02</f>
        <v>3154.56</v>
      </c>
      <c r="J1013" s="389" t="s">
        <v>2541</v>
      </c>
      <c r="K1013" s="267"/>
      <c r="L1013" s="267"/>
      <c r="M1013" s="267"/>
      <c r="N1013" s="267"/>
      <c r="O1013" s="267"/>
      <c r="P1013" s="267"/>
      <c r="Q1013" s="267"/>
      <c r="R1013" s="267"/>
      <c r="S1013" s="267"/>
      <c r="T1013" s="267"/>
      <c r="U1013" s="267"/>
      <c r="V1013" s="267"/>
      <c r="W1013" s="267"/>
      <c r="X1013" s="267"/>
      <c r="Y1013" s="267"/>
      <c r="Z1013" s="267"/>
    </row>
    <row r="1014">
      <c r="A1014" s="379"/>
      <c r="B1014" s="345">
        <v>470159.0</v>
      </c>
      <c r="C1014" s="346">
        <v>45737.0</v>
      </c>
      <c r="D1014" s="347" t="s">
        <v>2542</v>
      </c>
      <c r="E1014" s="347" t="s">
        <v>2543</v>
      </c>
      <c r="F1014" s="347" t="s">
        <v>2544</v>
      </c>
      <c r="G1014" s="348"/>
      <c r="H1014" s="349" t="s">
        <v>1804</v>
      </c>
      <c r="I1014" s="352">
        <v>857.19</v>
      </c>
      <c r="J1014" s="380"/>
      <c r="K1014" s="17"/>
      <c r="L1014" s="17"/>
      <c r="M1014" s="17"/>
      <c r="N1014" s="17"/>
      <c r="O1014" s="17"/>
      <c r="P1014" s="17"/>
      <c r="Q1014" s="17"/>
      <c r="R1014" s="17"/>
      <c r="S1014" s="17"/>
      <c r="T1014" s="17"/>
      <c r="U1014" s="17"/>
      <c r="V1014" s="17"/>
      <c r="W1014" s="17"/>
      <c r="X1014" s="17"/>
      <c r="Y1014" s="17"/>
      <c r="Z1014" s="17"/>
    </row>
    <row r="1015">
      <c r="A1015" s="382">
        <v>16553.0</v>
      </c>
      <c r="B1015" s="383">
        <v>470160.0</v>
      </c>
      <c r="C1015" s="384">
        <v>45737.0</v>
      </c>
      <c r="D1015" s="385" t="s">
        <v>2545</v>
      </c>
      <c r="E1015" s="385" t="s">
        <v>1156</v>
      </c>
      <c r="F1015" s="385" t="s">
        <v>828</v>
      </c>
      <c r="G1015" s="386"/>
      <c r="H1015" s="387" t="s">
        <v>1804</v>
      </c>
      <c r="I1015" s="398">
        <v>857.19</v>
      </c>
      <c r="J1015" s="389" t="s">
        <v>2546</v>
      </c>
      <c r="K1015" s="267"/>
      <c r="L1015" s="267"/>
      <c r="M1015" s="267"/>
      <c r="N1015" s="267"/>
      <c r="O1015" s="267"/>
      <c r="P1015" s="267"/>
      <c r="Q1015" s="267"/>
      <c r="R1015" s="267"/>
      <c r="S1015" s="267"/>
      <c r="T1015" s="267"/>
      <c r="U1015" s="267"/>
      <c r="V1015" s="267"/>
      <c r="W1015" s="267"/>
      <c r="X1015" s="267"/>
      <c r="Y1015" s="267"/>
      <c r="Z1015" s="267"/>
    </row>
    <row r="1016">
      <c r="A1016" s="344">
        <v>13535.0</v>
      </c>
      <c r="B1016" s="345">
        <v>470161.0</v>
      </c>
      <c r="C1016" s="346">
        <v>45737.0</v>
      </c>
      <c r="D1016" s="348"/>
      <c r="E1016" s="348"/>
      <c r="F1016" s="348"/>
      <c r="G1016" s="347" t="s">
        <v>2547</v>
      </c>
      <c r="H1016" s="349" t="s">
        <v>2548</v>
      </c>
      <c r="I1016" s="350">
        <f>1836.02*52</f>
        <v>95473.04</v>
      </c>
      <c r="J1016" s="351" t="s">
        <v>2549</v>
      </c>
      <c r="K1016" s="17"/>
      <c r="L1016" s="17"/>
      <c r="M1016" s="17"/>
      <c r="N1016" s="17"/>
      <c r="O1016" s="17"/>
      <c r="P1016" s="17"/>
      <c r="Q1016" s="17"/>
      <c r="R1016" s="17"/>
      <c r="S1016" s="17"/>
      <c r="T1016" s="17"/>
      <c r="U1016" s="17"/>
      <c r="V1016" s="17"/>
      <c r="W1016" s="17"/>
      <c r="X1016" s="17"/>
      <c r="Y1016" s="17"/>
      <c r="Z1016" s="17"/>
    </row>
    <row r="1017">
      <c r="A1017" s="382" t="s">
        <v>2550</v>
      </c>
      <c r="B1017" s="383">
        <v>470162.0</v>
      </c>
      <c r="C1017" s="384">
        <v>45737.0</v>
      </c>
      <c r="D1017" s="386"/>
      <c r="E1017" s="386"/>
      <c r="F1017" s="386"/>
      <c r="G1017" s="385" t="s">
        <v>2547</v>
      </c>
      <c r="H1017" s="387" t="s">
        <v>2551</v>
      </c>
      <c r="I1017" s="388">
        <f>3861.45*14</f>
        <v>54060.3</v>
      </c>
      <c r="J1017" s="389" t="s">
        <v>2552</v>
      </c>
      <c r="K1017" s="267"/>
      <c r="L1017" s="267"/>
      <c r="M1017" s="267"/>
      <c r="N1017" s="267"/>
      <c r="O1017" s="267"/>
      <c r="P1017" s="267"/>
      <c r="Q1017" s="267"/>
      <c r="R1017" s="267"/>
      <c r="S1017" s="267"/>
      <c r="T1017" s="267"/>
      <c r="U1017" s="267"/>
      <c r="V1017" s="267"/>
      <c r="W1017" s="267"/>
      <c r="X1017" s="267"/>
      <c r="Y1017" s="267"/>
      <c r="Z1017" s="267"/>
    </row>
    <row r="1018">
      <c r="A1018" s="344" t="s">
        <v>2553</v>
      </c>
      <c r="B1018" s="345">
        <v>470163.0</v>
      </c>
      <c r="C1018" s="448">
        <v>45737.0</v>
      </c>
      <c r="D1018" s="348"/>
      <c r="E1018" s="348"/>
      <c r="F1018" s="348"/>
      <c r="G1018" s="347" t="s">
        <v>2547</v>
      </c>
      <c r="H1018" s="349" t="s">
        <v>2554</v>
      </c>
      <c r="I1018" s="350">
        <f>3861.45*41</f>
        <v>158319.45</v>
      </c>
      <c r="J1018" s="351" t="s">
        <v>2555</v>
      </c>
      <c r="K1018" s="17"/>
      <c r="L1018" s="17"/>
      <c r="M1018" s="17"/>
      <c r="N1018" s="17"/>
      <c r="O1018" s="17"/>
      <c r="P1018" s="17"/>
      <c r="Q1018" s="17"/>
      <c r="R1018" s="17"/>
      <c r="S1018" s="17"/>
      <c r="T1018" s="17"/>
      <c r="U1018" s="17"/>
      <c r="V1018" s="17"/>
      <c r="W1018" s="17"/>
      <c r="X1018" s="17"/>
      <c r="Y1018" s="17"/>
      <c r="Z1018" s="17"/>
    </row>
    <row r="1019">
      <c r="A1019" s="382" t="s">
        <v>2556</v>
      </c>
      <c r="B1019" s="383">
        <v>470164.0</v>
      </c>
      <c r="C1019" s="384">
        <v>45737.0</v>
      </c>
      <c r="D1019" s="386"/>
      <c r="E1019" s="386"/>
      <c r="F1019" s="386"/>
      <c r="G1019" s="385" t="s">
        <v>2547</v>
      </c>
      <c r="H1019" s="387" t="s">
        <v>2557</v>
      </c>
      <c r="I1019" s="388">
        <f>3861.45*12</f>
        <v>46337.4</v>
      </c>
      <c r="J1019" s="389" t="s">
        <v>2558</v>
      </c>
      <c r="K1019" s="267"/>
      <c r="L1019" s="267"/>
      <c r="M1019" s="267"/>
      <c r="N1019" s="267"/>
      <c r="O1019" s="267"/>
      <c r="P1019" s="267"/>
      <c r="Q1019" s="267"/>
      <c r="R1019" s="267"/>
      <c r="S1019" s="267"/>
      <c r="T1019" s="267"/>
      <c r="U1019" s="267"/>
      <c r="V1019" s="267"/>
      <c r="W1019" s="267"/>
      <c r="X1019" s="267"/>
      <c r="Y1019" s="267"/>
      <c r="Z1019" s="267"/>
    </row>
    <row r="1020">
      <c r="A1020" s="382" t="s">
        <v>2559</v>
      </c>
      <c r="B1020" s="383">
        <v>470165.0</v>
      </c>
      <c r="C1020" s="384">
        <v>45737.0</v>
      </c>
      <c r="D1020" s="386"/>
      <c r="E1020" s="386"/>
      <c r="F1020" s="386"/>
      <c r="G1020" s="385" t="s">
        <v>2547</v>
      </c>
      <c r="H1020" s="387" t="s">
        <v>2560</v>
      </c>
      <c r="I1020" s="388">
        <f>3861.45*7</f>
        <v>27030.15</v>
      </c>
      <c r="J1020" s="389" t="s">
        <v>2561</v>
      </c>
      <c r="K1020" s="267"/>
      <c r="L1020" s="267"/>
      <c r="M1020" s="267"/>
      <c r="N1020" s="267"/>
      <c r="O1020" s="267"/>
      <c r="P1020" s="267"/>
      <c r="Q1020" s="267"/>
      <c r="R1020" s="267"/>
      <c r="S1020" s="267"/>
      <c r="T1020" s="267"/>
      <c r="U1020" s="267"/>
      <c r="V1020" s="267"/>
      <c r="W1020" s="267"/>
      <c r="X1020" s="267"/>
      <c r="Y1020" s="267"/>
      <c r="Z1020" s="267"/>
    </row>
    <row r="1021">
      <c r="A1021" s="382" t="s">
        <v>2562</v>
      </c>
      <c r="B1021" s="383">
        <v>470166.0</v>
      </c>
      <c r="C1021" s="384">
        <v>45737.0</v>
      </c>
      <c r="D1021" s="385" t="s">
        <v>2563</v>
      </c>
      <c r="E1021" s="385" t="s">
        <v>165</v>
      </c>
      <c r="F1021" s="385" t="s">
        <v>1917</v>
      </c>
      <c r="G1021" s="386"/>
      <c r="H1021" s="387" t="s">
        <v>1349</v>
      </c>
      <c r="I1021" s="398">
        <v>396.64</v>
      </c>
      <c r="J1021" s="389" t="s">
        <v>2564</v>
      </c>
      <c r="K1021" s="267"/>
      <c r="L1021" s="267"/>
      <c r="M1021" s="267"/>
      <c r="N1021" s="267"/>
      <c r="O1021" s="267"/>
      <c r="P1021" s="267"/>
      <c r="Q1021" s="267"/>
      <c r="R1021" s="267"/>
      <c r="S1021" s="267"/>
      <c r="T1021" s="267"/>
      <c r="U1021" s="267"/>
      <c r="V1021" s="267"/>
      <c r="W1021" s="267"/>
      <c r="X1021" s="267"/>
      <c r="Y1021" s="267"/>
      <c r="Z1021" s="267"/>
    </row>
    <row r="1022">
      <c r="A1022" s="382">
        <v>17029.0</v>
      </c>
      <c r="B1022" s="383">
        <v>470167.0</v>
      </c>
      <c r="C1022" s="384">
        <v>45737.0</v>
      </c>
      <c r="D1022" s="385" t="s">
        <v>2565</v>
      </c>
      <c r="E1022" s="386"/>
      <c r="F1022" s="386"/>
      <c r="G1022" s="386"/>
      <c r="H1022" s="387" t="s">
        <v>1394</v>
      </c>
      <c r="I1022" s="398">
        <v>749.55</v>
      </c>
      <c r="J1022" s="389" t="s">
        <v>2566</v>
      </c>
      <c r="K1022" s="267"/>
      <c r="L1022" s="267"/>
      <c r="M1022" s="267"/>
      <c r="N1022" s="267"/>
      <c r="O1022" s="267"/>
      <c r="P1022" s="267"/>
      <c r="Q1022" s="267"/>
      <c r="R1022" s="267"/>
      <c r="S1022" s="267"/>
      <c r="T1022" s="267"/>
      <c r="U1022" s="267"/>
      <c r="V1022" s="267"/>
      <c r="W1022" s="267"/>
      <c r="X1022" s="267"/>
      <c r="Y1022" s="267"/>
      <c r="Z1022" s="267"/>
    </row>
    <row r="1023">
      <c r="A1023" s="382">
        <v>17027.0</v>
      </c>
      <c r="B1023" s="383">
        <v>470168.0</v>
      </c>
      <c r="C1023" s="384">
        <v>45737.0</v>
      </c>
      <c r="D1023" s="385" t="s">
        <v>2567</v>
      </c>
      <c r="E1023" s="385" t="s">
        <v>174</v>
      </c>
      <c r="F1023" s="385" t="s">
        <v>855</v>
      </c>
      <c r="G1023" s="386"/>
      <c r="H1023" s="387" t="s">
        <v>1394</v>
      </c>
      <c r="I1023" s="398">
        <v>749.55</v>
      </c>
      <c r="J1023" s="389" t="s">
        <v>2568</v>
      </c>
      <c r="K1023" s="267"/>
      <c r="L1023" s="267"/>
      <c r="M1023" s="267"/>
      <c r="N1023" s="267"/>
      <c r="O1023" s="267"/>
      <c r="P1023" s="267"/>
      <c r="Q1023" s="267"/>
      <c r="R1023" s="267"/>
      <c r="S1023" s="267"/>
      <c r="T1023" s="267"/>
      <c r="U1023" s="267"/>
      <c r="V1023" s="267"/>
      <c r="W1023" s="267"/>
      <c r="X1023" s="267"/>
      <c r="Y1023" s="267"/>
      <c r="Z1023" s="267"/>
    </row>
    <row r="1024">
      <c r="A1024" s="382" t="s">
        <v>2569</v>
      </c>
      <c r="B1024" s="383">
        <v>470169.0</v>
      </c>
      <c r="C1024" s="384">
        <v>45737.0</v>
      </c>
      <c r="D1024" s="385" t="s">
        <v>877</v>
      </c>
      <c r="E1024" s="385" t="s">
        <v>828</v>
      </c>
      <c r="F1024" s="385" t="s">
        <v>934</v>
      </c>
      <c r="G1024" s="386"/>
      <c r="H1024" s="387" t="s">
        <v>1349</v>
      </c>
      <c r="I1024" s="398">
        <v>396.64</v>
      </c>
      <c r="J1024" s="389" t="s">
        <v>2570</v>
      </c>
      <c r="K1024" s="267"/>
      <c r="L1024" s="267"/>
      <c r="M1024" s="267"/>
      <c r="N1024" s="267"/>
      <c r="O1024" s="267"/>
      <c r="P1024" s="267"/>
      <c r="Q1024" s="267"/>
      <c r="R1024" s="267"/>
      <c r="S1024" s="267"/>
      <c r="T1024" s="267"/>
      <c r="U1024" s="267"/>
      <c r="V1024" s="267"/>
      <c r="W1024" s="267"/>
      <c r="X1024" s="267"/>
      <c r="Y1024" s="267"/>
      <c r="Z1024" s="267"/>
    </row>
    <row r="1025">
      <c r="A1025" s="382">
        <v>17142.0</v>
      </c>
      <c r="B1025" s="383">
        <v>470170.0</v>
      </c>
      <c r="C1025" s="384">
        <v>45737.0</v>
      </c>
      <c r="D1025" s="385" t="s">
        <v>2571</v>
      </c>
      <c r="E1025" s="385" t="s">
        <v>1639</v>
      </c>
      <c r="F1025" s="385" t="s">
        <v>2572</v>
      </c>
      <c r="G1025" s="386"/>
      <c r="H1025" s="387" t="s">
        <v>2573</v>
      </c>
      <c r="I1025" s="398">
        <v>749.55</v>
      </c>
      <c r="J1025" s="389" t="s">
        <v>2574</v>
      </c>
      <c r="K1025" s="267"/>
      <c r="L1025" s="267"/>
      <c r="M1025" s="267"/>
      <c r="N1025" s="267"/>
      <c r="O1025" s="267"/>
      <c r="P1025" s="267"/>
      <c r="Q1025" s="267"/>
      <c r="R1025" s="267"/>
      <c r="S1025" s="267"/>
      <c r="T1025" s="267"/>
      <c r="U1025" s="267"/>
      <c r="V1025" s="267"/>
      <c r="W1025" s="267"/>
      <c r="X1025" s="267"/>
      <c r="Y1025" s="267"/>
      <c r="Z1025" s="267"/>
    </row>
    <row r="1026">
      <c r="A1026" s="382">
        <v>17095.0</v>
      </c>
      <c r="B1026" s="383">
        <v>470171.0</v>
      </c>
      <c r="C1026" s="384">
        <v>45737.0</v>
      </c>
      <c r="D1026" s="385" t="s">
        <v>2575</v>
      </c>
      <c r="E1026" s="385" t="s">
        <v>174</v>
      </c>
      <c r="F1026" s="385" t="s">
        <v>2576</v>
      </c>
      <c r="G1026" s="386"/>
      <c r="H1026" s="387" t="s">
        <v>1434</v>
      </c>
      <c r="I1026" s="398">
        <v>809.31</v>
      </c>
      <c r="J1026" s="389" t="s">
        <v>2577</v>
      </c>
      <c r="K1026" s="267"/>
      <c r="L1026" s="267"/>
      <c r="M1026" s="267"/>
      <c r="N1026" s="267"/>
      <c r="O1026" s="267"/>
      <c r="P1026" s="267"/>
      <c r="Q1026" s="267"/>
      <c r="R1026" s="267"/>
      <c r="S1026" s="267"/>
      <c r="T1026" s="267"/>
      <c r="U1026" s="267"/>
      <c r="V1026" s="267"/>
      <c r="W1026" s="267"/>
      <c r="X1026" s="267"/>
      <c r="Y1026" s="267"/>
      <c r="Z1026" s="267"/>
    </row>
    <row r="1027">
      <c r="A1027" s="382">
        <v>17045.0</v>
      </c>
      <c r="B1027" s="383">
        <v>470172.0</v>
      </c>
      <c r="C1027" s="384">
        <v>45740.0</v>
      </c>
      <c r="D1027" s="386"/>
      <c r="E1027" s="386"/>
      <c r="F1027" s="386"/>
      <c r="G1027" s="385" t="s">
        <v>2578</v>
      </c>
      <c r="H1027" s="387" t="s">
        <v>1434</v>
      </c>
      <c r="I1027" s="398">
        <v>809.31</v>
      </c>
      <c r="J1027" s="389" t="s">
        <v>2579</v>
      </c>
      <c r="K1027" s="267"/>
      <c r="L1027" s="267"/>
      <c r="M1027" s="267"/>
      <c r="N1027" s="267"/>
      <c r="O1027" s="267"/>
      <c r="P1027" s="267"/>
      <c r="Q1027" s="267"/>
      <c r="R1027" s="267"/>
      <c r="S1027" s="267"/>
      <c r="T1027" s="267"/>
      <c r="U1027" s="267"/>
      <c r="V1027" s="267"/>
      <c r="W1027" s="267"/>
      <c r="X1027" s="267"/>
      <c r="Y1027" s="267"/>
      <c r="Z1027" s="267"/>
    </row>
    <row r="1028">
      <c r="A1028" s="382" t="s">
        <v>2580</v>
      </c>
      <c r="B1028" s="383">
        <v>470173.0</v>
      </c>
      <c r="C1028" s="384">
        <v>45740.0</v>
      </c>
      <c r="D1028" s="385" t="s">
        <v>2581</v>
      </c>
      <c r="E1028" s="385" t="s">
        <v>104</v>
      </c>
      <c r="F1028" s="385" t="s">
        <v>104</v>
      </c>
      <c r="G1028" s="386"/>
      <c r="H1028" s="387" t="s">
        <v>2582</v>
      </c>
      <c r="I1028" s="398">
        <v>396.64</v>
      </c>
      <c r="J1028" s="389" t="s">
        <v>2583</v>
      </c>
      <c r="K1028" s="267"/>
      <c r="L1028" s="267"/>
      <c r="M1028" s="267"/>
      <c r="N1028" s="267"/>
      <c r="O1028" s="267"/>
      <c r="P1028" s="267"/>
      <c r="Q1028" s="267"/>
      <c r="R1028" s="267"/>
      <c r="S1028" s="267"/>
      <c r="T1028" s="267"/>
      <c r="U1028" s="267"/>
      <c r="V1028" s="267"/>
      <c r="W1028" s="267"/>
      <c r="X1028" s="267"/>
      <c r="Y1028" s="267"/>
      <c r="Z1028" s="267"/>
    </row>
    <row r="1029">
      <c r="A1029" s="382">
        <v>15304.0</v>
      </c>
      <c r="B1029" s="383">
        <v>470174.0</v>
      </c>
      <c r="C1029" s="384">
        <v>45740.0</v>
      </c>
      <c r="D1029" s="385" t="s">
        <v>2584</v>
      </c>
      <c r="E1029" s="386"/>
      <c r="F1029" s="386"/>
      <c r="G1029" s="386"/>
      <c r="H1029" s="387" t="s">
        <v>1420</v>
      </c>
      <c r="I1029" s="398">
        <f>857.19*2</f>
        <v>1714.38</v>
      </c>
      <c r="J1029" s="389" t="s">
        <v>2585</v>
      </c>
      <c r="K1029" s="267"/>
      <c r="L1029" s="267"/>
      <c r="M1029" s="267"/>
      <c r="N1029" s="267"/>
      <c r="O1029" s="267"/>
      <c r="P1029" s="267"/>
      <c r="Q1029" s="267"/>
      <c r="R1029" s="267"/>
      <c r="S1029" s="267"/>
      <c r="T1029" s="267"/>
      <c r="U1029" s="267"/>
      <c r="V1029" s="267"/>
      <c r="W1029" s="267"/>
      <c r="X1029" s="267"/>
      <c r="Y1029" s="267"/>
      <c r="Z1029" s="267"/>
    </row>
    <row r="1030">
      <c r="A1030" s="382">
        <v>17047.0</v>
      </c>
      <c r="B1030" s="383">
        <v>470175.0</v>
      </c>
      <c r="C1030" s="384">
        <v>45740.0</v>
      </c>
      <c r="D1030" s="385" t="s">
        <v>2586</v>
      </c>
      <c r="E1030" s="385" t="s">
        <v>2587</v>
      </c>
      <c r="F1030" s="386"/>
      <c r="G1030" s="386"/>
      <c r="H1030" s="387" t="s">
        <v>1378</v>
      </c>
      <c r="I1030" s="398">
        <v>92.56</v>
      </c>
      <c r="J1030" s="389" t="s">
        <v>2588</v>
      </c>
      <c r="K1030" s="267"/>
      <c r="L1030" s="267"/>
      <c r="M1030" s="267"/>
      <c r="N1030" s="267"/>
      <c r="O1030" s="267"/>
      <c r="P1030" s="267"/>
      <c r="Q1030" s="267"/>
      <c r="R1030" s="267"/>
      <c r="S1030" s="267"/>
      <c r="T1030" s="267"/>
      <c r="U1030" s="267"/>
      <c r="V1030" s="267"/>
      <c r="W1030" s="267"/>
      <c r="X1030" s="267"/>
      <c r="Y1030" s="267"/>
      <c r="Z1030" s="267"/>
    </row>
    <row r="1031">
      <c r="A1031" s="344">
        <v>13627.0</v>
      </c>
      <c r="B1031" s="345">
        <v>470176.0</v>
      </c>
      <c r="C1031" s="346">
        <v>45740.0</v>
      </c>
      <c r="D1031" s="348"/>
      <c r="E1031" s="348"/>
      <c r="F1031" s="348"/>
      <c r="G1031" s="347" t="s">
        <v>128</v>
      </c>
      <c r="H1031" s="349" t="s">
        <v>1681</v>
      </c>
      <c r="I1031" s="352">
        <v>7722.89</v>
      </c>
      <c r="J1031" s="351" t="s">
        <v>2589</v>
      </c>
      <c r="K1031" s="17"/>
      <c r="L1031" s="17"/>
      <c r="M1031" s="17"/>
      <c r="N1031" s="17"/>
      <c r="O1031" s="17"/>
      <c r="P1031" s="17"/>
      <c r="Q1031" s="17"/>
      <c r="R1031" s="17"/>
      <c r="S1031" s="17"/>
      <c r="T1031" s="17"/>
      <c r="U1031" s="17"/>
      <c r="V1031" s="17"/>
      <c r="W1031" s="17"/>
      <c r="X1031" s="17"/>
      <c r="Y1031" s="17"/>
      <c r="Z1031" s="17"/>
    </row>
    <row r="1032">
      <c r="A1032" s="344">
        <v>14371.0</v>
      </c>
      <c r="B1032" s="345">
        <v>470177.0</v>
      </c>
      <c r="C1032" s="346">
        <v>45740.0</v>
      </c>
      <c r="D1032" s="348"/>
      <c r="E1032" s="348"/>
      <c r="F1032" s="348"/>
      <c r="G1032" s="347" t="s">
        <v>128</v>
      </c>
      <c r="H1032" s="349" t="s">
        <v>1681</v>
      </c>
      <c r="I1032" s="352">
        <v>7722.89</v>
      </c>
      <c r="J1032" s="351" t="s">
        <v>2589</v>
      </c>
      <c r="K1032" s="17"/>
      <c r="L1032" s="17"/>
      <c r="M1032" s="17"/>
      <c r="N1032" s="17"/>
      <c r="O1032" s="17"/>
      <c r="P1032" s="17"/>
      <c r="Q1032" s="17"/>
      <c r="R1032" s="17"/>
      <c r="S1032" s="17"/>
      <c r="T1032" s="17"/>
      <c r="U1032" s="17"/>
      <c r="V1032" s="17"/>
      <c r="W1032" s="17"/>
      <c r="X1032" s="17"/>
      <c r="Y1032" s="17"/>
      <c r="Z1032" s="17"/>
    </row>
    <row r="1033">
      <c r="A1033" s="382" t="s">
        <v>2590</v>
      </c>
      <c r="B1033" s="383">
        <v>470178.0</v>
      </c>
      <c r="C1033" s="384">
        <v>45740.0</v>
      </c>
      <c r="D1033" s="385" t="s">
        <v>2591</v>
      </c>
      <c r="E1033" s="386"/>
      <c r="F1033" s="386"/>
      <c r="G1033" s="386"/>
      <c r="H1033" s="387" t="s">
        <v>1502</v>
      </c>
      <c r="I1033" s="388">
        <f>396.64*3</f>
        <v>1189.92</v>
      </c>
      <c r="J1033" s="389" t="s">
        <v>2592</v>
      </c>
      <c r="K1033" s="267"/>
      <c r="L1033" s="267"/>
      <c r="M1033" s="267"/>
      <c r="N1033" s="267"/>
      <c r="O1033" s="267"/>
      <c r="P1033" s="267"/>
      <c r="Q1033" s="267"/>
      <c r="R1033" s="267"/>
      <c r="S1033" s="267"/>
      <c r="T1033" s="267"/>
      <c r="U1033" s="267"/>
      <c r="V1033" s="267"/>
      <c r="W1033" s="267"/>
      <c r="X1033" s="267"/>
      <c r="Y1033" s="267"/>
      <c r="Z1033" s="267"/>
    </row>
    <row r="1034">
      <c r="A1034" s="344" t="s">
        <v>2443</v>
      </c>
      <c r="B1034" s="345">
        <v>470179.0</v>
      </c>
      <c r="C1034" s="346">
        <v>45740.0</v>
      </c>
      <c r="D1034" s="347" t="s">
        <v>2593</v>
      </c>
      <c r="E1034" s="347" t="s">
        <v>655</v>
      </c>
      <c r="F1034" s="347" t="s">
        <v>645</v>
      </c>
      <c r="G1034" s="348"/>
      <c r="H1034" s="349" t="s">
        <v>2445</v>
      </c>
      <c r="I1034" s="352">
        <v>1931.52</v>
      </c>
      <c r="J1034" s="380"/>
      <c r="K1034" s="17"/>
      <c r="L1034" s="17"/>
      <c r="M1034" s="17"/>
      <c r="N1034" s="17"/>
      <c r="O1034" s="17"/>
      <c r="P1034" s="17"/>
      <c r="Q1034" s="17"/>
      <c r="R1034" s="17"/>
      <c r="S1034" s="17"/>
      <c r="T1034" s="17"/>
      <c r="U1034" s="17"/>
      <c r="V1034" s="17"/>
      <c r="W1034" s="17"/>
      <c r="X1034" s="17"/>
      <c r="Y1034" s="17"/>
      <c r="Z1034" s="17"/>
    </row>
    <row r="1035">
      <c r="A1035" s="382" t="s">
        <v>2594</v>
      </c>
      <c r="B1035" s="383">
        <v>470180.0</v>
      </c>
      <c r="C1035" s="384">
        <v>45741.0</v>
      </c>
      <c r="D1035" s="385" t="s">
        <v>1812</v>
      </c>
      <c r="E1035" s="385" t="s">
        <v>1549</v>
      </c>
      <c r="F1035" s="385" t="s">
        <v>1330</v>
      </c>
      <c r="G1035" s="386"/>
      <c r="H1035" s="387" t="s">
        <v>1362</v>
      </c>
      <c r="I1035" s="388">
        <f>396.64*2</f>
        <v>793.28</v>
      </c>
      <c r="J1035" s="389" t="s">
        <v>2595</v>
      </c>
      <c r="K1035" s="267"/>
      <c r="L1035" s="267"/>
      <c r="M1035" s="267"/>
      <c r="N1035" s="267"/>
      <c r="O1035" s="267"/>
      <c r="P1035" s="267"/>
      <c r="Q1035" s="267"/>
      <c r="R1035" s="267"/>
      <c r="S1035" s="267"/>
      <c r="T1035" s="267"/>
      <c r="U1035" s="267"/>
      <c r="V1035" s="267"/>
      <c r="W1035" s="267"/>
      <c r="X1035" s="267"/>
      <c r="Y1035" s="267"/>
      <c r="Z1035" s="267"/>
    </row>
    <row r="1036">
      <c r="A1036" s="344" t="s">
        <v>2443</v>
      </c>
      <c r="B1036" s="345">
        <v>470181.0</v>
      </c>
      <c r="C1036" s="346">
        <v>45741.0</v>
      </c>
      <c r="D1036" s="347" t="s">
        <v>2320</v>
      </c>
      <c r="E1036" s="347" t="s">
        <v>105</v>
      </c>
      <c r="F1036" s="347" t="s">
        <v>2596</v>
      </c>
      <c r="G1036" s="348"/>
      <c r="H1036" s="349" t="s">
        <v>2445</v>
      </c>
      <c r="I1036" s="352">
        <v>1931.52</v>
      </c>
      <c r="J1036" s="380"/>
      <c r="K1036" s="17"/>
      <c r="L1036" s="17"/>
      <c r="M1036" s="17"/>
      <c r="N1036" s="17"/>
      <c r="O1036" s="17"/>
      <c r="P1036" s="17"/>
      <c r="Q1036" s="17"/>
      <c r="R1036" s="17"/>
      <c r="S1036" s="17"/>
      <c r="T1036" s="17"/>
      <c r="U1036" s="17"/>
      <c r="V1036" s="17"/>
      <c r="W1036" s="17"/>
      <c r="X1036" s="17"/>
      <c r="Y1036" s="17"/>
      <c r="Z1036" s="17"/>
    </row>
    <row r="1037">
      <c r="A1037" s="344">
        <v>14630.0</v>
      </c>
      <c r="B1037" s="345">
        <v>470182.0</v>
      </c>
      <c r="C1037" s="346">
        <v>45741.0</v>
      </c>
      <c r="D1037" s="347" t="s">
        <v>633</v>
      </c>
      <c r="E1037" s="347" t="s">
        <v>2597</v>
      </c>
      <c r="F1037" s="347" t="s">
        <v>65</v>
      </c>
      <c r="G1037" s="348"/>
      <c r="H1037" s="349" t="s">
        <v>2598</v>
      </c>
      <c r="I1037" s="350">
        <f>749.55+5633.88</f>
        <v>6383.43</v>
      </c>
      <c r="J1037" s="351" t="s">
        <v>2599</v>
      </c>
      <c r="K1037" s="17"/>
      <c r="L1037" s="17"/>
      <c r="M1037" s="17"/>
      <c r="N1037" s="17"/>
      <c r="O1037" s="17"/>
      <c r="P1037" s="17"/>
      <c r="Q1037" s="17"/>
      <c r="R1037" s="17"/>
      <c r="S1037" s="17"/>
      <c r="T1037" s="17"/>
      <c r="U1037" s="17"/>
      <c r="V1037" s="17"/>
      <c r="W1037" s="17"/>
      <c r="X1037" s="17"/>
      <c r="Y1037" s="17"/>
      <c r="Z1037" s="17"/>
    </row>
    <row r="1038">
      <c r="A1038" s="344" t="s">
        <v>2443</v>
      </c>
      <c r="B1038" s="345">
        <v>470183.0</v>
      </c>
      <c r="C1038" s="346">
        <v>45741.0</v>
      </c>
      <c r="D1038" s="347" t="s">
        <v>2600</v>
      </c>
      <c r="E1038" s="347" t="s">
        <v>655</v>
      </c>
      <c r="F1038" s="347" t="s">
        <v>2601</v>
      </c>
      <c r="G1038" s="348"/>
      <c r="H1038" s="349" t="s">
        <v>2445</v>
      </c>
      <c r="I1038" s="352">
        <v>1931.52</v>
      </c>
      <c r="J1038" s="380"/>
      <c r="K1038" s="17"/>
      <c r="L1038" s="17"/>
      <c r="M1038" s="17"/>
      <c r="N1038" s="17"/>
      <c r="O1038" s="17"/>
      <c r="P1038" s="17"/>
      <c r="Q1038" s="17"/>
      <c r="R1038" s="17"/>
      <c r="S1038" s="17"/>
      <c r="T1038" s="17"/>
      <c r="U1038" s="17"/>
      <c r="V1038" s="17"/>
      <c r="W1038" s="17"/>
      <c r="X1038" s="17"/>
      <c r="Y1038" s="17"/>
      <c r="Z1038" s="17"/>
    </row>
    <row r="1039">
      <c r="A1039" s="344" t="s">
        <v>2443</v>
      </c>
      <c r="B1039" s="345">
        <v>470184.0</v>
      </c>
      <c r="C1039" s="346">
        <v>45741.0</v>
      </c>
      <c r="D1039" s="347" t="s">
        <v>2602</v>
      </c>
      <c r="E1039" s="347" t="s">
        <v>2603</v>
      </c>
      <c r="F1039" s="347" t="s">
        <v>1917</v>
      </c>
      <c r="G1039" s="348"/>
      <c r="H1039" s="349" t="s">
        <v>2445</v>
      </c>
      <c r="I1039" s="352">
        <v>1931.52</v>
      </c>
      <c r="J1039" s="380"/>
      <c r="K1039" s="17"/>
      <c r="L1039" s="17"/>
      <c r="M1039" s="17"/>
      <c r="N1039" s="17"/>
      <c r="O1039" s="17"/>
      <c r="P1039" s="17"/>
      <c r="Q1039" s="17"/>
      <c r="R1039" s="17"/>
      <c r="S1039" s="17"/>
      <c r="T1039" s="17"/>
      <c r="U1039" s="17"/>
      <c r="V1039" s="17"/>
      <c r="W1039" s="17"/>
      <c r="X1039" s="17"/>
      <c r="Y1039" s="17"/>
      <c r="Z1039" s="17"/>
    </row>
    <row r="1040">
      <c r="A1040" s="382">
        <v>16299.0</v>
      </c>
      <c r="B1040" s="383">
        <v>470185.0</v>
      </c>
      <c r="C1040" s="384">
        <v>45741.0</v>
      </c>
      <c r="D1040" s="385" t="s">
        <v>2604</v>
      </c>
      <c r="E1040" s="385" t="s">
        <v>2605</v>
      </c>
      <c r="F1040" s="385" t="s">
        <v>2606</v>
      </c>
      <c r="G1040" s="386"/>
      <c r="H1040" s="387" t="s">
        <v>2607</v>
      </c>
      <c r="I1040" s="388">
        <f>3861.45+857.19</f>
        <v>4718.64</v>
      </c>
      <c r="J1040" s="389" t="s">
        <v>2608</v>
      </c>
      <c r="K1040" s="267"/>
      <c r="L1040" s="267"/>
      <c r="M1040" s="267"/>
      <c r="N1040" s="267"/>
      <c r="O1040" s="267"/>
      <c r="P1040" s="267"/>
      <c r="Q1040" s="267"/>
      <c r="R1040" s="267"/>
      <c r="S1040" s="267"/>
      <c r="T1040" s="267"/>
      <c r="U1040" s="267"/>
      <c r="V1040" s="267"/>
      <c r="W1040" s="267"/>
      <c r="X1040" s="267"/>
      <c r="Y1040" s="267"/>
      <c r="Z1040" s="267"/>
    </row>
    <row r="1041">
      <c r="A1041" s="382">
        <v>14959.0</v>
      </c>
      <c r="B1041" s="383">
        <v>470186.0</v>
      </c>
      <c r="C1041" s="384">
        <v>45741.0</v>
      </c>
      <c r="D1041" s="385" t="s">
        <v>2361</v>
      </c>
      <c r="E1041" s="385" t="s">
        <v>65</v>
      </c>
      <c r="F1041" s="385" t="s">
        <v>2609</v>
      </c>
      <c r="G1041" s="386"/>
      <c r="H1041" s="387" t="s">
        <v>1394</v>
      </c>
      <c r="I1041" s="398">
        <v>749.55</v>
      </c>
      <c r="J1041" s="389" t="s">
        <v>2610</v>
      </c>
      <c r="K1041" s="267"/>
      <c r="L1041" s="267"/>
      <c r="M1041" s="267"/>
      <c r="N1041" s="267"/>
      <c r="O1041" s="267"/>
      <c r="P1041" s="267"/>
      <c r="Q1041" s="267"/>
      <c r="R1041" s="267"/>
      <c r="S1041" s="267"/>
      <c r="T1041" s="267"/>
      <c r="U1041" s="267"/>
      <c r="V1041" s="267"/>
      <c r="W1041" s="267"/>
      <c r="X1041" s="267"/>
      <c r="Y1041" s="267"/>
      <c r="Z1041" s="267"/>
    </row>
    <row r="1042">
      <c r="A1042" s="382">
        <v>17387.0</v>
      </c>
      <c r="B1042" s="383">
        <v>470187.0</v>
      </c>
      <c r="C1042" s="384">
        <v>45741.0</v>
      </c>
      <c r="D1042" s="385" t="s">
        <v>2611</v>
      </c>
      <c r="E1042" s="385" t="s">
        <v>2612</v>
      </c>
      <c r="F1042" s="385" t="s">
        <v>2613</v>
      </c>
      <c r="G1042" s="386"/>
      <c r="H1042" s="387" t="s">
        <v>1394</v>
      </c>
      <c r="I1042" s="398">
        <v>749.55</v>
      </c>
      <c r="J1042" s="389" t="s">
        <v>2614</v>
      </c>
      <c r="K1042" s="267"/>
      <c r="L1042" s="267"/>
      <c r="M1042" s="267"/>
      <c r="N1042" s="267"/>
      <c r="O1042" s="267"/>
      <c r="P1042" s="267"/>
      <c r="Q1042" s="267"/>
      <c r="R1042" s="267"/>
      <c r="S1042" s="267"/>
      <c r="T1042" s="267"/>
      <c r="U1042" s="267"/>
      <c r="V1042" s="267"/>
      <c r="W1042" s="267"/>
      <c r="X1042" s="267"/>
      <c r="Y1042" s="267"/>
      <c r="Z1042" s="267"/>
    </row>
    <row r="1043">
      <c r="A1043" s="382">
        <v>16763.0</v>
      </c>
      <c r="B1043" s="383">
        <v>470188.0</v>
      </c>
      <c r="C1043" s="384">
        <v>45741.0</v>
      </c>
      <c r="D1043" s="386"/>
      <c r="E1043" s="386"/>
      <c r="F1043" s="386"/>
      <c r="G1043" s="385" t="s">
        <v>2615</v>
      </c>
      <c r="H1043" s="387" t="s">
        <v>2616</v>
      </c>
      <c r="I1043" s="388">
        <f>857.19*2</f>
        <v>1714.38</v>
      </c>
      <c r="J1043" s="389" t="s">
        <v>2617</v>
      </c>
      <c r="K1043" s="267"/>
      <c r="L1043" s="267"/>
      <c r="M1043" s="267"/>
      <c r="N1043" s="267"/>
      <c r="O1043" s="267"/>
      <c r="P1043" s="267"/>
      <c r="Q1043" s="267"/>
      <c r="R1043" s="267"/>
      <c r="S1043" s="267"/>
      <c r="T1043" s="267"/>
      <c r="U1043" s="267"/>
      <c r="V1043" s="267"/>
      <c r="W1043" s="267"/>
      <c r="X1043" s="267"/>
      <c r="Y1043" s="267"/>
      <c r="Z1043" s="267"/>
    </row>
    <row r="1044">
      <c r="A1044" s="344">
        <v>16764.0</v>
      </c>
      <c r="B1044" s="345">
        <v>470189.0</v>
      </c>
      <c r="C1044" s="346">
        <v>45741.0</v>
      </c>
      <c r="D1044" s="348"/>
      <c r="E1044" s="348"/>
      <c r="F1044" s="348"/>
      <c r="G1044" s="347" t="s">
        <v>2615</v>
      </c>
      <c r="H1044" s="349" t="s">
        <v>1804</v>
      </c>
      <c r="I1044" s="352">
        <v>857.19</v>
      </c>
      <c r="J1044" s="351" t="s">
        <v>2618</v>
      </c>
      <c r="K1044" s="17"/>
      <c r="L1044" s="17"/>
      <c r="M1044" s="17"/>
      <c r="N1044" s="17"/>
      <c r="O1044" s="17"/>
      <c r="P1044" s="17"/>
      <c r="Q1044" s="17"/>
      <c r="R1044" s="17"/>
      <c r="S1044" s="17"/>
      <c r="T1044" s="17"/>
      <c r="U1044" s="17"/>
      <c r="V1044" s="17"/>
      <c r="W1044" s="17"/>
      <c r="X1044" s="17"/>
      <c r="Y1044" s="17"/>
      <c r="Z1044" s="17"/>
    </row>
    <row r="1045">
      <c r="A1045" s="344">
        <v>17128.0</v>
      </c>
      <c r="B1045" s="345">
        <v>470190.0</v>
      </c>
      <c r="C1045" s="346">
        <v>45741.0</v>
      </c>
      <c r="D1045" s="348"/>
      <c r="E1045" s="348"/>
      <c r="F1045" s="348"/>
      <c r="G1045" s="347" t="s">
        <v>2615</v>
      </c>
      <c r="H1045" s="349" t="s">
        <v>2619</v>
      </c>
      <c r="I1045" s="350">
        <f>857.19*2</f>
        <v>1714.38</v>
      </c>
      <c r="J1045" s="351" t="s">
        <v>2620</v>
      </c>
      <c r="K1045" s="17"/>
      <c r="L1045" s="17"/>
      <c r="M1045" s="17"/>
      <c r="N1045" s="17"/>
      <c r="O1045" s="17"/>
      <c r="P1045" s="17"/>
      <c r="Q1045" s="17"/>
      <c r="R1045" s="17"/>
      <c r="S1045" s="17"/>
      <c r="T1045" s="17"/>
      <c r="U1045" s="17"/>
      <c r="V1045" s="17"/>
      <c r="W1045" s="17"/>
      <c r="X1045" s="17"/>
      <c r="Y1045" s="17"/>
      <c r="Z1045" s="17"/>
    </row>
    <row r="1046">
      <c r="A1046" s="344" t="s">
        <v>2443</v>
      </c>
      <c r="B1046" s="345">
        <v>470191.0</v>
      </c>
      <c r="C1046" s="346">
        <v>45741.0</v>
      </c>
      <c r="D1046" s="347" t="s">
        <v>1288</v>
      </c>
      <c r="E1046" s="347" t="s">
        <v>395</v>
      </c>
      <c r="F1046" s="347" t="s">
        <v>104</v>
      </c>
      <c r="G1046" s="348"/>
      <c r="H1046" s="349" t="s">
        <v>2445</v>
      </c>
      <c r="I1046" s="352">
        <v>1931.52</v>
      </c>
      <c r="J1046" s="380"/>
      <c r="K1046" s="17"/>
      <c r="L1046" s="17"/>
      <c r="M1046" s="17"/>
      <c r="N1046" s="17"/>
      <c r="O1046" s="17"/>
      <c r="P1046" s="17"/>
      <c r="Q1046" s="17"/>
      <c r="R1046" s="17"/>
      <c r="S1046" s="17"/>
      <c r="T1046" s="17"/>
      <c r="U1046" s="17"/>
      <c r="V1046" s="17"/>
      <c r="W1046" s="17"/>
      <c r="X1046" s="17"/>
      <c r="Y1046" s="17"/>
      <c r="Z1046" s="17"/>
    </row>
    <row r="1047">
      <c r="A1047" s="344">
        <v>17222.0</v>
      </c>
      <c r="B1047" s="345">
        <v>470192.0</v>
      </c>
      <c r="C1047" s="346">
        <v>45742.0</v>
      </c>
      <c r="D1047" s="347" t="s">
        <v>2414</v>
      </c>
      <c r="E1047" s="347" t="s">
        <v>2415</v>
      </c>
      <c r="F1047" s="347" t="s">
        <v>2416</v>
      </c>
      <c r="G1047" s="348"/>
      <c r="H1047" s="349" t="s">
        <v>1681</v>
      </c>
      <c r="I1047" s="352">
        <v>7722.89</v>
      </c>
      <c r="J1047" s="351" t="s">
        <v>2621</v>
      </c>
      <c r="K1047" s="17"/>
      <c r="L1047" s="17"/>
      <c r="M1047" s="17"/>
      <c r="N1047" s="17"/>
      <c r="O1047" s="17"/>
      <c r="P1047" s="17"/>
      <c r="Q1047" s="17"/>
      <c r="R1047" s="17"/>
      <c r="S1047" s="17"/>
      <c r="T1047" s="17"/>
      <c r="U1047" s="17"/>
      <c r="V1047" s="17"/>
      <c r="W1047" s="17"/>
      <c r="X1047" s="17"/>
      <c r="Y1047" s="17"/>
      <c r="Z1047" s="17"/>
    </row>
    <row r="1048">
      <c r="A1048" s="382">
        <v>15911.0</v>
      </c>
      <c r="B1048" s="383">
        <v>470193.0</v>
      </c>
      <c r="C1048" s="384">
        <v>45742.0</v>
      </c>
      <c r="D1048" s="386"/>
      <c r="E1048" s="386"/>
      <c r="F1048" s="385" t="s">
        <v>2622</v>
      </c>
      <c r="G1048" s="386"/>
      <c r="H1048" s="387" t="s">
        <v>2124</v>
      </c>
      <c r="I1048" s="398">
        <v>3861.45</v>
      </c>
      <c r="J1048" s="389" t="s">
        <v>2623</v>
      </c>
      <c r="K1048" s="267"/>
      <c r="L1048" s="267"/>
      <c r="M1048" s="267"/>
      <c r="N1048" s="267"/>
      <c r="O1048" s="267"/>
      <c r="P1048" s="267"/>
      <c r="Q1048" s="267"/>
      <c r="R1048" s="267"/>
      <c r="S1048" s="267"/>
      <c r="T1048" s="267"/>
      <c r="U1048" s="267"/>
      <c r="V1048" s="267"/>
      <c r="W1048" s="267"/>
      <c r="X1048" s="267"/>
      <c r="Y1048" s="267"/>
      <c r="Z1048" s="267"/>
    </row>
    <row r="1049">
      <c r="A1049" s="344" t="s">
        <v>2443</v>
      </c>
      <c r="B1049" s="345">
        <v>470194.0</v>
      </c>
      <c r="C1049" s="346">
        <v>45743.0</v>
      </c>
      <c r="D1049" s="347" t="s">
        <v>2624</v>
      </c>
      <c r="E1049" s="347" t="s">
        <v>395</v>
      </c>
      <c r="F1049" s="347" t="s">
        <v>425</v>
      </c>
      <c r="G1049" s="348"/>
      <c r="H1049" s="349" t="s">
        <v>2445</v>
      </c>
      <c r="I1049" s="352">
        <v>1931.52</v>
      </c>
      <c r="J1049" s="380"/>
      <c r="K1049" s="17"/>
      <c r="L1049" s="17"/>
      <c r="M1049" s="17"/>
      <c r="N1049" s="17"/>
      <c r="O1049" s="17"/>
      <c r="P1049" s="17"/>
      <c r="Q1049" s="17"/>
      <c r="R1049" s="17"/>
      <c r="S1049" s="17"/>
      <c r="T1049" s="17"/>
      <c r="U1049" s="17"/>
      <c r="V1049" s="17"/>
      <c r="W1049" s="17"/>
      <c r="X1049" s="17"/>
      <c r="Y1049" s="17"/>
      <c r="Z1049" s="17"/>
    </row>
    <row r="1050">
      <c r="A1050" s="344">
        <v>17427.0</v>
      </c>
      <c r="B1050" s="345">
        <v>470195.0</v>
      </c>
      <c r="C1050" s="346">
        <v>45743.0</v>
      </c>
      <c r="D1050" s="347" t="s">
        <v>2625</v>
      </c>
      <c r="E1050" s="347" t="s">
        <v>2626</v>
      </c>
      <c r="F1050" s="347" t="s">
        <v>2627</v>
      </c>
      <c r="G1050" s="348"/>
      <c r="H1050" s="349" t="s">
        <v>2124</v>
      </c>
      <c r="I1050" s="352">
        <v>3861.45</v>
      </c>
      <c r="J1050" s="351" t="s">
        <v>2628</v>
      </c>
      <c r="K1050" s="17"/>
      <c r="L1050" s="17"/>
      <c r="M1050" s="17"/>
      <c r="N1050" s="17"/>
      <c r="O1050" s="17"/>
      <c r="P1050" s="17"/>
      <c r="Q1050" s="17"/>
      <c r="R1050" s="17"/>
      <c r="S1050" s="17"/>
      <c r="T1050" s="17"/>
      <c r="U1050" s="17"/>
      <c r="V1050" s="17"/>
      <c r="W1050" s="17"/>
      <c r="X1050" s="17"/>
      <c r="Y1050" s="17"/>
      <c r="Z1050" s="17"/>
    </row>
    <row r="1051">
      <c r="A1051" s="382">
        <v>17090.0</v>
      </c>
      <c r="B1051" s="383">
        <v>470196.0</v>
      </c>
      <c r="C1051" s="384">
        <v>45743.0</v>
      </c>
      <c r="D1051" s="386"/>
      <c r="E1051" s="386"/>
      <c r="F1051" s="386"/>
      <c r="G1051" s="385" t="s">
        <v>1396</v>
      </c>
      <c r="H1051" s="387" t="s">
        <v>2629</v>
      </c>
      <c r="I1051" s="398">
        <v>1836.02</v>
      </c>
      <c r="J1051" s="389" t="s">
        <v>2630</v>
      </c>
      <c r="K1051" s="267"/>
      <c r="L1051" s="267"/>
      <c r="M1051" s="267"/>
      <c r="N1051" s="267"/>
      <c r="O1051" s="267"/>
      <c r="P1051" s="267"/>
      <c r="Q1051" s="267"/>
      <c r="R1051" s="267"/>
      <c r="S1051" s="267"/>
      <c r="T1051" s="267"/>
      <c r="U1051" s="267"/>
      <c r="V1051" s="267"/>
      <c r="W1051" s="267"/>
      <c r="X1051" s="267"/>
      <c r="Y1051" s="267"/>
      <c r="Z1051" s="267"/>
    </row>
    <row r="1052">
      <c r="A1052" s="382">
        <v>16570.0</v>
      </c>
      <c r="B1052" s="383">
        <v>470197.0</v>
      </c>
      <c r="C1052" s="384">
        <v>45743.0</v>
      </c>
      <c r="D1052" s="385" t="s">
        <v>2631</v>
      </c>
      <c r="E1052" s="385" t="s">
        <v>655</v>
      </c>
      <c r="F1052" s="385" t="s">
        <v>1935</v>
      </c>
      <c r="G1052" s="386"/>
      <c r="H1052" s="387" t="s">
        <v>1434</v>
      </c>
      <c r="I1052" s="398">
        <v>809.31</v>
      </c>
      <c r="J1052" s="389" t="s">
        <v>2632</v>
      </c>
      <c r="K1052" s="267"/>
      <c r="L1052" s="267"/>
      <c r="M1052" s="267"/>
      <c r="N1052" s="267"/>
      <c r="O1052" s="267"/>
      <c r="P1052" s="267"/>
      <c r="Q1052" s="267"/>
      <c r="R1052" s="267"/>
      <c r="S1052" s="267"/>
      <c r="T1052" s="267"/>
      <c r="U1052" s="267"/>
      <c r="V1052" s="267"/>
      <c r="W1052" s="267"/>
      <c r="X1052" s="267"/>
      <c r="Y1052" s="267"/>
      <c r="Z1052" s="267"/>
    </row>
    <row r="1053">
      <c r="A1053" s="382" t="s">
        <v>2633</v>
      </c>
      <c r="B1053" s="383">
        <v>470198.0</v>
      </c>
      <c r="C1053" s="384">
        <v>45743.0</v>
      </c>
      <c r="D1053" s="386"/>
      <c r="E1053" s="386"/>
      <c r="F1053" s="386"/>
      <c r="G1053" s="385" t="s">
        <v>2634</v>
      </c>
      <c r="H1053" s="387" t="s">
        <v>2635</v>
      </c>
      <c r="I1053" s="388">
        <f>1836.02/2*7</f>
        <v>6426.07</v>
      </c>
      <c r="J1053" s="389" t="s">
        <v>2636</v>
      </c>
      <c r="K1053" s="267"/>
      <c r="L1053" s="267"/>
      <c r="M1053" s="267"/>
      <c r="N1053" s="267"/>
      <c r="O1053" s="267"/>
      <c r="P1053" s="267"/>
      <c r="Q1053" s="267"/>
      <c r="R1053" s="267"/>
      <c r="S1053" s="267"/>
      <c r="T1053" s="267"/>
      <c r="U1053" s="267"/>
      <c r="V1053" s="267"/>
      <c r="W1053" s="267"/>
      <c r="X1053" s="267"/>
      <c r="Y1053" s="267"/>
      <c r="Z1053" s="267"/>
    </row>
    <row r="1054">
      <c r="A1054" s="382" t="s">
        <v>2637</v>
      </c>
      <c r="B1054" s="383">
        <v>470199.0</v>
      </c>
      <c r="C1054" s="384">
        <v>45743.0</v>
      </c>
      <c r="D1054" s="386"/>
      <c r="E1054" s="386"/>
      <c r="F1054" s="386"/>
      <c r="G1054" s="385" t="s">
        <v>2634</v>
      </c>
      <c r="H1054" s="387" t="s">
        <v>2638</v>
      </c>
      <c r="I1054" s="388">
        <f>918.01*10</f>
        <v>9180.1</v>
      </c>
      <c r="J1054" s="389" t="s">
        <v>2639</v>
      </c>
      <c r="K1054" s="267"/>
      <c r="L1054" s="267"/>
      <c r="M1054" s="267"/>
      <c r="N1054" s="267"/>
      <c r="O1054" s="267"/>
      <c r="P1054" s="267"/>
      <c r="Q1054" s="267"/>
      <c r="R1054" s="267"/>
      <c r="S1054" s="267"/>
      <c r="T1054" s="267"/>
      <c r="U1054" s="267"/>
      <c r="V1054" s="267"/>
      <c r="W1054" s="267"/>
      <c r="X1054" s="267"/>
      <c r="Y1054" s="267"/>
      <c r="Z1054" s="267"/>
    </row>
    <row r="1055">
      <c r="A1055" s="382">
        <v>15232.0</v>
      </c>
      <c r="B1055" s="383">
        <v>470301.0</v>
      </c>
      <c r="C1055" s="384">
        <v>45727.0</v>
      </c>
      <c r="D1055" s="385" t="s">
        <v>2510</v>
      </c>
      <c r="E1055" s="385" t="s">
        <v>2640</v>
      </c>
      <c r="F1055" s="385" t="s">
        <v>165</v>
      </c>
      <c r="G1055" s="386"/>
      <c r="H1055" s="387" t="s">
        <v>1394</v>
      </c>
      <c r="I1055" s="398">
        <v>749.55</v>
      </c>
      <c r="J1055" s="389" t="s">
        <v>2641</v>
      </c>
      <c r="K1055" s="267"/>
      <c r="L1055" s="267"/>
      <c r="M1055" s="267"/>
      <c r="N1055" s="267"/>
      <c r="O1055" s="267"/>
      <c r="P1055" s="267"/>
      <c r="Q1055" s="267"/>
      <c r="R1055" s="267"/>
      <c r="S1055" s="267"/>
      <c r="T1055" s="267"/>
      <c r="U1055" s="267"/>
      <c r="V1055" s="267"/>
      <c r="W1055" s="267"/>
      <c r="X1055" s="267"/>
      <c r="Y1055" s="267"/>
      <c r="Z1055" s="267"/>
    </row>
    <row r="1056">
      <c r="A1056" s="379"/>
      <c r="B1056" s="345">
        <v>470302.0</v>
      </c>
      <c r="C1056" s="346">
        <v>45727.0</v>
      </c>
      <c r="D1056" s="348"/>
      <c r="E1056" s="348"/>
      <c r="F1056" s="348"/>
      <c r="G1056" s="348"/>
      <c r="H1056" s="349" t="s">
        <v>2642</v>
      </c>
      <c r="I1056" s="352">
        <v>19387.2</v>
      </c>
      <c r="J1056" s="380"/>
      <c r="K1056" s="17"/>
      <c r="L1056" s="17"/>
      <c r="M1056" s="17"/>
      <c r="N1056" s="17"/>
      <c r="O1056" s="17"/>
      <c r="P1056" s="17"/>
      <c r="Q1056" s="17"/>
      <c r="R1056" s="17"/>
      <c r="S1056" s="17"/>
      <c r="T1056" s="17"/>
      <c r="U1056" s="17"/>
      <c r="V1056" s="17"/>
      <c r="W1056" s="17"/>
      <c r="X1056" s="17"/>
      <c r="Y1056" s="17"/>
      <c r="Z1056" s="17"/>
    </row>
    <row r="1057">
      <c r="A1057" s="382">
        <v>15575.0</v>
      </c>
      <c r="B1057" s="383">
        <v>470303.0</v>
      </c>
      <c r="C1057" s="384">
        <v>45727.0</v>
      </c>
      <c r="D1057" s="385" t="s">
        <v>2643</v>
      </c>
      <c r="E1057" s="385" t="s">
        <v>655</v>
      </c>
      <c r="F1057" s="385" t="s">
        <v>316</v>
      </c>
      <c r="G1057" s="386"/>
      <c r="H1057" s="387" t="s">
        <v>2644</v>
      </c>
      <c r="I1057" s="398">
        <v>749.55</v>
      </c>
      <c r="J1057" s="389" t="s">
        <v>2645</v>
      </c>
      <c r="K1057" s="267"/>
      <c r="L1057" s="267"/>
      <c r="M1057" s="267"/>
      <c r="N1057" s="267"/>
      <c r="O1057" s="267"/>
      <c r="P1057" s="267"/>
      <c r="Q1057" s="267"/>
      <c r="R1057" s="267"/>
      <c r="S1057" s="267"/>
      <c r="T1057" s="267"/>
      <c r="U1057" s="267"/>
      <c r="V1057" s="267"/>
      <c r="W1057" s="267"/>
      <c r="X1057" s="267"/>
      <c r="Y1057" s="267"/>
      <c r="Z1057" s="267"/>
    </row>
    <row r="1058">
      <c r="A1058" s="344">
        <v>12363.0</v>
      </c>
      <c r="B1058" s="345">
        <v>470304.0</v>
      </c>
      <c r="C1058" s="346">
        <v>45728.0</v>
      </c>
      <c r="D1058" s="347" t="s">
        <v>2646</v>
      </c>
      <c r="E1058" s="347" t="s">
        <v>2647</v>
      </c>
      <c r="F1058" s="347" t="s">
        <v>828</v>
      </c>
      <c r="G1058" s="348"/>
      <c r="H1058" s="349" t="s">
        <v>2648</v>
      </c>
      <c r="I1058" s="352">
        <v>9495.33</v>
      </c>
      <c r="J1058" s="351" t="s">
        <v>2649</v>
      </c>
      <c r="K1058" s="17"/>
      <c r="L1058" s="17"/>
      <c r="M1058" s="17"/>
      <c r="N1058" s="17"/>
      <c r="O1058" s="17"/>
      <c r="P1058" s="17"/>
      <c r="Q1058" s="17"/>
      <c r="R1058" s="17"/>
      <c r="S1058" s="17"/>
      <c r="T1058" s="17"/>
      <c r="U1058" s="17"/>
      <c r="V1058" s="17"/>
      <c r="W1058" s="17"/>
      <c r="X1058" s="17"/>
      <c r="Y1058" s="17"/>
      <c r="Z1058" s="17"/>
    </row>
    <row r="1059">
      <c r="A1059" s="379"/>
      <c r="B1059" s="345">
        <v>470305.0</v>
      </c>
      <c r="C1059" s="346">
        <v>45728.0</v>
      </c>
      <c r="D1059" s="347" t="s">
        <v>1812</v>
      </c>
      <c r="E1059" s="347" t="s">
        <v>2650</v>
      </c>
      <c r="F1059" s="347" t="s">
        <v>198</v>
      </c>
      <c r="G1059" s="348"/>
      <c r="H1059" s="349" t="s">
        <v>1378</v>
      </c>
      <c r="I1059" s="352">
        <v>92.56</v>
      </c>
      <c r="J1059" s="380"/>
      <c r="K1059" s="17"/>
      <c r="L1059" s="17"/>
      <c r="M1059" s="17"/>
      <c r="N1059" s="17"/>
      <c r="O1059" s="17"/>
      <c r="P1059" s="17"/>
      <c r="Q1059" s="17"/>
      <c r="R1059" s="17"/>
      <c r="S1059" s="17"/>
      <c r="T1059" s="17"/>
      <c r="U1059" s="17"/>
      <c r="V1059" s="17"/>
      <c r="W1059" s="17"/>
      <c r="X1059" s="17"/>
      <c r="Y1059" s="17"/>
      <c r="Z1059" s="17"/>
    </row>
    <row r="1060">
      <c r="A1060" s="382">
        <v>16516.0</v>
      </c>
      <c r="B1060" s="383">
        <v>470306.0</v>
      </c>
      <c r="C1060" s="384">
        <v>45728.0</v>
      </c>
      <c r="D1060" s="385" t="s">
        <v>2651</v>
      </c>
      <c r="E1060" s="385" t="s">
        <v>2141</v>
      </c>
      <c r="F1060" s="385" t="s">
        <v>2019</v>
      </c>
      <c r="G1060" s="386"/>
      <c r="H1060" s="387" t="s">
        <v>1394</v>
      </c>
      <c r="I1060" s="398">
        <v>749.55</v>
      </c>
      <c r="J1060" s="389" t="s">
        <v>2652</v>
      </c>
      <c r="K1060" s="267"/>
      <c r="L1060" s="267"/>
      <c r="M1060" s="267"/>
      <c r="N1060" s="267"/>
      <c r="O1060" s="267"/>
      <c r="P1060" s="267"/>
      <c r="Q1060" s="267"/>
      <c r="R1060" s="267"/>
      <c r="S1060" s="267"/>
      <c r="T1060" s="267"/>
      <c r="U1060" s="267"/>
      <c r="V1060" s="267"/>
      <c r="W1060" s="267"/>
      <c r="X1060" s="267"/>
      <c r="Y1060" s="267"/>
      <c r="Z1060" s="267"/>
    </row>
    <row r="1061">
      <c r="A1061" s="382" t="s">
        <v>2653</v>
      </c>
      <c r="B1061" s="383">
        <v>470307.0</v>
      </c>
      <c r="C1061" s="384">
        <v>45728.0</v>
      </c>
      <c r="D1061" s="385" t="s">
        <v>2654</v>
      </c>
      <c r="E1061" s="386"/>
      <c r="F1061" s="386"/>
      <c r="G1061" s="386"/>
      <c r="H1061" s="387" t="s">
        <v>1972</v>
      </c>
      <c r="I1061" s="398">
        <v>396.64</v>
      </c>
      <c r="J1061" s="389" t="s">
        <v>2655</v>
      </c>
      <c r="K1061" s="267"/>
      <c r="L1061" s="267"/>
      <c r="M1061" s="267"/>
      <c r="N1061" s="267"/>
      <c r="O1061" s="267"/>
      <c r="P1061" s="267"/>
      <c r="Q1061" s="267"/>
      <c r="R1061" s="267"/>
      <c r="S1061" s="267"/>
      <c r="T1061" s="267"/>
      <c r="U1061" s="267"/>
      <c r="V1061" s="267"/>
      <c r="W1061" s="267"/>
      <c r="X1061" s="267"/>
      <c r="Y1061" s="267"/>
      <c r="Z1061" s="267"/>
    </row>
    <row r="1062">
      <c r="A1062" s="382">
        <v>14919.0</v>
      </c>
      <c r="B1062" s="383">
        <v>470308.0</v>
      </c>
      <c r="C1062" s="384">
        <v>45728.0</v>
      </c>
      <c r="D1062" s="385" t="s">
        <v>98</v>
      </c>
      <c r="E1062" s="385" t="s">
        <v>99</v>
      </c>
      <c r="F1062" s="385" t="s">
        <v>100</v>
      </c>
      <c r="G1062" s="386"/>
      <c r="H1062" s="387" t="s">
        <v>2656</v>
      </c>
      <c r="I1062" s="388">
        <f>1225.98+92.56</f>
        <v>1318.54</v>
      </c>
      <c r="J1062" s="389" t="s">
        <v>2657</v>
      </c>
      <c r="K1062" s="267"/>
      <c r="L1062" s="267"/>
      <c r="M1062" s="267"/>
      <c r="N1062" s="267"/>
      <c r="O1062" s="267"/>
      <c r="P1062" s="267"/>
      <c r="Q1062" s="267"/>
      <c r="R1062" s="267"/>
      <c r="S1062" s="267"/>
      <c r="T1062" s="267"/>
      <c r="U1062" s="267"/>
      <c r="V1062" s="267"/>
      <c r="W1062" s="267"/>
      <c r="X1062" s="267"/>
      <c r="Y1062" s="267"/>
      <c r="Z1062" s="267"/>
    </row>
    <row r="1063">
      <c r="A1063" s="382">
        <v>16317.0</v>
      </c>
      <c r="B1063" s="383">
        <v>470309.0</v>
      </c>
      <c r="C1063" s="384">
        <v>45728.0</v>
      </c>
      <c r="D1063" s="385" t="s">
        <v>2658</v>
      </c>
      <c r="E1063" s="385" t="s">
        <v>2659</v>
      </c>
      <c r="F1063" s="385" t="s">
        <v>1475</v>
      </c>
      <c r="G1063" s="386"/>
      <c r="H1063" s="387" t="s">
        <v>2660</v>
      </c>
      <c r="I1063" s="398">
        <v>749.55</v>
      </c>
      <c r="J1063" s="389" t="s">
        <v>2661</v>
      </c>
      <c r="K1063" s="267"/>
      <c r="L1063" s="267"/>
      <c r="M1063" s="267"/>
      <c r="N1063" s="267"/>
      <c r="O1063" s="267"/>
      <c r="P1063" s="267"/>
      <c r="Q1063" s="267"/>
      <c r="R1063" s="267"/>
      <c r="S1063" s="267"/>
      <c r="T1063" s="267"/>
      <c r="U1063" s="267"/>
      <c r="V1063" s="267"/>
      <c r="W1063" s="267"/>
      <c r="X1063" s="267"/>
      <c r="Y1063" s="267"/>
      <c r="Z1063" s="267"/>
    </row>
    <row r="1064">
      <c r="A1064" s="382">
        <v>16254.0</v>
      </c>
      <c r="B1064" s="383">
        <v>470310.0</v>
      </c>
      <c r="C1064" s="384">
        <v>45728.0</v>
      </c>
      <c r="D1064" s="385" t="s">
        <v>2662</v>
      </c>
      <c r="E1064" s="385" t="s">
        <v>2663</v>
      </c>
      <c r="F1064" s="385" t="s">
        <v>1156</v>
      </c>
      <c r="G1064" s="386"/>
      <c r="H1064" s="387" t="s">
        <v>1394</v>
      </c>
      <c r="I1064" s="398">
        <v>749.55</v>
      </c>
      <c r="J1064" s="389" t="s">
        <v>2664</v>
      </c>
      <c r="K1064" s="267"/>
      <c r="L1064" s="267"/>
      <c r="M1064" s="267"/>
      <c r="N1064" s="267"/>
      <c r="O1064" s="267"/>
      <c r="P1064" s="267"/>
      <c r="Q1064" s="267"/>
      <c r="R1064" s="267"/>
      <c r="S1064" s="267"/>
      <c r="T1064" s="267"/>
      <c r="U1064" s="267"/>
      <c r="V1064" s="267"/>
      <c r="W1064" s="267"/>
      <c r="X1064" s="267"/>
      <c r="Y1064" s="267"/>
      <c r="Z1064" s="267"/>
    </row>
    <row r="1065">
      <c r="A1065" s="382" t="s">
        <v>2665</v>
      </c>
      <c r="B1065" s="383">
        <v>470311.0</v>
      </c>
      <c r="C1065" s="384">
        <v>45729.0</v>
      </c>
      <c r="D1065" s="385" t="s">
        <v>2666</v>
      </c>
      <c r="E1065" s="385" t="s">
        <v>2082</v>
      </c>
      <c r="F1065" s="385" t="s">
        <v>2083</v>
      </c>
      <c r="G1065" s="386"/>
      <c r="H1065" s="387" t="s">
        <v>2667</v>
      </c>
      <c r="I1065" s="388">
        <f>396.61*3</f>
        <v>1189.83</v>
      </c>
      <c r="J1065" s="389" t="s">
        <v>2668</v>
      </c>
      <c r="K1065" s="267"/>
      <c r="L1065" s="267"/>
      <c r="M1065" s="267"/>
      <c r="N1065" s="267"/>
      <c r="O1065" s="267"/>
      <c r="P1065" s="267"/>
      <c r="Q1065" s="267"/>
      <c r="R1065" s="267"/>
      <c r="S1065" s="267"/>
      <c r="T1065" s="267"/>
      <c r="U1065" s="267"/>
      <c r="V1065" s="267"/>
      <c r="W1065" s="267"/>
      <c r="X1065" s="267"/>
      <c r="Y1065" s="267"/>
      <c r="Z1065" s="267"/>
    </row>
    <row r="1066">
      <c r="A1066" s="382">
        <v>16742.0</v>
      </c>
      <c r="B1066" s="383">
        <v>470312.0</v>
      </c>
      <c r="C1066" s="384">
        <v>45729.0</v>
      </c>
      <c r="D1066" s="385" t="s">
        <v>2669</v>
      </c>
      <c r="E1066" s="385" t="s">
        <v>1846</v>
      </c>
      <c r="F1066" s="385" t="s">
        <v>809</v>
      </c>
      <c r="G1066" s="386"/>
      <c r="H1066" s="387" t="s">
        <v>1378</v>
      </c>
      <c r="I1066" s="398">
        <v>92.56</v>
      </c>
      <c r="J1066" s="389" t="s">
        <v>2670</v>
      </c>
      <c r="K1066" s="267"/>
      <c r="L1066" s="267"/>
      <c r="M1066" s="267"/>
      <c r="N1066" s="267"/>
      <c r="O1066" s="267"/>
      <c r="P1066" s="267"/>
      <c r="Q1066" s="267"/>
      <c r="R1066" s="267"/>
      <c r="S1066" s="267"/>
      <c r="T1066" s="267"/>
      <c r="U1066" s="267"/>
      <c r="V1066" s="267"/>
      <c r="W1066" s="267"/>
      <c r="X1066" s="267"/>
      <c r="Y1066" s="267"/>
      <c r="Z1066" s="267"/>
    </row>
    <row r="1067">
      <c r="A1067" s="382" t="s">
        <v>2671</v>
      </c>
      <c r="B1067" s="383">
        <v>470313.0</v>
      </c>
      <c r="C1067" s="384">
        <v>45729.0</v>
      </c>
      <c r="D1067" s="385" t="s">
        <v>2672</v>
      </c>
      <c r="E1067" s="385" t="s">
        <v>94</v>
      </c>
      <c r="F1067" s="385" t="s">
        <v>828</v>
      </c>
      <c r="G1067" s="386"/>
      <c r="H1067" s="387" t="s">
        <v>1349</v>
      </c>
      <c r="I1067" s="398">
        <v>396.64</v>
      </c>
      <c r="J1067" s="389" t="s">
        <v>2673</v>
      </c>
      <c r="K1067" s="267"/>
      <c r="L1067" s="267"/>
      <c r="M1067" s="267"/>
      <c r="N1067" s="267"/>
      <c r="O1067" s="267"/>
      <c r="P1067" s="267"/>
      <c r="Q1067" s="267"/>
      <c r="R1067" s="267"/>
      <c r="S1067" s="267"/>
      <c r="T1067" s="267"/>
      <c r="U1067" s="267"/>
      <c r="V1067" s="267"/>
      <c r="W1067" s="267"/>
      <c r="X1067" s="267"/>
      <c r="Y1067" s="267"/>
      <c r="Z1067" s="267"/>
    </row>
    <row r="1068">
      <c r="A1068" s="382">
        <v>16805.0</v>
      </c>
      <c r="B1068" s="383">
        <v>470314.0</v>
      </c>
      <c r="C1068" s="384">
        <v>45729.0</v>
      </c>
      <c r="D1068" s="385" t="s">
        <v>2674</v>
      </c>
      <c r="E1068" s="385" t="s">
        <v>480</v>
      </c>
      <c r="F1068" s="385" t="s">
        <v>2675</v>
      </c>
      <c r="G1068" s="386"/>
      <c r="H1068" s="387" t="s">
        <v>1394</v>
      </c>
      <c r="I1068" s="398">
        <v>749.55</v>
      </c>
      <c r="J1068" s="389" t="s">
        <v>2676</v>
      </c>
      <c r="K1068" s="267"/>
      <c r="L1068" s="267"/>
      <c r="M1068" s="267"/>
      <c r="N1068" s="267"/>
      <c r="O1068" s="267"/>
      <c r="P1068" s="267"/>
      <c r="Q1068" s="267"/>
      <c r="R1068" s="267"/>
      <c r="S1068" s="267"/>
      <c r="T1068" s="267"/>
      <c r="U1068" s="267"/>
      <c r="V1068" s="267"/>
      <c r="W1068" s="267"/>
      <c r="X1068" s="267"/>
      <c r="Y1068" s="267"/>
      <c r="Z1068" s="267"/>
    </row>
    <row r="1069">
      <c r="A1069" s="382">
        <v>16806.0</v>
      </c>
      <c r="B1069" s="383">
        <v>470315.0</v>
      </c>
      <c r="C1069" s="384">
        <v>45729.0</v>
      </c>
      <c r="D1069" s="385" t="s">
        <v>2674</v>
      </c>
      <c r="E1069" s="385" t="s">
        <v>480</v>
      </c>
      <c r="F1069" s="385" t="s">
        <v>2675</v>
      </c>
      <c r="G1069" s="386"/>
      <c r="H1069" s="387" t="s">
        <v>1394</v>
      </c>
      <c r="I1069" s="398">
        <v>749.55</v>
      </c>
      <c r="J1069" s="389" t="s">
        <v>2677</v>
      </c>
      <c r="K1069" s="267"/>
      <c r="L1069" s="267"/>
      <c r="M1069" s="267"/>
      <c r="N1069" s="267"/>
      <c r="O1069" s="267"/>
      <c r="P1069" s="267"/>
      <c r="Q1069" s="267"/>
      <c r="R1069" s="267"/>
      <c r="S1069" s="267"/>
      <c r="T1069" s="267"/>
      <c r="U1069" s="267"/>
      <c r="V1069" s="267"/>
      <c r="W1069" s="267"/>
      <c r="X1069" s="267"/>
      <c r="Y1069" s="267"/>
      <c r="Z1069" s="267"/>
    </row>
    <row r="1070">
      <c r="A1070" s="382">
        <v>16805.0</v>
      </c>
      <c r="B1070" s="383">
        <v>470316.0</v>
      </c>
      <c r="C1070" s="384">
        <v>45729.0</v>
      </c>
      <c r="D1070" s="385" t="s">
        <v>2674</v>
      </c>
      <c r="E1070" s="385" t="s">
        <v>480</v>
      </c>
      <c r="F1070" s="385" t="s">
        <v>2675</v>
      </c>
      <c r="G1070" s="386"/>
      <c r="H1070" s="387" t="s">
        <v>2678</v>
      </c>
      <c r="I1070" s="398">
        <v>987.9</v>
      </c>
      <c r="J1070" s="389" t="s">
        <v>2676</v>
      </c>
      <c r="K1070" s="267"/>
      <c r="L1070" s="267"/>
      <c r="M1070" s="267"/>
      <c r="N1070" s="267"/>
      <c r="O1070" s="267"/>
      <c r="P1070" s="267"/>
      <c r="Q1070" s="267"/>
      <c r="R1070" s="267"/>
      <c r="S1070" s="267"/>
      <c r="T1070" s="267"/>
      <c r="U1070" s="267"/>
      <c r="V1070" s="267"/>
      <c r="W1070" s="267"/>
      <c r="X1070" s="267"/>
      <c r="Y1070" s="267"/>
      <c r="Z1070" s="267"/>
    </row>
    <row r="1071">
      <c r="A1071" s="382">
        <v>16806.0</v>
      </c>
      <c r="B1071" s="383">
        <v>470317.0</v>
      </c>
      <c r="C1071" s="384">
        <v>45729.0</v>
      </c>
      <c r="D1071" s="385" t="s">
        <v>2674</v>
      </c>
      <c r="E1071" s="385" t="s">
        <v>480</v>
      </c>
      <c r="F1071" s="385" t="s">
        <v>2675</v>
      </c>
      <c r="G1071" s="386"/>
      <c r="H1071" s="387" t="s">
        <v>2678</v>
      </c>
      <c r="I1071" s="398">
        <v>987.9</v>
      </c>
      <c r="J1071" s="389" t="s">
        <v>2679</v>
      </c>
      <c r="K1071" s="267"/>
      <c r="L1071" s="267"/>
      <c r="M1071" s="267"/>
      <c r="N1071" s="267"/>
      <c r="O1071" s="267"/>
      <c r="P1071" s="267"/>
      <c r="Q1071" s="267"/>
      <c r="R1071" s="267"/>
      <c r="S1071" s="267"/>
      <c r="T1071" s="267"/>
      <c r="U1071" s="267"/>
      <c r="V1071" s="267"/>
      <c r="W1071" s="267"/>
      <c r="X1071" s="267"/>
      <c r="Y1071" s="267"/>
      <c r="Z1071" s="267"/>
    </row>
    <row r="1072">
      <c r="A1072" s="382">
        <v>17039.0</v>
      </c>
      <c r="B1072" s="383">
        <v>470318.0</v>
      </c>
      <c r="C1072" s="384">
        <v>45729.0</v>
      </c>
      <c r="D1072" s="386"/>
      <c r="E1072" s="386"/>
      <c r="F1072" s="386"/>
      <c r="G1072" s="385" t="s">
        <v>2680</v>
      </c>
      <c r="H1072" s="387" t="s">
        <v>2181</v>
      </c>
      <c r="I1072" s="388">
        <f>209.27+92.56</f>
        <v>301.83</v>
      </c>
      <c r="J1072" s="389" t="s">
        <v>2681</v>
      </c>
      <c r="K1072" s="267"/>
      <c r="L1072" s="267"/>
      <c r="M1072" s="267"/>
      <c r="N1072" s="267"/>
      <c r="O1072" s="267"/>
      <c r="P1072" s="267"/>
      <c r="Q1072" s="267"/>
      <c r="R1072" s="267"/>
      <c r="S1072" s="267"/>
      <c r="T1072" s="267"/>
      <c r="U1072" s="267"/>
      <c r="V1072" s="267"/>
      <c r="W1072" s="267"/>
      <c r="X1072" s="267"/>
      <c r="Y1072" s="267"/>
      <c r="Z1072" s="267"/>
    </row>
    <row r="1073">
      <c r="A1073" s="382">
        <v>16147.0</v>
      </c>
      <c r="B1073" s="383">
        <v>470319.0</v>
      </c>
      <c r="C1073" s="384">
        <v>45729.0</v>
      </c>
      <c r="D1073" s="385" t="s">
        <v>2682</v>
      </c>
      <c r="E1073" s="385" t="s">
        <v>1000</v>
      </c>
      <c r="F1073" s="385" t="s">
        <v>104</v>
      </c>
      <c r="G1073" s="386"/>
      <c r="H1073" s="387" t="s">
        <v>2683</v>
      </c>
      <c r="I1073" s="398">
        <v>749.55</v>
      </c>
      <c r="J1073" s="389" t="s">
        <v>2684</v>
      </c>
      <c r="K1073" s="267"/>
      <c r="L1073" s="267"/>
      <c r="M1073" s="267"/>
      <c r="N1073" s="267"/>
      <c r="O1073" s="267"/>
      <c r="P1073" s="267"/>
      <c r="Q1073" s="267"/>
      <c r="R1073" s="267"/>
      <c r="S1073" s="267"/>
      <c r="T1073" s="267"/>
      <c r="U1073" s="267"/>
      <c r="V1073" s="267"/>
      <c r="W1073" s="267"/>
      <c r="X1073" s="267"/>
      <c r="Y1073" s="267"/>
      <c r="Z1073" s="267"/>
    </row>
    <row r="1074">
      <c r="A1074" s="382">
        <v>17092.0</v>
      </c>
      <c r="B1074" s="383">
        <v>470320.0</v>
      </c>
      <c r="C1074" s="384">
        <v>45729.0</v>
      </c>
      <c r="D1074" s="385" t="s">
        <v>2685</v>
      </c>
      <c r="E1074" s="385" t="s">
        <v>105</v>
      </c>
      <c r="F1074" s="385" t="s">
        <v>828</v>
      </c>
      <c r="G1074" s="386"/>
      <c r="H1074" s="387" t="s">
        <v>1394</v>
      </c>
      <c r="I1074" s="398">
        <v>749.55</v>
      </c>
      <c r="J1074" s="389" t="s">
        <v>2686</v>
      </c>
      <c r="K1074" s="267"/>
      <c r="L1074" s="267"/>
      <c r="M1074" s="267"/>
      <c r="N1074" s="267"/>
      <c r="O1074" s="267"/>
      <c r="P1074" s="267"/>
      <c r="Q1074" s="267"/>
      <c r="R1074" s="267"/>
      <c r="S1074" s="267"/>
      <c r="T1074" s="267"/>
      <c r="U1074" s="267"/>
      <c r="V1074" s="267"/>
      <c r="W1074" s="267"/>
      <c r="X1074" s="267"/>
      <c r="Y1074" s="267"/>
      <c r="Z1074" s="267"/>
    </row>
    <row r="1075">
      <c r="A1075" s="379"/>
      <c r="B1075" s="345">
        <v>470321.0</v>
      </c>
      <c r="C1075" s="346">
        <v>45729.0</v>
      </c>
      <c r="D1075" s="347" t="s">
        <v>2685</v>
      </c>
      <c r="E1075" s="347" t="s">
        <v>105</v>
      </c>
      <c r="F1075" s="347" t="s">
        <v>828</v>
      </c>
      <c r="G1075" s="348"/>
      <c r="H1075" s="349" t="s">
        <v>1394</v>
      </c>
      <c r="I1075" s="352">
        <v>749.55</v>
      </c>
      <c r="J1075" s="380"/>
      <c r="K1075" s="17"/>
      <c r="L1075" s="17"/>
      <c r="M1075" s="17"/>
      <c r="N1075" s="17"/>
      <c r="O1075" s="17"/>
      <c r="P1075" s="17"/>
      <c r="Q1075" s="17"/>
      <c r="R1075" s="17"/>
      <c r="S1075" s="17"/>
      <c r="T1075" s="17"/>
      <c r="U1075" s="17"/>
      <c r="V1075" s="17"/>
      <c r="W1075" s="17"/>
      <c r="X1075" s="17"/>
      <c r="Y1075" s="17"/>
      <c r="Z1075" s="17"/>
    </row>
    <row r="1076">
      <c r="A1076" s="344" t="s">
        <v>2687</v>
      </c>
      <c r="B1076" s="345">
        <v>470322.0</v>
      </c>
      <c r="C1076" s="346">
        <v>45729.0</v>
      </c>
      <c r="D1076" s="348"/>
      <c r="E1076" s="348"/>
      <c r="F1076" s="348"/>
      <c r="G1076" s="347" t="s">
        <v>2688</v>
      </c>
      <c r="H1076" s="349" t="s">
        <v>2689</v>
      </c>
      <c r="I1076" s="352">
        <v>12242.18</v>
      </c>
      <c r="J1076" s="351" t="s">
        <v>2690</v>
      </c>
      <c r="K1076" s="17"/>
      <c r="L1076" s="17"/>
      <c r="M1076" s="17"/>
      <c r="N1076" s="17"/>
      <c r="O1076" s="17"/>
      <c r="P1076" s="17"/>
      <c r="Q1076" s="17"/>
      <c r="R1076" s="17"/>
      <c r="S1076" s="17"/>
      <c r="T1076" s="17"/>
      <c r="U1076" s="17"/>
      <c r="V1076" s="17"/>
      <c r="W1076" s="17"/>
      <c r="X1076" s="17"/>
      <c r="Y1076" s="17"/>
      <c r="Z1076" s="17"/>
    </row>
    <row r="1077">
      <c r="A1077" s="382">
        <v>15765.0</v>
      </c>
      <c r="B1077" s="383">
        <v>470323.0</v>
      </c>
      <c r="C1077" s="384">
        <v>45730.0</v>
      </c>
      <c r="D1077" s="386"/>
      <c r="E1077" s="386"/>
      <c r="F1077" s="386"/>
      <c r="G1077" s="385" t="s">
        <v>2691</v>
      </c>
      <c r="H1077" s="387" t="s">
        <v>2692</v>
      </c>
      <c r="I1077" s="388">
        <f>6121.09*8+857.19+857.19</f>
        <v>50683.1</v>
      </c>
      <c r="J1077" s="389" t="s">
        <v>2693</v>
      </c>
      <c r="K1077" s="267"/>
      <c r="L1077" s="267"/>
      <c r="M1077" s="267"/>
      <c r="N1077" s="267"/>
      <c r="O1077" s="267"/>
      <c r="P1077" s="267"/>
      <c r="Q1077" s="267"/>
      <c r="R1077" s="267"/>
      <c r="S1077" s="267"/>
      <c r="T1077" s="267"/>
      <c r="U1077" s="267"/>
      <c r="V1077" s="267"/>
      <c r="W1077" s="267"/>
      <c r="X1077" s="267"/>
      <c r="Y1077" s="267"/>
      <c r="Z1077" s="267"/>
    </row>
    <row r="1078">
      <c r="A1078" s="382" t="s">
        <v>2694</v>
      </c>
      <c r="B1078" s="383">
        <v>470324.0</v>
      </c>
      <c r="C1078" s="384">
        <v>45730.0</v>
      </c>
      <c r="D1078" s="385" t="s">
        <v>1098</v>
      </c>
      <c r="E1078" s="385" t="s">
        <v>2695</v>
      </c>
      <c r="F1078" s="385" t="s">
        <v>2696</v>
      </c>
      <c r="G1078" s="386"/>
      <c r="H1078" s="387" t="s">
        <v>1502</v>
      </c>
      <c r="I1078" s="388">
        <f>396.64*3</f>
        <v>1189.92</v>
      </c>
      <c r="J1078" s="389" t="s">
        <v>2697</v>
      </c>
      <c r="K1078" s="267"/>
      <c r="L1078" s="267"/>
      <c r="M1078" s="267"/>
      <c r="N1078" s="267"/>
      <c r="O1078" s="267"/>
      <c r="P1078" s="267"/>
      <c r="Q1078" s="267"/>
      <c r="R1078" s="267"/>
      <c r="S1078" s="267"/>
      <c r="T1078" s="267"/>
      <c r="U1078" s="267"/>
      <c r="V1078" s="267"/>
      <c r="W1078" s="267"/>
      <c r="X1078" s="267"/>
      <c r="Y1078" s="267"/>
      <c r="Z1078" s="267"/>
    </row>
    <row r="1079">
      <c r="A1079" s="382">
        <v>16765.0</v>
      </c>
      <c r="B1079" s="383">
        <v>470325.0</v>
      </c>
      <c r="C1079" s="384">
        <v>45730.0</v>
      </c>
      <c r="D1079" s="385" t="s">
        <v>2698</v>
      </c>
      <c r="E1079" s="385" t="s">
        <v>2699</v>
      </c>
      <c r="F1079" s="385" t="s">
        <v>659</v>
      </c>
      <c r="G1079" s="386"/>
      <c r="H1079" s="387" t="s">
        <v>2463</v>
      </c>
      <c r="I1079" s="388">
        <f t="shared" ref="I1079:I1080" si="14">749.55+987.9</f>
        <v>1737.45</v>
      </c>
      <c r="J1079" s="389" t="s">
        <v>2700</v>
      </c>
      <c r="K1079" s="267"/>
      <c r="L1079" s="267"/>
      <c r="M1079" s="267"/>
      <c r="N1079" s="267"/>
      <c r="O1079" s="267"/>
      <c r="P1079" s="267"/>
      <c r="Q1079" s="267"/>
      <c r="R1079" s="267"/>
      <c r="S1079" s="267"/>
      <c r="T1079" s="267"/>
      <c r="U1079" s="267"/>
      <c r="V1079" s="267"/>
      <c r="W1079" s="267"/>
      <c r="X1079" s="267"/>
      <c r="Y1079" s="267"/>
      <c r="Z1079" s="267"/>
    </row>
    <row r="1080">
      <c r="A1080" s="382">
        <v>16893.0</v>
      </c>
      <c r="B1080" s="383">
        <v>470326.0</v>
      </c>
      <c r="C1080" s="384">
        <v>45730.0</v>
      </c>
      <c r="D1080" s="385" t="s">
        <v>2701</v>
      </c>
      <c r="E1080" s="385" t="s">
        <v>2702</v>
      </c>
      <c r="F1080" s="385" t="s">
        <v>2703</v>
      </c>
      <c r="G1080" s="386"/>
      <c r="H1080" s="387" t="s">
        <v>2463</v>
      </c>
      <c r="I1080" s="388">
        <f t="shared" si="14"/>
        <v>1737.45</v>
      </c>
      <c r="J1080" s="389" t="s">
        <v>2704</v>
      </c>
      <c r="K1080" s="267"/>
      <c r="L1080" s="267"/>
      <c r="M1080" s="267"/>
      <c r="N1080" s="267"/>
      <c r="O1080" s="267"/>
      <c r="P1080" s="267"/>
      <c r="Q1080" s="267"/>
      <c r="R1080" s="267"/>
      <c r="S1080" s="267"/>
      <c r="T1080" s="267"/>
      <c r="U1080" s="267"/>
      <c r="V1080" s="267"/>
      <c r="W1080" s="267"/>
      <c r="X1080" s="267"/>
      <c r="Y1080" s="267"/>
      <c r="Z1080" s="267"/>
    </row>
    <row r="1081">
      <c r="A1081" s="382">
        <v>13804.0</v>
      </c>
      <c r="B1081" s="383">
        <v>470327.0</v>
      </c>
      <c r="C1081" s="384">
        <v>45730.0</v>
      </c>
      <c r="D1081" s="385" t="s">
        <v>2705</v>
      </c>
      <c r="E1081" s="385" t="s">
        <v>441</v>
      </c>
      <c r="F1081" s="385" t="s">
        <v>655</v>
      </c>
      <c r="G1081" s="386"/>
      <c r="H1081" s="387" t="s">
        <v>1502</v>
      </c>
      <c r="I1081" s="388">
        <f>396.64*3</f>
        <v>1189.92</v>
      </c>
      <c r="J1081" s="389" t="s">
        <v>2706</v>
      </c>
      <c r="K1081" s="267"/>
      <c r="L1081" s="267"/>
      <c r="M1081" s="267"/>
      <c r="N1081" s="267"/>
      <c r="O1081" s="267"/>
      <c r="P1081" s="267"/>
      <c r="Q1081" s="267"/>
      <c r="R1081" s="267"/>
      <c r="S1081" s="267"/>
      <c r="T1081" s="267"/>
      <c r="U1081" s="267"/>
      <c r="V1081" s="267"/>
      <c r="W1081" s="267"/>
      <c r="X1081" s="267"/>
      <c r="Y1081" s="267"/>
      <c r="Z1081" s="267"/>
    </row>
    <row r="1082">
      <c r="A1082" s="382">
        <v>16709.0</v>
      </c>
      <c r="B1082" s="383">
        <v>470328.0</v>
      </c>
      <c r="C1082" s="384">
        <v>45730.0</v>
      </c>
      <c r="D1082" s="385" t="s">
        <v>2707</v>
      </c>
      <c r="E1082" s="385" t="s">
        <v>587</v>
      </c>
      <c r="F1082" s="385" t="s">
        <v>415</v>
      </c>
      <c r="G1082" s="386"/>
      <c r="H1082" s="387" t="s">
        <v>1378</v>
      </c>
      <c r="I1082" s="398">
        <v>92.56</v>
      </c>
      <c r="J1082" s="389" t="s">
        <v>2708</v>
      </c>
      <c r="K1082" s="267"/>
      <c r="L1082" s="267"/>
      <c r="M1082" s="267"/>
      <c r="N1082" s="267"/>
      <c r="O1082" s="267"/>
      <c r="P1082" s="267"/>
      <c r="Q1082" s="267"/>
      <c r="R1082" s="267"/>
      <c r="S1082" s="267"/>
      <c r="T1082" s="267"/>
      <c r="U1082" s="267"/>
      <c r="V1082" s="267"/>
      <c r="W1082" s="267"/>
      <c r="X1082" s="267"/>
      <c r="Y1082" s="267"/>
      <c r="Z1082" s="267"/>
    </row>
    <row r="1083">
      <c r="A1083" s="382" t="s">
        <v>2709</v>
      </c>
      <c r="B1083" s="383">
        <v>470329.0</v>
      </c>
      <c r="C1083" s="384">
        <v>45730.0</v>
      </c>
      <c r="D1083" s="385" t="s">
        <v>2710</v>
      </c>
      <c r="E1083" s="385" t="s">
        <v>587</v>
      </c>
      <c r="F1083" s="385" t="s">
        <v>919</v>
      </c>
      <c r="G1083" s="386"/>
      <c r="H1083" s="387" t="s">
        <v>2711</v>
      </c>
      <c r="I1083" s="398" t="s">
        <v>2712</v>
      </c>
      <c r="J1083" s="389" t="s">
        <v>2713</v>
      </c>
      <c r="K1083" s="267"/>
      <c r="L1083" s="267"/>
      <c r="M1083" s="267"/>
      <c r="N1083" s="267"/>
      <c r="O1083" s="267"/>
      <c r="P1083" s="267"/>
      <c r="Q1083" s="267"/>
      <c r="R1083" s="267"/>
      <c r="S1083" s="267"/>
      <c r="T1083" s="267"/>
      <c r="U1083" s="267"/>
      <c r="V1083" s="267"/>
      <c r="W1083" s="267"/>
      <c r="X1083" s="267"/>
      <c r="Y1083" s="267"/>
      <c r="Z1083" s="267"/>
    </row>
    <row r="1084">
      <c r="A1084" s="382">
        <v>16737.0</v>
      </c>
      <c r="B1084" s="383">
        <v>470330.0</v>
      </c>
      <c r="C1084" s="384">
        <v>45734.0</v>
      </c>
      <c r="D1084" s="385" t="s">
        <v>474</v>
      </c>
      <c r="E1084" s="385" t="s">
        <v>105</v>
      </c>
      <c r="F1084" s="385" t="s">
        <v>1330</v>
      </c>
      <c r="G1084" s="386"/>
      <c r="H1084" s="387" t="s">
        <v>1394</v>
      </c>
      <c r="I1084" s="398">
        <v>749.55</v>
      </c>
      <c r="J1084" s="389" t="s">
        <v>2714</v>
      </c>
      <c r="K1084" s="267"/>
      <c r="L1084" s="267"/>
      <c r="M1084" s="267"/>
      <c r="N1084" s="267"/>
      <c r="O1084" s="267"/>
      <c r="P1084" s="267"/>
      <c r="Q1084" s="267"/>
      <c r="R1084" s="267"/>
      <c r="S1084" s="267"/>
      <c r="T1084" s="267"/>
      <c r="U1084" s="267"/>
      <c r="V1084" s="267"/>
      <c r="W1084" s="267"/>
      <c r="X1084" s="267"/>
      <c r="Y1084" s="267"/>
      <c r="Z1084" s="267"/>
    </row>
    <row r="1085">
      <c r="A1085" s="382">
        <v>15320.0</v>
      </c>
      <c r="B1085" s="383">
        <v>470331.0</v>
      </c>
      <c r="C1085" s="384">
        <v>45734.0</v>
      </c>
      <c r="D1085" s="385" t="s">
        <v>610</v>
      </c>
      <c r="E1085" s="385" t="s">
        <v>367</v>
      </c>
      <c r="F1085" s="385" t="s">
        <v>174</v>
      </c>
      <c r="G1085" s="386"/>
      <c r="H1085" s="387" t="s">
        <v>2715</v>
      </c>
      <c r="I1085" s="398">
        <f>749.55+92.56</f>
        <v>842.11</v>
      </c>
      <c r="J1085" s="389" t="s">
        <v>2716</v>
      </c>
      <c r="K1085" s="267"/>
      <c r="L1085" s="267"/>
      <c r="M1085" s="267"/>
      <c r="N1085" s="267"/>
      <c r="O1085" s="267"/>
      <c r="P1085" s="267"/>
      <c r="Q1085" s="267"/>
      <c r="R1085" s="267"/>
      <c r="S1085" s="267"/>
      <c r="T1085" s="267"/>
      <c r="U1085" s="267"/>
      <c r="V1085" s="267"/>
      <c r="W1085" s="267"/>
      <c r="X1085" s="267"/>
      <c r="Y1085" s="267"/>
      <c r="Z1085" s="267"/>
    </row>
    <row r="1086">
      <c r="A1086" s="382">
        <v>16733.0</v>
      </c>
      <c r="B1086" s="383">
        <v>470332.0</v>
      </c>
      <c r="C1086" s="384">
        <v>45734.0</v>
      </c>
      <c r="D1086" s="385" t="s">
        <v>2717</v>
      </c>
      <c r="E1086" s="385" t="s">
        <v>1707</v>
      </c>
      <c r="F1086" s="385" t="s">
        <v>1708</v>
      </c>
      <c r="G1086" s="386"/>
      <c r="H1086" s="387" t="s">
        <v>1681</v>
      </c>
      <c r="I1086" s="398">
        <v>7722.09</v>
      </c>
      <c r="J1086" s="389" t="s">
        <v>2718</v>
      </c>
      <c r="K1086" s="267"/>
      <c r="L1086" s="267"/>
      <c r="M1086" s="267"/>
      <c r="N1086" s="267"/>
      <c r="O1086" s="267"/>
      <c r="P1086" s="267"/>
      <c r="Q1086" s="267"/>
      <c r="R1086" s="267"/>
      <c r="S1086" s="267"/>
      <c r="T1086" s="267"/>
      <c r="U1086" s="267"/>
      <c r="V1086" s="267"/>
      <c r="W1086" s="267"/>
      <c r="X1086" s="267"/>
      <c r="Y1086" s="267"/>
      <c r="Z1086" s="267"/>
    </row>
    <row r="1087">
      <c r="A1087" s="382">
        <v>16800.0</v>
      </c>
      <c r="B1087" s="383">
        <v>470333.0</v>
      </c>
      <c r="C1087" s="384">
        <v>45734.0</v>
      </c>
      <c r="D1087" s="385" t="s">
        <v>2719</v>
      </c>
      <c r="E1087" s="385" t="s">
        <v>2720</v>
      </c>
      <c r="F1087" s="386"/>
      <c r="G1087" s="386"/>
      <c r="H1087" s="387" t="s">
        <v>1394</v>
      </c>
      <c r="I1087" s="398">
        <v>749.55</v>
      </c>
      <c r="J1087" s="389" t="s">
        <v>2721</v>
      </c>
      <c r="K1087" s="267"/>
      <c r="L1087" s="267"/>
      <c r="M1087" s="267"/>
      <c r="N1087" s="267"/>
      <c r="O1087" s="267"/>
      <c r="P1087" s="267"/>
      <c r="Q1087" s="267"/>
      <c r="R1087" s="267"/>
      <c r="S1087" s="267"/>
      <c r="T1087" s="267"/>
      <c r="U1087" s="267"/>
      <c r="V1087" s="267"/>
      <c r="W1087" s="267"/>
      <c r="X1087" s="267"/>
      <c r="Y1087" s="267"/>
      <c r="Z1087" s="267"/>
    </row>
    <row r="1088">
      <c r="A1088" s="382">
        <v>16823.0</v>
      </c>
      <c r="B1088" s="383">
        <v>470334.0</v>
      </c>
      <c r="C1088" s="384">
        <v>45734.0</v>
      </c>
      <c r="D1088" s="385" t="s">
        <v>1714</v>
      </c>
      <c r="E1088" s="385" t="s">
        <v>2722</v>
      </c>
      <c r="F1088" s="385" t="s">
        <v>1596</v>
      </c>
      <c r="G1088" s="386"/>
      <c r="H1088" s="387" t="s">
        <v>2723</v>
      </c>
      <c r="I1088" s="388">
        <f>3861.45+469.49+857.18</f>
        <v>5188.12</v>
      </c>
      <c r="J1088" s="389" t="s">
        <v>2724</v>
      </c>
      <c r="K1088" s="267"/>
      <c r="L1088" s="267"/>
      <c r="M1088" s="267"/>
      <c r="N1088" s="267"/>
      <c r="O1088" s="267"/>
      <c r="P1088" s="267"/>
      <c r="Q1088" s="267"/>
      <c r="R1088" s="267"/>
      <c r="S1088" s="267"/>
      <c r="T1088" s="267"/>
      <c r="U1088" s="267"/>
      <c r="V1088" s="267"/>
      <c r="W1088" s="267"/>
      <c r="X1088" s="267"/>
      <c r="Y1088" s="267"/>
      <c r="Z1088" s="267"/>
    </row>
    <row r="1089">
      <c r="A1089" s="382" t="s">
        <v>2725</v>
      </c>
      <c r="B1089" s="383">
        <v>470335.0</v>
      </c>
      <c r="C1089" s="384">
        <v>45734.0</v>
      </c>
      <c r="D1089" s="385" t="s">
        <v>2726</v>
      </c>
      <c r="E1089" s="385" t="s">
        <v>174</v>
      </c>
      <c r="F1089" s="385" t="s">
        <v>2727</v>
      </c>
      <c r="G1089" s="386"/>
      <c r="H1089" s="387" t="s">
        <v>2728</v>
      </c>
      <c r="I1089" s="388">
        <f>92.56+809.31</f>
        <v>901.87</v>
      </c>
      <c r="J1089" s="389" t="s">
        <v>2725</v>
      </c>
      <c r="K1089" s="267"/>
      <c r="L1089" s="267"/>
      <c r="M1089" s="267"/>
      <c r="N1089" s="267"/>
      <c r="O1089" s="267"/>
      <c r="P1089" s="267"/>
      <c r="Q1089" s="267"/>
      <c r="R1089" s="267"/>
      <c r="S1089" s="267"/>
      <c r="T1089" s="267"/>
      <c r="U1089" s="267"/>
      <c r="V1089" s="267"/>
      <c r="W1089" s="267"/>
      <c r="X1089" s="267"/>
      <c r="Y1089" s="267"/>
      <c r="Z1089" s="267"/>
    </row>
    <row r="1090">
      <c r="A1090" s="344">
        <v>16321.0</v>
      </c>
      <c r="B1090" s="345">
        <v>470336.0</v>
      </c>
      <c r="C1090" s="346">
        <v>45734.0</v>
      </c>
      <c r="D1090" s="347" t="s">
        <v>2729</v>
      </c>
      <c r="E1090" s="347" t="s">
        <v>587</v>
      </c>
      <c r="F1090" s="347" t="s">
        <v>237</v>
      </c>
      <c r="G1090" s="348"/>
      <c r="H1090" s="349" t="s">
        <v>2730</v>
      </c>
      <c r="I1090" s="352">
        <v>92.56</v>
      </c>
      <c r="J1090" s="351" t="s">
        <v>2731</v>
      </c>
      <c r="K1090" s="17"/>
      <c r="L1090" s="17"/>
      <c r="M1090" s="17"/>
      <c r="N1090" s="17"/>
      <c r="O1090" s="17"/>
      <c r="P1090" s="17"/>
      <c r="Q1090" s="17"/>
      <c r="R1090" s="17"/>
      <c r="S1090" s="17"/>
      <c r="T1090" s="17"/>
      <c r="U1090" s="17"/>
      <c r="V1090" s="17"/>
      <c r="W1090" s="17"/>
      <c r="X1090" s="17"/>
      <c r="Y1090" s="17"/>
      <c r="Z1090" s="17"/>
    </row>
    <row r="1091">
      <c r="A1091" s="382">
        <v>17331.0</v>
      </c>
      <c r="B1091" s="383">
        <v>470337.0</v>
      </c>
      <c r="C1091" s="384">
        <v>45734.0</v>
      </c>
      <c r="D1091" s="385" t="s">
        <v>2732</v>
      </c>
      <c r="E1091" s="385" t="s">
        <v>2733</v>
      </c>
      <c r="F1091" s="386"/>
      <c r="G1091" s="386"/>
      <c r="H1091" s="387" t="s">
        <v>1394</v>
      </c>
      <c r="I1091" s="398">
        <v>749.55</v>
      </c>
      <c r="J1091" s="389" t="s">
        <v>2734</v>
      </c>
      <c r="K1091" s="267"/>
      <c r="L1091" s="267"/>
      <c r="M1091" s="267"/>
      <c r="N1091" s="267"/>
      <c r="O1091" s="267"/>
      <c r="P1091" s="267"/>
      <c r="Q1091" s="267"/>
      <c r="R1091" s="267"/>
      <c r="S1091" s="267"/>
      <c r="T1091" s="267"/>
      <c r="U1091" s="267"/>
      <c r="V1091" s="267"/>
      <c r="W1091" s="267"/>
      <c r="X1091" s="267"/>
      <c r="Y1091" s="267"/>
      <c r="Z1091" s="267"/>
    </row>
    <row r="1092">
      <c r="A1092" s="382">
        <v>17058.0</v>
      </c>
      <c r="B1092" s="383">
        <v>470338.0</v>
      </c>
      <c r="C1092" s="384">
        <v>45734.0</v>
      </c>
      <c r="D1092" s="385" t="s">
        <v>2735</v>
      </c>
      <c r="E1092" s="385" t="s">
        <v>962</v>
      </c>
      <c r="F1092" s="385" t="s">
        <v>395</v>
      </c>
      <c r="G1092" s="386"/>
      <c r="H1092" s="387" t="s">
        <v>2016</v>
      </c>
      <c r="I1092" s="398">
        <v>196.58</v>
      </c>
      <c r="J1092" s="389" t="s">
        <v>2736</v>
      </c>
      <c r="K1092" s="267"/>
      <c r="L1092" s="267"/>
      <c r="M1092" s="267"/>
      <c r="N1092" s="267"/>
      <c r="O1092" s="267"/>
      <c r="P1092" s="267"/>
      <c r="Q1092" s="267"/>
      <c r="R1092" s="267"/>
      <c r="S1092" s="267"/>
      <c r="T1092" s="267"/>
      <c r="U1092" s="267"/>
      <c r="V1092" s="267"/>
      <c r="W1092" s="267"/>
      <c r="X1092" s="267"/>
      <c r="Y1092" s="267"/>
      <c r="Z1092" s="267"/>
    </row>
    <row r="1093">
      <c r="A1093" s="382">
        <v>15302.0</v>
      </c>
      <c r="B1093" s="383">
        <v>470339.0</v>
      </c>
      <c r="C1093" s="384">
        <v>45735.0</v>
      </c>
      <c r="D1093" s="385" t="s">
        <v>2737</v>
      </c>
      <c r="E1093" s="385" t="s">
        <v>587</v>
      </c>
      <c r="F1093" s="385" t="s">
        <v>425</v>
      </c>
      <c r="G1093" s="386"/>
      <c r="H1093" s="387" t="s">
        <v>1432</v>
      </c>
      <c r="I1093" s="398">
        <v>209.27</v>
      </c>
      <c r="J1093" s="389" t="s">
        <v>2738</v>
      </c>
      <c r="K1093" s="267"/>
      <c r="L1093" s="267"/>
      <c r="M1093" s="267"/>
      <c r="N1093" s="267"/>
      <c r="O1093" s="267"/>
      <c r="P1093" s="267"/>
      <c r="Q1093" s="267"/>
      <c r="R1093" s="267"/>
      <c r="S1093" s="267"/>
      <c r="T1093" s="267"/>
      <c r="U1093" s="267"/>
      <c r="V1093" s="267"/>
      <c r="W1093" s="267"/>
      <c r="X1093" s="267"/>
      <c r="Y1093" s="267"/>
      <c r="Z1093" s="267"/>
    </row>
    <row r="1094">
      <c r="A1094" s="382">
        <v>17066.0</v>
      </c>
      <c r="B1094" s="383">
        <v>470340.0</v>
      </c>
      <c r="C1094" s="449">
        <v>45735.0</v>
      </c>
      <c r="D1094" s="385" t="s">
        <v>697</v>
      </c>
      <c r="E1094" s="385" t="s">
        <v>919</v>
      </c>
      <c r="F1094" s="385" t="s">
        <v>338</v>
      </c>
      <c r="G1094" s="386"/>
      <c r="H1094" s="387" t="s">
        <v>1804</v>
      </c>
      <c r="I1094" s="398">
        <v>857.19</v>
      </c>
      <c r="J1094" s="389" t="s">
        <v>2739</v>
      </c>
      <c r="K1094" s="267"/>
      <c r="L1094" s="267"/>
      <c r="M1094" s="267"/>
      <c r="N1094" s="267"/>
      <c r="O1094" s="267"/>
      <c r="P1094" s="267"/>
      <c r="Q1094" s="267"/>
      <c r="R1094" s="267"/>
      <c r="S1094" s="267"/>
      <c r="T1094" s="267"/>
      <c r="U1094" s="267"/>
      <c r="V1094" s="267"/>
      <c r="W1094" s="267"/>
      <c r="X1094" s="267"/>
      <c r="Y1094" s="267"/>
      <c r="Z1094" s="267"/>
    </row>
    <row r="1095">
      <c r="A1095" s="382" t="s">
        <v>2740</v>
      </c>
      <c r="B1095" s="383">
        <v>470341.0</v>
      </c>
      <c r="C1095" s="384">
        <v>45735.0</v>
      </c>
      <c r="D1095" s="385" t="s">
        <v>2741</v>
      </c>
      <c r="E1095" s="385" t="s">
        <v>2742</v>
      </c>
      <c r="F1095" s="385" t="s">
        <v>174</v>
      </c>
      <c r="G1095" s="386"/>
      <c r="H1095" s="387" t="s">
        <v>1365</v>
      </c>
      <c r="I1095" s="388">
        <f>396.64*4</f>
        <v>1586.56</v>
      </c>
      <c r="J1095" s="389" t="s">
        <v>2743</v>
      </c>
      <c r="K1095" s="267"/>
      <c r="L1095" s="267"/>
      <c r="M1095" s="267"/>
      <c r="N1095" s="267"/>
      <c r="O1095" s="267"/>
      <c r="P1095" s="267"/>
      <c r="Q1095" s="267"/>
      <c r="R1095" s="267"/>
      <c r="S1095" s="267"/>
      <c r="T1095" s="267"/>
      <c r="U1095" s="267"/>
      <c r="V1095" s="267"/>
      <c r="W1095" s="267"/>
      <c r="X1095" s="267"/>
      <c r="Y1095" s="267"/>
      <c r="Z1095" s="267"/>
    </row>
    <row r="1096">
      <c r="A1096" s="361" t="s">
        <v>68</v>
      </c>
      <c r="B1096" s="362">
        <v>470342.0</v>
      </c>
      <c r="C1096" s="399"/>
      <c r="D1096" s="365"/>
      <c r="E1096" s="365"/>
      <c r="F1096" s="365"/>
      <c r="G1096" s="365"/>
      <c r="H1096" s="366" t="s">
        <v>68</v>
      </c>
      <c r="I1096" s="400">
        <v>0.0</v>
      </c>
      <c r="J1096" s="368" t="s">
        <v>68</v>
      </c>
      <c r="K1096" s="275"/>
      <c r="L1096" s="275"/>
      <c r="M1096" s="275"/>
      <c r="N1096" s="275"/>
      <c r="O1096" s="275"/>
      <c r="P1096" s="275"/>
      <c r="Q1096" s="275"/>
      <c r="R1096" s="275"/>
      <c r="S1096" s="275"/>
      <c r="T1096" s="275"/>
      <c r="U1096" s="275"/>
      <c r="V1096" s="275"/>
      <c r="W1096" s="275"/>
      <c r="X1096" s="275"/>
      <c r="Y1096" s="275"/>
      <c r="Z1096" s="275"/>
    </row>
    <row r="1097">
      <c r="A1097" s="382">
        <v>16995.0</v>
      </c>
      <c r="B1097" s="383">
        <v>470343.0</v>
      </c>
      <c r="C1097" s="384">
        <v>45735.0</v>
      </c>
      <c r="D1097" s="385" t="s">
        <v>2744</v>
      </c>
      <c r="E1097" s="386"/>
      <c r="F1097" s="386"/>
      <c r="G1097" s="386"/>
      <c r="H1097" s="387" t="s">
        <v>2745</v>
      </c>
      <c r="I1097" s="398">
        <v>3861.45</v>
      </c>
      <c r="J1097" s="389" t="s">
        <v>2746</v>
      </c>
      <c r="K1097" s="267"/>
      <c r="L1097" s="267"/>
      <c r="M1097" s="267"/>
      <c r="N1097" s="267"/>
      <c r="O1097" s="267"/>
      <c r="P1097" s="267"/>
      <c r="Q1097" s="267"/>
      <c r="R1097" s="267"/>
      <c r="S1097" s="267"/>
      <c r="T1097" s="267"/>
      <c r="U1097" s="267"/>
      <c r="V1097" s="267"/>
      <c r="W1097" s="267"/>
      <c r="X1097" s="267"/>
      <c r="Y1097" s="267"/>
      <c r="Z1097" s="267"/>
    </row>
    <row r="1098">
      <c r="A1098" s="382" t="s">
        <v>2747</v>
      </c>
      <c r="B1098" s="383">
        <v>470344.0</v>
      </c>
      <c r="C1098" s="384">
        <v>45735.0</v>
      </c>
      <c r="D1098" s="386"/>
      <c r="E1098" s="386"/>
      <c r="F1098" s="386"/>
      <c r="G1098" s="385" t="s">
        <v>2547</v>
      </c>
      <c r="H1098" s="387" t="s">
        <v>2748</v>
      </c>
      <c r="I1098" s="388">
        <f>3861.45*15</f>
        <v>57921.75</v>
      </c>
      <c r="J1098" s="389" t="s">
        <v>2749</v>
      </c>
      <c r="K1098" s="267"/>
      <c r="L1098" s="267"/>
      <c r="M1098" s="267"/>
      <c r="N1098" s="267"/>
      <c r="O1098" s="267"/>
      <c r="P1098" s="267"/>
      <c r="Q1098" s="267"/>
      <c r="R1098" s="267"/>
      <c r="S1098" s="267"/>
      <c r="T1098" s="267"/>
      <c r="U1098" s="267"/>
      <c r="V1098" s="267"/>
      <c r="W1098" s="267"/>
      <c r="X1098" s="267"/>
      <c r="Y1098" s="267"/>
      <c r="Z1098" s="267"/>
    </row>
    <row r="1099">
      <c r="A1099" s="382" t="s">
        <v>2747</v>
      </c>
      <c r="B1099" s="383">
        <v>470345.0</v>
      </c>
      <c r="C1099" s="384">
        <v>45735.0</v>
      </c>
      <c r="D1099" s="386"/>
      <c r="E1099" s="386"/>
      <c r="F1099" s="386"/>
      <c r="G1099" s="385" t="s">
        <v>2547</v>
      </c>
      <c r="H1099" s="387" t="s">
        <v>2750</v>
      </c>
      <c r="I1099" s="398">
        <v>3861.45</v>
      </c>
      <c r="J1099" s="389" t="s">
        <v>2751</v>
      </c>
      <c r="K1099" s="267"/>
      <c r="L1099" s="267"/>
      <c r="M1099" s="267"/>
      <c r="N1099" s="267"/>
      <c r="O1099" s="267"/>
      <c r="P1099" s="267"/>
      <c r="Q1099" s="267"/>
      <c r="R1099" s="267"/>
      <c r="S1099" s="267"/>
      <c r="T1099" s="267"/>
      <c r="U1099" s="267"/>
      <c r="V1099" s="267"/>
      <c r="W1099" s="267"/>
      <c r="X1099" s="267"/>
      <c r="Y1099" s="267"/>
      <c r="Z1099" s="267"/>
    </row>
    <row r="1100">
      <c r="A1100" s="382" t="s">
        <v>2752</v>
      </c>
      <c r="B1100" s="383">
        <v>470346.0</v>
      </c>
      <c r="C1100" s="384">
        <v>45735.0</v>
      </c>
      <c r="D1100" s="386"/>
      <c r="E1100" s="386"/>
      <c r="F1100" s="386"/>
      <c r="G1100" s="385" t="s">
        <v>2753</v>
      </c>
      <c r="H1100" s="387" t="s">
        <v>2754</v>
      </c>
      <c r="I1100" s="388">
        <f>857.19*29</f>
        <v>24858.51</v>
      </c>
      <c r="J1100" s="389" t="s">
        <v>2755</v>
      </c>
      <c r="K1100" s="267"/>
      <c r="L1100" s="267"/>
      <c r="M1100" s="267"/>
      <c r="N1100" s="267"/>
      <c r="O1100" s="267"/>
      <c r="P1100" s="267"/>
      <c r="Q1100" s="267"/>
      <c r="R1100" s="267"/>
      <c r="S1100" s="267"/>
      <c r="T1100" s="267"/>
      <c r="U1100" s="267"/>
      <c r="V1100" s="267"/>
      <c r="W1100" s="267"/>
      <c r="X1100" s="267"/>
      <c r="Y1100" s="267"/>
      <c r="Z1100" s="267"/>
    </row>
    <row r="1101">
      <c r="A1101" s="382" t="s">
        <v>2756</v>
      </c>
      <c r="B1101" s="383">
        <v>470347.0</v>
      </c>
      <c r="C1101" s="384">
        <v>45735.0</v>
      </c>
      <c r="D1101" s="386"/>
      <c r="E1101" s="386"/>
      <c r="F1101" s="386"/>
      <c r="G1101" s="385" t="s">
        <v>2753</v>
      </c>
      <c r="H1101" s="387" t="s">
        <v>2619</v>
      </c>
      <c r="I1101" s="388">
        <f>857.19*2</f>
        <v>1714.38</v>
      </c>
      <c r="J1101" s="389" t="s">
        <v>2757</v>
      </c>
      <c r="K1101" s="267"/>
      <c r="L1101" s="267"/>
      <c r="M1101" s="267"/>
      <c r="N1101" s="267"/>
      <c r="O1101" s="267"/>
      <c r="P1101" s="267"/>
      <c r="Q1101" s="267"/>
      <c r="R1101" s="267"/>
      <c r="S1101" s="267"/>
      <c r="T1101" s="267"/>
      <c r="U1101" s="267"/>
      <c r="V1101" s="267"/>
      <c r="W1101" s="267"/>
      <c r="X1101" s="267"/>
      <c r="Y1101" s="267"/>
      <c r="Z1101" s="267"/>
    </row>
    <row r="1102">
      <c r="A1102" s="382" t="s">
        <v>2758</v>
      </c>
      <c r="B1102" s="383">
        <v>470348.0</v>
      </c>
      <c r="C1102" s="384">
        <v>45735.0</v>
      </c>
      <c r="D1102" s="386"/>
      <c r="E1102" s="386"/>
      <c r="F1102" s="386"/>
      <c r="G1102" s="385" t="s">
        <v>2753</v>
      </c>
      <c r="H1102" s="387" t="s">
        <v>2759</v>
      </c>
      <c r="I1102" s="388">
        <f>857.19*7</f>
        <v>6000.33</v>
      </c>
      <c r="J1102" s="389" t="s">
        <v>2760</v>
      </c>
      <c r="K1102" s="267"/>
      <c r="L1102" s="267"/>
      <c r="M1102" s="267"/>
      <c r="N1102" s="267"/>
      <c r="O1102" s="267"/>
      <c r="P1102" s="267"/>
      <c r="Q1102" s="267"/>
      <c r="R1102" s="267"/>
      <c r="S1102" s="267"/>
      <c r="T1102" s="267"/>
      <c r="U1102" s="267"/>
      <c r="V1102" s="267"/>
      <c r="W1102" s="267"/>
      <c r="X1102" s="267"/>
      <c r="Y1102" s="267"/>
      <c r="Z1102" s="267"/>
    </row>
    <row r="1103">
      <c r="A1103" s="382" t="s">
        <v>2761</v>
      </c>
      <c r="B1103" s="383">
        <v>470349.0</v>
      </c>
      <c r="C1103" s="384">
        <v>45735.0</v>
      </c>
      <c r="D1103" s="386"/>
      <c r="E1103" s="386"/>
      <c r="F1103" s="386"/>
      <c r="G1103" s="385" t="s">
        <v>2753</v>
      </c>
      <c r="H1103" s="387" t="s">
        <v>2762</v>
      </c>
      <c r="I1103" s="388">
        <f>857.19*6</f>
        <v>5143.14</v>
      </c>
      <c r="J1103" s="389" t="s">
        <v>2763</v>
      </c>
      <c r="K1103" s="267"/>
      <c r="L1103" s="267"/>
      <c r="M1103" s="267"/>
      <c r="N1103" s="267"/>
      <c r="O1103" s="267"/>
      <c r="P1103" s="267"/>
      <c r="Q1103" s="267"/>
      <c r="R1103" s="267"/>
      <c r="S1103" s="267"/>
      <c r="T1103" s="267"/>
      <c r="U1103" s="267"/>
      <c r="V1103" s="267"/>
      <c r="W1103" s="267"/>
      <c r="X1103" s="267"/>
      <c r="Y1103" s="267"/>
      <c r="Z1103" s="267"/>
    </row>
    <row r="1104">
      <c r="A1104" s="382">
        <v>16740.0</v>
      </c>
      <c r="B1104" s="383">
        <v>470350.0</v>
      </c>
      <c r="C1104" s="384">
        <v>45735.0</v>
      </c>
      <c r="D1104" s="385" t="s">
        <v>2764</v>
      </c>
      <c r="E1104" s="385" t="s">
        <v>2765</v>
      </c>
      <c r="F1104" s="385" t="s">
        <v>1571</v>
      </c>
      <c r="G1104" s="386"/>
      <c r="H1104" s="387" t="s">
        <v>2745</v>
      </c>
      <c r="I1104" s="398">
        <v>3861.45</v>
      </c>
      <c r="J1104" s="389" t="s">
        <v>2766</v>
      </c>
      <c r="K1104" s="267"/>
      <c r="L1104" s="267"/>
      <c r="M1104" s="267"/>
      <c r="N1104" s="267"/>
      <c r="O1104" s="267"/>
      <c r="P1104" s="267"/>
      <c r="Q1104" s="267"/>
      <c r="R1104" s="267"/>
      <c r="S1104" s="267"/>
      <c r="T1104" s="267"/>
      <c r="U1104" s="267"/>
      <c r="V1104" s="267"/>
      <c r="W1104" s="267"/>
      <c r="X1104" s="267"/>
      <c r="Y1104" s="267"/>
      <c r="Z1104" s="267"/>
    </row>
    <row r="1105">
      <c r="A1105" s="382">
        <v>17154.0</v>
      </c>
      <c r="B1105" s="383">
        <v>470200.0</v>
      </c>
      <c r="C1105" s="384">
        <v>45743.0</v>
      </c>
      <c r="D1105" s="385" t="s">
        <v>2767</v>
      </c>
      <c r="E1105" s="385" t="s">
        <v>899</v>
      </c>
      <c r="F1105" s="385" t="s">
        <v>2768</v>
      </c>
      <c r="G1105" s="386"/>
      <c r="H1105" s="387" t="s">
        <v>2769</v>
      </c>
      <c r="I1105" s="388">
        <f>92.56+749.55</f>
        <v>842.11</v>
      </c>
      <c r="J1105" s="389" t="s">
        <v>2770</v>
      </c>
      <c r="K1105" s="267"/>
      <c r="L1105" s="267"/>
      <c r="M1105" s="267"/>
      <c r="N1105" s="267"/>
      <c r="O1105" s="267"/>
      <c r="P1105" s="267"/>
      <c r="Q1105" s="267"/>
      <c r="R1105" s="267"/>
      <c r="S1105" s="267"/>
      <c r="T1105" s="267"/>
      <c r="U1105" s="267"/>
      <c r="V1105" s="267"/>
      <c r="W1105" s="267"/>
      <c r="X1105" s="267"/>
      <c r="Y1105" s="267"/>
      <c r="Z1105" s="267"/>
    </row>
    <row r="1106">
      <c r="A1106" s="344" t="s">
        <v>2443</v>
      </c>
      <c r="B1106" s="345">
        <v>470201.0</v>
      </c>
      <c r="C1106" s="346">
        <v>45743.0</v>
      </c>
      <c r="D1106" s="347" t="s">
        <v>649</v>
      </c>
      <c r="E1106" s="347" t="s">
        <v>173</v>
      </c>
      <c r="F1106" s="347" t="s">
        <v>574</v>
      </c>
      <c r="G1106" s="348"/>
      <c r="H1106" s="349" t="s">
        <v>2445</v>
      </c>
      <c r="I1106" s="352">
        <v>1931.52</v>
      </c>
      <c r="J1106" s="380"/>
      <c r="K1106" s="17"/>
      <c r="L1106" s="17"/>
      <c r="M1106" s="17"/>
      <c r="N1106" s="17"/>
      <c r="O1106" s="17"/>
      <c r="P1106" s="17"/>
      <c r="Q1106" s="17"/>
      <c r="R1106" s="17"/>
      <c r="S1106" s="17"/>
      <c r="T1106" s="17"/>
      <c r="U1106" s="17"/>
      <c r="V1106" s="17"/>
      <c r="W1106" s="17"/>
      <c r="X1106" s="17"/>
      <c r="Y1106" s="17"/>
      <c r="Z1106" s="17"/>
    </row>
    <row r="1107">
      <c r="A1107" s="344" t="s">
        <v>2443</v>
      </c>
      <c r="B1107" s="345">
        <v>470202.0</v>
      </c>
      <c r="C1107" s="346">
        <v>45743.0</v>
      </c>
      <c r="D1107" s="347" t="s">
        <v>2771</v>
      </c>
      <c r="E1107" s="347" t="s">
        <v>2772</v>
      </c>
      <c r="F1107" s="347" t="s">
        <v>949</v>
      </c>
      <c r="G1107" s="348"/>
      <c r="H1107" s="349" t="s">
        <v>2445</v>
      </c>
      <c r="I1107" s="352">
        <v>1931.52</v>
      </c>
      <c r="J1107" s="380"/>
      <c r="K1107" s="17"/>
      <c r="L1107" s="17"/>
      <c r="M1107" s="17"/>
      <c r="N1107" s="17"/>
      <c r="O1107" s="17"/>
      <c r="P1107" s="17"/>
      <c r="Q1107" s="17"/>
      <c r="R1107" s="17"/>
      <c r="S1107" s="17"/>
      <c r="T1107" s="17"/>
      <c r="U1107" s="17"/>
      <c r="V1107" s="17"/>
      <c r="W1107" s="17"/>
      <c r="X1107" s="17"/>
      <c r="Y1107" s="17"/>
      <c r="Z1107" s="17"/>
    </row>
    <row r="1108">
      <c r="A1108" s="344" t="s">
        <v>2443</v>
      </c>
      <c r="B1108" s="345">
        <v>470203.0</v>
      </c>
      <c r="C1108" s="346">
        <v>45743.0</v>
      </c>
      <c r="D1108" s="347" t="s">
        <v>1294</v>
      </c>
      <c r="E1108" s="347" t="s">
        <v>2773</v>
      </c>
      <c r="F1108" s="347" t="s">
        <v>828</v>
      </c>
      <c r="G1108" s="348"/>
      <c r="H1108" s="349" t="s">
        <v>2445</v>
      </c>
      <c r="I1108" s="352">
        <v>1931.52</v>
      </c>
      <c r="J1108" s="380"/>
      <c r="K1108" s="17"/>
      <c r="L1108" s="17"/>
      <c r="M1108" s="17"/>
      <c r="N1108" s="17"/>
      <c r="O1108" s="17"/>
      <c r="P1108" s="17"/>
      <c r="Q1108" s="17"/>
      <c r="R1108" s="17"/>
      <c r="S1108" s="17"/>
      <c r="T1108" s="17"/>
      <c r="U1108" s="17"/>
      <c r="V1108" s="17"/>
      <c r="W1108" s="17"/>
      <c r="X1108" s="17"/>
      <c r="Y1108" s="17"/>
      <c r="Z1108" s="17"/>
    </row>
    <row r="1109">
      <c r="A1109" s="382">
        <v>16460.0</v>
      </c>
      <c r="B1109" s="383">
        <v>470204.0</v>
      </c>
      <c r="C1109" s="384">
        <v>45743.0</v>
      </c>
      <c r="D1109" s="385" t="s">
        <v>2774</v>
      </c>
      <c r="E1109" s="386"/>
      <c r="F1109" s="386"/>
      <c r="G1109" s="386"/>
      <c r="H1109" s="387" t="s">
        <v>2775</v>
      </c>
      <c r="I1109" s="388">
        <f t="shared" ref="I1109:I1110" si="15">3861.45+5633.88</f>
        <v>9495.33</v>
      </c>
      <c r="J1109" s="389" t="s">
        <v>2776</v>
      </c>
      <c r="K1109" s="267"/>
      <c r="L1109" s="267"/>
      <c r="M1109" s="267"/>
      <c r="N1109" s="267"/>
      <c r="O1109" s="267"/>
      <c r="P1109" s="267"/>
      <c r="Q1109" s="267"/>
      <c r="R1109" s="267"/>
      <c r="S1109" s="267"/>
      <c r="T1109" s="267"/>
      <c r="U1109" s="267"/>
      <c r="V1109" s="267"/>
      <c r="W1109" s="267"/>
      <c r="X1109" s="267"/>
      <c r="Y1109" s="267"/>
      <c r="Z1109" s="267"/>
    </row>
    <row r="1110">
      <c r="A1110" s="382">
        <v>16459.0</v>
      </c>
      <c r="B1110" s="383">
        <v>470205.0</v>
      </c>
      <c r="C1110" s="384">
        <v>45743.0</v>
      </c>
      <c r="D1110" s="385" t="s">
        <v>2777</v>
      </c>
      <c r="E1110" s="386"/>
      <c r="F1110" s="386"/>
      <c r="G1110" s="386"/>
      <c r="H1110" s="387" t="s">
        <v>2775</v>
      </c>
      <c r="I1110" s="388">
        <f t="shared" si="15"/>
        <v>9495.33</v>
      </c>
      <c r="J1110" s="389" t="s">
        <v>2778</v>
      </c>
      <c r="K1110" s="267"/>
      <c r="L1110" s="267"/>
      <c r="M1110" s="267"/>
      <c r="N1110" s="267"/>
      <c r="O1110" s="267"/>
      <c r="P1110" s="267"/>
      <c r="Q1110" s="267"/>
      <c r="R1110" s="267"/>
      <c r="S1110" s="267"/>
      <c r="T1110" s="267"/>
      <c r="U1110" s="267"/>
      <c r="V1110" s="267"/>
      <c r="W1110" s="267"/>
      <c r="X1110" s="267"/>
      <c r="Y1110" s="267"/>
      <c r="Z1110" s="267"/>
    </row>
    <row r="1111">
      <c r="A1111" s="382">
        <v>17203.0</v>
      </c>
      <c r="B1111" s="383">
        <v>470206.0</v>
      </c>
      <c r="C1111" s="384">
        <v>45744.0</v>
      </c>
      <c r="D1111" s="386"/>
      <c r="E1111" s="386"/>
      <c r="F1111" s="386"/>
      <c r="G1111" s="385" t="s">
        <v>2779</v>
      </c>
      <c r="H1111" s="387" t="s">
        <v>1378</v>
      </c>
      <c r="I1111" s="398">
        <v>92.56</v>
      </c>
      <c r="J1111" s="389" t="s">
        <v>2780</v>
      </c>
      <c r="K1111" s="267"/>
      <c r="L1111" s="267"/>
      <c r="M1111" s="267"/>
      <c r="N1111" s="267"/>
      <c r="O1111" s="267"/>
      <c r="P1111" s="267"/>
      <c r="Q1111" s="267"/>
      <c r="R1111" s="267"/>
      <c r="S1111" s="267"/>
      <c r="T1111" s="267"/>
      <c r="U1111" s="267"/>
      <c r="V1111" s="267"/>
      <c r="W1111" s="267"/>
      <c r="X1111" s="267"/>
      <c r="Y1111" s="267"/>
      <c r="Z1111" s="267"/>
    </row>
    <row r="1112">
      <c r="A1112" s="382">
        <v>17203.0</v>
      </c>
      <c r="B1112" s="383">
        <v>470207.0</v>
      </c>
      <c r="C1112" s="384">
        <v>45744.0</v>
      </c>
      <c r="D1112" s="386"/>
      <c r="E1112" s="386"/>
      <c r="F1112" s="386"/>
      <c r="G1112" s="385" t="s">
        <v>2779</v>
      </c>
      <c r="H1112" s="387" t="s">
        <v>1378</v>
      </c>
      <c r="I1112" s="398">
        <v>92.56</v>
      </c>
      <c r="J1112" s="389" t="s">
        <v>2780</v>
      </c>
      <c r="K1112" s="267"/>
      <c r="L1112" s="267"/>
      <c r="M1112" s="267"/>
      <c r="N1112" s="267"/>
      <c r="O1112" s="267"/>
      <c r="P1112" s="267"/>
      <c r="Q1112" s="267"/>
      <c r="R1112" s="267"/>
      <c r="S1112" s="267"/>
      <c r="T1112" s="267"/>
      <c r="U1112" s="267"/>
      <c r="V1112" s="267"/>
      <c r="W1112" s="267"/>
      <c r="X1112" s="267"/>
      <c r="Y1112" s="267"/>
      <c r="Z1112" s="267"/>
    </row>
    <row r="1113">
      <c r="A1113" s="344">
        <v>15182.0</v>
      </c>
      <c r="B1113" s="345">
        <v>470208.0</v>
      </c>
      <c r="C1113" s="346">
        <v>45744.0</v>
      </c>
      <c r="D1113" s="347" t="s">
        <v>2781</v>
      </c>
      <c r="E1113" s="347" t="s">
        <v>828</v>
      </c>
      <c r="F1113" s="347" t="s">
        <v>1823</v>
      </c>
      <c r="G1113" s="348"/>
      <c r="H1113" s="349" t="s">
        <v>2782</v>
      </c>
      <c r="I1113" s="350">
        <f>7722.89+469.49*12</f>
        <v>13356.77</v>
      </c>
      <c r="J1113" s="351" t="s">
        <v>2783</v>
      </c>
      <c r="K1113" s="17"/>
      <c r="L1113" s="17"/>
      <c r="M1113" s="17"/>
      <c r="N1113" s="17"/>
      <c r="O1113" s="17"/>
      <c r="P1113" s="17"/>
      <c r="Q1113" s="17"/>
      <c r="R1113" s="17"/>
      <c r="S1113" s="17"/>
      <c r="T1113" s="17"/>
      <c r="U1113" s="17"/>
      <c r="V1113" s="17"/>
      <c r="W1113" s="17"/>
      <c r="X1113" s="17"/>
      <c r="Y1113" s="17"/>
      <c r="Z1113" s="17"/>
    </row>
    <row r="1114">
      <c r="A1114" s="382" t="s">
        <v>2784</v>
      </c>
      <c r="B1114" s="383">
        <v>470209.0</v>
      </c>
      <c r="C1114" s="384">
        <v>45744.0</v>
      </c>
      <c r="D1114" s="386"/>
      <c r="E1114" s="386"/>
      <c r="F1114" s="386"/>
      <c r="G1114" s="385" t="s">
        <v>2785</v>
      </c>
      <c r="H1114" s="387" t="s">
        <v>1349</v>
      </c>
      <c r="I1114" s="398">
        <v>396.64</v>
      </c>
      <c r="J1114" s="389" t="s">
        <v>2786</v>
      </c>
      <c r="K1114" s="267"/>
      <c r="L1114" s="267"/>
      <c r="M1114" s="267"/>
      <c r="N1114" s="267"/>
      <c r="O1114" s="267"/>
      <c r="P1114" s="267"/>
      <c r="Q1114" s="267"/>
      <c r="R1114" s="267"/>
      <c r="S1114" s="267"/>
      <c r="T1114" s="267"/>
      <c r="U1114" s="267"/>
      <c r="V1114" s="267"/>
      <c r="W1114" s="267"/>
      <c r="X1114" s="267"/>
      <c r="Y1114" s="267"/>
      <c r="Z1114" s="267"/>
    </row>
    <row r="1115">
      <c r="A1115" s="382" t="s">
        <v>2787</v>
      </c>
      <c r="B1115" s="383">
        <v>470210.0</v>
      </c>
      <c r="C1115" s="384">
        <v>45744.0</v>
      </c>
      <c r="D1115" s="386"/>
      <c r="E1115" s="386"/>
      <c r="F1115" s="386"/>
      <c r="G1115" s="385" t="s">
        <v>2785</v>
      </c>
      <c r="H1115" s="387" t="s">
        <v>2788</v>
      </c>
      <c r="I1115" s="398">
        <v>396.64</v>
      </c>
      <c r="J1115" s="389" t="s">
        <v>2789</v>
      </c>
      <c r="K1115" s="267"/>
      <c r="L1115" s="267"/>
      <c r="M1115" s="267"/>
      <c r="N1115" s="267"/>
      <c r="O1115" s="267"/>
      <c r="P1115" s="267"/>
      <c r="Q1115" s="267"/>
      <c r="R1115" s="267"/>
      <c r="S1115" s="267"/>
      <c r="T1115" s="267"/>
      <c r="U1115" s="267"/>
      <c r="V1115" s="267"/>
      <c r="W1115" s="267"/>
      <c r="X1115" s="267"/>
      <c r="Y1115" s="267"/>
      <c r="Z1115" s="267"/>
    </row>
    <row r="1116">
      <c r="A1116" s="382">
        <v>17293.0</v>
      </c>
      <c r="B1116" s="383">
        <v>470211.0</v>
      </c>
      <c r="C1116" s="384">
        <v>45744.0</v>
      </c>
      <c r="D1116" s="386"/>
      <c r="E1116" s="386"/>
      <c r="F1116" s="386"/>
      <c r="G1116" s="385" t="s">
        <v>2045</v>
      </c>
      <c r="H1116" s="387" t="s">
        <v>2790</v>
      </c>
      <c r="I1116" s="398">
        <v>809.31</v>
      </c>
      <c r="J1116" s="389" t="s">
        <v>2791</v>
      </c>
      <c r="K1116" s="267"/>
      <c r="L1116" s="267"/>
      <c r="M1116" s="267"/>
      <c r="N1116" s="267"/>
      <c r="O1116" s="267"/>
      <c r="P1116" s="267"/>
      <c r="Q1116" s="267"/>
      <c r="R1116" s="267"/>
      <c r="S1116" s="267"/>
      <c r="T1116" s="267"/>
      <c r="U1116" s="267"/>
      <c r="V1116" s="267"/>
      <c r="W1116" s="267"/>
      <c r="X1116" s="267"/>
      <c r="Y1116" s="267"/>
      <c r="Z1116" s="267"/>
    </row>
    <row r="1117">
      <c r="A1117" s="382">
        <v>17294.0</v>
      </c>
      <c r="B1117" s="383">
        <v>470212.0</v>
      </c>
      <c r="C1117" s="384">
        <v>45744.0</v>
      </c>
      <c r="D1117" s="386"/>
      <c r="E1117" s="386"/>
      <c r="F1117" s="386"/>
      <c r="G1117" s="385" t="s">
        <v>2045</v>
      </c>
      <c r="H1117" s="387" t="s">
        <v>2790</v>
      </c>
      <c r="I1117" s="398">
        <v>809.31</v>
      </c>
      <c r="J1117" s="389" t="s">
        <v>2792</v>
      </c>
      <c r="K1117" s="267"/>
      <c r="L1117" s="267"/>
      <c r="M1117" s="267"/>
      <c r="N1117" s="267"/>
      <c r="O1117" s="267"/>
      <c r="P1117" s="267"/>
      <c r="Q1117" s="267"/>
      <c r="R1117" s="267"/>
      <c r="S1117" s="267"/>
      <c r="T1117" s="267"/>
      <c r="U1117" s="267"/>
      <c r="V1117" s="267"/>
      <c r="W1117" s="267"/>
      <c r="X1117" s="267"/>
      <c r="Y1117" s="267"/>
      <c r="Z1117" s="267"/>
    </row>
    <row r="1118">
      <c r="A1118" s="382">
        <v>17384.0</v>
      </c>
      <c r="B1118" s="383">
        <v>470213.0</v>
      </c>
      <c r="C1118" s="384">
        <v>45744.0</v>
      </c>
      <c r="D1118" s="385" t="s">
        <v>1728</v>
      </c>
      <c r="E1118" s="385" t="s">
        <v>2372</v>
      </c>
      <c r="F1118" s="385" t="s">
        <v>1609</v>
      </c>
      <c r="G1118" s="386"/>
      <c r="H1118" s="387" t="s">
        <v>1434</v>
      </c>
      <c r="I1118" s="398">
        <v>809.31</v>
      </c>
      <c r="J1118" s="389" t="s">
        <v>2793</v>
      </c>
      <c r="K1118" s="267"/>
      <c r="L1118" s="267"/>
      <c r="M1118" s="267"/>
      <c r="N1118" s="267"/>
      <c r="O1118" s="267"/>
      <c r="P1118" s="267"/>
      <c r="Q1118" s="267"/>
      <c r="R1118" s="267"/>
      <c r="S1118" s="267"/>
      <c r="T1118" s="267"/>
      <c r="U1118" s="267"/>
      <c r="V1118" s="267"/>
      <c r="W1118" s="267"/>
      <c r="X1118" s="267"/>
      <c r="Y1118" s="267"/>
      <c r="Z1118" s="267"/>
    </row>
    <row r="1119">
      <c r="A1119" s="382">
        <v>15387.0</v>
      </c>
      <c r="B1119" s="383">
        <v>470214.0</v>
      </c>
      <c r="C1119" s="384">
        <v>45744.0</v>
      </c>
      <c r="D1119" s="385" t="s">
        <v>2794</v>
      </c>
      <c r="E1119" s="385" t="s">
        <v>2795</v>
      </c>
      <c r="F1119" s="385" t="s">
        <v>2796</v>
      </c>
      <c r="G1119" s="386"/>
      <c r="H1119" s="387" t="s">
        <v>2463</v>
      </c>
      <c r="I1119" s="388">
        <f>749.55+987.9</f>
        <v>1737.45</v>
      </c>
      <c r="J1119" s="389" t="s">
        <v>2797</v>
      </c>
      <c r="K1119" s="267"/>
      <c r="L1119" s="267"/>
      <c r="M1119" s="267"/>
      <c r="N1119" s="267"/>
      <c r="O1119" s="267"/>
      <c r="P1119" s="267"/>
      <c r="Q1119" s="267"/>
      <c r="R1119" s="267"/>
      <c r="S1119" s="267"/>
      <c r="T1119" s="267"/>
      <c r="U1119" s="267"/>
      <c r="V1119" s="267"/>
      <c r="W1119" s="267"/>
      <c r="X1119" s="267"/>
      <c r="Y1119" s="267"/>
      <c r="Z1119" s="267"/>
    </row>
    <row r="1120">
      <c r="A1120" s="382" t="s">
        <v>2798</v>
      </c>
      <c r="B1120" s="383">
        <v>470215.0</v>
      </c>
      <c r="C1120" s="384">
        <v>45744.0</v>
      </c>
      <c r="D1120" s="385" t="s">
        <v>2799</v>
      </c>
      <c r="E1120" s="386"/>
      <c r="F1120" s="386"/>
      <c r="G1120" s="386"/>
      <c r="H1120" s="387" t="s">
        <v>1394</v>
      </c>
      <c r="I1120" s="398">
        <v>749.55</v>
      </c>
      <c r="J1120" s="389" t="s">
        <v>2798</v>
      </c>
      <c r="K1120" s="267"/>
      <c r="L1120" s="267"/>
      <c r="M1120" s="267"/>
      <c r="N1120" s="267"/>
      <c r="O1120" s="267"/>
      <c r="P1120" s="267"/>
      <c r="Q1120" s="267"/>
      <c r="R1120" s="267"/>
      <c r="S1120" s="267"/>
      <c r="T1120" s="267"/>
      <c r="U1120" s="267"/>
      <c r="V1120" s="267"/>
      <c r="W1120" s="267"/>
      <c r="X1120" s="267"/>
      <c r="Y1120" s="267"/>
      <c r="Z1120" s="267"/>
    </row>
    <row r="1121">
      <c r="A1121" s="382">
        <v>15261.0</v>
      </c>
      <c r="B1121" s="383">
        <v>470216.0</v>
      </c>
      <c r="C1121" s="384">
        <v>45747.0</v>
      </c>
      <c r="D1121" s="385" t="s">
        <v>2800</v>
      </c>
      <c r="E1121" s="385" t="s">
        <v>2801</v>
      </c>
      <c r="F1121" s="385" t="s">
        <v>2237</v>
      </c>
      <c r="G1121" s="386"/>
      <c r="H1121" s="387" t="s">
        <v>2124</v>
      </c>
      <c r="I1121" s="398">
        <v>3861.45</v>
      </c>
      <c r="J1121" s="389" t="s">
        <v>2802</v>
      </c>
      <c r="K1121" s="267"/>
      <c r="L1121" s="267"/>
      <c r="M1121" s="267"/>
      <c r="N1121" s="267"/>
      <c r="O1121" s="267"/>
      <c r="P1121" s="267"/>
      <c r="Q1121" s="267"/>
      <c r="R1121" s="267"/>
      <c r="S1121" s="267"/>
      <c r="T1121" s="267"/>
      <c r="U1121" s="267"/>
      <c r="V1121" s="267"/>
      <c r="W1121" s="267"/>
      <c r="X1121" s="267"/>
      <c r="Y1121" s="267"/>
      <c r="Z1121" s="267"/>
    </row>
    <row r="1122">
      <c r="A1122" s="382">
        <v>17023.0</v>
      </c>
      <c r="B1122" s="383">
        <v>470217.0</v>
      </c>
      <c r="C1122" s="384">
        <v>45747.0</v>
      </c>
      <c r="D1122" s="385" t="s">
        <v>2803</v>
      </c>
      <c r="E1122" s="385" t="s">
        <v>2804</v>
      </c>
      <c r="F1122" s="385" t="s">
        <v>248</v>
      </c>
      <c r="G1122" s="386"/>
      <c r="H1122" s="387" t="s">
        <v>1394</v>
      </c>
      <c r="I1122" s="398">
        <v>749.55</v>
      </c>
      <c r="J1122" s="389" t="s">
        <v>2805</v>
      </c>
      <c r="K1122" s="267"/>
      <c r="L1122" s="267"/>
      <c r="M1122" s="267"/>
      <c r="N1122" s="267"/>
      <c r="O1122" s="267"/>
      <c r="P1122" s="267"/>
      <c r="Q1122" s="267"/>
      <c r="R1122" s="267"/>
      <c r="S1122" s="267"/>
      <c r="T1122" s="267"/>
      <c r="U1122" s="267"/>
      <c r="V1122" s="267"/>
      <c r="W1122" s="267"/>
      <c r="X1122" s="267"/>
      <c r="Y1122" s="267"/>
      <c r="Z1122" s="267"/>
    </row>
    <row r="1123">
      <c r="A1123" s="382" t="s">
        <v>2806</v>
      </c>
      <c r="B1123" s="383">
        <v>470218.0</v>
      </c>
      <c r="C1123" s="384">
        <v>45747.0</v>
      </c>
      <c r="D1123" s="386"/>
      <c r="E1123" s="386"/>
      <c r="F1123" s="386"/>
      <c r="G1123" s="385" t="s">
        <v>2807</v>
      </c>
      <c r="H1123" s="387" t="s">
        <v>1378</v>
      </c>
      <c r="I1123" s="398">
        <v>92.56</v>
      </c>
      <c r="J1123" s="389" t="s">
        <v>2808</v>
      </c>
      <c r="K1123" s="267"/>
      <c r="L1123" s="267"/>
      <c r="M1123" s="267"/>
      <c r="N1123" s="267"/>
      <c r="O1123" s="267"/>
      <c r="P1123" s="267"/>
      <c r="Q1123" s="267"/>
      <c r="R1123" s="267"/>
      <c r="S1123" s="267"/>
      <c r="T1123" s="267"/>
      <c r="U1123" s="267"/>
      <c r="V1123" s="267"/>
      <c r="W1123" s="267"/>
      <c r="X1123" s="267"/>
      <c r="Y1123" s="267"/>
      <c r="Z1123" s="267"/>
    </row>
    <row r="1124">
      <c r="A1124" s="382" t="s">
        <v>2809</v>
      </c>
      <c r="B1124" s="383">
        <v>470219.0</v>
      </c>
      <c r="C1124" s="384">
        <v>45747.0</v>
      </c>
      <c r="D1124" s="385" t="s">
        <v>2810</v>
      </c>
      <c r="E1124" s="385" t="s">
        <v>2811</v>
      </c>
      <c r="F1124" s="385" t="s">
        <v>2812</v>
      </c>
      <c r="G1124" s="386"/>
      <c r="H1124" s="387" t="s">
        <v>2813</v>
      </c>
      <c r="I1124" s="398">
        <v>396.64</v>
      </c>
      <c r="J1124" s="389" t="s">
        <v>2814</v>
      </c>
      <c r="K1124" s="267"/>
      <c r="L1124" s="267"/>
      <c r="M1124" s="267"/>
      <c r="N1124" s="267"/>
      <c r="O1124" s="267"/>
      <c r="P1124" s="267"/>
      <c r="Q1124" s="267"/>
      <c r="R1124" s="267"/>
      <c r="S1124" s="267"/>
      <c r="T1124" s="267"/>
      <c r="U1124" s="267"/>
      <c r="V1124" s="267"/>
      <c r="W1124" s="267"/>
      <c r="X1124" s="267"/>
      <c r="Y1124" s="267"/>
      <c r="Z1124" s="267"/>
    </row>
    <row r="1125">
      <c r="A1125" s="382">
        <v>17377.0</v>
      </c>
      <c r="B1125" s="383">
        <v>470220.0</v>
      </c>
      <c r="C1125" s="450">
        <v>45747.0</v>
      </c>
      <c r="D1125" s="385" t="s">
        <v>1619</v>
      </c>
      <c r="E1125" s="385" t="s">
        <v>1431</v>
      </c>
      <c r="F1125" s="385" t="s">
        <v>2815</v>
      </c>
      <c r="G1125" s="386"/>
      <c r="H1125" s="387" t="s">
        <v>1434</v>
      </c>
      <c r="I1125" s="398">
        <v>809.31</v>
      </c>
      <c r="J1125" s="389" t="s">
        <v>2816</v>
      </c>
      <c r="K1125" s="267"/>
      <c r="L1125" s="267"/>
      <c r="M1125" s="267"/>
      <c r="N1125" s="267"/>
      <c r="O1125" s="267"/>
      <c r="P1125" s="267"/>
      <c r="Q1125" s="267"/>
      <c r="R1125" s="267"/>
      <c r="S1125" s="267"/>
      <c r="T1125" s="267"/>
      <c r="U1125" s="267"/>
      <c r="V1125" s="267"/>
      <c r="W1125" s="267"/>
      <c r="X1125" s="267"/>
      <c r="Y1125" s="267"/>
      <c r="Z1125" s="267"/>
    </row>
    <row r="1126">
      <c r="A1126" s="382">
        <v>13560.0</v>
      </c>
      <c r="B1126" s="383">
        <v>470221.0</v>
      </c>
      <c r="C1126" s="384">
        <v>45747.0</v>
      </c>
      <c r="D1126" s="385" t="s">
        <v>2817</v>
      </c>
      <c r="E1126" s="385" t="s">
        <v>105</v>
      </c>
      <c r="F1126" s="386"/>
      <c r="G1126" s="386"/>
      <c r="H1126" s="387" t="s">
        <v>2058</v>
      </c>
      <c r="I1126" s="398">
        <v>92.56</v>
      </c>
      <c r="J1126" s="389" t="s">
        <v>2818</v>
      </c>
      <c r="K1126" s="267"/>
      <c r="L1126" s="267"/>
      <c r="M1126" s="267"/>
      <c r="N1126" s="267"/>
      <c r="O1126" s="267"/>
      <c r="P1126" s="267"/>
      <c r="Q1126" s="267"/>
      <c r="R1126" s="267"/>
      <c r="S1126" s="267"/>
      <c r="T1126" s="267"/>
      <c r="U1126" s="267"/>
      <c r="V1126" s="267"/>
      <c r="W1126" s="267"/>
      <c r="X1126" s="267"/>
      <c r="Y1126" s="267"/>
      <c r="Z1126" s="267"/>
    </row>
    <row r="1127">
      <c r="A1127" s="344"/>
      <c r="B1127" s="345">
        <v>470222.0</v>
      </c>
      <c r="C1127" s="346">
        <v>45747.0</v>
      </c>
      <c r="D1127" s="347" t="s">
        <v>2794</v>
      </c>
      <c r="E1127" s="347" t="s">
        <v>2795</v>
      </c>
      <c r="F1127" s="347" t="s">
        <v>2796</v>
      </c>
      <c r="G1127" s="348"/>
      <c r="H1127" s="349" t="s">
        <v>2819</v>
      </c>
      <c r="I1127" s="350">
        <f>749.55+987.9</f>
        <v>1737.45</v>
      </c>
      <c r="J1127" s="380"/>
      <c r="K1127" s="17"/>
      <c r="L1127" s="17"/>
      <c r="M1127" s="17"/>
      <c r="N1127" s="17"/>
      <c r="O1127" s="17"/>
      <c r="P1127" s="17"/>
      <c r="Q1127" s="17"/>
      <c r="R1127" s="17"/>
      <c r="S1127" s="17"/>
      <c r="T1127" s="17"/>
      <c r="U1127" s="17"/>
      <c r="V1127" s="17"/>
      <c r="W1127" s="17"/>
      <c r="X1127" s="17"/>
      <c r="Y1127" s="17"/>
      <c r="Z1127" s="17"/>
    </row>
    <row r="1128">
      <c r="A1128" s="382">
        <v>16526.0</v>
      </c>
      <c r="B1128" s="383">
        <v>470223.0</v>
      </c>
      <c r="C1128" s="384">
        <v>45747.0</v>
      </c>
      <c r="D1128" s="385" t="s">
        <v>2820</v>
      </c>
      <c r="E1128" s="385" t="s">
        <v>2821</v>
      </c>
      <c r="F1128" s="385" t="s">
        <v>2822</v>
      </c>
      <c r="G1128" s="386"/>
      <c r="H1128" s="387" t="s">
        <v>1394</v>
      </c>
      <c r="I1128" s="398">
        <v>749.55</v>
      </c>
      <c r="J1128" s="389" t="s">
        <v>2823</v>
      </c>
      <c r="K1128" s="267"/>
      <c r="L1128" s="267"/>
      <c r="M1128" s="267"/>
      <c r="N1128" s="267"/>
      <c r="O1128" s="267"/>
      <c r="P1128" s="267"/>
      <c r="Q1128" s="267"/>
      <c r="R1128" s="267"/>
      <c r="S1128" s="267"/>
      <c r="T1128" s="267"/>
      <c r="U1128" s="267"/>
      <c r="V1128" s="267"/>
      <c r="W1128" s="267"/>
      <c r="X1128" s="267"/>
      <c r="Y1128" s="267"/>
      <c r="Z1128" s="267"/>
    </row>
    <row r="1129">
      <c r="A1129" s="382">
        <v>16998.0</v>
      </c>
      <c r="B1129" s="383">
        <v>470224.0</v>
      </c>
      <c r="C1129" s="384">
        <v>45747.0</v>
      </c>
      <c r="D1129" s="385" t="s">
        <v>1764</v>
      </c>
      <c r="E1129" s="385" t="s">
        <v>1156</v>
      </c>
      <c r="F1129" s="385" t="s">
        <v>828</v>
      </c>
      <c r="G1129" s="386"/>
      <c r="H1129" s="387" t="s">
        <v>2824</v>
      </c>
      <c r="I1129" s="398">
        <v>857.19</v>
      </c>
      <c r="J1129" s="389" t="s">
        <v>2825</v>
      </c>
      <c r="K1129" s="267"/>
      <c r="L1129" s="267"/>
      <c r="M1129" s="267"/>
      <c r="N1129" s="267"/>
      <c r="O1129" s="267"/>
      <c r="P1129" s="267"/>
      <c r="Q1129" s="267"/>
      <c r="R1129" s="267"/>
      <c r="S1129" s="267"/>
      <c r="T1129" s="267"/>
      <c r="U1129" s="267"/>
      <c r="V1129" s="267"/>
      <c r="W1129" s="267"/>
      <c r="X1129" s="267"/>
      <c r="Y1129" s="267"/>
      <c r="Z1129" s="267"/>
    </row>
    <row r="1130">
      <c r="A1130" s="382" t="s">
        <v>2826</v>
      </c>
      <c r="B1130" s="383">
        <v>470225.0</v>
      </c>
      <c r="C1130" s="384">
        <v>45747.0</v>
      </c>
      <c r="D1130" s="386"/>
      <c r="E1130" s="386"/>
      <c r="F1130" s="386"/>
      <c r="G1130" s="385" t="s">
        <v>2827</v>
      </c>
      <c r="H1130" s="387" t="s">
        <v>1362</v>
      </c>
      <c r="I1130" s="388">
        <f>396.64*2</f>
        <v>793.28</v>
      </c>
      <c r="J1130" s="389" t="s">
        <v>2828</v>
      </c>
      <c r="K1130" s="267"/>
      <c r="L1130" s="267"/>
      <c r="M1130" s="267"/>
      <c r="N1130" s="267"/>
      <c r="O1130" s="267"/>
      <c r="P1130" s="267"/>
      <c r="Q1130" s="267"/>
      <c r="R1130" s="267"/>
      <c r="S1130" s="267"/>
      <c r="T1130" s="267"/>
      <c r="U1130" s="267"/>
      <c r="V1130" s="267"/>
      <c r="W1130" s="267"/>
      <c r="X1130" s="267"/>
      <c r="Y1130" s="267"/>
      <c r="Z1130" s="267"/>
    </row>
    <row r="1131">
      <c r="A1131" s="379"/>
      <c r="B1131" s="345">
        <v>470226.0</v>
      </c>
      <c r="C1131" s="346">
        <v>45747.0</v>
      </c>
      <c r="D1131" s="348"/>
      <c r="E1131" s="348"/>
      <c r="F1131" s="348"/>
      <c r="G1131" s="347" t="s">
        <v>2829</v>
      </c>
      <c r="H1131" s="349" t="s">
        <v>2830</v>
      </c>
      <c r="I1131" s="352">
        <v>3273.36</v>
      </c>
      <c r="J1131" s="380"/>
      <c r="K1131" s="17"/>
      <c r="L1131" s="17"/>
      <c r="M1131" s="17"/>
      <c r="N1131" s="17"/>
      <c r="O1131" s="17"/>
      <c r="P1131" s="17"/>
      <c r="Q1131" s="17"/>
      <c r="R1131" s="17"/>
      <c r="S1131" s="17"/>
      <c r="T1131" s="17"/>
      <c r="U1131" s="17"/>
      <c r="V1131" s="17"/>
      <c r="W1131" s="17"/>
      <c r="X1131" s="17"/>
      <c r="Y1131" s="17"/>
      <c r="Z1131" s="17"/>
    </row>
    <row r="1132">
      <c r="A1132" s="379"/>
      <c r="B1132" s="345">
        <v>470227.0</v>
      </c>
      <c r="C1132" s="346">
        <v>45747.0</v>
      </c>
      <c r="D1132" s="348"/>
      <c r="E1132" s="348"/>
      <c r="F1132" s="348"/>
      <c r="G1132" s="347" t="s">
        <v>2829</v>
      </c>
      <c r="H1132" s="349" t="s">
        <v>2830</v>
      </c>
      <c r="I1132" s="352">
        <v>3273.36</v>
      </c>
      <c r="J1132" s="380"/>
      <c r="K1132" s="17"/>
      <c r="L1132" s="17"/>
      <c r="M1132" s="17"/>
      <c r="N1132" s="17"/>
      <c r="O1132" s="17"/>
      <c r="P1132" s="17"/>
      <c r="Q1132" s="17"/>
      <c r="R1132" s="17"/>
      <c r="S1132" s="17"/>
      <c r="T1132" s="17"/>
      <c r="U1132" s="17"/>
      <c r="V1132" s="17"/>
      <c r="W1132" s="17"/>
      <c r="X1132" s="17"/>
      <c r="Y1132" s="17"/>
      <c r="Z1132" s="17"/>
    </row>
    <row r="1133">
      <c r="A1133" s="379"/>
      <c r="B1133" s="345">
        <v>470228.0</v>
      </c>
      <c r="C1133" s="346">
        <v>45747.0</v>
      </c>
      <c r="D1133" s="348"/>
      <c r="E1133" s="348"/>
      <c r="F1133" s="348"/>
      <c r="G1133" s="347" t="s">
        <v>2829</v>
      </c>
      <c r="H1133" s="349" t="s">
        <v>2830</v>
      </c>
      <c r="I1133" s="352">
        <v>3273.36</v>
      </c>
      <c r="J1133" s="380"/>
      <c r="K1133" s="17"/>
      <c r="L1133" s="17"/>
      <c r="M1133" s="17"/>
      <c r="N1133" s="17"/>
      <c r="O1133" s="17"/>
      <c r="P1133" s="17"/>
      <c r="Q1133" s="17"/>
      <c r="R1133" s="17"/>
      <c r="S1133" s="17"/>
      <c r="T1133" s="17"/>
      <c r="U1133" s="17"/>
      <c r="V1133" s="17"/>
      <c r="W1133" s="17"/>
      <c r="X1133" s="17"/>
      <c r="Y1133" s="17"/>
      <c r="Z1133" s="17"/>
    </row>
    <row r="1134">
      <c r="A1134" s="379"/>
      <c r="B1134" s="345">
        <v>470229.0</v>
      </c>
      <c r="C1134" s="346">
        <v>45747.0</v>
      </c>
      <c r="D1134" s="348"/>
      <c r="E1134" s="348"/>
      <c r="F1134" s="348"/>
      <c r="G1134" s="347" t="s">
        <v>2829</v>
      </c>
      <c r="H1134" s="349" t="s">
        <v>2830</v>
      </c>
      <c r="I1134" s="352">
        <v>3273.36</v>
      </c>
      <c r="J1134" s="380"/>
      <c r="K1134" s="17"/>
      <c r="L1134" s="17"/>
      <c r="M1134" s="17"/>
      <c r="N1134" s="17"/>
      <c r="O1134" s="17"/>
      <c r="P1134" s="17"/>
      <c r="Q1134" s="17"/>
      <c r="R1134" s="17"/>
      <c r="S1134" s="17"/>
      <c r="T1134" s="17"/>
      <c r="U1134" s="17"/>
      <c r="V1134" s="17"/>
      <c r="W1134" s="17"/>
      <c r="X1134" s="17"/>
      <c r="Y1134" s="17"/>
      <c r="Z1134" s="17"/>
    </row>
    <row r="1135">
      <c r="A1135" s="379"/>
      <c r="B1135" s="345">
        <v>470230.0</v>
      </c>
      <c r="C1135" s="346">
        <v>45747.0</v>
      </c>
      <c r="D1135" s="348"/>
      <c r="E1135" s="348"/>
      <c r="F1135" s="348"/>
      <c r="G1135" s="347" t="s">
        <v>2829</v>
      </c>
      <c r="H1135" s="349" t="s">
        <v>2830</v>
      </c>
      <c r="I1135" s="352">
        <v>3273.36</v>
      </c>
      <c r="J1135" s="380"/>
      <c r="K1135" s="17"/>
      <c r="L1135" s="17"/>
      <c r="M1135" s="17"/>
      <c r="N1135" s="17"/>
      <c r="O1135" s="17"/>
      <c r="P1135" s="17"/>
      <c r="Q1135" s="17"/>
      <c r="R1135" s="17"/>
      <c r="S1135" s="17"/>
      <c r="T1135" s="17"/>
      <c r="U1135" s="17"/>
      <c r="V1135" s="17"/>
      <c r="W1135" s="17"/>
      <c r="X1135" s="17"/>
      <c r="Y1135" s="17"/>
      <c r="Z1135" s="17"/>
    </row>
    <row r="1136">
      <c r="A1136" s="379"/>
      <c r="B1136" s="345">
        <v>470231.0</v>
      </c>
      <c r="C1136" s="346">
        <v>45747.0</v>
      </c>
      <c r="D1136" s="348"/>
      <c r="E1136" s="348"/>
      <c r="F1136" s="348"/>
      <c r="G1136" s="347" t="s">
        <v>2829</v>
      </c>
      <c r="H1136" s="349" t="s">
        <v>2830</v>
      </c>
      <c r="I1136" s="352">
        <v>3273.36</v>
      </c>
      <c r="J1136" s="380"/>
      <c r="K1136" s="17"/>
      <c r="L1136" s="17"/>
      <c r="M1136" s="17"/>
      <c r="N1136" s="17"/>
      <c r="O1136" s="17"/>
      <c r="P1136" s="17"/>
      <c r="Q1136" s="17"/>
      <c r="R1136" s="17"/>
      <c r="S1136" s="17"/>
      <c r="T1136" s="17"/>
      <c r="U1136" s="17"/>
      <c r="V1136" s="17"/>
      <c r="W1136" s="17"/>
      <c r="X1136" s="17"/>
      <c r="Y1136" s="17"/>
      <c r="Z1136" s="17"/>
    </row>
    <row r="1137">
      <c r="A1137" s="379"/>
      <c r="B1137" s="345">
        <v>470232.0</v>
      </c>
      <c r="C1137" s="346">
        <v>45747.0</v>
      </c>
      <c r="D1137" s="348"/>
      <c r="E1137" s="348"/>
      <c r="F1137" s="348"/>
      <c r="G1137" s="347" t="s">
        <v>2829</v>
      </c>
      <c r="H1137" s="349" t="s">
        <v>2830</v>
      </c>
      <c r="I1137" s="352">
        <v>3273.36</v>
      </c>
      <c r="J1137" s="380"/>
      <c r="K1137" s="17"/>
      <c r="L1137" s="17"/>
      <c r="M1137" s="17"/>
      <c r="N1137" s="17"/>
      <c r="O1137" s="17"/>
      <c r="P1137" s="17"/>
      <c r="Q1137" s="17"/>
      <c r="R1137" s="17"/>
      <c r="S1137" s="17"/>
      <c r="T1137" s="17"/>
      <c r="U1137" s="17"/>
      <c r="V1137" s="17"/>
      <c r="W1137" s="17"/>
      <c r="X1137" s="17"/>
      <c r="Y1137" s="17"/>
      <c r="Z1137" s="17"/>
    </row>
    <row r="1138">
      <c r="A1138" s="379"/>
      <c r="B1138" s="345">
        <v>470233.0</v>
      </c>
      <c r="C1138" s="346">
        <v>45747.0</v>
      </c>
      <c r="D1138" s="348"/>
      <c r="E1138" s="348"/>
      <c r="F1138" s="348"/>
      <c r="G1138" s="347" t="s">
        <v>2829</v>
      </c>
      <c r="H1138" s="349" t="s">
        <v>2830</v>
      </c>
      <c r="I1138" s="352">
        <v>3273.36</v>
      </c>
      <c r="J1138" s="380"/>
      <c r="K1138" s="17"/>
      <c r="L1138" s="17"/>
      <c r="M1138" s="17"/>
      <c r="N1138" s="17"/>
      <c r="O1138" s="17"/>
      <c r="P1138" s="17"/>
      <c r="Q1138" s="17"/>
      <c r="R1138" s="17"/>
      <c r="S1138" s="17"/>
      <c r="T1138" s="17"/>
      <c r="U1138" s="17"/>
      <c r="V1138" s="17"/>
      <c r="W1138" s="17"/>
      <c r="X1138" s="17"/>
      <c r="Y1138" s="17"/>
      <c r="Z1138" s="17"/>
    </row>
    <row r="1139">
      <c r="A1139" s="379"/>
      <c r="B1139" s="345">
        <v>470234.0</v>
      </c>
      <c r="C1139" s="346">
        <v>45747.0</v>
      </c>
      <c r="D1139" s="348"/>
      <c r="E1139" s="348"/>
      <c r="F1139" s="348"/>
      <c r="G1139" s="347" t="s">
        <v>2829</v>
      </c>
      <c r="H1139" s="349" t="s">
        <v>2830</v>
      </c>
      <c r="I1139" s="352">
        <v>3273.36</v>
      </c>
      <c r="J1139" s="380"/>
      <c r="K1139" s="17"/>
      <c r="L1139" s="17"/>
      <c r="M1139" s="17"/>
      <c r="N1139" s="17"/>
      <c r="O1139" s="17"/>
      <c r="P1139" s="17"/>
      <c r="Q1139" s="17"/>
      <c r="R1139" s="17"/>
      <c r="S1139" s="17"/>
      <c r="T1139" s="17"/>
      <c r="U1139" s="17"/>
      <c r="V1139" s="17"/>
      <c r="W1139" s="17"/>
      <c r="X1139" s="17"/>
      <c r="Y1139" s="17"/>
      <c r="Z1139" s="17"/>
    </row>
    <row r="1140">
      <c r="A1140" s="379"/>
      <c r="B1140" s="345">
        <v>470235.0</v>
      </c>
      <c r="C1140" s="346">
        <v>45747.0</v>
      </c>
      <c r="D1140" s="348"/>
      <c r="E1140" s="348"/>
      <c r="F1140" s="348"/>
      <c r="G1140" s="347" t="s">
        <v>2829</v>
      </c>
      <c r="H1140" s="349" t="s">
        <v>2830</v>
      </c>
      <c r="I1140" s="352">
        <v>3273.36</v>
      </c>
      <c r="J1140" s="380"/>
      <c r="K1140" s="17"/>
      <c r="L1140" s="17"/>
      <c r="M1140" s="17"/>
      <c r="N1140" s="17"/>
      <c r="O1140" s="17"/>
      <c r="P1140" s="17"/>
      <c r="Q1140" s="17"/>
      <c r="R1140" s="17"/>
      <c r="S1140" s="17"/>
      <c r="T1140" s="17"/>
      <c r="U1140" s="17"/>
      <c r="V1140" s="17"/>
      <c r="W1140" s="17"/>
      <c r="X1140" s="17"/>
      <c r="Y1140" s="17"/>
      <c r="Z1140" s="17"/>
    </row>
    <row r="1141">
      <c r="A1141" s="344">
        <v>17308.0</v>
      </c>
      <c r="B1141" s="345">
        <v>470236.0</v>
      </c>
      <c r="C1141" s="346">
        <v>45747.0</v>
      </c>
      <c r="D1141" s="347" t="s">
        <v>2831</v>
      </c>
      <c r="E1141" s="347" t="s">
        <v>2832</v>
      </c>
      <c r="F1141" s="347" t="s">
        <v>2833</v>
      </c>
      <c r="G1141" s="348"/>
      <c r="H1141" s="349" t="s">
        <v>2834</v>
      </c>
      <c r="I1141" s="352">
        <v>92.56</v>
      </c>
      <c r="J1141" s="351" t="s">
        <v>2835</v>
      </c>
      <c r="K1141" s="17"/>
      <c r="L1141" s="17"/>
      <c r="M1141" s="17"/>
      <c r="N1141" s="17"/>
      <c r="O1141" s="17"/>
      <c r="P1141" s="17"/>
      <c r="Q1141" s="17"/>
      <c r="R1141" s="17"/>
      <c r="S1141" s="17"/>
      <c r="T1141" s="17"/>
      <c r="U1141" s="17"/>
      <c r="V1141" s="17"/>
      <c r="W1141" s="17"/>
      <c r="X1141" s="17"/>
      <c r="Y1141" s="17"/>
      <c r="Z1141" s="17"/>
    </row>
    <row r="1142">
      <c r="A1142" s="382" t="s">
        <v>2836</v>
      </c>
      <c r="B1142" s="383">
        <v>470237.0</v>
      </c>
      <c r="C1142" s="384">
        <v>45747.0</v>
      </c>
      <c r="D1142" s="385" t="s">
        <v>2831</v>
      </c>
      <c r="E1142" s="385" t="s">
        <v>2832</v>
      </c>
      <c r="F1142" s="385" t="s">
        <v>2833</v>
      </c>
      <c r="G1142" s="386"/>
      <c r="H1142" s="387" t="s">
        <v>2837</v>
      </c>
      <c r="I1142" s="398">
        <v>749.55</v>
      </c>
      <c r="J1142" s="389" t="s">
        <v>2838</v>
      </c>
      <c r="K1142" s="267"/>
      <c r="L1142" s="267"/>
      <c r="M1142" s="267"/>
      <c r="N1142" s="267"/>
      <c r="O1142" s="267"/>
      <c r="P1142" s="267"/>
      <c r="Q1142" s="267"/>
      <c r="R1142" s="267"/>
      <c r="S1142" s="267"/>
      <c r="T1142" s="267"/>
      <c r="U1142" s="267"/>
      <c r="V1142" s="267"/>
      <c r="W1142" s="267"/>
      <c r="X1142" s="267"/>
      <c r="Y1142" s="267"/>
      <c r="Z1142" s="267"/>
    </row>
    <row r="1143">
      <c r="A1143" s="382">
        <v>17485.0</v>
      </c>
      <c r="B1143" s="383">
        <v>470238.0</v>
      </c>
      <c r="C1143" s="384">
        <v>45747.0</v>
      </c>
      <c r="D1143" s="386"/>
      <c r="E1143" s="386"/>
      <c r="F1143" s="386"/>
      <c r="G1143" s="385" t="s">
        <v>2839</v>
      </c>
      <c r="H1143" s="387" t="s">
        <v>2181</v>
      </c>
      <c r="I1143" s="388">
        <f>209.27+92.56</f>
        <v>301.83</v>
      </c>
      <c r="J1143" s="389" t="s">
        <v>2840</v>
      </c>
      <c r="K1143" s="267"/>
      <c r="L1143" s="267"/>
      <c r="M1143" s="267"/>
      <c r="N1143" s="267"/>
      <c r="O1143" s="267"/>
      <c r="P1143" s="267"/>
      <c r="Q1143" s="267"/>
      <c r="R1143" s="267"/>
      <c r="S1143" s="267"/>
      <c r="T1143" s="267"/>
      <c r="U1143" s="267"/>
      <c r="V1143" s="267"/>
      <c r="W1143" s="267"/>
      <c r="X1143" s="267"/>
      <c r="Y1143" s="267"/>
      <c r="Z1143" s="267"/>
    </row>
    <row r="1144">
      <c r="A1144" s="344">
        <v>13495.0</v>
      </c>
      <c r="B1144" s="345">
        <v>470239.0</v>
      </c>
      <c r="C1144" s="346">
        <v>45747.0</v>
      </c>
      <c r="D1144" s="348"/>
      <c r="E1144" s="348"/>
      <c r="F1144" s="348"/>
      <c r="G1144" s="347" t="s">
        <v>2841</v>
      </c>
      <c r="H1144" s="349" t="s">
        <v>2842</v>
      </c>
      <c r="I1144" s="350">
        <f>7722.89+5633.88</f>
        <v>13356.77</v>
      </c>
      <c r="J1144" s="351" t="s">
        <v>2843</v>
      </c>
      <c r="K1144" s="17"/>
      <c r="L1144" s="17"/>
      <c r="M1144" s="17"/>
      <c r="N1144" s="17"/>
      <c r="O1144" s="17"/>
      <c r="P1144" s="17"/>
      <c r="Q1144" s="17"/>
      <c r="R1144" s="17"/>
      <c r="S1144" s="17"/>
      <c r="T1144" s="17"/>
      <c r="U1144" s="17"/>
      <c r="V1144" s="17"/>
      <c r="W1144" s="17"/>
      <c r="X1144" s="17"/>
      <c r="Y1144" s="17"/>
      <c r="Z1144" s="17"/>
    </row>
    <row r="1145">
      <c r="A1145" s="382">
        <v>17495.0</v>
      </c>
      <c r="B1145" s="383">
        <v>470240.0</v>
      </c>
      <c r="C1145" s="384">
        <v>45748.0</v>
      </c>
      <c r="D1145" s="386"/>
      <c r="E1145" s="386"/>
      <c r="F1145" s="386"/>
      <c r="G1145" s="385" t="s">
        <v>2844</v>
      </c>
      <c r="H1145" s="387" t="s">
        <v>2845</v>
      </c>
      <c r="I1145" s="388">
        <f>92.56*2</f>
        <v>185.12</v>
      </c>
      <c r="J1145" s="389" t="s">
        <v>2846</v>
      </c>
      <c r="K1145" s="267"/>
      <c r="L1145" s="267"/>
      <c r="M1145" s="267"/>
      <c r="N1145" s="267"/>
      <c r="O1145" s="267"/>
      <c r="P1145" s="267"/>
      <c r="Q1145" s="267"/>
      <c r="R1145" s="267"/>
      <c r="S1145" s="267"/>
      <c r="T1145" s="267"/>
      <c r="U1145" s="267"/>
      <c r="V1145" s="267"/>
      <c r="W1145" s="267"/>
      <c r="X1145" s="267"/>
      <c r="Y1145" s="267"/>
      <c r="Z1145" s="267"/>
    </row>
    <row r="1146">
      <c r="A1146" s="344" t="s">
        <v>2443</v>
      </c>
      <c r="B1146" s="345">
        <v>470241.0</v>
      </c>
      <c r="C1146" s="346">
        <v>45748.0</v>
      </c>
      <c r="D1146" s="347" t="s">
        <v>2847</v>
      </c>
      <c r="E1146" s="347" t="s">
        <v>2848</v>
      </c>
      <c r="F1146" s="347" t="s">
        <v>949</v>
      </c>
      <c r="G1146" s="348"/>
      <c r="H1146" s="349" t="s">
        <v>2445</v>
      </c>
      <c r="I1146" s="352">
        <v>1931.52</v>
      </c>
      <c r="J1146" s="380"/>
      <c r="K1146" s="17"/>
      <c r="L1146" s="17"/>
      <c r="M1146" s="17"/>
      <c r="N1146" s="17"/>
      <c r="O1146" s="17"/>
      <c r="P1146" s="17"/>
      <c r="Q1146" s="17"/>
      <c r="R1146" s="17"/>
      <c r="S1146" s="17"/>
      <c r="T1146" s="17"/>
      <c r="U1146" s="17"/>
      <c r="V1146" s="17"/>
      <c r="W1146" s="17"/>
      <c r="X1146" s="17"/>
      <c r="Y1146" s="17"/>
      <c r="Z1146" s="17"/>
    </row>
    <row r="1147">
      <c r="A1147" s="382">
        <v>16331.0</v>
      </c>
      <c r="B1147" s="383">
        <v>470242.0</v>
      </c>
      <c r="C1147" s="384">
        <v>45748.0</v>
      </c>
      <c r="D1147" s="385" t="s">
        <v>2849</v>
      </c>
      <c r="E1147" s="385" t="s">
        <v>1156</v>
      </c>
      <c r="F1147" s="385" t="s">
        <v>2850</v>
      </c>
      <c r="G1147" s="386"/>
      <c r="H1147" s="387" t="s">
        <v>2124</v>
      </c>
      <c r="I1147" s="398">
        <v>3861.46</v>
      </c>
      <c r="J1147" s="389" t="s">
        <v>2851</v>
      </c>
      <c r="K1147" s="267"/>
      <c r="L1147" s="267"/>
      <c r="M1147" s="267"/>
      <c r="N1147" s="267"/>
      <c r="O1147" s="267"/>
      <c r="P1147" s="267"/>
      <c r="Q1147" s="267"/>
      <c r="R1147" s="267"/>
      <c r="S1147" s="267"/>
      <c r="T1147" s="267"/>
      <c r="U1147" s="267"/>
      <c r="V1147" s="267"/>
      <c r="W1147" s="267"/>
      <c r="X1147" s="267"/>
      <c r="Y1147" s="267"/>
      <c r="Z1147" s="267"/>
    </row>
    <row r="1148">
      <c r="A1148" s="344" t="s">
        <v>2443</v>
      </c>
      <c r="B1148" s="345">
        <v>470243.0</v>
      </c>
      <c r="C1148" s="346">
        <v>45748.0</v>
      </c>
      <c r="D1148" s="347" t="s">
        <v>2852</v>
      </c>
      <c r="E1148" s="347" t="s">
        <v>1919</v>
      </c>
      <c r="F1148" s="347" t="s">
        <v>316</v>
      </c>
      <c r="G1148" s="348"/>
      <c r="H1148" s="349" t="s">
        <v>2445</v>
      </c>
      <c r="I1148" s="352">
        <v>1931.52</v>
      </c>
      <c r="J1148" s="380"/>
      <c r="K1148" s="17"/>
      <c r="L1148" s="17"/>
      <c r="M1148" s="17"/>
      <c r="N1148" s="17"/>
      <c r="O1148" s="17"/>
      <c r="P1148" s="17"/>
      <c r="Q1148" s="17"/>
      <c r="R1148" s="17"/>
      <c r="S1148" s="17"/>
      <c r="T1148" s="17"/>
      <c r="U1148" s="17"/>
      <c r="V1148" s="17"/>
      <c r="W1148" s="17"/>
      <c r="X1148" s="17"/>
      <c r="Y1148" s="17"/>
      <c r="Z1148" s="17"/>
    </row>
    <row r="1149">
      <c r="A1149" s="382">
        <v>17304.0</v>
      </c>
      <c r="B1149" s="383">
        <v>470244.0</v>
      </c>
      <c r="C1149" s="384">
        <v>45748.0</v>
      </c>
      <c r="D1149" s="386"/>
      <c r="E1149" s="386"/>
      <c r="F1149" s="386"/>
      <c r="G1149" s="385" t="s">
        <v>2853</v>
      </c>
      <c r="H1149" s="387" t="s">
        <v>2854</v>
      </c>
      <c r="I1149" s="398">
        <v>3674.02</v>
      </c>
      <c r="J1149" s="389" t="s">
        <v>2855</v>
      </c>
      <c r="K1149" s="267"/>
      <c r="L1149" s="267"/>
      <c r="M1149" s="267"/>
      <c r="N1149" s="267"/>
      <c r="O1149" s="267"/>
      <c r="P1149" s="267"/>
      <c r="Q1149" s="267"/>
      <c r="R1149" s="267"/>
      <c r="S1149" s="267"/>
      <c r="T1149" s="267"/>
      <c r="U1149" s="267"/>
      <c r="V1149" s="267"/>
      <c r="W1149" s="267"/>
      <c r="X1149" s="267"/>
      <c r="Y1149" s="267"/>
      <c r="Z1149" s="267"/>
    </row>
    <row r="1150">
      <c r="A1150" s="382">
        <v>16544.0</v>
      </c>
      <c r="B1150" s="383">
        <v>470245.0</v>
      </c>
      <c r="C1150" s="384">
        <v>45748.0</v>
      </c>
      <c r="D1150" s="385" t="s">
        <v>2856</v>
      </c>
      <c r="E1150" s="385" t="s">
        <v>174</v>
      </c>
      <c r="F1150" s="385" t="s">
        <v>174</v>
      </c>
      <c r="G1150" s="386"/>
      <c r="H1150" s="387" t="s">
        <v>1432</v>
      </c>
      <c r="I1150" s="398">
        <v>209.27</v>
      </c>
      <c r="J1150" s="389" t="s">
        <v>2857</v>
      </c>
      <c r="K1150" s="267"/>
      <c r="L1150" s="267"/>
      <c r="M1150" s="267"/>
      <c r="N1150" s="267"/>
      <c r="O1150" s="267"/>
      <c r="P1150" s="267"/>
      <c r="Q1150" s="267"/>
      <c r="R1150" s="267"/>
      <c r="S1150" s="267"/>
      <c r="T1150" s="267"/>
      <c r="U1150" s="267"/>
      <c r="V1150" s="267"/>
      <c r="W1150" s="267"/>
      <c r="X1150" s="267"/>
      <c r="Y1150" s="267"/>
      <c r="Z1150" s="267"/>
    </row>
    <row r="1151">
      <c r="A1151" s="344" t="s">
        <v>2443</v>
      </c>
      <c r="B1151" s="345">
        <v>470246.0</v>
      </c>
      <c r="C1151" s="346">
        <v>45748.0</v>
      </c>
      <c r="D1151" s="347" t="s">
        <v>2858</v>
      </c>
      <c r="E1151" s="347" t="s">
        <v>165</v>
      </c>
      <c r="F1151" s="347" t="s">
        <v>2859</v>
      </c>
      <c r="G1151" s="348"/>
      <c r="H1151" s="349" t="s">
        <v>2445</v>
      </c>
      <c r="I1151" s="352">
        <v>1931.52</v>
      </c>
      <c r="J1151" s="380"/>
      <c r="K1151" s="17"/>
      <c r="L1151" s="17"/>
      <c r="M1151" s="17"/>
      <c r="N1151" s="17"/>
      <c r="O1151" s="17"/>
      <c r="P1151" s="17"/>
      <c r="Q1151" s="17"/>
      <c r="R1151" s="17"/>
      <c r="S1151" s="17"/>
      <c r="T1151" s="17"/>
      <c r="U1151" s="17"/>
      <c r="V1151" s="17"/>
      <c r="W1151" s="17"/>
      <c r="X1151" s="17"/>
      <c r="Y1151" s="17"/>
      <c r="Z1151" s="17"/>
    </row>
    <row r="1152">
      <c r="A1152" s="382">
        <v>17239.0</v>
      </c>
      <c r="B1152" s="383">
        <v>470247.0</v>
      </c>
      <c r="C1152" s="384">
        <v>45748.0</v>
      </c>
      <c r="D1152" s="385" t="s">
        <v>2860</v>
      </c>
      <c r="E1152" s="385" t="s">
        <v>425</v>
      </c>
      <c r="F1152" s="386"/>
      <c r="G1152" s="386"/>
      <c r="H1152" s="387" t="s">
        <v>1378</v>
      </c>
      <c r="I1152" s="398">
        <v>92.56</v>
      </c>
      <c r="J1152" s="389" t="s">
        <v>2861</v>
      </c>
      <c r="K1152" s="267"/>
      <c r="L1152" s="267"/>
      <c r="M1152" s="267"/>
      <c r="N1152" s="267"/>
      <c r="O1152" s="267"/>
      <c r="P1152" s="267"/>
      <c r="Q1152" s="267"/>
      <c r="R1152" s="267"/>
      <c r="S1152" s="267"/>
      <c r="T1152" s="267"/>
      <c r="U1152" s="267"/>
      <c r="V1152" s="267"/>
      <c r="W1152" s="267"/>
      <c r="X1152" s="267"/>
      <c r="Y1152" s="267"/>
      <c r="Z1152" s="267"/>
    </row>
    <row r="1153">
      <c r="A1153" s="382">
        <v>15668.0</v>
      </c>
      <c r="B1153" s="383">
        <v>470248.0</v>
      </c>
      <c r="C1153" s="384">
        <v>45748.0</v>
      </c>
      <c r="D1153" s="385" t="s">
        <v>2862</v>
      </c>
      <c r="E1153" s="385" t="s">
        <v>1883</v>
      </c>
      <c r="F1153" s="385" t="s">
        <v>2863</v>
      </c>
      <c r="G1153" s="386"/>
      <c r="H1153" s="387" t="s">
        <v>2020</v>
      </c>
      <c r="I1153" s="388">
        <f>92.56+209.27</f>
        <v>301.83</v>
      </c>
      <c r="J1153" s="389" t="s">
        <v>2864</v>
      </c>
      <c r="K1153" s="267"/>
      <c r="L1153" s="267"/>
      <c r="M1153" s="267"/>
      <c r="N1153" s="267"/>
      <c r="O1153" s="267"/>
      <c r="P1153" s="267"/>
      <c r="Q1153" s="267"/>
      <c r="R1153" s="267"/>
      <c r="S1153" s="267"/>
      <c r="T1153" s="267"/>
      <c r="U1153" s="267"/>
      <c r="V1153" s="267"/>
      <c r="W1153" s="267"/>
      <c r="X1153" s="267"/>
      <c r="Y1153" s="267"/>
      <c r="Z1153" s="267"/>
    </row>
    <row r="1154">
      <c r="A1154" s="382">
        <v>17518.0</v>
      </c>
      <c r="B1154" s="383">
        <v>470249.0</v>
      </c>
      <c r="C1154" s="384">
        <v>45748.0</v>
      </c>
      <c r="D1154" s="385" t="s">
        <v>2414</v>
      </c>
      <c r="E1154" s="385" t="s">
        <v>2415</v>
      </c>
      <c r="F1154" s="385" t="s">
        <v>2416</v>
      </c>
      <c r="G1154" s="386"/>
      <c r="H1154" s="387" t="s">
        <v>1804</v>
      </c>
      <c r="I1154" s="398">
        <v>857.19</v>
      </c>
      <c r="J1154" s="389" t="s">
        <v>2865</v>
      </c>
      <c r="K1154" s="267"/>
      <c r="L1154" s="267"/>
      <c r="M1154" s="267"/>
      <c r="N1154" s="267"/>
      <c r="O1154" s="267"/>
      <c r="P1154" s="267"/>
      <c r="Q1154" s="267"/>
      <c r="R1154" s="267"/>
      <c r="S1154" s="267"/>
      <c r="T1154" s="267"/>
      <c r="U1154" s="267"/>
      <c r="V1154" s="267"/>
      <c r="W1154" s="267"/>
      <c r="X1154" s="267"/>
      <c r="Y1154" s="267"/>
      <c r="Z1154" s="267"/>
    </row>
    <row r="1155">
      <c r="A1155" s="382">
        <v>16712.0</v>
      </c>
      <c r="B1155" s="383">
        <v>470250.0</v>
      </c>
      <c r="C1155" s="384">
        <v>45748.0</v>
      </c>
      <c r="D1155" s="386"/>
      <c r="E1155" s="386"/>
      <c r="F1155" s="386"/>
      <c r="G1155" s="385" t="s">
        <v>2866</v>
      </c>
      <c r="H1155" s="387" t="s">
        <v>1394</v>
      </c>
      <c r="I1155" s="398">
        <v>749.55</v>
      </c>
      <c r="J1155" s="389" t="s">
        <v>2867</v>
      </c>
      <c r="K1155" s="267"/>
      <c r="L1155" s="267"/>
      <c r="M1155" s="267"/>
      <c r="N1155" s="267"/>
      <c r="O1155" s="267"/>
      <c r="P1155" s="267"/>
      <c r="Q1155" s="267"/>
      <c r="R1155" s="267"/>
      <c r="S1155" s="267"/>
      <c r="T1155" s="267"/>
      <c r="U1155" s="267"/>
      <c r="V1155" s="267"/>
      <c r="W1155" s="267"/>
      <c r="X1155" s="267"/>
      <c r="Y1155" s="267"/>
      <c r="Z1155" s="267"/>
    </row>
    <row r="1156">
      <c r="A1156" s="382">
        <v>16713.0</v>
      </c>
      <c r="B1156" s="383">
        <v>470251.0</v>
      </c>
      <c r="C1156" s="384">
        <v>45748.0</v>
      </c>
      <c r="D1156" s="386"/>
      <c r="E1156" s="386"/>
      <c r="F1156" s="386"/>
      <c r="G1156" s="385" t="s">
        <v>2866</v>
      </c>
      <c r="H1156" s="387" t="s">
        <v>1394</v>
      </c>
      <c r="I1156" s="398">
        <v>749.55</v>
      </c>
      <c r="J1156" s="389" t="s">
        <v>2868</v>
      </c>
      <c r="K1156" s="267"/>
      <c r="L1156" s="267"/>
      <c r="M1156" s="267"/>
      <c r="N1156" s="267"/>
      <c r="O1156" s="267"/>
      <c r="P1156" s="267"/>
      <c r="Q1156" s="267"/>
      <c r="R1156" s="267"/>
      <c r="S1156" s="267"/>
      <c r="T1156" s="267"/>
      <c r="U1156" s="267"/>
      <c r="V1156" s="267"/>
      <c r="W1156" s="267"/>
      <c r="X1156" s="267"/>
      <c r="Y1156" s="267"/>
      <c r="Z1156" s="267"/>
    </row>
    <row r="1157">
      <c r="A1157" s="382">
        <v>16711.0</v>
      </c>
      <c r="B1157" s="383">
        <v>470252.0</v>
      </c>
      <c r="C1157" s="384">
        <v>45748.0</v>
      </c>
      <c r="D1157" s="386"/>
      <c r="E1157" s="386"/>
      <c r="F1157" s="386"/>
      <c r="G1157" s="385" t="s">
        <v>2866</v>
      </c>
      <c r="H1157" s="387" t="s">
        <v>1394</v>
      </c>
      <c r="I1157" s="398">
        <v>749.55</v>
      </c>
      <c r="J1157" s="389" t="s">
        <v>2869</v>
      </c>
      <c r="K1157" s="267"/>
      <c r="L1157" s="267"/>
      <c r="M1157" s="267"/>
      <c r="N1157" s="267"/>
      <c r="O1157" s="267"/>
      <c r="P1157" s="267"/>
      <c r="Q1157" s="267"/>
      <c r="R1157" s="267"/>
      <c r="S1157" s="267"/>
      <c r="T1157" s="267"/>
      <c r="U1157" s="267"/>
      <c r="V1157" s="267"/>
      <c r="W1157" s="267"/>
      <c r="X1157" s="267"/>
      <c r="Y1157" s="267"/>
      <c r="Z1157" s="267"/>
    </row>
    <row r="1158">
      <c r="A1158" s="382" t="s">
        <v>2870</v>
      </c>
      <c r="B1158" s="383">
        <v>470253.0</v>
      </c>
      <c r="C1158" s="384">
        <v>45749.0</v>
      </c>
      <c r="D1158" s="385" t="s">
        <v>2871</v>
      </c>
      <c r="E1158" s="385" t="s">
        <v>2872</v>
      </c>
      <c r="F1158" s="385" t="s">
        <v>2873</v>
      </c>
      <c r="G1158" s="386"/>
      <c r="H1158" s="387" t="s">
        <v>1394</v>
      </c>
      <c r="I1158" s="398">
        <v>749.55</v>
      </c>
      <c r="J1158" s="389" t="s">
        <v>2874</v>
      </c>
      <c r="K1158" s="267"/>
      <c r="L1158" s="267"/>
      <c r="M1158" s="267"/>
      <c r="N1158" s="267"/>
      <c r="O1158" s="267"/>
      <c r="P1158" s="267"/>
      <c r="Q1158" s="267"/>
      <c r="R1158" s="267"/>
      <c r="S1158" s="267"/>
      <c r="T1158" s="267"/>
      <c r="U1158" s="267"/>
      <c r="V1158" s="267"/>
      <c r="W1158" s="267"/>
      <c r="X1158" s="267"/>
      <c r="Y1158" s="267"/>
      <c r="Z1158" s="267"/>
    </row>
    <row r="1159">
      <c r="A1159" s="382">
        <v>16882.0</v>
      </c>
      <c r="B1159" s="383">
        <v>470254.0</v>
      </c>
      <c r="C1159" s="384">
        <v>45749.0</v>
      </c>
      <c r="D1159" s="385" t="s">
        <v>835</v>
      </c>
      <c r="E1159" s="385" t="s">
        <v>2699</v>
      </c>
      <c r="F1159" s="385" t="s">
        <v>824</v>
      </c>
      <c r="G1159" s="386"/>
      <c r="H1159" s="387" t="s">
        <v>1804</v>
      </c>
      <c r="I1159" s="398">
        <v>857.19</v>
      </c>
      <c r="J1159" s="389" t="s">
        <v>2875</v>
      </c>
      <c r="K1159" s="267"/>
      <c r="L1159" s="267"/>
      <c r="M1159" s="267"/>
      <c r="N1159" s="267"/>
      <c r="O1159" s="267"/>
      <c r="P1159" s="267"/>
      <c r="Q1159" s="267"/>
      <c r="R1159" s="267"/>
      <c r="S1159" s="267"/>
      <c r="T1159" s="267"/>
      <c r="U1159" s="267"/>
      <c r="V1159" s="267"/>
      <c r="W1159" s="267"/>
      <c r="X1159" s="267"/>
      <c r="Y1159" s="267"/>
      <c r="Z1159" s="267"/>
    </row>
    <row r="1160">
      <c r="A1160" s="382">
        <v>16085.0</v>
      </c>
      <c r="B1160" s="383">
        <v>470255.0</v>
      </c>
      <c r="C1160" s="384">
        <v>45749.0</v>
      </c>
      <c r="D1160" s="385" t="s">
        <v>2876</v>
      </c>
      <c r="E1160" s="385" t="s">
        <v>2877</v>
      </c>
      <c r="F1160" s="385" t="s">
        <v>237</v>
      </c>
      <c r="G1160" s="386"/>
      <c r="H1160" s="387" t="s">
        <v>1394</v>
      </c>
      <c r="I1160" s="398">
        <v>749.55</v>
      </c>
      <c r="J1160" s="389" t="s">
        <v>2878</v>
      </c>
      <c r="K1160" s="267"/>
      <c r="L1160" s="267"/>
      <c r="M1160" s="267"/>
      <c r="N1160" s="267"/>
      <c r="O1160" s="267"/>
      <c r="P1160" s="267"/>
      <c r="Q1160" s="267"/>
      <c r="R1160" s="267"/>
      <c r="S1160" s="267"/>
      <c r="T1160" s="267"/>
      <c r="U1160" s="267"/>
      <c r="V1160" s="267"/>
      <c r="W1160" s="267"/>
      <c r="X1160" s="267"/>
      <c r="Y1160" s="267"/>
      <c r="Z1160" s="267"/>
    </row>
    <row r="1161">
      <c r="A1161" s="344" t="s">
        <v>2443</v>
      </c>
      <c r="B1161" s="345">
        <v>470256.0</v>
      </c>
      <c r="C1161" s="346">
        <v>45749.0</v>
      </c>
      <c r="D1161" s="347" t="s">
        <v>474</v>
      </c>
      <c r="E1161" s="347" t="s">
        <v>2879</v>
      </c>
      <c r="F1161" s="347" t="s">
        <v>2318</v>
      </c>
      <c r="G1161" s="348"/>
      <c r="H1161" s="349" t="s">
        <v>2880</v>
      </c>
      <c r="I1161" s="352">
        <v>1931.52</v>
      </c>
      <c r="J1161" s="380"/>
      <c r="K1161" s="17"/>
      <c r="L1161" s="17"/>
      <c r="M1161" s="17"/>
      <c r="N1161" s="17"/>
      <c r="O1161" s="17"/>
      <c r="P1161" s="17"/>
      <c r="Q1161" s="17"/>
      <c r="R1161" s="17"/>
      <c r="S1161" s="17"/>
      <c r="T1161" s="17"/>
      <c r="U1161" s="17"/>
      <c r="V1161" s="17"/>
      <c r="W1161" s="17"/>
      <c r="X1161" s="17"/>
      <c r="Y1161" s="17"/>
      <c r="Z1161" s="17"/>
    </row>
    <row r="1162">
      <c r="A1162" s="382">
        <v>16800.0</v>
      </c>
      <c r="B1162" s="383">
        <v>470257.0</v>
      </c>
      <c r="C1162" s="384">
        <v>45749.0</v>
      </c>
      <c r="D1162" s="385" t="s">
        <v>2881</v>
      </c>
      <c r="E1162" s="385" t="s">
        <v>2882</v>
      </c>
      <c r="F1162" s="385" t="s">
        <v>2883</v>
      </c>
      <c r="G1162" s="386"/>
      <c r="H1162" s="387" t="s">
        <v>1394</v>
      </c>
      <c r="I1162" s="398">
        <v>749.55</v>
      </c>
      <c r="J1162" s="389" t="s">
        <v>2884</v>
      </c>
      <c r="K1162" s="267"/>
      <c r="L1162" s="267"/>
      <c r="M1162" s="267"/>
      <c r="N1162" s="267"/>
      <c r="O1162" s="267"/>
      <c r="P1162" s="267"/>
      <c r="Q1162" s="267"/>
      <c r="R1162" s="267"/>
      <c r="S1162" s="267"/>
      <c r="T1162" s="267"/>
      <c r="U1162" s="267"/>
      <c r="V1162" s="267"/>
      <c r="W1162" s="267"/>
      <c r="X1162" s="267"/>
      <c r="Y1162" s="267"/>
      <c r="Z1162" s="267"/>
    </row>
    <row r="1163" hidden="1">
      <c r="A1163" s="344">
        <v>17257.0</v>
      </c>
      <c r="B1163" s="345">
        <v>470258.0</v>
      </c>
      <c r="C1163" s="346">
        <v>45749.0</v>
      </c>
      <c r="D1163" s="348"/>
      <c r="E1163" s="348"/>
      <c r="F1163" s="348"/>
      <c r="G1163" s="347" t="s">
        <v>2885</v>
      </c>
      <c r="H1163" s="436"/>
      <c r="I1163" s="350"/>
      <c r="J1163" s="380"/>
      <c r="K1163" s="17"/>
      <c r="L1163" s="17"/>
      <c r="M1163" s="17"/>
      <c r="N1163" s="17"/>
      <c r="O1163" s="17"/>
      <c r="P1163" s="17"/>
      <c r="Q1163" s="17"/>
      <c r="R1163" s="17"/>
      <c r="S1163" s="17"/>
      <c r="T1163" s="17"/>
      <c r="U1163" s="17"/>
      <c r="V1163" s="17"/>
      <c r="W1163" s="17"/>
      <c r="X1163" s="17"/>
      <c r="Y1163" s="17"/>
      <c r="Z1163" s="17"/>
    </row>
    <row r="1164">
      <c r="A1164" s="382">
        <v>17257.0</v>
      </c>
      <c r="B1164" s="383">
        <v>470258.0</v>
      </c>
      <c r="C1164" s="384">
        <v>45749.0</v>
      </c>
      <c r="D1164" s="385"/>
      <c r="E1164" s="385"/>
      <c r="F1164" s="385"/>
      <c r="G1164" s="385" t="s">
        <v>2885</v>
      </c>
      <c r="H1164" s="387" t="s">
        <v>1434</v>
      </c>
      <c r="I1164" s="398">
        <v>809.31</v>
      </c>
      <c r="J1164" s="389" t="s">
        <v>2886</v>
      </c>
      <c r="K1164" s="408"/>
      <c r="L1164" s="267"/>
      <c r="M1164" s="267"/>
      <c r="N1164" s="267"/>
      <c r="O1164" s="267"/>
      <c r="P1164" s="267"/>
      <c r="Q1164" s="267"/>
      <c r="R1164" s="267"/>
      <c r="S1164" s="267"/>
      <c r="T1164" s="267"/>
      <c r="U1164" s="267"/>
      <c r="V1164" s="267"/>
      <c r="W1164" s="267"/>
      <c r="X1164" s="267"/>
      <c r="Y1164" s="267"/>
      <c r="Z1164" s="267"/>
    </row>
    <row r="1165">
      <c r="A1165" s="344" t="s">
        <v>2443</v>
      </c>
      <c r="B1165" s="345">
        <v>470259.0</v>
      </c>
      <c r="C1165" s="346">
        <v>45749.0</v>
      </c>
      <c r="D1165" s="347" t="s">
        <v>2887</v>
      </c>
      <c r="E1165" s="347" t="s">
        <v>165</v>
      </c>
      <c r="F1165" s="347" t="s">
        <v>2888</v>
      </c>
      <c r="G1165" s="348"/>
      <c r="H1165" s="349" t="s">
        <v>2880</v>
      </c>
      <c r="I1165" s="352">
        <v>1931.52</v>
      </c>
      <c r="J1165" s="351"/>
      <c r="K1165" s="451" t="s">
        <v>2398</v>
      </c>
      <c r="L1165" s="17"/>
      <c r="M1165" s="17"/>
      <c r="N1165" s="17"/>
      <c r="O1165" s="17"/>
      <c r="P1165" s="17"/>
      <c r="Q1165" s="17"/>
      <c r="R1165" s="17"/>
      <c r="S1165" s="17"/>
      <c r="T1165" s="17"/>
      <c r="U1165" s="17"/>
      <c r="V1165" s="17"/>
      <c r="W1165" s="17"/>
      <c r="X1165" s="17"/>
      <c r="Y1165" s="17"/>
      <c r="Z1165" s="17"/>
    </row>
    <row r="1166">
      <c r="A1166" s="382">
        <v>17445.0</v>
      </c>
      <c r="B1166" s="383">
        <v>470260.0</v>
      </c>
      <c r="C1166" s="384">
        <v>45749.0</v>
      </c>
      <c r="D1166" s="386"/>
      <c r="E1166" s="386"/>
      <c r="F1166" s="386"/>
      <c r="G1166" s="385" t="s">
        <v>490</v>
      </c>
      <c r="H1166" s="387" t="s">
        <v>2459</v>
      </c>
      <c r="I1166" s="398">
        <v>9796.16</v>
      </c>
      <c r="J1166" s="389" t="s">
        <v>2889</v>
      </c>
      <c r="K1166" s="267"/>
      <c r="L1166" s="267"/>
      <c r="M1166" s="267"/>
      <c r="N1166" s="267"/>
      <c r="O1166" s="267"/>
      <c r="P1166" s="267"/>
      <c r="Q1166" s="267"/>
      <c r="R1166" s="267"/>
      <c r="S1166" s="267"/>
      <c r="T1166" s="267"/>
      <c r="U1166" s="267"/>
      <c r="V1166" s="267"/>
      <c r="W1166" s="267"/>
      <c r="X1166" s="267"/>
      <c r="Y1166" s="267"/>
      <c r="Z1166" s="267"/>
    </row>
    <row r="1167">
      <c r="A1167" s="344">
        <v>17444.0</v>
      </c>
      <c r="B1167" s="345">
        <v>470261.0</v>
      </c>
      <c r="C1167" s="346">
        <v>45749.0</v>
      </c>
      <c r="D1167" s="347"/>
      <c r="E1167" s="347"/>
      <c r="F1167" s="347"/>
      <c r="G1167" s="347" t="s">
        <v>490</v>
      </c>
      <c r="H1167" s="349" t="s">
        <v>2459</v>
      </c>
      <c r="I1167" s="352">
        <v>9796.16</v>
      </c>
      <c r="J1167" s="351" t="s">
        <v>2890</v>
      </c>
      <c r="K1167" s="17"/>
      <c r="L1167" s="17"/>
      <c r="M1167" s="17"/>
      <c r="N1167" s="17"/>
      <c r="O1167" s="17"/>
      <c r="P1167" s="17"/>
      <c r="Q1167" s="17"/>
      <c r="R1167" s="17"/>
      <c r="S1167" s="17"/>
      <c r="T1167" s="17"/>
      <c r="U1167" s="17"/>
      <c r="V1167" s="17"/>
      <c r="W1167" s="17"/>
      <c r="X1167" s="17"/>
      <c r="Y1167" s="17"/>
      <c r="Z1167" s="17"/>
    </row>
    <row r="1168">
      <c r="A1168" s="344">
        <v>16759.0</v>
      </c>
      <c r="B1168" s="345">
        <v>470262.0</v>
      </c>
      <c r="C1168" s="346">
        <v>45749.0</v>
      </c>
      <c r="D1168" s="347" t="s">
        <v>136</v>
      </c>
      <c r="E1168" s="347" t="s">
        <v>1330</v>
      </c>
      <c r="F1168" s="347" t="s">
        <v>1798</v>
      </c>
      <c r="G1168" s="348"/>
      <c r="H1168" s="349" t="s">
        <v>2891</v>
      </c>
      <c r="I1168" s="350">
        <f>938.98+857.19</f>
        <v>1796.17</v>
      </c>
      <c r="J1168" s="351" t="s">
        <v>2892</v>
      </c>
      <c r="K1168" s="17"/>
      <c r="L1168" s="17"/>
      <c r="M1168" s="17"/>
      <c r="N1168" s="17"/>
      <c r="O1168" s="17"/>
      <c r="P1168" s="17"/>
      <c r="Q1168" s="17"/>
      <c r="R1168" s="17"/>
      <c r="S1168" s="17"/>
      <c r="T1168" s="17"/>
      <c r="U1168" s="17"/>
      <c r="V1168" s="17"/>
      <c r="W1168" s="17"/>
      <c r="X1168" s="17"/>
      <c r="Y1168" s="17"/>
      <c r="Z1168" s="17"/>
    </row>
    <row r="1169">
      <c r="A1169" s="344">
        <v>17041.0</v>
      </c>
      <c r="B1169" s="345">
        <v>470263.0</v>
      </c>
      <c r="C1169" s="346">
        <v>45749.0</v>
      </c>
      <c r="D1169" s="347" t="s">
        <v>2893</v>
      </c>
      <c r="E1169" s="348"/>
      <c r="F1169" s="348"/>
      <c r="G1169" s="348"/>
      <c r="H1169" s="349" t="s">
        <v>1394</v>
      </c>
      <c r="I1169" s="352">
        <v>749.55</v>
      </c>
      <c r="J1169" s="351" t="s">
        <v>2894</v>
      </c>
      <c r="K1169" s="17"/>
      <c r="L1169" s="17"/>
      <c r="M1169" s="17"/>
      <c r="N1169" s="17"/>
      <c r="O1169" s="17"/>
      <c r="P1169" s="17"/>
      <c r="Q1169" s="17"/>
      <c r="R1169" s="17"/>
      <c r="S1169" s="17"/>
      <c r="T1169" s="17"/>
      <c r="U1169" s="17"/>
      <c r="V1169" s="17"/>
      <c r="W1169" s="17"/>
      <c r="X1169" s="17"/>
      <c r="Y1169" s="17"/>
      <c r="Z1169" s="17"/>
    </row>
    <row r="1170">
      <c r="A1170" s="361" t="s">
        <v>68</v>
      </c>
      <c r="B1170" s="362">
        <v>470264.0</v>
      </c>
      <c r="C1170" s="363">
        <v>45749.0</v>
      </c>
      <c r="D1170" s="365"/>
      <c r="E1170" s="365"/>
      <c r="F1170" s="365"/>
      <c r="G1170" s="365"/>
      <c r="H1170" s="366" t="s">
        <v>68</v>
      </c>
      <c r="I1170" s="400">
        <v>0.0</v>
      </c>
      <c r="J1170" s="368" t="s">
        <v>68</v>
      </c>
      <c r="K1170" s="275"/>
      <c r="L1170" s="275"/>
      <c r="M1170" s="275"/>
      <c r="N1170" s="275"/>
      <c r="O1170" s="275"/>
      <c r="P1170" s="275"/>
      <c r="Q1170" s="275"/>
      <c r="R1170" s="275"/>
      <c r="S1170" s="275"/>
      <c r="T1170" s="275"/>
      <c r="U1170" s="275"/>
      <c r="V1170" s="275"/>
      <c r="W1170" s="275"/>
      <c r="X1170" s="275"/>
      <c r="Y1170" s="275"/>
      <c r="Z1170" s="275"/>
    </row>
    <row r="1171">
      <c r="A1171" s="382">
        <v>17477.0</v>
      </c>
      <c r="B1171" s="383">
        <v>470265.0</v>
      </c>
      <c r="C1171" s="384">
        <v>45749.0</v>
      </c>
      <c r="D1171" s="385" t="s">
        <v>2895</v>
      </c>
      <c r="E1171" s="385" t="s">
        <v>587</v>
      </c>
      <c r="F1171" s="385" t="s">
        <v>2896</v>
      </c>
      <c r="G1171" s="386"/>
      <c r="H1171" s="387" t="s">
        <v>2897</v>
      </c>
      <c r="I1171" s="388">
        <f>749.55+987.9</f>
        <v>1737.45</v>
      </c>
      <c r="J1171" s="389" t="s">
        <v>2898</v>
      </c>
      <c r="K1171" s="267"/>
      <c r="L1171" s="267"/>
      <c r="M1171" s="267"/>
      <c r="N1171" s="267"/>
      <c r="O1171" s="267"/>
      <c r="P1171" s="267"/>
      <c r="Q1171" s="267"/>
      <c r="R1171" s="267"/>
      <c r="S1171" s="267"/>
      <c r="T1171" s="267"/>
      <c r="U1171" s="267"/>
      <c r="V1171" s="267"/>
      <c r="W1171" s="267"/>
      <c r="X1171" s="267"/>
      <c r="Y1171" s="267"/>
      <c r="Z1171" s="267"/>
    </row>
    <row r="1172">
      <c r="A1172" s="353">
        <v>16743.0</v>
      </c>
      <c r="B1172" s="354">
        <v>470266.0</v>
      </c>
      <c r="C1172" s="355">
        <v>45749.0</v>
      </c>
      <c r="D1172" s="356" t="s">
        <v>2899</v>
      </c>
      <c r="E1172" s="356" t="s">
        <v>2900</v>
      </c>
      <c r="F1172" s="356" t="s">
        <v>65</v>
      </c>
      <c r="G1172" s="357"/>
      <c r="H1172" s="358" t="s">
        <v>2901</v>
      </c>
      <c r="I1172" s="359">
        <v>739.0</v>
      </c>
      <c r="J1172" s="360" t="s">
        <v>2902</v>
      </c>
      <c r="K1172" s="289"/>
      <c r="L1172" s="289"/>
      <c r="M1172" s="289"/>
      <c r="N1172" s="289"/>
      <c r="O1172" s="289"/>
      <c r="P1172" s="289"/>
      <c r="Q1172" s="289"/>
      <c r="R1172" s="289"/>
      <c r="S1172" s="289"/>
      <c r="T1172" s="289"/>
      <c r="U1172" s="289"/>
      <c r="V1172" s="289"/>
      <c r="W1172" s="289"/>
      <c r="X1172" s="289"/>
      <c r="Y1172" s="289"/>
      <c r="Z1172" s="289"/>
    </row>
    <row r="1173">
      <c r="A1173" s="382">
        <v>17402.0</v>
      </c>
      <c r="B1173" s="383">
        <v>470267.0</v>
      </c>
      <c r="C1173" s="384">
        <v>45749.0</v>
      </c>
      <c r="D1173" s="385" t="s">
        <v>514</v>
      </c>
      <c r="E1173" s="385" t="s">
        <v>2318</v>
      </c>
      <c r="F1173" s="385" t="s">
        <v>824</v>
      </c>
      <c r="G1173" s="386"/>
      <c r="H1173" s="387" t="s">
        <v>1394</v>
      </c>
      <c r="I1173" s="398">
        <v>749.55</v>
      </c>
      <c r="J1173" s="389" t="s">
        <v>2903</v>
      </c>
      <c r="K1173" s="267"/>
      <c r="L1173" s="267"/>
      <c r="M1173" s="267"/>
      <c r="N1173" s="267"/>
      <c r="O1173" s="267"/>
      <c r="P1173" s="267"/>
      <c r="Q1173" s="267"/>
      <c r="R1173" s="267"/>
      <c r="S1173" s="267"/>
      <c r="T1173" s="267"/>
      <c r="U1173" s="267"/>
      <c r="V1173" s="267"/>
      <c r="W1173" s="267"/>
      <c r="X1173" s="267"/>
      <c r="Y1173" s="267"/>
      <c r="Z1173" s="267"/>
    </row>
    <row r="1174">
      <c r="A1174" s="344">
        <v>14355.0</v>
      </c>
      <c r="B1174" s="345">
        <v>470268.0</v>
      </c>
      <c r="C1174" s="346">
        <v>45749.0</v>
      </c>
      <c r="D1174" s="348"/>
      <c r="E1174" s="348"/>
      <c r="F1174" s="348"/>
      <c r="G1174" s="347" t="s">
        <v>2904</v>
      </c>
      <c r="H1174" s="349" t="s">
        <v>2905</v>
      </c>
      <c r="I1174" s="350">
        <f>12242.18+5633.88</f>
        <v>17876.06</v>
      </c>
      <c r="J1174" s="351" t="s">
        <v>2906</v>
      </c>
      <c r="K1174" s="451">
        <v>470271.0</v>
      </c>
      <c r="L1174" s="17"/>
      <c r="M1174" s="17"/>
      <c r="N1174" s="17"/>
      <c r="O1174" s="17"/>
      <c r="P1174" s="17"/>
      <c r="Q1174" s="17"/>
      <c r="R1174" s="17"/>
      <c r="S1174" s="17"/>
      <c r="T1174" s="17"/>
      <c r="U1174" s="17"/>
      <c r="V1174" s="17"/>
      <c r="W1174" s="17"/>
      <c r="X1174" s="17"/>
      <c r="Y1174" s="17"/>
      <c r="Z1174" s="17"/>
    </row>
    <row r="1175">
      <c r="A1175" s="344" t="s">
        <v>2443</v>
      </c>
      <c r="B1175" s="345">
        <v>470269.0</v>
      </c>
      <c r="C1175" s="346">
        <v>45749.0</v>
      </c>
      <c r="D1175" s="347" t="s">
        <v>2907</v>
      </c>
      <c r="E1175" s="347" t="s">
        <v>65</v>
      </c>
      <c r="F1175" s="347" t="s">
        <v>587</v>
      </c>
      <c r="G1175" s="348"/>
      <c r="H1175" s="349" t="s">
        <v>2880</v>
      </c>
      <c r="I1175" s="352">
        <v>1931.52</v>
      </c>
      <c r="J1175" s="380"/>
      <c r="K1175" s="17"/>
      <c r="L1175" s="17"/>
      <c r="M1175" s="17"/>
      <c r="N1175" s="17"/>
      <c r="O1175" s="17"/>
      <c r="P1175" s="17"/>
      <c r="Q1175" s="17"/>
      <c r="R1175" s="17"/>
      <c r="S1175" s="17"/>
      <c r="T1175" s="17"/>
      <c r="U1175" s="17"/>
      <c r="V1175" s="17"/>
      <c r="W1175" s="17"/>
      <c r="X1175" s="17"/>
      <c r="Y1175" s="17"/>
      <c r="Z1175" s="17"/>
    </row>
    <row r="1176">
      <c r="A1176" s="382" t="s">
        <v>2908</v>
      </c>
      <c r="B1176" s="383">
        <v>470270.0</v>
      </c>
      <c r="C1176" s="384">
        <v>45750.0</v>
      </c>
      <c r="D1176" s="385" t="s">
        <v>2909</v>
      </c>
      <c r="E1176" s="385" t="s">
        <v>308</v>
      </c>
      <c r="F1176" s="385" t="s">
        <v>230</v>
      </c>
      <c r="G1176" s="386"/>
      <c r="H1176" s="387" t="s">
        <v>1362</v>
      </c>
      <c r="I1176" s="388">
        <f>396.64*2</f>
        <v>793.28</v>
      </c>
      <c r="J1176" s="389" t="s">
        <v>2910</v>
      </c>
      <c r="K1176" s="267"/>
      <c r="L1176" s="267"/>
      <c r="M1176" s="267"/>
      <c r="N1176" s="267"/>
      <c r="O1176" s="267"/>
      <c r="P1176" s="267"/>
      <c r="Q1176" s="267"/>
      <c r="R1176" s="267"/>
      <c r="S1176" s="267"/>
      <c r="T1176" s="267"/>
      <c r="U1176" s="267"/>
      <c r="V1176" s="267"/>
      <c r="W1176" s="267"/>
      <c r="X1176" s="267"/>
      <c r="Y1176" s="267"/>
      <c r="Z1176" s="267"/>
    </row>
    <row r="1177">
      <c r="A1177" s="361" t="s">
        <v>68</v>
      </c>
      <c r="B1177" s="362">
        <v>470271.0</v>
      </c>
      <c r="C1177" s="346">
        <v>45750.0</v>
      </c>
      <c r="D1177" s="365"/>
      <c r="E1177" s="365"/>
      <c r="F1177" s="365"/>
      <c r="G1177" s="365"/>
      <c r="H1177" s="366" t="s">
        <v>68</v>
      </c>
      <c r="I1177" s="400">
        <v>0.0</v>
      </c>
      <c r="J1177" s="368" t="s">
        <v>68</v>
      </c>
      <c r="K1177" s="275"/>
      <c r="L1177" s="275"/>
      <c r="M1177" s="275"/>
      <c r="N1177" s="275"/>
      <c r="O1177" s="275"/>
      <c r="P1177" s="275"/>
      <c r="Q1177" s="275"/>
      <c r="R1177" s="275"/>
      <c r="S1177" s="275"/>
      <c r="T1177" s="275"/>
      <c r="U1177" s="275"/>
      <c r="V1177" s="275"/>
      <c r="W1177" s="275"/>
      <c r="X1177" s="275"/>
      <c r="Y1177" s="275"/>
      <c r="Z1177" s="275"/>
    </row>
    <row r="1178">
      <c r="A1178" s="379"/>
      <c r="B1178" s="345">
        <v>470272.0</v>
      </c>
      <c r="C1178" s="346">
        <v>45750.0</v>
      </c>
      <c r="D1178" s="347" t="s">
        <v>2911</v>
      </c>
      <c r="E1178" s="348"/>
      <c r="F1178" s="348"/>
      <c r="G1178" s="348"/>
      <c r="H1178" s="349" t="s">
        <v>1804</v>
      </c>
      <c r="I1178" s="352">
        <v>857.19</v>
      </c>
      <c r="J1178" s="380"/>
      <c r="K1178" s="17"/>
      <c r="L1178" s="17"/>
      <c r="M1178" s="17"/>
      <c r="N1178" s="17"/>
      <c r="O1178" s="17"/>
      <c r="P1178" s="17"/>
      <c r="Q1178" s="17"/>
      <c r="R1178" s="17"/>
      <c r="S1178" s="17"/>
      <c r="T1178" s="17"/>
      <c r="U1178" s="17"/>
      <c r="V1178" s="17"/>
      <c r="W1178" s="17"/>
      <c r="X1178" s="17"/>
      <c r="Y1178" s="17"/>
      <c r="Z1178" s="17"/>
    </row>
    <row r="1179">
      <c r="A1179" s="379"/>
      <c r="B1179" s="345">
        <v>470273.0</v>
      </c>
      <c r="C1179" s="346">
        <v>45750.0</v>
      </c>
      <c r="D1179" s="347" t="s">
        <v>2912</v>
      </c>
      <c r="E1179" s="347" t="s">
        <v>2913</v>
      </c>
      <c r="F1179" s="347" t="s">
        <v>1475</v>
      </c>
      <c r="G1179" s="348"/>
      <c r="H1179" s="349" t="s">
        <v>1804</v>
      </c>
      <c r="I1179" s="352">
        <v>857.19</v>
      </c>
      <c r="J1179" s="380"/>
      <c r="K1179" s="17"/>
      <c r="L1179" s="17"/>
      <c r="M1179" s="17"/>
      <c r="N1179" s="17"/>
      <c r="O1179" s="17"/>
      <c r="P1179" s="17"/>
      <c r="Q1179" s="17"/>
      <c r="R1179" s="17"/>
      <c r="S1179" s="17"/>
      <c r="T1179" s="17"/>
      <c r="U1179" s="17"/>
      <c r="V1179" s="17"/>
      <c r="W1179" s="17"/>
      <c r="X1179" s="17"/>
      <c r="Y1179" s="17"/>
      <c r="Z1179" s="17"/>
    </row>
    <row r="1180">
      <c r="A1180" s="382">
        <v>16901.0</v>
      </c>
      <c r="B1180" s="383">
        <v>470274.0</v>
      </c>
      <c r="C1180" s="384">
        <v>45750.0</v>
      </c>
      <c r="D1180" s="385" t="s">
        <v>2914</v>
      </c>
      <c r="E1180" s="385" t="s">
        <v>587</v>
      </c>
      <c r="F1180" s="385" t="s">
        <v>64</v>
      </c>
      <c r="G1180" s="386"/>
      <c r="H1180" s="387" t="s">
        <v>1394</v>
      </c>
      <c r="I1180" s="398">
        <v>749.55</v>
      </c>
      <c r="J1180" s="389" t="s">
        <v>2915</v>
      </c>
      <c r="K1180" s="267"/>
      <c r="L1180" s="267"/>
      <c r="M1180" s="267"/>
      <c r="N1180" s="267"/>
      <c r="O1180" s="267"/>
      <c r="P1180" s="267"/>
      <c r="Q1180" s="267"/>
      <c r="R1180" s="267"/>
      <c r="S1180" s="267"/>
      <c r="T1180" s="267"/>
      <c r="U1180" s="267"/>
      <c r="V1180" s="267"/>
      <c r="W1180" s="267"/>
      <c r="X1180" s="267"/>
      <c r="Y1180" s="267"/>
      <c r="Z1180" s="267"/>
    </row>
    <row r="1181">
      <c r="A1181" s="361" t="s">
        <v>68</v>
      </c>
      <c r="B1181" s="362">
        <v>470275.0</v>
      </c>
      <c r="C1181" s="346">
        <v>45750.0</v>
      </c>
      <c r="D1181" s="365"/>
      <c r="E1181" s="365"/>
      <c r="F1181" s="365"/>
      <c r="G1181" s="365"/>
      <c r="H1181" s="366" t="s">
        <v>68</v>
      </c>
      <c r="I1181" s="400">
        <v>0.0</v>
      </c>
      <c r="J1181" s="368" t="s">
        <v>68</v>
      </c>
      <c r="K1181" s="275"/>
      <c r="L1181" s="275"/>
      <c r="M1181" s="275"/>
      <c r="N1181" s="275"/>
      <c r="O1181" s="275"/>
      <c r="P1181" s="275"/>
      <c r="Q1181" s="275"/>
      <c r="R1181" s="275"/>
      <c r="S1181" s="275"/>
      <c r="T1181" s="275"/>
      <c r="U1181" s="275"/>
      <c r="V1181" s="275"/>
      <c r="W1181" s="275"/>
      <c r="X1181" s="275"/>
      <c r="Y1181" s="275"/>
      <c r="Z1181" s="275"/>
    </row>
    <row r="1182">
      <c r="A1182" s="379"/>
      <c r="B1182" s="345">
        <v>470276.0</v>
      </c>
      <c r="C1182" s="346">
        <v>45750.0</v>
      </c>
      <c r="D1182" s="347" t="s">
        <v>2916</v>
      </c>
      <c r="E1182" s="347" t="s">
        <v>1746</v>
      </c>
      <c r="F1182" s="347" t="s">
        <v>325</v>
      </c>
      <c r="G1182" s="348"/>
      <c r="H1182" s="349" t="s">
        <v>2880</v>
      </c>
      <c r="I1182" s="352">
        <v>1931.52</v>
      </c>
      <c r="J1182" s="380"/>
      <c r="K1182" s="17"/>
      <c r="L1182" s="17"/>
      <c r="M1182" s="17"/>
      <c r="N1182" s="17"/>
      <c r="O1182" s="17"/>
      <c r="P1182" s="17"/>
      <c r="Q1182" s="17"/>
      <c r="R1182" s="17"/>
      <c r="S1182" s="17"/>
      <c r="T1182" s="17"/>
      <c r="U1182" s="17"/>
      <c r="V1182" s="17"/>
      <c r="W1182" s="17"/>
      <c r="X1182" s="17"/>
      <c r="Y1182" s="17"/>
      <c r="Z1182" s="17"/>
    </row>
    <row r="1183">
      <c r="A1183" s="452"/>
      <c r="B1183" s="362">
        <v>470277.0</v>
      </c>
      <c r="C1183" s="363">
        <v>45750.0</v>
      </c>
      <c r="D1183" s="365"/>
      <c r="E1183" s="365"/>
      <c r="F1183" s="365"/>
      <c r="G1183" s="365"/>
      <c r="H1183" s="453"/>
      <c r="I1183" s="367"/>
      <c r="J1183" s="454"/>
      <c r="K1183" s="275"/>
      <c r="L1183" s="275"/>
      <c r="M1183" s="275"/>
      <c r="N1183" s="275"/>
      <c r="O1183" s="275"/>
      <c r="P1183" s="275"/>
      <c r="Q1183" s="275"/>
      <c r="R1183" s="275"/>
      <c r="S1183" s="275"/>
      <c r="T1183" s="275"/>
      <c r="U1183" s="275"/>
      <c r="V1183" s="275"/>
      <c r="W1183" s="275"/>
      <c r="X1183" s="275"/>
      <c r="Y1183" s="275"/>
      <c r="Z1183" s="275"/>
    </row>
    <row r="1184">
      <c r="A1184" s="382">
        <v>17276.0</v>
      </c>
      <c r="B1184" s="383">
        <v>470278.0</v>
      </c>
      <c r="C1184" s="384">
        <v>45750.0</v>
      </c>
      <c r="D1184" s="386"/>
      <c r="E1184" s="386"/>
      <c r="F1184" s="386"/>
      <c r="G1184" s="385" t="s">
        <v>2917</v>
      </c>
      <c r="H1184" s="387" t="s">
        <v>1394</v>
      </c>
      <c r="I1184" s="398">
        <v>749.55</v>
      </c>
      <c r="J1184" s="389" t="s">
        <v>2918</v>
      </c>
      <c r="K1184" s="267"/>
      <c r="L1184" s="267"/>
      <c r="M1184" s="267"/>
      <c r="N1184" s="267"/>
      <c r="O1184" s="267"/>
      <c r="P1184" s="267"/>
      <c r="Q1184" s="267"/>
      <c r="R1184" s="267"/>
      <c r="S1184" s="267"/>
      <c r="T1184" s="267"/>
      <c r="U1184" s="267"/>
      <c r="V1184" s="267"/>
      <c r="W1184" s="267"/>
      <c r="X1184" s="267"/>
      <c r="Y1184" s="267"/>
      <c r="Z1184" s="267"/>
    </row>
    <row r="1185">
      <c r="A1185" s="382">
        <v>17275.0</v>
      </c>
      <c r="B1185" s="383">
        <v>470279.0</v>
      </c>
      <c r="C1185" s="384">
        <v>45750.0</v>
      </c>
      <c r="D1185" s="386"/>
      <c r="E1185" s="386"/>
      <c r="F1185" s="386"/>
      <c r="G1185" s="385" t="s">
        <v>2917</v>
      </c>
      <c r="H1185" s="387" t="s">
        <v>2919</v>
      </c>
      <c r="I1185" s="398">
        <v>987.9</v>
      </c>
      <c r="J1185" s="389" t="s">
        <v>2920</v>
      </c>
      <c r="K1185" s="267"/>
      <c r="L1185" s="267"/>
      <c r="M1185" s="267"/>
      <c r="N1185" s="267"/>
      <c r="O1185" s="267"/>
      <c r="P1185" s="267"/>
      <c r="Q1185" s="267"/>
      <c r="R1185" s="267"/>
      <c r="S1185" s="267"/>
      <c r="T1185" s="267"/>
      <c r="U1185" s="267"/>
      <c r="V1185" s="267"/>
      <c r="W1185" s="267"/>
      <c r="X1185" s="267"/>
      <c r="Y1185" s="267"/>
      <c r="Z1185" s="267"/>
    </row>
    <row r="1186">
      <c r="A1186" s="382">
        <v>17277.0</v>
      </c>
      <c r="B1186" s="383">
        <v>470280.0</v>
      </c>
      <c r="C1186" s="384">
        <v>45750.0</v>
      </c>
      <c r="D1186" s="386"/>
      <c r="E1186" s="386"/>
      <c r="F1186" s="386"/>
      <c r="G1186" s="385" t="s">
        <v>2917</v>
      </c>
      <c r="H1186" s="387" t="s">
        <v>2105</v>
      </c>
      <c r="I1186" s="398">
        <v>92.56</v>
      </c>
      <c r="J1186" s="389" t="s">
        <v>2921</v>
      </c>
      <c r="K1186" s="267"/>
      <c r="L1186" s="267"/>
      <c r="M1186" s="267"/>
      <c r="N1186" s="267"/>
      <c r="O1186" s="267"/>
      <c r="P1186" s="267"/>
      <c r="Q1186" s="267"/>
      <c r="R1186" s="267"/>
      <c r="S1186" s="267"/>
      <c r="T1186" s="267"/>
      <c r="U1186" s="267"/>
      <c r="V1186" s="267"/>
      <c r="W1186" s="267"/>
      <c r="X1186" s="267"/>
      <c r="Y1186" s="267"/>
      <c r="Z1186" s="267"/>
    </row>
    <row r="1187">
      <c r="A1187" s="382" t="s">
        <v>2922</v>
      </c>
      <c r="B1187" s="383">
        <v>470281.0</v>
      </c>
      <c r="C1187" s="384">
        <v>45750.0</v>
      </c>
      <c r="D1187" s="385" t="s">
        <v>769</v>
      </c>
      <c r="E1187" s="385" t="s">
        <v>2923</v>
      </c>
      <c r="F1187" s="385" t="s">
        <v>230</v>
      </c>
      <c r="G1187" s="386"/>
      <c r="H1187" s="387" t="s">
        <v>1349</v>
      </c>
      <c r="I1187" s="398">
        <v>396.64</v>
      </c>
      <c r="J1187" s="389" t="s">
        <v>2924</v>
      </c>
      <c r="K1187" s="267"/>
      <c r="L1187" s="267"/>
      <c r="M1187" s="267"/>
      <c r="N1187" s="267"/>
      <c r="O1187" s="267"/>
      <c r="P1187" s="267"/>
      <c r="Q1187" s="267"/>
      <c r="R1187" s="267"/>
      <c r="S1187" s="267"/>
      <c r="T1187" s="267"/>
      <c r="U1187" s="267"/>
      <c r="V1187" s="267"/>
      <c r="W1187" s="267"/>
      <c r="X1187" s="267"/>
      <c r="Y1187" s="267"/>
      <c r="Z1187" s="267"/>
    </row>
    <row r="1188">
      <c r="A1188" s="382" t="s">
        <v>2925</v>
      </c>
      <c r="B1188" s="383">
        <v>470282.0</v>
      </c>
      <c r="C1188" s="384">
        <v>45750.0</v>
      </c>
      <c r="D1188" s="385" t="s">
        <v>983</v>
      </c>
      <c r="E1188" s="385" t="s">
        <v>828</v>
      </c>
      <c r="F1188" s="385" t="s">
        <v>150</v>
      </c>
      <c r="G1188" s="386"/>
      <c r="H1188" s="387" t="s">
        <v>1349</v>
      </c>
      <c r="I1188" s="398">
        <v>396.64</v>
      </c>
      <c r="J1188" s="389" t="s">
        <v>2926</v>
      </c>
      <c r="K1188" s="267"/>
      <c r="L1188" s="267"/>
      <c r="M1188" s="267"/>
      <c r="N1188" s="267"/>
      <c r="O1188" s="267"/>
      <c r="P1188" s="267"/>
      <c r="Q1188" s="267"/>
      <c r="R1188" s="267"/>
      <c r="S1188" s="267"/>
      <c r="T1188" s="267"/>
      <c r="U1188" s="267"/>
      <c r="V1188" s="267"/>
      <c r="W1188" s="267"/>
      <c r="X1188" s="267"/>
      <c r="Y1188" s="267"/>
      <c r="Z1188" s="267"/>
    </row>
    <row r="1189">
      <c r="A1189" s="344">
        <v>17352.0</v>
      </c>
      <c r="B1189" s="345">
        <v>470283.0</v>
      </c>
      <c r="C1189" s="346">
        <v>45751.0</v>
      </c>
      <c r="D1189" s="347" t="s">
        <v>2927</v>
      </c>
      <c r="E1189" s="347" t="s">
        <v>2928</v>
      </c>
      <c r="F1189" s="347" t="s">
        <v>2929</v>
      </c>
      <c r="G1189" s="348"/>
      <c r="H1189" s="349" t="s">
        <v>2930</v>
      </c>
      <c r="I1189" s="352">
        <v>918.01</v>
      </c>
      <c r="J1189" s="351" t="s">
        <v>2931</v>
      </c>
      <c r="K1189" s="17"/>
      <c r="L1189" s="17"/>
      <c r="M1189" s="17"/>
      <c r="N1189" s="17"/>
      <c r="O1189" s="17"/>
      <c r="P1189" s="17"/>
      <c r="Q1189" s="17"/>
      <c r="R1189" s="17"/>
      <c r="S1189" s="17"/>
      <c r="T1189" s="17"/>
      <c r="U1189" s="17"/>
      <c r="V1189" s="17"/>
      <c r="W1189" s="17"/>
      <c r="X1189" s="17"/>
      <c r="Y1189" s="17"/>
      <c r="Z1189" s="17"/>
    </row>
    <row r="1190">
      <c r="A1190" s="379"/>
      <c r="B1190" s="345">
        <v>470284.0</v>
      </c>
      <c r="C1190" s="346">
        <v>45751.0</v>
      </c>
      <c r="D1190" s="347" t="s">
        <v>2932</v>
      </c>
      <c r="E1190" s="347" t="s">
        <v>104</v>
      </c>
      <c r="F1190" s="347" t="s">
        <v>655</v>
      </c>
      <c r="G1190" s="348"/>
      <c r="H1190" s="349" t="s">
        <v>1394</v>
      </c>
      <c r="I1190" s="352">
        <v>749.55</v>
      </c>
      <c r="J1190" s="380"/>
      <c r="K1190" s="17"/>
      <c r="L1190" s="17"/>
      <c r="M1190" s="17"/>
      <c r="N1190" s="17"/>
      <c r="O1190" s="17"/>
      <c r="P1190" s="17"/>
      <c r="Q1190" s="17"/>
      <c r="R1190" s="17"/>
      <c r="S1190" s="17"/>
      <c r="T1190" s="17"/>
      <c r="U1190" s="17"/>
      <c r="V1190" s="17"/>
      <c r="W1190" s="17"/>
      <c r="X1190" s="17"/>
      <c r="Y1190" s="17"/>
      <c r="Z1190" s="17"/>
    </row>
    <row r="1191">
      <c r="A1191" s="382">
        <v>16683.0</v>
      </c>
      <c r="B1191" s="383">
        <v>470285.0</v>
      </c>
      <c r="C1191" s="384">
        <v>45751.0</v>
      </c>
      <c r="D1191" s="385" t="s">
        <v>2933</v>
      </c>
      <c r="E1191" s="385" t="s">
        <v>2934</v>
      </c>
      <c r="F1191" s="385" t="s">
        <v>2935</v>
      </c>
      <c r="G1191" s="386"/>
      <c r="H1191" s="387" t="s">
        <v>1394</v>
      </c>
      <c r="I1191" s="398">
        <v>749.55</v>
      </c>
      <c r="J1191" s="389" t="s">
        <v>2936</v>
      </c>
      <c r="K1191" s="267"/>
      <c r="L1191" s="267"/>
      <c r="M1191" s="267"/>
      <c r="N1191" s="267"/>
      <c r="O1191" s="267"/>
      <c r="P1191" s="267"/>
      <c r="Q1191" s="267"/>
      <c r="R1191" s="267"/>
      <c r="S1191" s="267"/>
      <c r="T1191" s="267"/>
      <c r="U1191" s="267"/>
      <c r="V1191" s="267"/>
      <c r="W1191" s="267"/>
      <c r="X1191" s="267"/>
      <c r="Y1191" s="267"/>
      <c r="Z1191" s="267"/>
    </row>
    <row r="1192">
      <c r="A1192" s="379"/>
      <c r="B1192" s="345">
        <v>470286.0</v>
      </c>
      <c r="C1192" s="346">
        <v>45751.0</v>
      </c>
      <c r="D1192" s="347" t="s">
        <v>1710</v>
      </c>
      <c r="E1192" s="347" t="s">
        <v>828</v>
      </c>
      <c r="F1192" s="347" t="s">
        <v>1749</v>
      </c>
      <c r="G1192" s="348"/>
      <c r="H1192" s="349" t="s">
        <v>2445</v>
      </c>
      <c r="I1192" s="352">
        <v>1931.52</v>
      </c>
      <c r="J1192" s="380"/>
      <c r="K1192" s="17"/>
      <c r="L1192" s="17"/>
      <c r="M1192" s="17"/>
      <c r="N1192" s="17"/>
      <c r="O1192" s="17"/>
      <c r="P1192" s="17"/>
      <c r="Q1192" s="17"/>
      <c r="R1192" s="17"/>
      <c r="S1192" s="17"/>
      <c r="T1192" s="17"/>
      <c r="U1192" s="17"/>
      <c r="V1192" s="17"/>
      <c r="W1192" s="17"/>
      <c r="X1192" s="17"/>
      <c r="Y1192" s="17"/>
      <c r="Z1192" s="17"/>
    </row>
    <row r="1193">
      <c r="A1193" s="379"/>
      <c r="B1193" s="345">
        <v>470287.0</v>
      </c>
      <c r="C1193" s="346">
        <v>45751.0</v>
      </c>
      <c r="D1193" s="347" t="s">
        <v>470</v>
      </c>
      <c r="E1193" s="347" t="s">
        <v>105</v>
      </c>
      <c r="F1193" s="347" t="s">
        <v>451</v>
      </c>
      <c r="G1193" s="348"/>
      <c r="H1193" s="349" t="s">
        <v>2445</v>
      </c>
      <c r="I1193" s="352">
        <v>1931.52</v>
      </c>
      <c r="J1193" s="380"/>
      <c r="K1193" s="17"/>
      <c r="L1193" s="17"/>
      <c r="M1193" s="17"/>
      <c r="N1193" s="17"/>
      <c r="O1193" s="17"/>
      <c r="P1193" s="17"/>
      <c r="Q1193" s="17"/>
      <c r="R1193" s="17"/>
      <c r="S1193" s="17"/>
      <c r="T1193" s="17"/>
      <c r="U1193" s="17"/>
      <c r="V1193" s="17"/>
      <c r="W1193" s="17"/>
      <c r="X1193" s="17"/>
      <c r="Y1193" s="17"/>
      <c r="Z1193" s="17"/>
    </row>
    <row r="1194">
      <c r="A1194" s="382">
        <v>16828.0</v>
      </c>
      <c r="B1194" s="383">
        <v>470288.0</v>
      </c>
      <c r="C1194" s="384">
        <v>45751.0</v>
      </c>
      <c r="D1194" s="385" t="s">
        <v>2937</v>
      </c>
      <c r="E1194" s="385" t="s">
        <v>104</v>
      </c>
      <c r="F1194" s="385" t="s">
        <v>395</v>
      </c>
      <c r="G1194" s="386"/>
      <c r="H1194" s="387" t="s">
        <v>2938</v>
      </c>
      <c r="I1194" s="398">
        <v>1931.52</v>
      </c>
      <c r="J1194" s="389" t="s">
        <v>2939</v>
      </c>
      <c r="K1194" s="267"/>
      <c r="L1194" s="267"/>
      <c r="M1194" s="267"/>
      <c r="N1194" s="267"/>
      <c r="O1194" s="267"/>
      <c r="P1194" s="267"/>
      <c r="Q1194" s="267"/>
      <c r="R1194" s="267"/>
      <c r="S1194" s="267"/>
      <c r="T1194" s="267"/>
      <c r="U1194" s="267"/>
      <c r="V1194" s="267"/>
      <c r="W1194" s="267"/>
      <c r="X1194" s="267"/>
      <c r="Y1194" s="267"/>
      <c r="Z1194" s="267"/>
    </row>
    <row r="1195">
      <c r="A1195" s="382" t="s">
        <v>2925</v>
      </c>
      <c r="B1195" s="383">
        <v>470289.0</v>
      </c>
      <c r="C1195" s="384">
        <v>45751.0</v>
      </c>
      <c r="D1195" s="385" t="s">
        <v>983</v>
      </c>
      <c r="E1195" s="385" t="s">
        <v>828</v>
      </c>
      <c r="F1195" s="385" t="s">
        <v>150</v>
      </c>
      <c r="G1195" s="386"/>
      <c r="H1195" s="387" t="s">
        <v>1362</v>
      </c>
      <c r="I1195" s="388">
        <f>396.64*2</f>
        <v>793.28</v>
      </c>
      <c r="J1195" s="389" t="s">
        <v>2940</v>
      </c>
      <c r="K1195" s="267"/>
      <c r="L1195" s="267"/>
      <c r="M1195" s="267"/>
      <c r="N1195" s="267"/>
      <c r="O1195" s="267"/>
      <c r="P1195" s="267"/>
      <c r="Q1195" s="267"/>
      <c r="R1195" s="267"/>
      <c r="S1195" s="267"/>
      <c r="T1195" s="267"/>
      <c r="U1195" s="267"/>
      <c r="V1195" s="267"/>
      <c r="W1195" s="267"/>
      <c r="X1195" s="267"/>
      <c r="Y1195" s="267"/>
      <c r="Z1195" s="267"/>
    </row>
    <row r="1196">
      <c r="A1196" s="379"/>
      <c r="B1196" s="345">
        <v>470290.0</v>
      </c>
      <c r="C1196" s="346">
        <v>45751.0</v>
      </c>
      <c r="D1196" s="347" t="s">
        <v>877</v>
      </c>
      <c r="E1196" s="347" t="s">
        <v>611</v>
      </c>
      <c r="F1196" s="347" t="s">
        <v>104</v>
      </c>
      <c r="G1196" s="348"/>
      <c r="H1196" s="349" t="s">
        <v>2445</v>
      </c>
      <c r="I1196" s="352">
        <v>1931.52</v>
      </c>
      <c r="J1196" s="380"/>
      <c r="K1196" s="17"/>
      <c r="L1196" s="17"/>
      <c r="M1196" s="17"/>
      <c r="N1196" s="17"/>
      <c r="O1196" s="17"/>
      <c r="P1196" s="17"/>
      <c r="Q1196" s="17"/>
      <c r="R1196" s="17"/>
      <c r="S1196" s="17"/>
      <c r="T1196" s="17"/>
      <c r="U1196" s="17"/>
      <c r="V1196" s="17"/>
      <c r="W1196" s="17"/>
      <c r="X1196" s="17"/>
      <c r="Y1196" s="17"/>
      <c r="Z1196" s="17"/>
    </row>
    <row r="1197">
      <c r="A1197" s="379"/>
      <c r="B1197" s="345">
        <v>470291.0</v>
      </c>
      <c r="C1197" s="346">
        <v>45751.0</v>
      </c>
      <c r="D1197" s="347" t="s">
        <v>63</v>
      </c>
      <c r="E1197" s="347" t="s">
        <v>237</v>
      </c>
      <c r="F1197" s="347" t="s">
        <v>308</v>
      </c>
      <c r="G1197" s="348"/>
      <c r="H1197" s="349" t="s">
        <v>2445</v>
      </c>
      <c r="I1197" s="352">
        <v>1931.52</v>
      </c>
      <c r="J1197" s="380"/>
      <c r="K1197" s="17"/>
      <c r="L1197" s="17"/>
      <c r="M1197" s="17"/>
      <c r="N1197" s="17"/>
      <c r="O1197" s="17"/>
      <c r="P1197" s="17"/>
      <c r="Q1197" s="17"/>
      <c r="R1197" s="17"/>
      <c r="S1197" s="17"/>
      <c r="T1197" s="17"/>
      <c r="U1197" s="17"/>
      <c r="V1197" s="17"/>
      <c r="W1197" s="17"/>
      <c r="X1197" s="17"/>
      <c r="Y1197" s="17"/>
      <c r="Z1197" s="17"/>
    </row>
    <row r="1198">
      <c r="A1198" s="382">
        <v>17202.0</v>
      </c>
      <c r="B1198" s="383">
        <v>470292.0</v>
      </c>
      <c r="C1198" s="384">
        <v>45751.0</v>
      </c>
      <c r="D1198" s="385" t="s">
        <v>2941</v>
      </c>
      <c r="E1198" s="385" t="s">
        <v>828</v>
      </c>
      <c r="F1198" s="385" t="s">
        <v>104</v>
      </c>
      <c r="G1198" s="386"/>
      <c r="H1198" s="387" t="s">
        <v>2942</v>
      </c>
      <c r="I1198" s="398">
        <v>809.31</v>
      </c>
      <c r="J1198" s="389" t="s">
        <v>2943</v>
      </c>
      <c r="K1198" s="267"/>
      <c r="L1198" s="267"/>
      <c r="M1198" s="267"/>
      <c r="N1198" s="267"/>
      <c r="O1198" s="267"/>
      <c r="P1198" s="267"/>
      <c r="Q1198" s="267"/>
      <c r="R1198" s="267"/>
      <c r="S1198" s="267"/>
      <c r="T1198" s="267"/>
      <c r="U1198" s="267"/>
      <c r="V1198" s="267"/>
      <c r="W1198" s="267"/>
      <c r="X1198" s="267"/>
      <c r="Y1198" s="267"/>
      <c r="Z1198" s="267"/>
    </row>
    <row r="1199">
      <c r="A1199" s="361" t="s">
        <v>68</v>
      </c>
      <c r="B1199" s="362">
        <v>470293.0</v>
      </c>
      <c r="C1199" s="399"/>
      <c r="D1199" s="365"/>
      <c r="E1199" s="365"/>
      <c r="F1199" s="365"/>
      <c r="G1199" s="365"/>
      <c r="H1199" s="366" t="s">
        <v>68</v>
      </c>
      <c r="I1199" s="400">
        <v>0.0</v>
      </c>
      <c r="J1199" s="368" t="s">
        <v>68</v>
      </c>
      <c r="K1199" s="275"/>
      <c r="L1199" s="275"/>
      <c r="M1199" s="275"/>
      <c r="N1199" s="275"/>
      <c r="O1199" s="275"/>
      <c r="P1199" s="275"/>
      <c r="Q1199" s="275"/>
      <c r="R1199" s="275"/>
      <c r="S1199" s="275"/>
      <c r="T1199" s="275"/>
      <c r="U1199" s="275"/>
      <c r="V1199" s="275"/>
      <c r="W1199" s="275"/>
      <c r="X1199" s="275"/>
      <c r="Y1199" s="275"/>
      <c r="Z1199" s="275"/>
    </row>
    <row r="1200">
      <c r="A1200" s="344" t="s">
        <v>2944</v>
      </c>
      <c r="B1200" s="345">
        <v>470294.0</v>
      </c>
      <c r="C1200" s="346">
        <v>45751.0</v>
      </c>
      <c r="D1200" s="347" t="s">
        <v>2945</v>
      </c>
      <c r="E1200" s="347" t="s">
        <v>2408</v>
      </c>
      <c r="F1200" s="347" t="s">
        <v>2946</v>
      </c>
      <c r="G1200" s="348"/>
      <c r="H1200" s="349" t="s">
        <v>1502</v>
      </c>
      <c r="I1200" s="350">
        <f>396.64*3</f>
        <v>1189.92</v>
      </c>
      <c r="J1200" s="351" t="s">
        <v>2947</v>
      </c>
      <c r="K1200" s="17"/>
      <c r="L1200" s="17"/>
      <c r="M1200" s="17"/>
      <c r="N1200" s="17"/>
      <c r="O1200" s="17"/>
      <c r="P1200" s="17"/>
      <c r="Q1200" s="17"/>
      <c r="R1200" s="17"/>
      <c r="S1200" s="17"/>
      <c r="T1200" s="17"/>
      <c r="U1200" s="17"/>
      <c r="V1200" s="17"/>
      <c r="W1200" s="17"/>
      <c r="X1200" s="17"/>
      <c r="Y1200" s="17"/>
      <c r="Z1200" s="17"/>
    </row>
    <row r="1201">
      <c r="A1201" s="344">
        <v>16888.0</v>
      </c>
      <c r="B1201" s="345">
        <v>470295.0</v>
      </c>
      <c r="C1201" s="346">
        <v>45751.0</v>
      </c>
      <c r="D1201" s="347" t="s">
        <v>2948</v>
      </c>
      <c r="E1201" s="347" t="s">
        <v>104</v>
      </c>
      <c r="F1201" s="347" t="s">
        <v>316</v>
      </c>
      <c r="G1201" s="348"/>
      <c r="H1201" s="349" t="s">
        <v>1394</v>
      </c>
      <c r="I1201" s="352">
        <v>749.55</v>
      </c>
      <c r="J1201" s="351" t="s">
        <v>2949</v>
      </c>
      <c r="K1201" s="17"/>
      <c r="L1201" s="17"/>
      <c r="M1201" s="17"/>
      <c r="N1201" s="17"/>
      <c r="O1201" s="17"/>
      <c r="P1201" s="17"/>
      <c r="Q1201" s="17"/>
      <c r="R1201" s="17"/>
      <c r="S1201" s="17"/>
      <c r="T1201" s="17"/>
      <c r="U1201" s="17"/>
      <c r="V1201" s="17"/>
      <c r="W1201" s="17"/>
      <c r="X1201" s="17"/>
      <c r="Y1201" s="17"/>
      <c r="Z1201" s="17"/>
    </row>
    <row r="1202">
      <c r="A1202" s="379"/>
      <c r="B1202" s="345">
        <v>470296.0</v>
      </c>
      <c r="C1202" s="439"/>
      <c r="D1202" s="348"/>
      <c r="E1202" s="348"/>
      <c r="F1202" s="348"/>
      <c r="G1202" s="348"/>
      <c r="H1202" s="436"/>
      <c r="I1202" s="350"/>
      <c r="J1202" s="380"/>
      <c r="K1202" s="17"/>
      <c r="L1202" s="17"/>
      <c r="M1202" s="17"/>
      <c r="N1202" s="17"/>
      <c r="O1202" s="17"/>
      <c r="P1202" s="17"/>
      <c r="Q1202" s="17"/>
      <c r="R1202" s="17"/>
      <c r="S1202" s="17"/>
      <c r="T1202" s="17"/>
      <c r="U1202" s="17"/>
      <c r="V1202" s="17"/>
      <c r="W1202" s="17"/>
      <c r="X1202" s="17"/>
      <c r="Y1202" s="17"/>
      <c r="Z1202" s="17"/>
    </row>
    <row r="1203">
      <c r="A1203" s="379"/>
      <c r="B1203" s="345">
        <v>470297.0</v>
      </c>
      <c r="C1203" s="439"/>
      <c r="D1203" s="348"/>
      <c r="E1203" s="348"/>
      <c r="F1203" s="348"/>
      <c r="G1203" s="348"/>
      <c r="H1203" s="436"/>
      <c r="I1203" s="350"/>
      <c r="J1203" s="380"/>
      <c r="K1203" s="17"/>
      <c r="L1203" s="17"/>
      <c r="M1203" s="17"/>
      <c r="N1203" s="17"/>
      <c r="O1203" s="17"/>
      <c r="P1203" s="17"/>
      <c r="Q1203" s="17"/>
      <c r="R1203" s="17"/>
      <c r="S1203" s="17"/>
      <c r="T1203" s="17"/>
      <c r="U1203" s="17"/>
      <c r="V1203" s="17"/>
      <c r="W1203" s="17"/>
      <c r="X1203" s="17"/>
      <c r="Y1203" s="17"/>
      <c r="Z1203" s="17"/>
    </row>
    <row r="1204">
      <c r="A1204" s="379"/>
      <c r="B1204" s="345">
        <v>470298.0</v>
      </c>
      <c r="C1204" s="439"/>
      <c r="D1204" s="348"/>
      <c r="E1204" s="348"/>
      <c r="F1204" s="348"/>
      <c r="G1204" s="348"/>
      <c r="H1204" s="436"/>
      <c r="I1204" s="350"/>
      <c r="J1204" s="380"/>
      <c r="K1204" s="17"/>
      <c r="L1204" s="17"/>
      <c r="M1204" s="17"/>
      <c r="N1204" s="17"/>
      <c r="O1204" s="17"/>
      <c r="P1204" s="17"/>
      <c r="Q1204" s="17"/>
      <c r="R1204" s="17"/>
      <c r="S1204" s="17"/>
      <c r="T1204" s="17"/>
      <c r="U1204" s="17"/>
      <c r="V1204" s="17"/>
      <c r="W1204" s="17"/>
      <c r="X1204" s="17"/>
      <c r="Y1204" s="17"/>
      <c r="Z1204" s="17"/>
    </row>
    <row r="1205">
      <c r="A1205" s="379"/>
      <c r="B1205" s="345">
        <v>470299.0</v>
      </c>
      <c r="C1205" s="439"/>
      <c r="D1205" s="348"/>
      <c r="E1205" s="348"/>
      <c r="F1205" s="348"/>
      <c r="G1205" s="348"/>
      <c r="H1205" s="436"/>
      <c r="I1205" s="350"/>
      <c r="J1205" s="380"/>
      <c r="K1205" s="17"/>
      <c r="L1205" s="17"/>
      <c r="M1205" s="17"/>
      <c r="N1205" s="17"/>
      <c r="O1205" s="17"/>
      <c r="P1205" s="17"/>
      <c r="Q1205" s="17"/>
      <c r="R1205" s="17"/>
      <c r="S1205" s="17"/>
      <c r="T1205" s="17"/>
      <c r="U1205" s="17"/>
      <c r="V1205" s="17"/>
      <c r="W1205" s="17"/>
      <c r="X1205" s="17"/>
      <c r="Y1205" s="17"/>
      <c r="Z1205" s="17"/>
    </row>
    <row r="1206">
      <c r="A1206" s="455"/>
      <c r="B1206" s="354">
        <v>470300.0</v>
      </c>
      <c r="C1206" s="456"/>
      <c r="D1206" s="357"/>
      <c r="E1206" s="357"/>
      <c r="F1206" s="357"/>
      <c r="G1206" s="357"/>
      <c r="H1206" s="457"/>
      <c r="I1206" s="458"/>
      <c r="J1206" s="381"/>
      <c r="K1206" s="289"/>
      <c r="L1206" s="289"/>
      <c r="M1206" s="289"/>
      <c r="N1206" s="289"/>
      <c r="O1206" s="289"/>
      <c r="P1206" s="289"/>
      <c r="Q1206" s="289"/>
      <c r="R1206" s="289"/>
      <c r="S1206" s="289"/>
      <c r="T1206" s="289"/>
      <c r="U1206" s="289"/>
      <c r="V1206" s="289"/>
      <c r="W1206" s="289"/>
      <c r="X1206" s="289"/>
      <c r="Y1206" s="289"/>
      <c r="Z1206" s="289"/>
    </row>
    <row r="1207">
      <c r="A1207" s="459"/>
      <c r="B1207" s="460">
        <v>474001.0</v>
      </c>
      <c r="C1207" s="461"/>
      <c r="D1207" s="462"/>
      <c r="E1207" s="462"/>
      <c r="F1207" s="462"/>
      <c r="G1207" s="462"/>
      <c r="H1207" s="463"/>
      <c r="I1207" s="464"/>
      <c r="J1207" s="465"/>
      <c r="K1207" s="466"/>
      <c r="L1207" s="466"/>
      <c r="M1207" s="466"/>
      <c r="N1207" s="466"/>
      <c r="O1207" s="466"/>
      <c r="P1207" s="466"/>
      <c r="Q1207" s="466"/>
      <c r="R1207" s="466"/>
      <c r="S1207" s="466"/>
      <c r="T1207" s="466"/>
      <c r="U1207" s="466"/>
      <c r="V1207" s="466"/>
      <c r="W1207" s="466"/>
      <c r="X1207" s="466"/>
      <c r="Y1207" s="466"/>
      <c r="Z1207" s="466"/>
    </row>
    <row r="1208">
      <c r="A1208" s="459"/>
      <c r="B1208" s="460">
        <v>474002.0</v>
      </c>
      <c r="C1208" s="461"/>
      <c r="D1208" s="462"/>
      <c r="E1208" s="462"/>
      <c r="F1208" s="462"/>
      <c r="G1208" s="462"/>
      <c r="H1208" s="463"/>
      <c r="I1208" s="464"/>
      <c r="J1208" s="465"/>
      <c r="K1208" s="466"/>
      <c r="L1208" s="466"/>
      <c r="M1208" s="466"/>
      <c r="N1208" s="466"/>
      <c r="O1208" s="466"/>
      <c r="P1208" s="466"/>
      <c r="Q1208" s="466"/>
      <c r="R1208" s="466"/>
      <c r="S1208" s="466"/>
      <c r="T1208" s="466"/>
      <c r="U1208" s="466"/>
      <c r="V1208" s="466"/>
      <c r="W1208" s="466"/>
      <c r="X1208" s="466"/>
      <c r="Y1208" s="466"/>
      <c r="Z1208" s="466"/>
    </row>
    <row r="1209">
      <c r="A1209" s="459"/>
      <c r="B1209" s="460">
        <v>474003.0</v>
      </c>
      <c r="C1209" s="461"/>
      <c r="D1209" s="462"/>
      <c r="E1209" s="462"/>
      <c r="F1209" s="462"/>
      <c r="G1209" s="462"/>
      <c r="H1209" s="463"/>
      <c r="I1209" s="464"/>
      <c r="J1209" s="465"/>
      <c r="K1209" s="466"/>
      <c r="L1209" s="466"/>
      <c r="M1209" s="466"/>
      <c r="N1209" s="466"/>
      <c r="O1209" s="466"/>
      <c r="P1209" s="466"/>
      <c r="Q1209" s="466"/>
      <c r="R1209" s="466"/>
      <c r="S1209" s="466"/>
      <c r="T1209" s="466"/>
      <c r="U1209" s="466"/>
      <c r="V1209" s="466"/>
      <c r="W1209" s="466"/>
      <c r="X1209" s="466"/>
      <c r="Y1209" s="466"/>
      <c r="Z1209" s="466"/>
    </row>
    <row r="1210">
      <c r="A1210" s="459"/>
      <c r="B1210" s="460">
        <v>474004.0</v>
      </c>
      <c r="C1210" s="461"/>
      <c r="D1210" s="462"/>
      <c r="E1210" s="462"/>
      <c r="F1210" s="462"/>
      <c r="G1210" s="462"/>
      <c r="H1210" s="463"/>
      <c r="I1210" s="464"/>
      <c r="J1210" s="465"/>
      <c r="K1210" s="466"/>
      <c r="L1210" s="466"/>
      <c r="M1210" s="466"/>
      <c r="N1210" s="466"/>
      <c r="O1210" s="466"/>
      <c r="P1210" s="466"/>
      <c r="Q1210" s="466"/>
      <c r="R1210" s="466"/>
      <c r="S1210" s="466"/>
      <c r="T1210" s="466"/>
      <c r="U1210" s="466"/>
      <c r="V1210" s="466"/>
      <c r="W1210" s="466"/>
      <c r="X1210" s="466"/>
      <c r="Y1210" s="466"/>
      <c r="Z1210" s="466"/>
    </row>
    <row r="1211">
      <c r="A1211" s="382">
        <v>6176.0</v>
      </c>
      <c r="B1211" s="383">
        <v>474005.0</v>
      </c>
      <c r="C1211" s="384">
        <v>45754.0</v>
      </c>
      <c r="D1211" s="385" t="s">
        <v>2803</v>
      </c>
      <c r="E1211" s="385" t="s">
        <v>2950</v>
      </c>
      <c r="F1211" s="385" t="s">
        <v>2951</v>
      </c>
      <c r="G1211" s="386"/>
      <c r="H1211" s="387" t="s">
        <v>2952</v>
      </c>
      <c r="I1211" s="388">
        <f>749.55+987.9</f>
        <v>1737.45</v>
      </c>
      <c r="J1211" s="389" t="s">
        <v>2953</v>
      </c>
      <c r="K1211" s="267"/>
      <c r="L1211" s="267"/>
      <c r="M1211" s="267"/>
      <c r="N1211" s="267"/>
      <c r="O1211" s="267"/>
      <c r="P1211" s="267"/>
      <c r="Q1211" s="267"/>
      <c r="R1211" s="267"/>
      <c r="S1211" s="267"/>
      <c r="T1211" s="267"/>
      <c r="U1211" s="267"/>
      <c r="V1211" s="267"/>
      <c r="W1211" s="267"/>
      <c r="X1211" s="267"/>
      <c r="Y1211" s="267"/>
      <c r="Z1211" s="267"/>
    </row>
    <row r="1212">
      <c r="A1212" s="382">
        <v>16261.0</v>
      </c>
      <c r="B1212" s="383">
        <v>474006.0</v>
      </c>
      <c r="C1212" s="384">
        <v>45754.0</v>
      </c>
      <c r="D1212" s="385" t="s">
        <v>2954</v>
      </c>
      <c r="E1212" s="385" t="s">
        <v>1853</v>
      </c>
      <c r="F1212" s="385" t="s">
        <v>105</v>
      </c>
      <c r="G1212" s="386"/>
      <c r="H1212" s="387" t="s">
        <v>1432</v>
      </c>
      <c r="I1212" s="398">
        <v>209.27</v>
      </c>
      <c r="J1212" s="389" t="s">
        <v>2955</v>
      </c>
      <c r="K1212" s="267"/>
      <c r="L1212" s="267"/>
      <c r="M1212" s="267"/>
      <c r="N1212" s="267"/>
      <c r="O1212" s="267"/>
      <c r="P1212" s="267"/>
      <c r="Q1212" s="267"/>
      <c r="R1212" s="267"/>
      <c r="S1212" s="267"/>
      <c r="T1212" s="267"/>
      <c r="U1212" s="267"/>
      <c r="V1212" s="267"/>
      <c r="W1212" s="267"/>
      <c r="X1212" s="267"/>
      <c r="Y1212" s="267"/>
      <c r="Z1212" s="267"/>
    </row>
    <row r="1213">
      <c r="A1213" s="459"/>
      <c r="B1213" s="460">
        <v>474007.0</v>
      </c>
      <c r="C1213" s="461"/>
      <c r="D1213" s="462"/>
      <c r="E1213" s="462"/>
      <c r="F1213" s="462"/>
      <c r="G1213" s="462"/>
      <c r="H1213" s="463"/>
      <c r="I1213" s="464"/>
      <c r="J1213" s="465"/>
      <c r="K1213" s="466"/>
      <c r="L1213" s="466"/>
      <c r="M1213" s="466"/>
      <c r="N1213" s="466"/>
      <c r="O1213" s="466"/>
      <c r="P1213" s="466"/>
      <c r="Q1213" s="466"/>
      <c r="R1213" s="466"/>
      <c r="S1213" s="466"/>
      <c r="T1213" s="466"/>
      <c r="U1213" s="466"/>
      <c r="V1213" s="466"/>
      <c r="W1213" s="466"/>
      <c r="X1213" s="466"/>
      <c r="Y1213" s="466"/>
      <c r="Z1213" s="466"/>
    </row>
    <row r="1214">
      <c r="A1214" s="459"/>
      <c r="B1214" s="460">
        <v>474008.0</v>
      </c>
      <c r="C1214" s="461"/>
      <c r="D1214" s="462"/>
      <c r="E1214" s="462"/>
      <c r="F1214" s="462"/>
      <c r="G1214" s="462"/>
      <c r="H1214" s="463"/>
      <c r="I1214" s="464"/>
      <c r="J1214" s="465"/>
      <c r="K1214" s="466"/>
      <c r="L1214" s="466"/>
      <c r="M1214" s="466"/>
      <c r="N1214" s="466"/>
      <c r="O1214" s="466"/>
      <c r="P1214" s="466"/>
      <c r="Q1214" s="466"/>
      <c r="R1214" s="466"/>
      <c r="S1214" s="466"/>
      <c r="T1214" s="466"/>
      <c r="U1214" s="466"/>
      <c r="V1214" s="466"/>
      <c r="W1214" s="466"/>
      <c r="X1214" s="466"/>
      <c r="Y1214" s="466"/>
      <c r="Z1214" s="466"/>
    </row>
    <row r="1215">
      <c r="A1215" s="459"/>
      <c r="B1215" s="460">
        <v>474009.0</v>
      </c>
      <c r="C1215" s="461"/>
      <c r="D1215" s="462"/>
      <c r="E1215" s="462"/>
      <c r="F1215" s="462"/>
      <c r="G1215" s="462"/>
      <c r="H1215" s="463"/>
      <c r="I1215" s="464"/>
      <c r="J1215" s="465"/>
      <c r="K1215" s="466"/>
      <c r="L1215" s="466"/>
      <c r="M1215" s="466"/>
      <c r="N1215" s="466"/>
      <c r="O1215" s="466"/>
      <c r="P1215" s="466"/>
      <c r="Q1215" s="466"/>
      <c r="R1215" s="466"/>
      <c r="S1215" s="466"/>
      <c r="T1215" s="466"/>
      <c r="U1215" s="466"/>
      <c r="V1215" s="466"/>
      <c r="W1215" s="466"/>
      <c r="X1215" s="466"/>
      <c r="Y1215" s="466"/>
      <c r="Z1215" s="466"/>
    </row>
    <row r="1216">
      <c r="A1216" s="382" t="s">
        <v>2956</v>
      </c>
      <c r="B1216" s="383">
        <v>474010.0</v>
      </c>
      <c r="C1216" s="384">
        <v>45754.0</v>
      </c>
      <c r="D1216" s="385" t="s">
        <v>2957</v>
      </c>
      <c r="E1216" s="385" t="s">
        <v>2958</v>
      </c>
      <c r="F1216" s="385" t="s">
        <v>1599</v>
      </c>
      <c r="G1216" s="386"/>
      <c r="H1216" s="387" t="s">
        <v>2959</v>
      </c>
      <c r="I1216" s="388">
        <f>3861.45*6</f>
        <v>23168.7</v>
      </c>
      <c r="J1216" s="389" t="s">
        <v>2956</v>
      </c>
      <c r="K1216" s="267"/>
      <c r="L1216" s="267"/>
      <c r="M1216" s="267"/>
      <c r="N1216" s="267"/>
      <c r="O1216" s="267"/>
      <c r="P1216" s="267"/>
      <c r="Q1216" s="267"/>
      <c r="R1216" s="267"/>
      <c r="S1216" s="267"/>
      <c r="T1216" s="267"/>
      <c r="U1216" s="267"/>
      <c r="V1216" s="267"/>
      <c r="W1216" s="267"/>
      <c r="X1216" s="267"/>
      <c r="Y1216" s="267"/>
      <c r="Z1216" s="267"/>
    </row>
    <row r="1217">
      <c r="A1217" s="459"/>
      <c r="B1217" s="460">
        <v>474011.0</v>
      </c>
      <c r="C1217" s="461"/>
      <c r="D1217" s="462"/>
      <c r="E1217" s="462"/>
      <c r="F1217" s="462"/>
      <c r="G1217" s="462"/>
      <c r="H1217" s="463"/>
      <c r="I1217" s="464"/>
      <c r="J1217" s="465"/>
      <c r="K1217" s="466"/>
      <c r="L1217" s="466"/>
      <c r="M1217" s="466"/>
      <c r="N1217" s="466"/>
      <c r="O1217" s="466"/>
      <c r="P1217" s="466"/>
      <c r="Q1217" s="466"/>
      <c r="R1217" s="466"/>
      <c r="S1217" s="466"/>
      <c r="T1217" s="466"/>
      <c r="U1217" s="466"/>
      <c r="V1217" s="466"/>
      <c r="W1217" s="466"/>
      <c r="X1217" s="466"/>
      <c r="Y1217" s="466"/>
      <c r="Z1217" s="466"/>
    </row>
    <row r="1218">
      <c r="A1218" s="353">
        <v>17056.0</v>
      </c>
      <c r="B1218" s="354">
        <v>474012.0</v>
      </c>
      <c r="C1218" s="355">
        <v>45755.0</v>
      </c>
      <c r="D1218" s="356" t="s">
        <v>2960</v>
      </c>
      <c r="E1218" s="356" t="s">
        <v>828</v>
      </c>
      <c r="F1218" s="356" t="s">
        <v>2961</v>
      </c>
      <c r="G1218" s="357"/>
      <c r="H1218" s="358" t="s">
        <v>1432</v>
      </c>
      <c r="I1218" s="359">
        <v>209.27</v>
      </c>
      <c r="J1218" s="360" t="s">
        <v>2962</v>
      </c>
      <c r="K1218" s="289"/>
      <c r="L1218" s="289"/>
      <c r="M1218" s="289"/>
      <c r="N1218" s="289"/>
      <c r="O1218" s="289"/>
      <c r="P1218" s="289"/>
      <c r="Q1218" s="289"/>
      <c r="R1218" s="289"/>
      <c r="S1218" s="289"/>
      <c r="T1218" s="289"/>
      <c r="U1218" s="289"/>
      <c r="V1218" s="289"/>
      <c r="W1218" s="289"/>
      <c r="X1218" s="289"/>
      <c r="Y1218" s="289"/>
      <c r="Z1218" s="289"/>
    </row>
    <row r="1219">
      <c r="A1219" s="459"/>
      <c r="B1219" s="460">
        <v>474013.0</v>
      </c>
      <c r="C1219" s="461"/>
      <c r="D1219" s="462"/>
      <c r="E1219" s="462"/>
      <c r="F1219" s="462"/>
      <c r="G1219" s="462"/>
      <c r="H1219" s="463"/>
      <c r="I1219" s="464"/>
      <c r="J1219" s="465"/>
      <c r="K1219" s="466"/>
      <c r="L1219" s="466"/>
      <c r="M1219" s="466"/>
      <c r="N1219" s="466"/>
      <c r="O1219" s="466"/>
      <c r="P1219" s="466"/>
      <c r="Q1219" s="466"/>
      <c r="R1219" s="466"/>
      <c r="S1219" s="466"/>
      <c r="T1219" s="466"/>
      <c r="U1219" s="466"/>
      <c r="V1219" s="466"/>
      <c r="W1219" s="466"/>
      <c r="X1219" s="466"/>
      <c r="Y1219" s="466"/>
      <c r="Z1219" s="466"/>
    </row>
    <row r="1220">
      <c r="A1220" s="459"/>
      <c r="B1220" s="460">
        <v>474014.0</v>
      </c>
      <c r="C1220" s="461"/>
      <c r="D1220" s="462"/>
      <c r="E1220" s="462"/>
      <c r="F1220" s="462"/>
      <c r="G1220" s="462"/>
      <c r="H1220" s="463"/>
      <c r="I1220" s="464"/>
      <c r="J1220" s="465"/>
      <c r="K1220" s="466"/>
      <c r="L1220" s="466"/>
      <c r="M1220" s="466"/>
      <c r="N1220" s="466"/>
      <c r="O1220" s="466"/>
      <c r="P1220" s="466"/>
      <c r="Q1220" s="466"/>
      <c r="R1220" s="466"/>
      <c r="S1220" s="466"/>
      <c r="T1220" s="466"/>
      <c r="U1220" s="466"/>
      <c r="V1220" s="466"/>
      <c r="W1220" s="466"/>
      <c r="X1220" s="466"/>
      <c r="Y1220" s="466"/>
      <c r="Z1220" s="466"/>
    </row>
    <row r="1221">
      <c r="A1221" s="382">
        <v>15583.0</v>
      </c>
      <c r="B1221" s="383">
        <v>474015.0</v>
      </c>
      <c r="C1221" s="384">
        <v>45755.0</v>
      </c>
      <c r="D1221" s="385" t="s">
        <v>2963</v>
      </c>
      <c r="E1221" s="385" t="s">
        <v>1000</v>
      </c>
      <c r="F1221" s="385" t="s">
        <v>2964</v>
      </c>
      <c r="G1221" s="386"/>
      <c r="H1221" s="387" t="s">
        <v>1985</v>
      </c>
      <c r="I1221" s="398">
        <v>3861.45</v>
      </c>
      <c r="J1221" s="389" t="s">
        <v>2965</v>
      </c>
      <c r="K1221" s="267"/>
      <c r="L1221" s="267"/>
      <c r="M1221" s="267"/>
      <c r="N1221" s="267"/>
      <c r="O1221" s="267"/>
      <c r="P1221" s="267"/>
      <c r="Q1221" s="267"/>
      <c r="R1221" s="267"/>
      <c r="S1221" s="267"/>
      <c r="T1221" s="267"/>
      <c r="U1221" s="267"/>
      <c r="V1221" s="267"/>
      <c r="W1221" s="267"/>
      <c r="X1221" s="267"/>
      <c r="Y1221" s="267"/>
      <c r="Z1221" s="267"/>
    </row>
    <row r="1222">
      <c r="A1222" s="459"/>
      <c r="B1222" s="460">
        <v>474016.0</v>
      </c>
      <c r="C1222" s="461"/>
      <c r="D1222" s="462"/>
      <c r="E1222" s="462"/>
      <c r="F1222" s="462"/>
      <c r="G1222" s="462"/>
      <c r="H1222" s="463"/>
      <c r="I1222" s="464"/>
      <c r="J1222" s="465"/>
      <c r="K1222" s="466"/>
      <c r="L1222" s="466"/>
      <c r="M1222" s="466"/>
      <c r="N1222" s="466"/>
      <c r="O1222" s="466"/>
      <c r="P1222" s="466"/>
      <c r="Q1222" s="466"/>
      <c r="R1222" s="466"/>
      <c r="S1222" s="466"/>
      <c r="T1222" s="466"/>
      <c r="U1222" s="466"/>
      <c r="V1222" s="466"/>
      <c r="W1222" s="466"/>
      <c r="X1222" s="466"/>
      <c r="Y1222" s="466"/>
      <c r="Z1222" s="466"/>
    </row>
    <row r="1223">
      <c r="A1223" s="459"/>
      <c r="B1223" s="460">
        <v>474017.0</v>
      </c>
      <c r="C1223" s="461"/>
      <c r="D1223" s="462"/>
      <c r="E1223" s="462"/>
      <c r="F1223" s="462"/>
      <c r="G1223" s="462"/>
      <c r="H1223" s="463"/>
      <c r="I1223" s="464"/>
      <c r="J1223" s="465"/>
      <c r="K1223" s="466"/>
      <c r="L1223" s="466"/>
      <c r="M1223" s="466"/>
      <c r="N1223" s="466"/>
      <c r="O1223" s="466"/>
      <c r="P1223" s="466"/>
      <c r="Q1223" s="466"/>
      <c r="R1223" s="466"/>
      <c r="S1223" s="466"/>
      <c r="T1223" s="466"/>
      <c r="U1223" s="466"/>
      <c r="V1223" s="466"/>
      <c r="W1223" s="466"/>
      <c r="X1223" s="466"/>
      <c r="Y1223" s="466"/>
      <c r="Z1223" s="466"/>
    </row>
    <row r="1224">
      <c r="A1224" s="353">
        <v>15028.0</v>
      </c>
      <c r="B1224" s="354">
        <v>474018.0</v>
      </c>
      <c r="C1224" s="355">
        <v>45755.0</v>
      </c>
      <c r="D1224" s="356" t="s">
        <v>2966</v>
      </c>
      <c r="E1224" s="356" t="s">
        <v>2967</v>
      </c>
      <c r="F1224" s="357"/>
      <c r="G1224" s="356" t="s">
        <v>2968</v>
      </c>
      <c r="H1224" s="358" t="s">
        <v>2293</v>
      </c>
      <c r="I1224" s="467">
        <f>7722.89+749.55</f>
        <v>8472.44</v>
      </c>
      <c r="J1224" s="360" t="s">
        <v>2969</v>
      </c>
      <c r="K1224" s="289"/>
      <c r="L1224" s="289"/>
      <c r="M1224" s="289"/>
      <c r="N1224" s="289"/>
      <c r="O1224" s="289"/>
      <c r="P1224" s="289"/>
      <c r="Q1224" s="289"/>
      <c r="R1224" s="289"/>
      <c r="S1224" s="289"/>
      <c r="T1224" s="289"/>
      <c r="U1224" s="289"/>
      <c r="V1224" s="289"/>
      <c r="W1224" s="289"/>
      <c r="X1224" s="289"/>
      <c r="Y1224" s="289"/>
      <c r="Z1224" s="289"/>
    </row>
    <row r="1225">
      <c r="A1225" s="353" t="s">
        <v>2970</v>
      </c>
      <c r="B1225" s="354">
        <v>474019.0</v>
      </c>
      <c r="C1225" s="355">
        <v>45755.0</v>
      </c>
      <c r="D1225" s="356" t="s">
        <v>2971</v>
      </c>
      <c r="E1225" s="356" t="s">
        <v>1431</v>
      </c>
      <c r="F1225" s="356" t="s">
        <v>587</v>
      </c>
      <c r="G1225" s="357"/>
      <c r="H1225" s="358" t="s">
        <v>2683</v>
      </c>
      <c r="I1225" s="359">
        <v>749.55</v>
      </c>
      <c r="J1225" s="360" t="s">
        <v>2972</v>
      </c>
      <c r="K1225" s="289"/>
      <c r="L1225" s="289"/>
      <c r="M1225" s="289"/>
      <c r="N1225" s="289"/>
      <c r="O1225" s="289"/>
      <c r="P1225" s="289"/>
      <c r="Q1225" s="289"/>
      <c r="R1225" s="289"/>
      <c r="S1225" s="289"/>
      <c r="T1225" s="289"/>
      <c r="U1225" s="289"/>
      <c r="V1225" s="289"/>
      <c r="W1225" s="289"/>
      <c r="X1225" s="289"/>
      <c r="Y1225" s="289"/>
      <c r="Z1225" s="289"/>
    </row>
    <row r="1226">
      <c r="A1226" s="353">
        <v>17391.0</v>
      </c>
      <c r="B1226" s="354">
        <v>474020.0</v>
      </c>
      <c r="C1226" s="355">
        <v>45755.0</v>
      </c>
      <c r="D1226" s="356" t="s">
        <v>2973</v>
      </c>
      <c r="E1226" s="356" t="s">
        <v>2974</v>
      </c>
      <c r="F1226" s="356" t="s">
        <v>2975</v>
      </c>
      <c r="G1226" s="357"/>
      <c r="H1226" s="358" t="s">
        <v>2976</v>
      </c>
      <c r="I1226" s="359">
        <v>12242.18</v>
      </c>
      <c r="J1226" s="360" t="s">
        <v>2977</v>
      </c>
      <c r="K1226" s="289"/>
      <c r="L1226" s="289"/>
      <c r="M1226" s="289"/>
      <c r="N1226" s="289"/>
      <c r="O1226" s="289"/>
      <c r="P1226" s="289"/>
      <c r="Q1226" s="289"/>
      <c r="R1226" s="289"/>
      <c r="S1226" s="289"/>
      <c r="T1226" s="289"/>
      <c r="U1226" s="289"/>
      <c r="V1226" s="289"/>
      <c r="W1226" s="289"/>
      <c r="X1226" s="289"/>
      <c r="Y1226" s="289"/>
      <c r="Z1226" s="289"/>
    </row>
    <row r="1227">
      <c r="A1227" s="353">
        <v>14533.0</v>
      </c>
      <c r="B1227" s="354">
        <v>474021.0</v>
      </c>
      <c r="C1227" s="355">
        <v>45755.0</v>
      </c>
      <c r="D1227" s="356" t="s">
        <v>2978</v>
      </c>
      <c r="E1227" s="356" t="s">
        <v>2381</v>
      </c>
      <c r="F1227" s="356" t="s">
        <v>2979</v>
      </c>
      <c r="G1227" s="357"/>
      <c r="H1227" s="358" t="s">
        <v>1394</v>
      </c>
      <c r="I1227" s="359">
        <v>749.55</v>
      </c>
      <c r="J1227" s="360" t="s">
        <v>2980</v>
      </c>
      <c r="K1227" s="289"/>
      <c r="L1227" s="289"/>
      <c r="M1227" s="289"/>
      <c r="N1227" s="289"/>
      <c r="O1227" s="289"/>
      <c r="P1227" s="289"/>
      <c r="Q1227" s="289"/>
      <c r="R1227" s="289"/>
      <c r="S1227" s="289"/>
      <c r="T1227" s="289"/>
      <c r="U1227" s="289"/>
      <c r="V1227" s="289"/>
      <c r="W1227" s="289"/>
      <c r="X1227" s="289"/>
      <c r="Y1227" s="289"/>
      <c r="Z1227" s="289"/>
    </row>
    <row r="1228">
      <c r="A1228" s="459"/>
      <c r="B1228" s="460">
        <v>474022.0</v>
      </c>
      <c r="C1228" s="461"/>
      <c r="D1228" s="462"/>
      <c r="E1228" s="462"/>
      <c r="F1228" s="462"/>
      <c r="G1228" s="462"/>
      <c r="H1228" s="463"/>
      <c r="I1228" s="464"/>
      <c r="J1228" s="465"/>
      <c r="K1228" s="466"/>
      <c r="L1228" s="466"/>
      <c r="M1228" s="466"/>
      <c r="N1228" s="466"/>
      <c r="O1228" s="466"/>
      <c r="P1228" s="466"/>
      <c r="Q1228" s="466"/>
      <c r="R1228" s="466"/>
      <c r="S1228" s="466"/>
      <c r="T1228" s="466"/>
      <c r="U1228" s="466"/>
      <c r="V1228" s="466"/>
      <c r="W1228" s="466"/>
      <c r="X1228" s="466"/>
      <c r="Y1228" s="466"/>
      <c r="Z1228" s="466"/>
    </row>
    <row r="1229">
      <c r="A1229" s="459"/>
      <c r="B1229" s="460">
        <v>474023.0</v>
      </c>
      <c r="C1229" s="461"/>
      <c r="D1229" s="462"/>
      <c r="E1229" s="462"/>
      <c r="F1229" s="462"/>
      <c r="G1229" s="462"/>
      <c r="H1229" s="463"/>
      <c r="I1229" s="464"/>
      <c r="J1229" s="465"/>
      <c r="K1229" s="466"/>
      <c r="L1229" s="466"/>
      <c r="M1229" s="466"/>
      <c r="N1229" s="466"/>
      <c r="O1229" s="466"/>
      <c r="P1229" s="466"/>
      <c r="Q1229" s="466"/>
      <c r="R1229" s="466"/>
      <c r="S1229" s="466"/>
      <c r="T1229" s="466"/>
      <c r="U1229" s="466"/>
      <c r="V1229" s="466"/>
      <c r="W1229" s="466"/>
      <c r="X1229" s="466"/>
      <c r="Y1229" s="466"/>
      <c r="Z1229" s="466"/>
    </row>
    <row r="1230">
      <c r="A1230" s="353" t="s">
        <v>2981</v>
      </c>
      <c r="B1230" s="354">
        <v>474024.0</v>
      </c>
      <c r="C1230" s="355">
        <v>45755.0</v>
      </c>
      <c r="D1230" s="356" t="s">
        <v>2982</v>
      </c>
      <c r="E1230" s="356" t="s">
        <v>962</v>
      </c>
      <c r="F1230" s="356" t="s">
        <v>2983</v>
      </c>
      <c r="G1230" s="357"/>
      <c r="H1230" s="358" t="s">
        <v>2984</v>
      </c>
      <c r="I1230" s="359">
        <v>749.55</v>
      </c>
      <c r="J1230" s="360" t="s">
        <v>2985</v>
      </c>
      <c r="K1230" s="289"/>
      <c r="L1230" s="289"/>
      <c r="M1230" s="289"/>
      <c r="N1230" s="289"/>
      <c r="O1230" s="289"/>
      <c r="P1230" s="289"/>
      <c r="Q1230" s="289"/>
      <c r="R1230" s="289"/>
      <c r="S1230" s="289"/>
      <c r="T1230" s="289"/>
      <c r="U1230" s="289"/>
      <c r="V1230" s="289"/>
      <c r="W1230" s="289"/>
      <c r="X1230" s="289"/>
      <c r="Y1230" s="289"/>
      <c r="Z1230" s="289"/>
    </row>
    <row r="1231">
      <c r="A1231" s="459"/>
      <c r="B1231" s="460">
        <v>474025.0</v>
      </c>
      <c r="C1231" s="461"/>
      <c r="D1231" s="462"/>
      <c r="E1231" s="462"/>
      <c r="F1231" s="462"/>
      <c r="G1231" s="462"/>
      <c r="H1231" s="463"/>
      <c r="I1231" s="464"/>
      <c r="J1231" s="465"/>
      <c r="K1231" s="466"/>
      <c r="L1231" s="466"/>
      <c r="M1231" s="466"/>
      <c r="N1231" s="466"/>
      <c r="O1231" s="466"/>
      <c r="P1231" s="466"/>
      <c r="Q1231" s="466"/>
      <c r="R1231" s="466"/>
      <c r="S1231" s="466"/>
      <c r="T1231" s="466"/>
      <c r="U1231" s="466"/>
      <c r="V1231" s="466"/>
      <c r="W1231" s="466"/>
      <c r="X1231" s="466"/>
      <c r="Y1231" s="466"/>
      <c r="Z1231" s="466"/>
    </row>
    <row r="1232">
      <c r="A1232" s="459"/>
      <c r="B1232" s="460">
        <v>474026.0</v>
      </c>
      <c r="C1232" s="461"/>
      <c r="D1232" s="462"/>
      <c r="E1232" s="462"/>
      <c r="F1232" s="462"/>
      <c r="G1232" s="462"/>
      <c r="H1232" s="463"/>
      <c r="I1232" s="464"/>
      <c r="J1232" s="465"/>
      <c r="K1232" s="466"/>
      <c r="L1232" s="466"/>
      <c r="M1232" s="466"/>
      <c r="N1232" s="466"/>
      <c r="O1232" s="466"/>
      <c r="P1232" s="466"/>
      <c r="Q1232" s="466"/>
      <c r="R1232" s="466"/>
      <c r="S1232" s="466"/>
      <c r="T1232" s="466"/>
      <c r="U1232" s="466"/>
      <c r="V1232" s="466"/>
      <c r="W1232" s="466"/>
      <c r="X1232" s="466"/>
      <c r="Y1232" s="466"/>
      <c r="Z1232" s="466"/>
    </row>
    <row r="1233">
      <c r="A1233" s="459"/>
      <c r="B1233" s="460">
        <v>474027.0</v>
      </c>
      <c r="C1233" s="461"/>
      <c r="D1233" s="462"/>
      <c r="E1233" s="462"/>
      <c r="F1233" s="462"/>
      <c r="G1233" s="462"/>
      <c r="H1233" s="463"/>
      <c r="I1233" s="464"/>
      <c r="J1233" s="465"/>
      <c r="K1233" s="466"/>
      <c r="L1233" s="466"/>
      <c r="M1233" s="466"/>
      <c r="N1233" s="466"/>
      <c r="O1233" s="466"/>
      <c r="P1233" s="466"/>
      <c r="Q1233" s="466"/>
      <c r="R1233" s="466"/>
      <c r="S1233" s="466"/>
      <c r="T1233" s="466"/>
      <c r="U1233" s="466"/>
      <c r="V1233" s="466"/>
      <c r="W1233" s="466"/>
      <c r="X1233" s="466"/>
      <c r="Y1233" s="466"/>
      <c r="Z1233" s="466"/>
    </row>
    <row r="1234">
      <c r="A1234" s="353">
        <v>17547.0</v>
      </c>
      <c r="B1234" s="354">
        <v>474028.0</v>
      </c>
      <c r="C1234" s="355">
        <v>45755.0</v>
      </c>
      <c r="D1234" s="356" t="s">
        <v>2986</v>
      </c>
      <c r="E1234" s="356" t="s">
        <v>1436</v>
      </c>
      <c r="F1234" s="356" t="s">
        <v>1330</v>
      </c>
      <c r="G1234" s="357"/>
      <c r="H1234" s="358" t="s">
        <v>2487</v>
      </c>
      <c r="I1234" s="359">
        <f>749.55+209.27</f>
        <v>958.82</v>
      </c>
      <c r="J1234" s="360" t="s">
        <v>2987</v>
      </c>
      <c r="K1234" s="289"/>
      <c r="L1234" s="289"/>
      <c r="M1234" s="289"/>
      <c r="N1234" s="289"/>
      <c r="O1234" s="289"/>
      <c r="P1234" s="289"/>
      <c r="Q1234" s="289"/>
      <c r="R1234" s="289"/>
      <c r="S1234" s="289"/>
      <c r="T1234" s="289"/>
      <c r="U1234" s="289"/>
      <c r="V1234" s="289"/>
      <c r="W1234" s="289"/>
      <c r="X1234" s="289"/>
      <c r="Y1234" s="289"/>
      <c r="Z1234" s="289"/>
    </row>
    <row r="1235">
      <c r="A1235" s="353">
        <v>17194.0</v>
      </c>
      <c r="B1235" s="354">
        <v>474029.0</v>
      </c>
      <c r="C1235" s="355">
        <v>45755.0</v>
      </c>
      <c r="D1235" s="356" t="s">
        <v>2662</v>
      </c>
      <c r="E1235" s="356" t="s">
        <v>828</v>
      </c>
      <c r="F1235" s="356" t="s">
        <v>587</v>
      </c>
      <c r="G1235" s="357"/>
      <c r="H1235" s="358" t="s">
        <v>1394</v>
      </c>
      <c r="I1235" s="359">
        <v>749.55</v>
      </c>
      <c r="J1235" s="360" t="s">
        <v>2988</v>
      </c>
      <c r="K1235" s="289"/>
      <c r="L1235" s="289"/>
      <c r="M1235" s="289"/>
      <c r="N1235" s="289"/>
      <c r="O1235" s="289"/>
      <c r="P1235" s="289"/>
      <c r="Q1235" s="289"/>
      <c r="R1235" s="289"/>
      <c r="S1235" s="289"/>
      <c r="T1235" s="289"/>
      <c r="U1235" s="289"/>
      <c r="V1235" s="289"/>
      <c r="W1235" s="289"/>
      <c r="X1235" s="289"/>
      <c r="Y1235" s="289"/>
      <c r="Z1235" s="289"/>
    </row>
    <row r="1236">
      <c r="A1236" s="353">
        <v>17195.0</v>
      </c>
      <c r="B1236" s="354">
        <v>474030.0</v>
      </c>
      <c r="C1236" s="355">
        <v>45755.0</v>
      </c>
      <c r="D1236" s="356" t="s">
        <v>2662</v>
      </c>
      <c r="E1236" s="356" t="s">
        <v>828</v>
      </c>
      <c r="F1236" s="356" t="s">
        <v>587</v>
      </c>
      <c r="G1236" s="357"/>
      <c r="H1236" s="358" t="s">
        <v>1394</v>
      </c>
      <c r="I1236" s="359">
        <v>749.55</v>
      </c>
      <c r="J1236" s="360" t="s">
        <v>2989</v>
      </c>
      <c r="K1236" s="289"/>
      <c r="L1236" s="289"/>
      <c r="M1236" s="289"/>
      <c r="N1236" s="289"/>
      <c r="O1236" s="289"/>
      <c r="P1236" s="289"/>
      <c r="Q1236" s="289"/>
      <c r="R1236" s="289"/>
      <c r="S1236" s="289"/>
      <c r="T1236" s="289"/>
      <c r="U1236" s="289"/>
      <c r="V1236" s="289"/>
      <c r="W1236" s="289"/>
      <c r="X1236" s="289"/>
      <c r="Y1236" s="289"/>
      <c r="Z1236" s="289"/>
    </row>
    <row r="1237">
      <c r="A1237" s="459"/>
      <c r="B1237" s="460">
        <v>474031.0</v>
      </c>
      <c r="C1237" s="461"/>
      <c r="D1237" s="462"/>
      <c r="E1237" s="462"/>
      <c r="F1237" s="462"/>
      <c r="G1237" s="462"/>
      <c r="H1237" s="463"/>
      <c r="I1237" s="464"/>
      <c r="J1237" s="465"/>
      <c r="K1237" s="466"/>
      <c r="L1237" s="466"/>
      <c r="M1237" s="466"/>
      <c r="N1237" s="466"/>
      <c r="O1237" s="466"/>
      <c r="P1237" s="466"/>
      <c r="Q1237" s="466"/>
      <c r="R1237" s="466"/>
      <c r="S1237" s="466"/>
      <c r="T1237" s="466"/>
      <c r="U1237" s="466"/>
      <c r="V1237" s="466"/>
      <c r="W1237" s="466"/>
      <c r="X1237" s="466"/>
      <c r="Y1237" s="466"/>
      <c r="Z1237" s="466"/>
    </row>
    <row r="1238">
      <c r="A1238" s="353">
        <v>16730.0</v>
      </c>
      <c r="B1238" s="354">
        <v>474032.0</v>
      </c>
      <c r="C1238" s="355">
        <v>45755.0</v>
      </c>
      <c r="D1238" s="356" t="s">
        <v>2990</v>
      </c>
      <c r="E1238" s="356" t="s">
        <v>230</v>
      </c>
      <c r="F1238" s="356" t="s">
        <v>1005</v>
      </c>
      <c r="G1238" s="357"/>
      <c r="H1238" s="358" t="s">
        <v>1394</v>
      </c>
      <c r="I1238" s="359">
        <v>749.55</v>
      </c>
      <c r="J1238" s="360" t="s">
        <v>2991</v>
      </c>
      <c r="K1238" s="289"/>
      <c r="L1238" s="289"/>
      <c r="M1238" s="289"/>
      <c r="N1238" s="289"/>
      <c r="O1238" s="289"/>
      <c r="P1238" s="289"/>
      <c r="Q1238" s="289"/>
      <c r="R1238" s="289"/>
      <c r="S1238" s="289"/>
      <c r="T1238" s="289"/>
      <c r="U1238" s="289"/>
      <c r="V1238" s="289"/>
      <c r="W1238" s="289"/>
      <c r="X1238" s="289"/>
      <c r="Y1238" s="289"/>
      <c r="Z1238" s="289"/>
    </row>
    <row r="1239">
      <c r="A1239" s="353">
        <v>16470.0</v>
      </c>
      <c r="B1239" s="354">
        <v>474033.0</v>
      </c>
      <c r="C1239" s="355">
        <v>45755.0</v>
      </c>
      <c r="D1239" s="356" t="s">
        <v>2992</v>
      </c>
      <c r="E1239" s="356" t="s">
        <v>105</v>
      </c>
      <c r="F1239" s="356" t="s">
        <v>962</v>
      </c>
      <c r="G1239" s="357"/>
      <c r="H1239" s="358" t="s">
        <v>2993</v>
      </c>
      <c r="I1239" s="359">
        <v>749.55</v>
      </c>
      <c r="J1239" s="360" t="s">
        <v>2994</v>
      </c>
      <c r="K1239" s="289"/>
      <c r="L1239" s="289"/>
      <c r="M1239" s="289"/>
      <c r="N1239" s="289"/>
      <c r="O1239" s="289"/>
      <c r="P1239" s="289"/>
      <c r="Q1239" s="289"/>
      <c r="R1239" s="289"/>
      <c r="S1239" s="289"/>
      <c r="T1239" s="289"/>
      <c r="U1239" s="289"/>
      <c r="V1239" s="289"/>
      <c r="W1239" s="289"/>
      <c r="X1239" s="289"/>
      <c r="Y1239" s="289"/>
      <c r="Z1239" s="289"/>
    </row>
    <row r="1240">
      <c r="A1240" s="459"/>
      <c r="B1240" s="460">
        <v>474034.0</v>
      </c>
      <c r="C1240" s="461"/>
      <c r="D1240" s="462"/>
      <c r="E1240" s="462"/>
      <c r="F1240" s="462"/>
      <c r="G1240" s="462"/>
      <c r="H1240" s="463"/>
      <c r="I1240" s="464"/>
      <c r="J1240" s="465"/>
      <c r="K1240" s="466"/>
      <c r="L1240" s="466"/>
      <c r="M1240" s="466"/>
      <c r="N1240" s="466"/>
      <c r="O1240" s="466"/>
      <c r="P1240" s="466"/>
      <c r="Q1240" s="466"/>
      <c r="R1240" s="466"/>
      <c r="S1240" s="466"/>
      <c r="T1240" s="466"/>
      <c r="U1240" s="466"/>
      <c r="V1240" s="466"/>
      <c r="W1240" s="466"/>
      <c r="X1240" s="466"/>
      <c r="Y1240" s="466"/>
      <c r="Z1240" s="466"/>
    </row>
    <row r="1241">
      <c r="A1241" s="382">
        <v>17523.0</v>
      </c>
      <c r="B1241" s="383">
        <v>474035.0</v>
      </c>
      <c r="C1241" s="384">
        <v>45756.0</v>
      </c>
      <c r="D1241" s="385" t="s">
        <v>2995</v>
      </c>
      <c r="E1241" s="385" t="s">
        <v>230</v>
      </c>
      <c r="F1241" s="385" t="s">
        <v>2996</v>
      </c>
      <c r="G1241" s="386"/>
      <c r="H1241" s="387" t="s">
        <v>1378</v>
      </c>
      <c r="I1241" s="398">
        <v>92.56</v>
      </c>
      <c r="J1241" s="389" t="s">
        <v>2997</v>
      </c>
      <c r="K1241" s="267"/>
      <c r="L1241" s="267"/>
      <c r="M1241" s="267"/>
      <c r="N1241" s="267"/>
      <c r="O1241" s="267"/>
      <c r="P1241" s="267"/>
      <c r="Q1241" s="267"/>
      <c r="R1241" s="267"/>
      <c r="S1241" s="267"/>
      <c r="T1241" s="267"/>
      <c r="U1241" s="267"/>
      <c r="V1241" s="267"/>
      <c r="W1241" s="267"/>
      <c r="X1241" s="267"/>
      <c r="Y1241" s="267"/>
      <c r="Z1241" s="267"/>
    </row>
    <row r="1242">
      <c r="A1242" s="353">
        <v>16771.0</v>
      </c>
      <c r="B1242" s="354">
        <v>474036.0</v>
      </c>
      <c r="C1242" s="355">
        <v>45756.0</v>
      </c>
      <c r="D1242" s="356" t="s">
        <v>2998</v>
      </c>
      <c r="E1242" s="357"/>
      <c r="F1242" s="357"/>
      <c r="G1242" s="357"/>
      <c r="H1242" s="358" t="s">
        <v>2999</v>
      </c>
      <c r="I1242" s="467">
        <f>469.49*12</f>
        <v>5633.88</v>
      </c>
      <c r="J1242" s="360" t="s">
        <v>3000</v>
      </c>
      <c r="K1242" s="289"/>
      <c r="L1242" s="289"/>
      <c r="M1242" s="289"/>
      <c r="N1242" s="289"/>
      <c r="O1242" s="289"/>
      <c r="P1242" s="289"/>
      <c r="Q1242" s="289"/>
      <c r="R1242" s="289"/>
      <c r="S1242" s="289"/>
      <c r="T1242" s="289"/>
      <c r="U1242" s="289"/>
      <c r="V1242" s="289"/>
      <c r="W1242" s="289"/>
      <c r="X1242" s="289"/>
      <c r="Y1242" s="289"/>
      <c r="Z1242" s="289"/>
    </row>
    <row r="1243">
      <c r="A1243" s="459"/>
      <c r="B1243" s="460">
        <v>474037.0</v>
      </c>
      <c r="C1243" s="461"/>
      <c r="D1243" s="462"/>
      <c r="E1243" s="462"/>
      <c r="F1243" s="462"/>
      <c r="G1243" s="462"/>
      <c r="H1243" s="463"/>
      <c r="I1243" s="464"/>
      <c r="J1243" s="465"/>
      <c r="K1243" s="466"/>
      <c r="L1243" s="466"/>
      <c r="M1243" s="466"/>
      <c r="N1243" s="466"/>
      <c r="O1243" s="466"/>
      <c r="P1243" s="466"/>
      <c r="Q1243" s="466"/>
      <c r="R1243" s="466"/>
      <c r="S1243" s="466"/>
      <c r="T1243" s="466"/>
      <c r="U1243" s="466"/>
      <c r="V1243" s="466"/>
      <c r="W1243" s="466"/>
      <c r="X1243" s="466"/>
      <c r="Y1243" s="466"/>
      <c r="Z1243" s="466"/>
    </row>
    <row r="1244">
      <c r="A1244" s="353" t="s">
        <v>3001</v>
      </c>
      <c r="B1244" s="354">
        <v>474038.0</v>
      </c>
      <c r="C1244" s="355">
        <v>45756.0</v>
      </c>
      <c r="D1244" s="356" t="s">
        <v>983</v>
      </c>
      <c r="E1244" s="356" t="s">
        <v>1156</v>
      </c>
      <c r="F1244" s="356" t="s">
        <v>65</v>
      </c>
      <c r="G1244" s="357"/>
      <c r="H1244" s="358" t="s">
        <v>3002</v>
      </c>
      <c r="I1244" s="359">
        <v>396.64</v>
      </c>
      <c r="J1244" s="360" t="s">
        <v>3003</v>
      </c>
      <c r="K1244" s="289"/>
      <c r="L1244" s="289"/>
      <c r="M1244" s="289"/>
      <c r="N1244" s="289"/>
      <c r="O1244" s="289"/>
      <c r="P1244" s="289"/>
      <c r="Q1244" s="289"/>
      <c r="R1244" s="289"/>
      <c r="S1244" s="289"/>
      <c r="T1244" s="289"/>
      <c r="U1244" s="289"/>
      <c r="V1244" s="289"/>
      <c r="W1244" s="289"/>
      <c r="X1244" s="289"/>
      <c r="Y1244" s="289"/>
      <c r="Z1244" s="289"/>
    </row>
    <row r="1245">
      <c r="A1245" s="459"/>
      <c r="B1245" s="460">
        <v>474039.0</v>
      </c>
      <c r="C1245" s="461"/>
      <c r="D1245" s="462"/>
      <c r="E1245" s="462"/>
      <c r="F1245" s="462"/>
      <c r="G1245" s="462"/>
      <c r="H1245" s="463"/>
      <c r="I1245" s="464"/>
      <c r="J1245" s="465"/>
      <c r="K1245" s="466"/>
      <c r="L1245" s="466"/>
      <c r="M1245" s="466"/>
      <c r="N1245" s="466"/>
      <c r="O1245" s="466"/>
      <c r="P1245" s="466"/>
      <c r="Q1245" s="466"/>
      <c r="R1245" s="466"/>
      <c r="S1245" s="466"/>
      <c r="T1245" s="466"/>
      <c r="U1245" s="466"/>
      <c r="V1245" s="466"/>
      <c r="W1245" s="466"/>
      <c r="X1245" s="466"/>
      <c r="Y1245" s="466"/>
      <c r="Z1245" s="466"/>
    </row>
    <row r="1246">
      <c r="A1246" s="459"/>
      <c r="B1246" s="460">
        <v>474040.0</v>
      </c>
      <c r="C1246" s="461"/>
      <c r="D1246" s="462"/>
      <c r="E1246" s="462"/>
      <c r="F1246" s="462"/>
      <c r="G1246" s="462"/>
      <c r="H1246" s="463"/>
      <c r="I1246" s="464"/>
      <c r="J1246" s="465"/>
      <c r="K1246" s="466"/>
      <c r="L1246" s="466"/>
      <c r="M1246" s="466"/>
      <c r="N1246" s="466"/>
      <c r="O1246" s="466"/>
      <c r="P1246" s="466"/>
      <c r="Q1246" s="466"/>
      <c r="R1246" s="466"/>
      <c r="S1246" s="466"/>
      <c r="T1246" s="466"/>
      <c r="U1246" s="466"/>
      <c r="V1246" s="466"/>
      <c r="W1246" s="466"/>
      <c r="X1246" s="466"/>
      <c r="Y1246" s="466"/>
      <c r="Z1246" s="466"/>
    </row>
    <row r="1247">
      <c r="A1247" s="382">
        <v>16552.0</v>
      </c>
      <c r="B1247" s="383">
        <v>474041.0</v>
      </c>
      <c r="C1247" s="384">
        <v>45756.0</v>
      </c>
      <c r="D1247" s="385" t="s">
        <v>3004</v>
      </c>
      <c r="E1247" s="385" t="s">
        <v>3005</v>
      </c>
      <c r="F1247" s="385" t="s">
        <v>242</v>
      </c>
      <c r="G1247" s="386"/>
      <c r="H1247" s="387" t="s">
        <v>1394</v>
      </c>
      <c r="I1247" s="398">
        <v>749.55</v>
      </c>
      <c r="J1247" s="389" t="s">
        <v>3006</v>
      </c>
      <c r="K1247" s="267"/>
      <c r="L1247" s="267"/>
      <c r="M1247" s="267"/>
      <c r="N1247" s="267"/>
      <c r="O1247" s="267"/>
      <c r="P1247" s="267"/>
      <c r="Q1247" s="267"/>
      <c r="R1247" s="267"/>
      <c r="S1247" s="267"/>
      <c r="T1247" s="267"/>
      <c r="U1247" s="267"/>
      <c r="V1247" s="267"/>
      <c r="W1247" s="267"/>
      <c r="X1247" s="267"/>
      <c r="Y1247" s="267"/>
      <c r="Z1247" s="267"/>
    </row>
    <row r="1248">
      <c r="A1248" s="459"/>
      <c r="B1248" s="460">
        <v>474042.0</v>
      </c>
      <c r="C1248" s="461"/>
      <c r="D1248" s="462"/>
      <c r="E1248" s="462"/>
      <c r="F1248" s="462"/>
      <c r="G1248" s="462"/>
      <c r="H1248" s="463"/>
      <c r="I1248" s="464"/>
      <c r="J1248" s="465"/>
      <c r="K1248" s="466"/>
      <c r="L1248" s="466"/>
      <c r="M1248" s="466"/>
      <c r="N1248" s="466"/>
      <c r="O1248" s="466"/>
      <c r="P1248" s="466"/>
      <c r="Q1248" s="466"/>
      <c r="R1248" s="466"/>
      <c r="S1248" s="466"/>
      <c r="T1248" s="466"/>
      <c r="U1248" s="466"/>
      <c r="V1248" s="466"/>
      <c r="W1248" s="466"/>
      <c r="X1248" s="466"/>
      <c r="Y1248" s="466"/>
      <c r="Z1248" s="466"/>
    </row>
    <row r="1249">
      <c r="A1249" s="459"/>
      <c r="B1249" s="460">
        <v>474043.0</v>
      </c>
      <c r="C1249" s="461"/>
      <c r="D1249" s="462"/>
      <c r="E1249" s="462"/>
      <c r="F1249" s="462"/>
      <c r="G1249" s="462"/>
      <c r="H1249" s="463"/>
      <c r="I1249" s="464"/>
      <c r="J1249" s="465"/>
      <c r="K1249" s="466"/>
      <c r="L1249" s="466"/>
      <c r="M1249" s="466"/>
      <c r="N1249" s="466"/>
      <c r="O1249" s="466"/>
      <c r="P1249" s="466"/>
      <c r="Q1249" s="466"/>
      <c r="R1249" s="466"/>
      <c r="S1249" s="466"/>
      <c r="T1249" s="466"/>
      <c r="U1249" s="466"/>
      <c r="V1249" s="466"/>
      <c r="W1249" s="466"/>
      <c r="X1249" s="466"/>
      <c r="Y1249" s="466"/>
      <c r="Z1249" s="466"/>
    </row>
    <row r="1250">
      <c r="A1250" s="370">
        <v>16252.0</v>
      </c>
      <c r="B1250" s="371">
        <v>474044.0</v>
      </c>
      <c r="C1250" s="372">
        <v>45756.0</v>
      </c>
      <c r="D1250" s="374" t="s">
        <v>3007</v>
      </c>
      <c r="E1250" s="374" t="s">
        <v>3008</v>
      </c>
      <c r="F1250" s="374" t="s">
        <v>3009</v>
      </c>
      <c r="G1250" s="373"/>
      <c r="H1250" s="375" t="s">
        <v>1804</v>
      </c>
      <c r="I1250" s="468">
        <v>857.19</v>
      </c>
      <c r="J1250" s="377"/>
      <c r="K1250" s="378" t="s">
        <v>1911</v>
      </c>
      <c r="L1250" s="302"/>
      <c r="M1250" s="302"/>
      <c r="N1250" s="302"/>
      <c r="O1250" s="302"/>
      <c r="P1250" s="302"/>
      <c r="Q1250" s="302"/>
      <c r="R1250" s="302"/>
      <c r="S1250" s="302"/>
      <c r="T1250" s="302"/>
      <c r="U1250" s="302"/>
      <c r="V1250" s="302"/>
      <c r="W1250" s="302"/>
      <c r="X1250" s="302"/>
      <c r="Y1250" s="302"/>
      <c r="Z1250" s="302"/>
    </row>
    <row r="1251">
      <c r="A1251" s="459"/>
      <c r="B1251" s="460">
        <v>474045.0</v>
      </c>
      <c r="C1251" s="461"/>
      <c r="D1251" s="462"/>
      <c r="E1251" s="462"/>
      <c r="F1251" s="462"/>
      <c r="G1251" s="462"/>
      <c r="H1251" s="463"/>
      <c r="I1251" s="464"/>
      <c r="J1251" s="465"/>
      <c r="K1251" s="466"/>
      <c r="L1251" s="466"/>
      <c r="M1251" s="466"/>
      <c r="N1251" s="466"/>
      <c r="O1251" s="466"/>
      <c r="P1251" s="466"/>
      <c r="Q1251" s="466"/>
      <c r="R1251" s="466"/>
      <c r="S1251" s="466"/>
      <c r="T1251" s="466"/>
      <c r="U1251" s="466"/>
      <c r="V1251" s="466"/>
      <c r="W1251" s="466"/>
      <c r="X1251" s="466"/>
      <c r="Y1251" s="466"/>
      <c r="Z1251" s="466"/>
    </row>
    <row r="1252">
      <c r="A1252" s="459"/>
      <c r="B1252" s="460">
        <v>474046.0</v>
      </c>
      <c r="C1252" s="461"/>
      <c r="D1252" s="462"/>
      <c r="E1252" s="462"/>
      <c r="F1252" s="462"/>
      <c r="G1252" s="462"/>
      <c r="H1252" s="463"/>
      <c r="I1252" s="464"/>
      <c r="J1252" s="465"/>
      <c r="K1252" s="466"/>
      <c r="L1252" s="466"/>
      <c r="M1252" s="466"/>
      <c r="N1252" s="466"/>
      <c r="O1252" s="466"/>
      <c r="P1252" s="466"/>
      <c r="Q1252" s="466"/>
      <c r="R1252" s="466"/>
      <c r="S1252" s="466"/>
      <c r="T1252" s="466"/>
      <c r="U1252" s="466"/>
      <c r="V1252" s="466"/>
      <c r="W1252" s="466"/>
      <c r="X1252" s="466"/>
      <c r="Y1252" s="466"/>
      <c r="Z1252" s="466"/>
    </row>
    <row r="1253">
      <c r="A1253" s="459"/>
      <c r="B1253" s="460">
        <v>474047.0</v>
      </c>
      <c r="C1253" s="461"/>
      <c r="D1253" s="462"/>
      <c r="E1253" s="462"/>
      <c r="F1253" s="462"/>
      <c r="G1253" s="462"/>
      <c r="H1253" s="463"/>
      <c r="I1253" s="464"/>
      <c r="J1253" s="465"/>
      <c r="K1253" s="466"/>
      <c r="L1253" s="466"/>
      <c r="M1253" s="466"/>
      <c r="N1253" s="466"/>
      <c r="O1253" s="466"/>
      <c r="P1253" s="466"/>
      <c r="Q1253" s="466"/>
      <c r="R1253" s="466"/>
      <c r="S1253" s="466"/>
      <c r="T1253" s="466"/>
      <c r="U1253" s="466"/>
      <c r="V1253" s="466"/>
      <c r="W1253" s="466"/>
      <c r="X1253" s="466"/>
      <c r="Y1253" s="466"/>
      <c r="Z1253" s="466"/>
    </row>
    <row r="1254">
      <c r="A1254" s="459"/>
      <c r="B1254" s="460">
        <v>474048.0</v>
      </c>
      <c r="C1254" s="461"/>
      <c r="D1254" s="462"/>
      <c r="E1254" s="462"/>
      <c r="F1254" s="462"/>
      <c r="G1254" s="462"/>
      <c r="H1254" s="463"/>
      <c r="I1254" s="464"/>
      <c r="J1254" s="465"/>
      <c r="K1254" s="466"/>
      <c r="L1254" s="466"/>
      <c r="M1254" s="466"/>
      <c r="N1254" s="466"/>
      <c r="O1254" s="466"/>
      <c r="P1254" s="466"/>
      <c r="Q1254" s="466"/>
      <c r="R1254" s="466"/>
      <c r="S1254" s="466"/>
      <c r="T1254" s="466"/>
      <c r="U1254" s="466"/>
      <c r="V1254" s="466"/>
      <c r="W1254" s="466"/>
      <c r="X1254" s="466"/>
      <c r="Y1254" s="466"/>
      <c r="Z1254" s="466"/>
    </row>
    <row r="1255">
      <c r="A1255" s="353" t="s">
        <v>3010</v>
      </c>
      <c r="B1255" s="354">
        <v>474049.0</v>
      </c>
      <c r="C1255" s="355">
        <v>45756.0</v>
      </c>
      <c r="D1255" s="356" t="s">
        <v>3011</v>
      </c>
      <c r="E1255" s="356" t="s">
        <v>3012</v>
      </c>
      <c r="F1255" s="356" t="s">
        <v>587</v>
      </c>
      <c r="G1255" s="357"/>
      <c r="H1255" s="358" t="s">
        <v>1362</v>
      </c>
      <c r="I1255" s="467">
        <f>396.64*2</f>
        <v>793.28</v>
      </c>
      <c r="J1255" s="360" t="s">
        <v>3013</v>
      </c>
      <c r="K1255" s="289"/>
      <c r="L1255" s="289"/>
      <c r="M1255" s="289"/>
      <c r="N1255" s="289"/>
      <c r="O1255" s="289"/>
      <c r="P1255" s="289"/>
      <c r="Q1255" s="289"/>
      <c r="R1255" s="289"/>
      <c r="S1255" s="289"/>
      <c r="T1255" s="289"/>
      <c r="U1255" s="289"/>
      <c r="V1255" s="289"/>
      <c r="W1255" s="289"/>
      <c r="X1255" s="289"/>
      <c r="Y1255" s="289"/>
      <c r="Z1255" s="289"/>
    </row>
    <row r="1256">
      <c r="A1256" s="353" t="s">
        <v>3014</v>
      </c>
      <c r="B1256" s="354">
        <v>474050.0</v>
      </c>
      <c r="C1256" s="355">
        <v>45756.0</v>
      </c>
      <c r="D1256" s="356" t="s">
        <v>3015</v>
      </c>
      <c r="E1256" s="356" t="s">
        <v>1746</v>
      </c>
      <c r="F1256" s="356" t="s">
        <v>150</v>
      </c>
      <c r="G1256" s="357"/>
      <c r="H1256" s="358" t="s">
        <v>1349</v>
      </c>
      <c r="I1256" s="359">
        <v>396.64</v>
      </c>
      <c r="J1256" s="360" t="s">
        <v>3016</v>
      </c>
      <c r="K1256" s="289"/>
      <c r="L1256" s="289"/>
      <c r="M1256" s="289"/>
      <c r="N1256" s="289"/>
      <c r="O1256" s="289"/>
      <c r="P1256" s="289"/>
      <c r="Q1256" s="289"/>
      <c r="R1256" s="289"/>
      <c r="S1256" s="289"/>
      <c r="T1256" s="289"/>
      <c r="U1256" s="289"/>
      <c r="V1256" s="289"/>
      <c r="W1256" s="289"/>
      <c r="X1256" s="289"/>
      <c r="Y1256" s="289"/>
      <c r="Z1256" s="289"/>
    </row>
    <row r="1257">
      <c r="A1257" s="353">
        <v>16313.0</v>
      </c>
      <c r="B1257" s="354">
        <v>474051.0</v>
      </c>
      <c r="C1257" s="355">
        <v>45756.0</v>
      </c>
      <c r="D1257" s="357"/>
      <c r="E1257" s="357"/>
      <c r="F1257" s="357"/>
      <c r="G1257" s="356" t="s">
        <v>3017</v>
      </c>
      <c r="H1257" s="358" t="s">
        <v>3018</v>
      </c>
      <c r="I1257" s="359">
        <v>2217.29</v>
      </c>
      <c r="J1257" s="360" t="s">
        <v>3019</v>
      </c>
      <c r="K1257" s="289"/>
      <c r="L1257" s="289"/>
      <c r="M1257" s="289"/>
      <c r="N1257" s="289"/>
      <c r="O1257" s="289"/>
      <c r="P1257" s="289"/>
      <c r="Q1257" s="289"/>
      <c r="R1257" s="289"/>
      <c r="S1257" s="289"/>
      <c r="T1257" s="289"/>
      <c r="U1257" s="289"/>
      <c r="V1257" s="289"/>
      <c r="W1257" s="289"/>
      <c r="X1257" s="289"/>
      <c r="Y1257" s="289"/>
      <c r="Z1257" s="289"/>
    </row>
    <row r="1258">
      <c r="A1258" s="353">
        <v>17392.0</v>
      </c>
      <c r="B1258" s="354">
        <v>474052.0</v>
      </c>
      <c r="C1258" s="355">
        <v>45756.0</v>
      </c>
      <c r="D1258" s="356" t="s">
        <v>3020</v>
      </c>
      <c r="E1258" s="357"/>
      <c r="F1258" s="357"/>
      <c r="G1258" s="357"/>
      <c r="H1258" s="358" t="s">
        <v>1394</v>
      </c>
      <c r="I1258" s="359">
        <v>749.55</v>
      </c>
      <c r="J1258" s="360" t="s">
        <v>3021</v>
      </c>
      <c r="K1258" s="289"/>
      <c r="L1258" s="289"/>
      <c r="M1258" s="289"/>
      <c r="N1258" s="289"/>
      <c r="O1258" s="289"/>
      <c r="P1258" s="289"/>
      <c r="Q1258" s="289"/>
      <c r="R1258" s="289"/>
      <c r="S1258" s="289"/>
      <c r="T1258" s="289"/>
      <c r="U1258" s="289"/>
      <c r="V1258" s="289"/>
      <c r="W1258" s="289"/>
      <c r="X1258" s="289"/>
      <c r="Y1258" s="289"/>
      <c r="Z1258" s="289"/>
    </row>
    <row r="1259">
      <c r="A1259" s="441" t="s">
        <v>68</v>
      </c>
      <c r="B1259" s="442">
        <v>474053.0</v>
      </c>
      <c r="C1259" s="442" t="s">
        <v>69</v>
      </c>
      <c r="D1259" s="469" t="s">
        <v>68</v>
      </c>
      <c r="E1259" s="444"/>
      <c r="F1259" s="444"/>
      <c r="G1259" s="444"/>
      <c r="H1259" s="445" t="s">
        <v>68</v>
      </c>
      <c r="I1259" s="446">
        <v>0.0</v>
      </c>
      <c r="J1259" s="447" t="s">
        <v>68</v>
      </c>
      <c r="K1259" s="339"/>
      <c r="L1259" s="339"/>
      <c r="M1259" s="339"/>
      <c r="N1259" s="339"/>
      <c r="O1259" s="339"/>
      <c r="P1259" s="339"/>
      <c r="Q1259" s="339"/>
      <c r="R1259" s="339"/>
      <c r="S1259" s="339"/>
      <c r="T1259" s="339"/>
      <c r="U1259" s="339"/>
      <c r="V1259" s="339"/>
      <c r="W1259" s="339"/>
      <c r="X1259" s="339"/>
      <c r="Y1259" s="339"/>
      <c r="Z1259" s="339"/>
    </row>
    <row r="1260">
      <c r="A1260" s="382">
        <v>16757.0</v>
      </c>
      <c r="B1260" s="383">
        <v>474054.0</v>
      </c>
      <c r="C1260" s="384">
        <v>45756.0</v>
      </c>
      <c r="D1260" s="385" t="s">
        <v>3022</v>
      </c>
      <c r="E1260" s="385" t="s">
        <v>237</v>
      </c>
      <c r="F1260" s="385" t="s">
        <v>174</v>
      </c>
      <c r="G1260" s="386"/>
      <c r="H1260" s="387" t="s">
        <v>1962</v>
      </c>
      <c r="I1260" s="388">
        <f>1930.72+857.19</f>
        <v>2787.91</v>
      </c>
      <c r="J1260" s="389" t="s">
        <v>3023</v>
      </c>
      <c r="K1260" s="267"/>
      <c r="L1260" s="267"/>
      <c r="M1260" s="267"/>
      <c r="N1260" s="267"/>
      <c r="O1260" s="267"/>
      <c r="P1260" s="267"/>
      <c r="Q1260" s="267"/>
      <c r="R1260" s="267"/>
      <c r="S1260" s="267"/>
      <c r="T1260" s="267"/>
      <c r="U1260" s="267"/>
      <c r="V1260" s="267"/>
      <c r="W1260" s="267"/>
      <c r="X1260" s="267"/>
      <c r="Y1260" s="267"/>
      <c r="Z1260" s="267"/>
    </row>
    <row r="1261">
      <c r="A1261" s="353">
        <v>16801.0</v>
      </c>
      <c r="B1261" s="354">
        <v>474055.0</v>
      </c>
      <c r="C1261" s="355">
        <v>45756.0</v>
      </c>
      <c r="D1261" s="356" t="s">
        <v>2141</v>
      </c>
      <c r="E1261" s="356" t="s">
        <v>165</v>
      </c>
      <c r="F1261" s="356" t="s">
        <v>3024</v>
      </c>
      <c r="G1261" s="357"/>
      <c r="H1261" s="358" t="s">
        <v>1394</v>
      </c>
      <c r="I1261" s="359">
        <v>749.55</v>
      </c>
      <c r="J1261" s="360" t="s">
        <v>3025</v>
      </c>
      <c r="K1261" s="289"/>
      <c r="L1261" s="289"/>
      <c r="M1261" s="289"/>
      <c r="N1261" s="289"/>
      <c r="O1261" s="289"/>
      <c r="P1261" s="289"/>
      <c r="Q1261" s="289"/>
      <c r="R1261" s="289"/>
      <c r="S1261" s="289"/>
      <c r="T1261" s="289"/>
      <c r="U1261" s="289"/>
      <c r="V1261" s="289"/>
      <c r="W1261" s="289"/>
      <c r="X1261" s="289"/>
      <c r="Y1261" s="289"/>
      <c r="Z1261" s="289"/>
    </row>
    <row r="1262">
      <c r="A1262" s="353">
        <v>17215.0</v>
      </c>
      <c r="B1262" s="354">
        <v>474056.0</v>
      </c>
      <c r="C1262" s="355" t="s">
        <v>3026</v>
      </c>
      <c r="D1262" s="356" t="s">
        <v>3027</v>
      </c>
      <c r="E1262" s="356" t="s">
        <v>3028</v>
      </c>
      <c r="F1262" s="357"/>
      <c r="G1262" s="357"/>
      <c r="H1262" s="358" t="s">
        <v>3029</v>
      </c>
      <c r="I1262" s="467">
        <f>3861.45+857.19</f>
        <v>4718.64</v>
      </c>
      <c r="J1262" s="360" t="s">
        <v>3030</v>
      </c>
      <c r="K1262" s="289"/>
      <c r="L1262" s="289"/>
      <c r="M1262" s="289"/>
      <c r="N1262" s="289"/>
      <c r="O1262" s="289"/>
      <c r="P1262" s="289"/>
      <c r="Q1262" s="289"/>
      <c r="R1262" s="289"/>
      <c r="S1262" s="289"/>
      <c r="T1262" s="289"/>
      <c r="U1262" s="289"/>
      <c r="V1262" s="289"/>
      <c r="W1262" s="289"/>
      <c r="X1262" s="289"/>
      <c r="Y1262" s="289"/>
      <c r="Z1262" s="289"/>
    </row>
    <row r="1263">
      <c r="A1263" s="382" t="s">
        <v>3031</v>
      </c>
      <c r="B1263" s="383">
        <v>474057.0</v>
      </c>
      <c r="C1263" s="384">
        <v>45761.0</v>
      </c>
      <c r="D1263" s="385" t="s">
        <v>3032</v>
      </c>
      <c r="E1263" s="385" t="s">
        <v>212</v>
      </c>
      <c r="F1263" s="385" t="s">
        <v>174</v>
      </c>
      <c r="G1263" s="386"/>
      <c r="H1263" s="387" t="s">
        <v>1349</v>
      </c>
      <c r="I1263" s="398">
        <v>396.64</v>
      </c>
      <c r="J1263" s="389" t="s">
        <v>3033</v>
      </c>
      <c r="K1263" s="267"/>
      <c r="L1263" s="267"/>
      <c r="M1263" s="267"/>
      <c r="N1263" s="267"/>
      <c r="O1263" s="267"/>
      <c r="P1263" s="267"/>
      <c r="Q1263" s="267"/>
      <c r="R1263" s="267"/>
      <c r="S1263" s="267"/>
      <c r="T1263" s="267"/>
      <c r="U1263" s="267"/>
      <c r="V1263" s="267"/>
      <c r="W1263" s="267"/>
      <c r="X1263" s="267"/>
      <c r="Y1263" s="267"/>
      <c r="Z1263" s="267"/>
    </row>
    <row r="1264">
      <c r="A1264" s="353" t="s">
        <v>2443</v>
      </c>
      <c r="B1264" s="354">
        <v>474058.0</v>
      </c>
      <c r="C1264" s="355">
        <v>45756.0</v>
      </c>
      <c r="D1264" s="356" t="s">
        <v>3034</v>
      </c>
      <c r="E1264" s="356" t="s">
        <v>174</v>
      </c>
      <c r="F1264" s="356" t="s">
        <v>174</v>
      </c>
      <c r="G1264" s="357"/>
      <c r="H1264" s="358" t="s">
        <v>2445</v>
      </c>
      <c r="I1264" s="359">
        <v>1931.52</v>
      </c>
      <c r="J1264" s="381"/>
      <c r="K1264" s="289"/>
      <c r="L1264" s="289"/>
      <c r="M1264" s="289"/>
      <c r="N1264" s="289"/>
      <c r="O1264" s="289"/>
      <c r="P1264" s="289"/>
      <c r="Q1264" s="289"/>
      <c r="R1264" s="289"/>
      <c r="S1264" s="289"/>
      <c r="T1264" s="289"/>
      <c r="U1264" s="289"/>
      <c r="V1264" s="289"/>
      <c r="W1264" s="289"/>
      <c r="X1264" s="289"/>
      <c r="Y1264" s="289"/>
      <c r="Z1264" s="289"/>
    </row>
    <row r="1265">
      <c r="A1265" s="353" t="s">
        <v>2443</v>
      </c>
      <c r="B1265" s="354">
        <v>474059.0</v>
      </c>
      <c r="C1265" s="355">
        <v>45756.0</v>
      </c>
      <c r="D1265" s="356" t="s">
        <v>3035</v>
      </c>
      <c r="E1265" s="356" t="s">
        <v>1883</v>
      </c>
      <c r="F1265" s="356" t="s">
        <v>338</v>
      </c>
      <c r="G1265" s="357"/>
      <c r="H1265" s="358" t="s">
        <v>2445</v>
      </c>
      <c r="I1265" s="359">
        <v>1931.52</v>
      </c>
      <c r="J1265" s="381"/>
      <c r="K1265" s="289"/>
      <c r="L1265" s="289"/>
      <c r="M1265" s="289"/>
      <c r="N1265" s="289"/>
      <c r="O1265" s="289"/>
      <c r="P1265" s="289"/>
      <c r="Q1265" s="289"/>
      <c r="R1265" s="289"/>
      <c r="S1265" s="289"/>
      <c r="T1265" s="289"/>
      <c r="U1265" s="289"/>
      <c r="V1265" s="289"/>
      <c r="W1265" s="289"/>
      <c r="X1265" s="289"/>
      <c r="Y1265" s="289"/>
      <c r="Z1265" s="289"/>
    </row>
    <row r="1266">
      <c r="A1266" s="455"/>
      <c r="B1266" s="354">
        <v>474060.0</v>
      </c>
      <c r="C1266" s="355">
        <v>45756.0</v>
      </c>
      <c r="D1266" s="356"/>
      <c r="E1266" s="356"/>
      <c r="F1266" s="356"/>
      <c r="G1266" s="356" t="s">
        <v>3036</v>
      </c>
      <c r="H1266" s="358" t="s">
        <v>3037</v>
      </c>
      <c r="I1266" s="359">
        <v>4888662.18</v>
      </c>
      <c r="J1266" s="381"/>
      <c r="K1266" s="289"/>
      <c r="L1266" s="289"/>
      <c r="M1266" s="289"/>
      <c r="N1266" s="289"/>
      <c r="O1266" s="289"/>
      <c r="P1266" s="289"/>
      <c r="Q1266" s="289"/>
      <c r="R1266" s="289"/>
      <c r="S1266" s="289"/>
      <c r="T1266" s="289"/>
      <c r="U1266" s="289"/>
      <c r="V1266" s="289"/>
      <c r="W1266" s="289"/>
      <c r="X1266" s="289"/>
      <c r="Y1266" s="289"/>
      <c r="Z1266" s="289"/>
    </row>
    <row r="1267">
      <c r="A1267" s="353" t="s">
        <v>2443</v>
      </c>
      <c r="B1267" s="354">
        <v>474061.0</v>
      </c>
      <c r="C1267" s="355">
        <v>45756.0</v>
      </c>
      <c r="D1267" s="356" t="s">
        <v>3038</v>
      </c>
      <c r="E1267" s="356" t="s">
        <v>104</v>
      </c>
      <c r="F1267" s="356" t="s">
        <v>999</v>
      </c>
      <c r="G1267" s="357"/>
      <c r="H1267" s="358" t="s">
        <v>2445</v>
      </c>
      <c r="I1267" s="359">
        <v>1931.52</v>
      </c>
      <c r="J1267" s="381"/>
      <c r="K1267" s="289"/>
      <c r="L1267" s="289"/>
      <c r="M1267" s="289"/>
      <c r="N1267" s="289"/>
      <c r="O1267" s="289"/>
      <c r="P1267" s="289"/>
      <c r="Q1267" s="289"/>
      <c r="R1267" s="289"/>
      <c r="S1267" s="289"/>
      <c r="T1267" s="289"/>
      <c r="U1267" s="289"/>
      <c r="V1267" s="289"/>
      <c r="W1267" s="289"/>
      <c r="X1267" s="289"/>
      <c r="Y1267" s="289"/>
      <c r="Z1267" s="289"/>
    </row>
    <row r="1268">
      <c r="A1268" s="441" t="s">
        <v>68</v>
      </c>
      <c r="B1268" s="442">
        <v>474062.0</v>
      </c>
      <c r="C1268" s="470">
        <v>45756.0</v>
      </c>
      <c r="D1268" s="469" t="s">
        <v>68</v>
      </c>
      <c r="E1268" s="444"/>
      <c r="F1268" s="444"/>
      <c r="G1268" s="444"/>
      <c r="H1268" s="445" t="s">
        <v>68</v>
      </c>
      <c r="I1268" s="446">
        <v>0.0</v>
      </c>
      <c r="J1268" s="447" t="s">
        <v>68</v>
      </c>
      <c r="K1268" s="339"/>
      <c r="L1268" s="339"/>
      <c r="M1268" s="339"/>
      <c r="N1268" s="339"/>
      <c r="O1268" s="339"/>
      <c r="P1268" s="339"/>
      <c r="Q1268" s="339"/>
      <c r="R1268" s="339"/>
      <c r="S1268" s="339"/>
      <c r="T1268" s="339"/>
      <c r="U1268" s="339"/>
      <c r="V1268" s="339"/>
      <c r="W1268" s="339"/>
      <c r="X1268" s="339"/>
      <c r="Y1268" s="339"/>
      <c r="Z1268" s="339"/>
    </row>
    <row r="1269">
      <c r="A1269" s="353">
        <v>17503.0</v>
      </c>
      <c r="B1269" s="354">
        <v>474063.0</v>
      </c>
      <c r="C1269" s="355">
        <v>45756.0</v>
      </c>
      <c r="D1269" s="357"/>
      <c r="E1269" s="357"/>
      <c r="F1269" s="357"/>
      <c r="G1269" s="356" t="s">
        <v>811</v>
      </c>
      <c r="H1269" s="358" t="s">
        <v>3039</v>
      </c>
      <c r="I1269" s="359">
        <v>3674.02</v>
      </c>
      <c r="J1269" s="360" t="s">
        <v>3040</v>
      </c>
      <c r="K1269" s="289"/>
      <c r="L1269" s="289"/>
      <c r="M1269" s="289"/>
      <c r="N1269" s="289"/>
      <c r="O1269" s="289"/>
      <c r="P1269" s="289"/>
      <c r="Q1269" s="289"/>
      <c r="R1269" s="289"/>
      <c r="S1269" s="289"/>
      <c r="T1269" s="289"/>
      <c r="U1269" s="289"/>
      <c r="V1269" s="289"/>
      <c r="W1269" s="289"/>
      <c r="X1269" s="289"/>
      <c r="Y1269" s="289"/>
      <c r="Z1269" s="289"/>
    </row>
    <row r="1270">
      <c r="A1270" s="353" t="s">
        <v>2443</v>
      </c>
      <c r="B1270" s="354">
        <v>474064.0</v>
      </c>
      <c r="C1270" s="355">
        <v>45757.0</v>
      </c>
      <c r="D1270" s="356" t="s">
        <v>709</v>
      </c>
      <c r="E1270" s="356" t="s">
        <v>2189</v>
      </c>
      <c r="F1270" s="356" t="s">
        <v>3041</v>
      </c>
      <c r="G1270" s="357"/>
      <c r="H1270" s="358" t="s">
        <v>2445</v>
      </c>
      <c r="I1270" s="359">
        <v>1931.52</v>
      </c>
      <c r="J1270" s="381"/>
      <c r="K1270" s="289"/>
      <c r="L1270" s="289"/>
      <c r="M1270" s="289"/>
      <c r="N1270" s="289"/>
      <c r="O1270" s="289"/>
      <c r="P1270" s="289"/>
      <c r="Q1270" s="289"/>
      <c r="R1270" s="289"/>
      <c r="S1270" s="289"/>
      <c r="T1270" s="289"/>
      <c r="U1270" s="289"/>
      <c r="V1270" s="289"/>
      <c r="W1270" s="289"/>
      <c r="X1270" s="289"/>
      <c r="Y1270" s="289"/>
      <c r="Z1270" s="289"/>
    </row>
    <row r="1271">
      <c r="A1271" s="353" t="s">
        <v>2443</v>
      </c>
      <c r="B1271" s="354">
        <v>474065.0</v>
      </c>
      <c r="C1271" s="355">
        <v>45757.0</v>
      </c>
      <c r="D1271" s="356" t="s">
        <v>3042</v>
      </c>
      <c r="E1271" s="356" t="s">
        <v>1212</v>
      </c>
      <c r="F1271" s="356" t="s">
        <v>1156</v>
      </c>
      <c r="G1271" s="357"/>
      <c r="H1271" s="358" t="s">
        <v>2445</v>
      </c>
      <c r="I1271" s="359">
        <v>1931.52</v>
      </c>
      <c r="J1271" s="381"/>
      <c r="K1271" s="289"/>
      <c r="L1271" s="289"/>
      <c r="M1271" s="289"/>
      <c r="N1271" s="289"/>
      <c r="O1271" s="289"/>
      <c r="P1271" s="289"/>
      <c r="Q1271" s="289"/>
      <c r="R1271" s="289"/>
      <c r="S1271" s="289"/>
      <c r="T1271" s="289"/>
      <c r="U1271" s="289"/>
      <c r="V1271" s="289"/>
      <c r="W1271" s="289"/>
      <c r="X1271" s="289"/>
      <c r="Y1271" s="289"/>
      <c r="Z1271" s="289"/>
    </row>
    <row r="1272">
      <c r="A1272" s="441" t="s">
        <v>68</v>
      </c>
      <c r="B1272" s="442">
        <v>474066.0</v>
      </c>
      <c r="C1272" s="470">
        <v>45757.0</v>
      </c>
      <c r="D1272" s="469" t="s">
        <v>68</v>
      </c>
      <c r="E1272" s="444"/>
      <c r="F1272" s="444"/>
      <c r="G1272" s="444"/>
      <c r="H1272" s="445" t="s">
        <v>68</v>
      </c>
      <c r="I1272" s="446">
        <v>0.0</v>
      </c>
      <c r="J1272" s="447" t="s">
        <v>68</v>
      </c>
      <c r="K1272" s="339"/>
      <c r="L1272" s="339"/>
      <c r="M1272" s="339"/>
      <c r="N1272" s="339"/>
      <c r="O1272" s="339"/>
      <c r="P1272" s="339"/>
      <c r="Q1272" s="339"/>
      <c r="R1272" s="339"/>
      <c r="S1272" s="339"/>
      <c r="T1272" s="339"/>
      <c r="U1272" s="339"/>
      <c r="V1272" s="339"/>
      <c r="W1272" s="339"/>
      <c r="X1272" s="339"/>
      <c r="Y1272" s="339"/>
      <c r="Z1272" s="339"/>
    </row>
    <row r="1273">
      <c r="A1273" s="353">
        <v>17599.0</v>
      </c>
      <c r="B1273" s="354">
        <v>474067.0</v>
      </c>
      <c r="C1273" s="355">
        <v>45757.0</v>
      </c>
      <c r="D1273" s="356" t="s">
        <v>3043</v>
      </c>
      <c r="E1273" s="356" t="s">
        <v>962</v>
      </c>
      <c r="F1273" s="356" t="s">
        <v>2983</v>
      </c>
      <c r="G1273" s="357"/>
      <c r="H1273" s="358" t="s">
        <v>1530</v>
      </c>
      <c r="I1273" s="359">
        <v>987.9</v>
      </c>
      <c r="J1273" s="360" t="s">
        <v>3044</v>
      </c>
      <c r="K1273" s="289"/>
      <c r="L1273" s="289"/>
      <c r="M1273" s="289"/>
      <c r="N1273" s="289"/>
      <c r="O1273" s="289"/>
      <c r="P1273" s="289"/>
      <c r="Q1273" s="289"/>
      <c r="R1273" s="289"/>
      <c r="S1273" s="289"/>
      <c r="T1273" s="289"/>
      <c r="U1273" s="289"/>
      <c r="V1273" s="289"/>
      <c r="W1273" s="289"/>
      <c r="X1273" s="289"/>
      <c r="Y1273" s="289"/>
      <c r="Z1273" s="289"/>
    </row>
    <row r="1274">
      <c r="A1274" s="353">
        <v>17036.0</v>
      </c>
      <c r="B1274" s="354">
        <v>474068.0</v>
      </c>
      <c r="C1274" s="355">
        <v>45757.0</v>
      </c>
      <c r="D1274" s="356" t="s">
        <v>3045</v>
      </c>
      <c r="E1274" s="356" t="s">
        <v>655</v>
      </c>
      <c r="F1274" s="356" t="s">
        <v>3046</v>
      </c>
      <c r="G1274" s="357"/>
      <c r="H1274" s="358" t="s">
        <v>1394</v>
      </c>
      <c r="I1274" s="359">
        <v>749.55</v>
      </c>
      <c r="J1274" s="360" t="s">
        <v>3047</v>
      </c>
      <c r="K1274" s="289"/>
      <c r="L1274" s="289"/>
      <c r="M1274" s="289"/>
      <c r="N1274" s="289"/>
      <c r="O1274" s="289"/>
      <c r="P1274" s="289"/>
      <c r="Q1274" s="289"/>
      <c r="R1274" s="289"/>
      <c r="S1274" s="289"/>
      <c r="T1274" s="289"/>
      <c r="U1274" s="289"/>
      <c r="V1274" s="289"/>
      <c r="W1274" s="289"/>
      <c r="X1274" s="289"/>
      <c r="Y1274" s="289"/>
      <c r="Z1274" s="289"/>
    </row>
    <row r="1275">
      <c r="A1275" s="353">
        <v>17071.0</v>
      </c>
      <c r="B1275" s="354">
        <v>474069.0</v>
      </c>
      <c r="C1275" s="355">
        <v>45757.0</v>
      </c>
      <c r="D1275" s="356" t="s">
        <v>3048</v>
      </c>
      <c r="E1275" s="356" t="s">
        <v>3049</v>
      </c>
      <c r="F1275" s="356" t="s">
        <v>65</v>
      </c>
      <c r="G1275" s="357"/>
      <c r="H1275" s="358" t="s">
        <v>1394</v>
      </c>
      <c r="I1275" s="359">
        <v>749.55</v>
      </c>
      <c r="J1275" s="360" t="s">
        <v>3050</v>
      </c>
      <c r="K1275" s="289"/>
      <c r="L1275" s="289"/>
      <c r="M1275" s="289"/>
      <c r="N1275" s="289"/>
      <c r="O1275" s="289"/>
      <c r="P1275" s="289"/>
      <c r="Q1275" s="289"/>
      <c r="R1275" s="289"/>
      <c r="S1275" s="289"/>
      <c r="T1275" s="289"/>
      <c r="U1275" s="289"/>
      <c r="V1275" s="289"/>
      <c r="W1275" s="289"/>
      <c r="X1275" s="289"/>
      <c r="Y1275" s="289"/>
      <c r="Z1275" s="289"/>
    </row>
    <row r="1276">
      <c r="A1276" s="353">
        <v>15122.0</v>
      </c>
      <c r="B1276" s="354">
        <v>474070.0</v>
      </c>
      <c r="C1276" s="355">
        <v>45757.0</v>
      </c>
      <c r="D1276" s="356" t="s">
        <v>474</v>
      </c>
      <c r="E1276" s="356" t="s">
        <v>248</v>
      </c>
      <c r="F1276" s="356" t="s">
        <v>174</v>
      </c>
      <c r="G1276" s="357"/>
      <c r="H1276" s="358" t="s">
        <v>1394</v>
      </c>
      <c r="I1276" s="359">
        <v>749.55</v>
      </c>
      <c r="J1276" s="360" t="s">
        <v>3051</v>
      </c>
      <c r="K1276" s="289"/>
      <c r="L1276" s="289"/>
      <c r="M1276" s="289"/>
      <c r="N1276" s="289"/>
      <c r="O1276" s="289"/>
      <c r="P1276" s="289"/>
      <c r="Q1276" s="289"/>
      <c r="R1276" s="289"/>
      <c r="S1276" s="289"/>
      <c r="T1276" s="289"/>
      <c r="U1276" s="289"/>
      <c r="V1276" s="289"/>
      <c r="W1276" s="289"/>
      <c r="X1276" s="289"/>
      <c r="Y1276" s="289"/>
      <c r="Z1276" s="289"/>
    </row>
    <row r="1277">
      <c r="A1277" s="382">
        <v>17259.0</v>
      </c>
      <c r="B1277" s="383">
        <v>474071.0</v>
      </c>
      <c r="C1277" s="384">
        <v>45757.0</v>
      </c>
      <c r="D1277" s="385" t="s">
        <v>1406</v>
      </c>
      <c r="E1277" s="385" t="s">
        <v>198</v>
      </c>
      <c r="F1277" s="385" t="s">
        <v>962</v>
      </c>
      <c r="G1277" s="386"/>
      <c r="H1277" s="387" t="s">
        <v>2128</v>
      </c>
      <c r="I1277" s="388">
        <f t="shared" ref="I1277:I1278" si="16">749.55+987.9</f>
        <v>1737.45</v>
      </c>
      <c r="J1277" s="389" t="s">
        <v>3052</v>
      </c>
      <c r="K1277" s="267"/>
      <c r="L1277" s="267"/>
      <c r="M1277" s="267"/>
      <c r="N1277" s="267"/>
      <c r="O1277" s="267"/>
      <c r="P1277" s="267"/>
      <c r="Q1277" s="267"/>
      <c r="R1277" s="267"/>
      <c r="S1277" s="267"/>
      <c r="T1277" s="267"/>
      <c r="U1277" s="267"/>
      <c r="V1277" s="267"/>
      <c r="W1277" s="267"/>
      <c r="X1277" s="267"/>
      <c r="Y1277" s="267"/>
      <c r="Z1277" s="267"/>
    </row>
    <row r="1278">
      <c r="A1278" s="382">
        <v>17260.0</v>
      </c>
      <c r="B1278" s="383">
        <v>474072.0</v>
      </c>
      <c r="C1278" s="384">
        <v>45757.0</v>
      </c>
      <c r="D1278" s="385" t="s">
        <v>1406</v>
      </c>
      <c r="E1278" s="385" t="s">
        <v>198</v>
      </c>
      <c r="F1278" s="385" t="s">
        <v>962</v>
      </c>
      <c r="G1278" s="386"/>
      <c r="H1278" s="387" t="s">
        <v>2128</v>
      </c>
      <c r="I1278" s="388">
        <f t="shared" si="16"/>
        <v>1737.45</v>
      </c>
      <c r="J1278" s="389" t="s">
        <v>3053</v>
      </c>
      <c r="K1278" s="267"/>
      <c r="L1278" s="267"/>
      <c r="M1278" s="267"/>
      <c r="N1278" s="267"/>
      <c r="O1278" s="267"/>
      <c r="P1278" s="267"/>
      <c r="Q1278" s="267"/>
      <c r="R1278" s="267"/>
      <c r="S1278" s="267"/>
      <c r="T1278" s="267"/>
      <c r="U1278" s="267"/>
      <c r="V1278" s="267"/>
      <c r="W1278" s="267"/>
      <c r="X1278" s="267"/>
      <c r="Y1278" s="267"/>
      <c r="Z1278" s="267"/>
    </row>
    <row r="1279">
      <c r="A1279" s="353" t="s">
        <v>3054</v>
      </c>
      <c r="B1279" s="354">
        <v>474073.0</v>
      </c>
      <c r="C1279" s="355">
        <v>45757.0</v>
      </c>
      <c r="D1279" s="356" t="s">
        <v>3055</v>
      </c>
      <c r="E1279" s="356" t="s">
        <v>793</v>
      </c>
      <c r="F1279" s="356" t="s">
        <v>1817</v>
      </c>
      <c r="G1279" s="357"/>
      <c r="H1279" s="358" t="s">
        <v>1394</v>
      </c>
      <c r="I1279" s="359">
        <v>749.55</v>
      </c>
      <c r="J1279" s="360" t="s">
        <v>3056</v>
      </c>
      <c r="K1279" s="289"/>
      <c r="L1279" s="289"/>
      <c r="M1279" s="289"/>
      <c r="N1279" s="289"/>
      <c r="O1279" s="289"/>
      <c r="P1279" s="289"/>
      <c r="Q1279" s="289"/>
      <c r="R1279" s="289"/>
      <c r="S1279" s="289"/>
      <c r="T1279" s="289"/>
      <c r="U1279" s="289"/>
      <c r="V1279" s="289"/>
      <c r="W1279" s="289"/>
      <c r="X1279" s="289"/>
      <c r="Y1279" s="289"/>
      <c r="Z1279" s="289"/>
    </row>
    <row r="1280">
      <c r="A1280" s="353">
        <v>17682.0</v>
      </c>
      <c r="B1280" s="354">
        <v>474074.0</v>
      </c>
      <c r="C1280" s="355">
        <v>45757.0</v>
      </c>
      <c r="D1280" s="356" t="s">
        <v>877</v>
      </c>
      <c r="E1280" s="356" t="s">
        <v>242</v>
      </c>
      <c r="F1280" s="357"/>
      <c r="G1280" s="357"/>
      <c r="H1280" s="358" t="s">
        <v>3057</v>
      </c>
      <c r="I1280" s="359">
        <v>92.56</v>
      </c>
      <c r="J1280" s="360" t="s">
        <v>3058</v>
      </c>
      <c r="K1280" s="289"/>
      <c r="L1280" s="289"/>
      <c r="M1280" s="289"/>
      <c r="N1280" s="289"/>
      <c r="O1280" s="289"/>
      <c r="P1280" s="289"/>
      <c r="Q1280" s="289"/>
      <c r="R1280" s="289"/>
      <c r="S1280" s="289"/>
      <c r="T1280" s="289"/>
      <c r="U1280" s="289"/>
      <c r="V1280" s="289"/>
      <c r="W1280" s="289"/>
      <c r="X1280" s="289"/>
      <c r="Y1280" s="289"/>
      <c r="Z1280" s="289"/>
    </row>
    <row r="1281">
      <c r="A1281" s="382">
        <v>16660.0</v>
      </c>
      <c r="B1281" s="383">
        <v>474075.0</v>
      </c>
      <c r="C1281" s="384">
        <v>45757.0</v>
      </c>
      <c r="D1281" s="385" t="s">
        <v>3059</v>
      </c>
      <c r="E1281" s="385" t="s">
        <v>3060</v>
      </c>
      <c r="F1281" s="385" t="s">
        <v>634</v>
      </c>
      <c r="G1281" s="386"/>
      <c r="H1281" s="387" t="s">
        <v>1394</v>
      </c>
      <c r="I1281" s="398">
        <v>749.55</v>
      </c>
      <c r="J1281" s="389" t="s">
        <v>3061</v>
      </c>
      <c r="K1281" s="267"/>
      <c r="L1281" s="267"/>
      <c r="M1281" s="267"/>
      <c r="N1281" s="267"/>
      <c r="O1281" s="267"/>
      <c r="P1281" s="267"/>
      <c r="Q1281" s="267"/>
      <c r="R1281" s="267"/>
      <c r="S1281" s="267"/>
      <c r="T1281" s="267"/>
      <c r="U1281" s="267"/>
      <c r="V1281" s="267"/>
      <c r="W1281" s="267"/>
      <c r="X1281" s="267"/>
      <c r="Y1281" s="267"/>
      <c r="Z1281" s="267"/>
    </row>
    <row r="1282">
      <c r="A1282" s="382">
        <v>17209.0</v>
      </c>
      <c r="B1282" s="383">
        <v>474076.0</v>
      </c>
      <c r="C1282" s="384">
        <v>45758.0</v>
      </c>
      <c r="D1282" s="385" t="s">
        <v>3062</v>
      </c>
      <c r="E1282" s="385" t="s">
        <v>655</v>
      </c>
      <c r="F1282" s="385" t="s">
        <v>104</v>
      </c>
      <c r="G1282" s="386"/>
      <c r="H1282" s="387" t="s">
        <v>1394</v>
      </c>
      <c r="I1282" s="398">
        <v>749.55</v>
      </c>
      <c r="J1282" s="389" t="s">
        <v>3063</v>
      </c>
      <c r="K1282" s="267"/>
      <c r="L1282" s="267"/>
      <c r="M1282" s="267"/>
      <c r="N1282" s="267"/>
      <c r="O1282" s="267"/>
      <c r="P1282" s="267"/>
      <c r="Q1282" s="267"/>
      <c r="R1282" s="267"/>
      <c r="S1282" s="267"/>
      <c r="T1282" s="267"/>
      <c r="U1282" s="267"/>
      <c r="V1282" s="267"/>
      <c r="W1282" s="267"/>
      <c r="X1282" s="267"/>
      <c r="Y1282" s="267"/>
      <c r="Z1282" s="267"/>
    </row>
    <row r="1283">
      <c r="A1283" s="353" t="s">
        <v>2443</v>
      </c>
      <c r="B1283" s="354">
        <v>474077.0</v>
      </c>
      <c r="C1283" s="355">
        <v>45758.0</v>
      </c>
      <c r="D1283" s="356" t="s">
        <v>3064</v>
      </c>
      <c r="E1283" s="356" t="s">
        <v>3065</v>
      </c>
      <c r="F1283" s="356" t="s">
        <v>587</v>
      </c>
      <c r="G1283" s="357"/>
      <c r="H1283" s="358" t="s">
        <v>2445</v>
      </c>
      <c r="I1283" s="359">
        <v>1931.52</v>
      </c>
      <c r="J1283" s="381"/>
      <c r="K1283" s="289"/>
      <c r="L1283" s="289"/>
      <c r="M1283" s="289"/>
      <c r="N1283" s="289"/>
      <c r="O1283" s="289"/>
      <c r="P1283" s="289"/>
      <c r="Q1283" s="289"/>
      <c r="R1283" s="289"/>
      <c r="S1283" s="289"/>
      <c r="T1283" s="289"/>
      <c r="U1283" s="289"/>
      <c r="V1283" s="289"/>
      <c r="W1283" s="289"/>
      <c r="X1283" s="289"/>
      <c r="Y1283" s="289"/>
      <c r="Z1283" s="289"/>
    </row>
    <row r="1284">
      <c r="A1284" s="382">
        <v>17025.0</v>
      </c>
      <c r="B1284" s="383">
        <v>474078.0</v>
      </c>
      <c r="C1284" s="384">
        <v>45758.0</v>
      </c>
      <c r="D1284" s="385" t="s">
        <v>877</v>
      </c>
      <c r="E1284" s="385" t="s">
        <v>828</v>
      </c>
      <c r="F1284" s="385" t="s">
        <v>65</v>
      </c>
      <c r="G1284" s="386"/>
      <c r="H1284" s="387" t="s">
        <v>2463</v>
      </c>
      <c r="I1284" s="388">
        <f>749.55+987.9</f>
        <v>1737.45</v>
      </c>
      <c r="J1284" s="389" t="s">
        <v>3066</v>
      </c>
      <c r="K1284" s="267"/>
      <c r="L1284" s="267"/>
      <c r="M1284" s="267"/>
      <c r="N1284" s="267"/>
      <c r="O1284" s="267"/>
      <c r="P1284" s="267"/>
      <c r="Q1284" s="267"/>
      <c r="R1284" s="267"/>
      <c r="S1284" s="267"/>
      <c r="T1284" s="267"/>
      <c r="U1284" s="267"/>
      <c r="V1284" s="267"/>
      <c r="W1284" s="267"/>
      <c r="X1284" s="267"/>
      <c r="Y1284" s="267"/>
      <c r="Z1284" s="267"/>
    </row>
    <row r="1285">
      <c r="A1285" s="353" t="s">
        <v>2443</v>
      </c>
      <c r="B1285" s="354">
        <v>474079.0</v>
      </c>
      <c r="C1285" s="355">
        <v>45758.0</v>
      </c>
      <c r="D1285" s="356" t="s">
        <v>3067</v>
      </c>
      <c r="E1285" s="356" t="s">
        <v>1917</v>
      </c>
      <c r="F1285" s="356" t="s">
        <v>342</v>
      </c>
      <c r="G1285" s="357"/>
      <c r="H1285" s="358" t="s">
        <v>2445</v>
      </c>
      <c r="I1285" s="359">
        <v>1931.52</v>
      </c>
      <c r="J1285" s="381"/>
      <c r="K1285" s="289"/>
      <c r="L1285" s="289"/>
      <c r="M1285" s="289"/>
      <c r="N1285" s="289"/>
      <c r="O1285" s="289"/>
      <c r="P1285" s="289"/>
      <c r="Q1285" s="289"/>
      <c r="R1285" s="289"/>
      <c r="S1285" s="289"/>
      <c r="T1285" s="289"/>
      <c r="U1285" s="289"/>
      <c r="V1285" s="289"/>
      <c r="W1285" s="289"/>
      <c r="X1285" s="289"/>
      <c r="Y1285" s="289"/>
      <c r="Z1285" s="289"/>
    </row>
    <row r="1286">
      <c r="A1286" s="382">
        <v>16680.0</v>
      </c>
      <c r="B1286" s="383">
        <v>474080.0</v>
      </c>
      <c r="C1286" s="384">
        <v>45758.0</v>
      </c>
      <c r="D1286" s="385" t="s">
        <v>1774</v>
      </c>
      <c r="E1286" s="385" t="s">
        <v>3068</v>
      </c>
      <c r="F1286" s="385" t="s">
        <v>2934</v>
      </c>
      <c r="G1286" s="386"/>
      <c r="H1286" s="387" t="s">
        <v>1394</v>
      </c>
      <c r="I1286" s="398">
        <v>749.55</v>
      </c>
      <c r="J1286" s="389" t="s">
        <v>3069</v>
      </c>
      <c r="K1286" s="267"/>
      <c r="L1286" s="267"/>
      <c r="M1286" s="267"/>
      <c r="N1286" s="267"/>
      <c r="O1286" s="267"/>
      <c r="P1286" s="267"/>
      <c r="Q1286" s="267"/>
      <c r="R1286" s="267"/>
      <c r="S1286" s="267"/>
      <c r="T1286" s="267"/>
      <c r="U1286" s="267"/>
      <c r="V1286" s="267"/>
      <c r="W1286" s="267"/>
      <c r="X1286" s="267"/>
      <c r="Y1286" s="267"/>
      <c r="Z1286" s="267"/>
    </row>
    <row r="1287">
      <c r="A1287" s="353" t="s">
        <v>2443</v>
      </c>
      <c r="B1287" s="354">
        <v>474081.0</v>
      </c>
      <c r="C1287" s="355">
        <v>45758.0</v>
      </c>
      <c r="D1287" s="356" t="s">
        <v>3070</v>
      </c>
      <c r="E1287" s="356" t="s">
        <v>3071</v>
      </c>
      <c r="F1287" s="357"/>
      <c r="G1287" s="357"/>
      <c r="H1287" s="358" t="s">
        <v>2445</v>
      </c>
      <c r="I1287" s="359">
        <v>1931.52</v>
      </c>
      <c r="J1287" s="381"/>
      <c r="K1287" s="289"/>
      <c r="L1287" s="289"/>
      <c r="M1287" s="289"/>
      <c r="N1287" s="289"/>
      <c r="O1287" s="289"/>
      <c r="P1287" s="289"/>
      <c r="Q1287" s="289"/>
      <c r="R1287" s="289"/>
      <c r="S1287" s="289"/>
      <c r="T1287" s="289"/>
      <c r="U1287" s="289"/>
      <c r="V1287" s="289"/>
      <c r="W1287" s="289"/>
      <c r="X1287" s="289"/>
      <c r="Y1287" s="289"/>
      <c r="Z1287" s="289"/>
    </row>
    <row r="1288">
      <c r="A1288" s="382">
        <v>17076.0</v>
      </c>
      <c r="B1288" s="383">
        <v>474082.0</v>
      </c>
      <c r="C1288" s="384">
        <v>45758.0</v>
      </c>
      <c r="D1288" s="385" t="s">
        <v>3072</v>
      </c>
      <c r="E1288" s="385" t="s">
        <v>3073</v>
      </c>
      <c r="F1288" s="386"/>
      <c r="G1288" s="386"/>
      <c r="H1288" s="387" t="s">
        <v>1394</v>
      </c>
      <c r="I1288" s="398">
        <v>749.55</v>
      </c>
      <c r="J1288" s="389" t="s">
        <v>3074</v>
      </c>
      <c r="K1288" s="267"/>
      <c r="L1288" s="267"/>
      <c r="M1288" s="267"/>
      <c r="N1288" s="267"/>
      <c r="O1288" s="267"/>
      <c r="P1288" s="267"/>
      <c r="Q1288" s="267"/>
      <c r="R1288" s="267"/>
      <c r="S1288" s="267"/>
      <c r="T1288" s="267"/>
      <c r="U1288" s="267"/>
      <c r="V1288" s="267"/>
      <c r="W1288" s="267"/>
      <c r="X1288" s="267"/>
      <c r="Y1288" s="267"/>
      <c r="Z1288" s="267"/>
    </row>
    <row r="1289">
      <c r="A1289" s="382" t="s">
        <v>3075</v>
      </c>
      <c r="B1289" s="383">
        <v>474083.0</v>
      </c>
      <c r="C1289" s="384">
        <v>45758.0</v>
      </c>
      <c r="D1289" s="386"/>
      <c r="E1289" s="386"/>
      <c r="F1289" s="386"/>
      <c r="G1289" s="385" t="s">
        <v>3076</v>
      </c>
      <c r="H1289" s="387" t="s">
        <v>3077</v>
      </c>
      <c r="I1289" s="388">
        <f>749.55*4</f>
        <v>2998.2</v>
      </c>
      <c r="J1289" s="389" t="s">
        <v>3078</v>
      </c>
      <c r="K1289" s="267"/>
      <c r="L1289" s="267"/>
      <c r="M1289" s="267"/>
      <c r="N1289" s="267"/>
      <c r="O1289" s="267"/>
      <c r="P1289" s="267"/>
      <c r="Q1289" s="267"/>
      <c r="R1289" s="267"/>
      <c r="S1289" s="267"/>
      <c r="T1289" s="267"/>
      <c r="U1289" s="267"/>
      <c r="V1289" s="267"/>
      <c r="W1289" s="267"/>
      <c r="X1289" s="267"/>
      <c r="Y1289" s="267"/>
      <c r="Z1289" s="267"/>
    </row>
    <row r="1290">
      <c r="A1290" s="353" t="s">
        <v>2443</v>
      </c>
      <c r="B1290" s="354">
        <v>474084.0</v>
      </c>
      <c r="C1290" s="355">
        <v>45758.0</v>
      </c>
      <c r="D1290" s="356" t="s">
        <v>2523</v>
      </c>
      <c r="E1290" s="356" t="s">
        <v>105</v>
      </c>
      <c r="F1290" s="356" t="s">
        <v>105</v>
      </c>
      <c r="G1290" s="357"/>
      <c r="H1290" s="358" t="s">
        <v>2445</v>
      </c>
      <c r="I1290" s="359">
        <v>1931.52</v>
      </c>
      <c r="J1290" s="381"/>
      <c r="K1290" s="289"/>
      <c r="L1290" s="289"/>
      <c r="M1290" s="289"/>
      <c r="N1290" s="289"/>
      <c r="O1290" s="289"/>
      <c r="P1290" s="289"/>
      <c r="Q1290" s="289"/>
      <c r="R1290" s="289"/>
      <c r="S1290" s="289"/>
      <c r="T1290" s="289"/>
      <c r="U1290" s="289"/>
      <c r="V1290" s="289"/>
      <c r="W1290" s="289"/>
      <c r="X1290" s="289"/>
      <c r="Y1290" s="289"/>
      <c r="Z1290" s="289"/>
    </row>
    <row r="1291">
      <c r="A1291" s="353" t="s">
        <v>2443</v>
      </c>
      <c r="B1291" s="354">
        <v>474085.0</v>
      </c>
      <c r="C1291" s="355">
        <v>45758.0</v>
      </c>
      <c r="D1291" s="356" t="s">
        <v>3079</v>
      </c>
      <c r="E1291" s="356" t="s">
        <v>174</v>
      </c>
      <c r="F1291" s="356" t="s">
        <v>1692</v>
      </c>
      <c r="G1291" s="357"/>
      <c r="H1291" s="358" t="s">
        <v>2445</v>
      </c>
      <c r="I1291" s="359">
        <v>1931.52</v>
      </c>
      <c r="J1291" s="381"/>
      <c r="K1291" s="289"/>
      <c r="L1291" s="289"/>
      <c r="M1291" s="289"/>
      <c r="N1291" s="289"/>
      <c r="O1291" s="289"/>
      <c r="P1291" s="289"/>
      <c r="Q1291" s="289"/>
      <c r="R1291" s="289"/>
      <c r="S1291" s="289"/>
      <c r="T1291" s="289"/>
      <c r="U1291" s="289"/>
      <c r="V1291" s="289"/>
      <c r="W1291" s="289"/>
      <c r="X1291" s="289"/>
      <c r="Y1291" s="289"/>
      <c r="Z1291" s="289"/>
    </row>
    <row r="1292">
      <c r="A1292" s="382">
        <v>17097.0</v>
      </c>
      <c r="B1292" s="383">
        <v>474086.0</v>
      </c>
      <c r="C1292" s="384">
        <v>45758.0</v>
      </c>
      <c r="D1292" s="385" t="s">
        <v>3079</v>
      </c>
      <c r="E1292" s="385" t="s">
        <v>174</v>
      </c>
      <c r="F1292" s="385" t="s">
        <v>1692</v>
      </c>
      <c r="G1292" s="386"/>
      <c r="H1292" s="387" t="s">
        <v>1394</v>
      </c>
      <c r="I1292" s="398">
        <v>749.55</v>
      </c>
      <c r="J1292" s="389" t="s">
        <v>3080</v>
      </c>
      <c r="K1292" s="267"/>
      <c r="L1292" s="267"/>
      <c r="M1292" s="267"/>
      <c r="N1292" s="267"/>
      <c r="O1292" s="267"/>
      <c r="P1292" s="267"/>
      <c r="Q1292" s="267"/>
      <c r="R1292" s="267"/>
      <c r="S1292" s="267"/>
      <c r="T1292" s="267"/>
      <c r="U1292" s="267"/>
      <c r="V1292" s="267"/>
      <c r="W1292" s="267"/>
      <c r="X1292" s="267"/>
      <c r="Y1292" s="267"/>
      <c r="Z1292" s="267"/>
    </row>
    <row r="1293">
      <c r="A1293" s="353" t="s">
        <v>2443</v>
      </c>
      <c r="B1293" s="354">
        <v>474087.0</v>
      </c>
      <c r="C1293" s="355">
        <v>45758.0</v>
      </c>
      <c r="D1293" s="356" t="s">
        <v>3081</v>
      </c>
      <c r="E1293" s="356" t="s">
        <v>828</v>
      </c>
      <c r="F1293" s="356" t="s">
        <v>3082</v>
      </c>
      <c r="G1293" s="357"/>
      <c r="H1293" s="358" t="s">
        <v>2445</v>
      </c>
      <c r="I1293" s="359">
        <v>1931.52</v>
      </c>
      <c r="J1293" s="381"/>
      <c r="K1293" s="289"/>
      <c r="L1293" s="289"/>
      <c r="M1293" s="289"/>
      <c r="N1293" s="289"/>
      <c r="O1293" s="289"/>
      <c r="P1293" s="289"/>
      <c r="Q1293" s="289"/>
      <c r="R1293" s="289"/>
      <c r="S1293" s="289"/>
      <c r="T1293" s="289"/>
      <c r="U1293" s="289"/>
      <c r="V1293" s="289"/>
      <c r="W1293" s="289"/>
      <c r="X1293" s="289"/>
      <c r="Y1293" s="289"/>
      <c r="Z1293" s="289"/>
    </row>
    <row r="1294">
      <c r="A1294" s="353">
        <v>16301.0</v>
      </c>
      <c r="B1294" s="354">
        <v>474088.0</v>
      </c>
      <c r="C1294" s="355">
        <v>45758.0</v>
      </c>
      <c r="D1294" s="356" t="s">
        <v>3083</v>
      </c>
      <c r="E1294" s="356" t="s">
        <v>587</v>
      </c>
      <c r="F1294" s="356" t="s">
        <v>237</v>
      </c>
      <c r="G1294" s="357"/>
      <c r="H1294" s="358" t="s">
        <v>3084</v>
      </c>
      <c r="I1294" s="467">
        <f>11584.33+749.55</f>
        <v>12333.88</v>
      </c>
      <c r="J1294" s="360" t="s">
        <v>3085</v>
      </c>
      <c r="K1294" s="289"/>
      <c r="L1294" s="289"/>
      <c r="M1294" s="289"/>
      <c r="N1294" s="289"/>
      <c r="O1294" s="289"/>
      <c r="P1294" s="289"/>
      <c r="Q1294" s="289"/>
      <c r="R1294" s="289"/>
      <c r="S1294" s="289"/>
      <c r="T1294" s="289"/>
      <c r="U1294" s="289"/>
      <c r="V1294" s="289"/>
      <c r="W1294" s="289"/>
      <c r="X1294" s="289"/>
      <c r="Y1294" s="289"/>
      <c r="Z1294" s="289"/>
    </row>
    <row r="1295">
      <c r="A1295" s="353" t="s">
        <v>2443</v>
      </c>
      <c r="B1295" s="354">
        <v>474089.0</v>
      </c>
      <c r="C1295" s="355">
        <v>45758.0</v>
      </c>
      <c r="D1295" s="356" t="s">
        <v>3086</v>
      </c>
      <c r="E1295" s="356" t="s">
        <v>105</v>
      </c>
      <c r="F1295" s="356" t="s">
        <v>1131</v>
      </c>
      <c r="G1295" s="357"/>
      <c r="H1295" s="358" t="s">
        <v>2445</v>
      </c>
      <c r="I1295" s="359">
        <v>1931.52</v>
      </c>
      <c r="J1295" s="381"/>
      <c r="K1295" s="289"/>
      <c r="L1295" s="289"/>
      <c r="M1295" s="289"/>
      <c r="N1295" s="289"/>
      <c r="O1295" s="289"/>
      <c r="P1295" s="289"/>
      <c r="Q1295" s="289"/>
      <c r="R1295" s="289"/>
      <c r="S1295" s="289"/>
      <c r="T1295" s="289"/>
      <c r="U1295" s="289"/>
      <c r="V1295" s="289"/>
      <c r="W1295" s="289"/>
      <c r="X1295" s="289"/>
      <c r="Y1295" s="289"/>
      <c r="Z1295" s="289"/>
    </row>
    <row r="1296">
      <c r="A1296" s="353">
        <v>16783.0</v>
      </c>
      <c r="B1296" s="354">
        <v>474090.0</v>
      </c>
      <c r="C1296" s="355">
        <v>45758.0</v>
      </c>
      <c r="D1296" s="356" t="s">
        <v>3087</v>
      </c>
      <c r="E1296" s="357"/>
      <c r="F1296" s="357"/>
      <c r="G1296" s="357"/>
      <c r="H1296" s="358" t="s">
        <v>1394</v>
      </c>
      <c r="I1296" s="359">
        <v>749.55</v>
      </c>
      <c r="J1296" s="360" t="s">
        <v>3088</v>
      </c>
      <c r="K1296" s="289"/>
      <c r="L1296" s="289"/>
      <c r="M1296" s="289"/>
      <c r="N1296" s="289"/>
      <c r="O1296" s="289"/>
      <c r="P1296" s="289"/>
      <c r="Q1296" s="289"/>
      <c r="R1296" s="289"/>
      <c r="S1296" s="289"/>
      <c r="T1296" s="289"/>
      <c r="U1296" s="289"/>
      <c r="V1296" s="289"/>
      <c r="W1296" s="289"/>
      <c r="X1296" s="289"/>
      <c r="Y1296" s="289"/>
      <c r="Z1296" s="289"/>
    </row>
    <row r="1297">
      <c r="A1297" s="353">
        <v>14187.0</v>
      </c>
      <c r="B1297" s="354">
        <v>474091.0</v>
      </c>
      <c r="C1297" s="355">
        <v>45758.0</v>
      </c>
      <c r="D1297" s="357"/>
      <c r="E1297" s="357"/>
      <c r="F1297" s="357"/>
      <c r="G1297" s="356" t="s">
        <v>3089</v>
      </c>
      <c r="H1297" s="358" t="s">
        <v>3090</v>
      </c>
      <c r="I1297" s="359">
        <v>13356.77</v>
      </c>
      <c r="J1297" s="360" t="s">
        <v>3091</v>
      </c>
      <c r="K1297" s="289"/>
      <c r="L1297" s="289"/>
      <c r="M1297" s="289"/>
      <c r="N1297" s="289"/>
      <c r="O1297" s="289"/>
      <c r="P1297" s="289"/>
      <c r="Q1297" s="289"/>
      <c r="R1297" s="289"/>
      <c r="S1297" s="289"/>
      <c r="T1297" s="289"/>
      <c r="U1297" s="289"/>
      <c r="V1297" s="289"/>
      <c r="W1297" s="289"/>
      <c r="X1297" s="289"/>
      <c r="Y1297" s="289"/>
      <c r="Z1297" s="289"/>
    </row>
    <row r="1298">
      <c r="A1298" s="353">
        <v>14188.0</v>
      </c>
      <c r="B1298" s="354">
        <v>474092.0</v>
      </c>
      <c r="C1298" s="355">
        <v>45758.0</v>
      </c>
      <c r="D1298" s="357"/>
      <c r="E1298" s="357"/>
      <c r="F1298" s="357"/>
      <c r="G1298" s="356" t="s">
        <v>3089</v>
      </c>
      <c r="H1298" s="358" t="s">
        <v>3090</v>
      </c>
      <c r="I1298" s="359">
        <v>13356.77</v>
      </c>
      <c r="J1298" s="360" t="s">
        <v>3092</v>
      </c>
      <c r="K1298" s="289"/>
      <c r="L1298" s="289"/>
      <c r="M1298" s="289"/>
      <c r="N1298" s="289"/>
      <c r="O1298" s="289"/>
      <c r="P1298" s="289"/>
      <c r="Q1298" s="289"/>
      <c r="R1298" s="289"/>
      <c r="S1298" s="289"/>
      <c r="T1298" s="289"/>
      <c r="U1298" s="289"/>
      <c r="V1298" s="289"/>
      <c r="W1298" s="289"/>
      <c r="X1298" s="289"/>
      <c r="Y1298" s="289"/>
      <c r="Z1298" s="289"/>
    </row>
    <row r="1299">
      <c r="A1299" s="353">
        <v>14189.0</v>
      </c>
      <c r="B1299" s="354">
        <v>474093.0</v>
      </c>
      <c r="C1299" s="355">
        <v>45758.0</v>
      </c>
      <c r="D1299" s="357"/>
      <c r="E1299" s="357"/>
      <c r="F1299" s="357"/>
      <c r="G1299" s="356" t="s">
        <v>3089</v>
      </c>
      <c r="H1299" s="358" t="s">
        <v>3090</v>
      </c>
      <c r="I1299" s="359">
        <v>13356.77</v>
      </c>
      <c r="J1299" s="360" t="s">
        <v>3093</v>
      </c>
      <c r="K1299" s="289"/>
      <c r="L1299" s="289"/>
      <c r="M1299" s="289"/>
      <c r="N1299" s="289"/>
      <c r="O1299" s="289"/>
      <c r="P1299" s="289"/>
      <c r="Q1299" s="289"/>
      <c r="R1299" s="289"/>
      <c r="S1299" s="289"/>
      <c r="T1299" s="289"/>
      <c r="U1299" s="289"/>
      <c r="V1299" s="289"/>
      <c r="W1299" s="289"/>
      <c r="X1299" s="289"/>
      <c r="Y1299" s="289"/>
      <c r="Z1299" s="289"/>
    </row>
    <row r="1300">
      <c r="A1300" s="382">
        <v>17072.0</v>
      </c>
      <c r="B1300" s="383">
        <v>474094.0</v>
      </c>
      <c r="C1300" s="384">
        <v>45758.0</v>
      </c>
      <c r="D1300" s="385" t="s">
        <v>98</v>
      </c>
      <c r="E1300" s="385" t="s">
        <v>3094</v>
      </c>
      <c r="F1300" s="386"/>
      <c r="G1300" s="386"/>
      <c r="H1300" s="387" t="s">
        <v>1394</v>
      </c>
      <c r="I1300" s="398">
        <v>749.55</v>
      </c>
      <c r="J1300" s="389" t="s">
        <v>3095</v>
      </c>
      <c r="K1300" s="267"/>
      <c r="L1300" s="267"/>
      <c r="M1300" s="267"/>
      <c r="N1300" s="267"/>
      <c r="O1300" s="267"/>
      <c r="P1300" s="267"/>
      <c r="Q1300" s="267"/>
      <c r="R1300" s="267"/>
      <c r="S1300" s="267"/>
      <c r="T1300" s="267"/>
      <c r="U1300" s="267"/>
      <c r="V1300" s="267"/>
      <c r="W1300" s="267"/>
      <c r="X1300" s="267"/>
      <c r="Y1300" s="267"/>
      <c r="Z1300" s="267"/>
    </row>
    <row r="1301">
      <c r="A1301" s="441" t="s">
        <v>68</v>
      </c>
      <c r="B1301" s="442">
        <v>474095.0</v>
      </c>
      <c r="C1301" s="470">
        <v>45761.0</v>
      </c>
      <c r="D1301" s="469" t="s">
        <v>68</v>
      </c>
      <c r="E1301" s="444"/>
      <c r="F1301" s="444"/>
      <c r="G1301" s="469" t="s">
        <v>68</v>
      </c>
      <c r="H1301" s="445" t="s">
        <v>68</v>
      </c>
      <c r="I1301" s="446">
        <v>0.0</v>
      </c>
      <c r="J1301" s="447" t="s">
        <v>68</v>
      </c>
      <c r="K1301" s="339"/>
      <c r="L1301" s="339"/>
      <c r="M1301" s="339"/>
      <c r="N1301" s="339"/>
      <c r="O1301" s="339"/>
      <c r="P1301" s="339"/>
      <c r="Q1301" s="339"/>
      <c r="R1301" s="339"/>
      <c r="S1301" s="339"/>
      <c r="T1301" s="339"/>
      <c r="U1301" s="339"/>
      <c r="V1301" s="339"/>
      <c r="W1301" s="339"/>
      <c r="X1301" s="339"/>
      <c r="Y1301" s="339"/>
      <c r="Z1301" s="339"/>
    </row>
    <row r="1302">
      <c r="A1302" s="382" t="s">
        <v>3096</v>
      </c>
      <c r="B1302" s="383">
        <v>474096.0</v>
      </c>
      <c r="C1302" s="384">
        <v>45761.0</v>
      </c>
      <c r="D1302" s="385" t="s">
        <v>3097</v>
      </c>
      <c r="E1302" s="385" t="s">
        <v>104</v>
      </c>
      <c r="F1302" s="385" t="s">
        <v>3098</v>
      </c>
      <c r="G1302" s="386"/>
      <c r="H1302" s="387" t="s">
        <v>1465</v>
      </c>
      <c r="I1302" s="388">
        <f>396.64*5</f>
        <v>1983.2</v>
      </c>
      <c r="J1302" s="389" t="s">
        <v>3099</v>
      </c>
      <c r="K1302" s="267"/>
      <c r="L1302" s="267"/>
      <c r="M1302" s="267"/>
      <c r="N1302" s="267"/>
      <c r="O1302" s="267"/>
      <c r="P1302" s="267"/>
      <c r="Q1302" s="267"/>
      <c r="R1302" s="267"/>
      <c r="S1302" s="267"/>
      <c r="T1302" s="267"/>
      <c r="U1302" s="267"/>
      <c r="V1302" s="267"/>
      <c r="W1302" s="267"/>
      <c r="X1302" s="267"/>
      <c r="Y1302" s="267"/>
      <c r="Z1302" s="267"/>
    </row>
    <row r="1303">
      <c r="A1303" s="382" t="s">
        <v>3100</v>
      </c>
      <c r="B1303" s="383">
        <v>474097.0</v>
      </c>
      <c r="C1303" s="384">
        <v>45761.0</v>
      </c>
      <c r="D1303" s="385" t="s">
        <v>779</v>
      </c>
      <c r="E1303" s="385" t="s">
        <v>173</v>
      </c>
      <c r="F1303" s="385" t="s">
        <v>3101</v>
      </c>
      <c r="G1303" s="386"/>
      <c r="H1303" s="387" t="s">
        <v>1349</v>
      </c>
      <c r="I1303" s="398">
        <v>396.64</v>
      </c>
      <c r="J1303" s="389" t="s">
        <v>3102</v>
      </c>
      <c r="K1303" s="267"/>
      <c r="L1303" s="267"/>
      <c r="M1303" s="267"/>
      <c r="N1303" s="267"/>
      <c r="O1303" s="267"/>
      <c r="P1303" s="267"/>
      <c r="Q1303" s="267"/>
      <c r="R1303" s="267"/>
      <c r="S1303" s="267"/>
      <c r="T1303" s="267"/>
      <c r="U1303" s="267"/>
      <c r="V1303" s="267"/>
      <c r="W1303" s="267"/>
      <c r="X1303" s="267"/>
      <c r="Y1303" s="267"/>
      <c r="Z1303" s="267"/>
    </row>
    <row r="1304">
      <c r="A1304" s="353" t="s">
        <v>2443</v>
      </c>
      <c r="B1304" s="354">
        <v>474098.0</v>
      </c>
      <c r="C1304" s="355">
        <v>45761.0</v>
      </c>
      <c r="D1304" s="356" t="s">
        <v>2019</v>
      </c>
      <c r="E1304" s="356" t="s">
        <v>541</v>
      </c>
      <c r="F1304" s="356" t="s">
        <v>65</v>
      </c>
      <c r="G1304" s="357"/>
      <c r="H1304" s="358" t="s">
        <v>2445</v>
      </c>
      <c r="I1304" s="359">
        <v>1931.52</v>
      </c>
      <c r="J1304" s="381"/>
      <c r="K1304" s="289"/>
      <c r="L1304" s="289"/>
      <c r="M1304" s="289"/>
      <c r="N1304" s="289"/>
      <c r="O1304" s="289"/>
      <c r="P1304" s="289"/>
      <c r="Q1304" s="289"/>
      <c r="R1304" s="289"/>
      <c r="S1304" s="289"/>
      <c r="T1304" s="289"/>
      <c r="U1304" s="289"/>
      <c r="V1304" s="289"/>
      <c r="W1304" s="289"/>
      <c r="X1304" s="289"/>
      <c r="Y1304" s="289"/>
      <c r="Z1304" s="289"/>
    </row>
    <row r="1305">
      <c r="A1305" s="382">
        <v>17491.0</v>
      </c>
      <c r="B1305" s="383">
        <v>474099.0</v>
      </c>
      <c r="C1305" s="384">
        <v>45761.0</v>
      </c>
      <c r="D1305" s="385" t="s">
        <v>983</v>
      </c>
      <c r="E1305" s="385" t="s">
        <v>174</v>
      </c>
      <c r="F1305" s="385" t="s">
        <v>174</v>
      </c>
      <c r="G1305" s="386"/>
      <c r="H1305" s="387" t="s">
        <v>2728</v>
      </c>
      <c r="I1305" s="388">
        <f>809.31+92.56</f>
        <v>901.87</v>
      </c>
      <c r="J1305" s="389" t="s">
        <v>3103</v>
      </c>
      <c r="K1305" s="267"/>
      <c r="L1305" s="267"/>
      <c r="M1305" s="267"/>
      <c r="N1305" s="267"/>
      <c r="O1305" s="267"/>
      <c r="P1305" s="267"/>
      <c r="Q1305" s="267"/>
      <c r="R1305" s="267"/>
      <c r="S1305" s="267"/>
      <c r="T1305" s="267"/>
      <c r="U1305" s="267"/>
      <c r="V1305" s="267"/>
      <c r="W1305" s="267"/>
      <c r="X1305" s="267"/>
      <c r="Y1305" s="267"/>
      <c r="Z1305" s="267"/>
    </row>
    <row r="1306">
      <c r="A1306" s="353" t="s">
        <v>2443</v>
      </c>
      <c r="B1306" s="354">
        <v>474100.0</v>
      </c>
      <c r="C1306" s="355">
        <v>45761.0</v>
      </c>
      <c r="D1306" s="356" t="s">
        <v>3104</v>
      </c>
      <c r="E1306" s="356" t="s">
        <v>3105</v>
      </c>
      <c r="F1306" s="356" t="s">
        <v>638</v>
      </c>
      <c r="G1306" s="357"/>
      <c r="H1306" s="358" t="s">
        <v>2445</v>
      </c>
      <c r="I1306" s="359">
        <v>1931.52</v>
      </c>
      <c r="J1306" s="381"/>
      <c r="K1306" s="289"/>
      <c r="L1306" s="289"/>
      <c r="M1306" s="289"/>
      <c r="N1306" s="289"/>
      <c r="O1306" s="289"/>
      <c r="P1306" s="289"/>
      <c r="Q1306" s="289"/>
      <c r="R1306" s="289"/>
      <c r="S1306" s="289"/>
      <c r="T1306" s="289"/>
      <c r="U1306" s="289"/>
      <c r="V1306" s="289"/>
      <c r="W1306" s="289"/>
      <c r="X1306" s="289"/>
      <c r="Y1306" s="289"/>
      <c r="Z1306" s="289"/>
    </row>
    <row r="1307">
      <c r="A1307" s="382" t="s">
        <v>3106</v>
      </c>
      <c r="B1307" s="383">
        <v>474101.0</v>
      </c>
      <c r="C1307" s="384">
        <v>45761.0</v>
      </c>
      <c r="D1307" s="385" t="s">
        <v>2523</v>
      </c>
      <c r="E1307" s="385" t="s">
        <v>645</v>
      </c>
      <c r="F1307" s="385" t="s">
        <v>2703</v>
      </c>
      <c r="G1307" s="386"/>
      <c r="H1307" s="387" t="s">
        <v>1362</v>
      </c>
      <c r="I1307" s="388">
        <f>396.64*2</f>
        <v>793.28</v>
      </c>
      <c r="J1307" s="389" t="s">
        <v>3107</v>
      </c>
      <c r="K1307" s="267"/>
      <c r="L1307" s="267"/>
      <c r="M1307" s="267"/>
      <c r="N1307" s="267"/>
      <c r="O1307" s="267"/>
      <c r="P1307" s="267"/>
      <c r="Q1307" s="267"/>
      <c r="R1307" s="267"/>
      <c r="S1307" s="267"/>
      <c r="T1307" s="267"/>
      <c r="U1307" s="267"/>
      <c r="V1307" s="267"/>
      <c r="W1307" s="267"/>
      <c r="X1307" s="267"/>
      <c r="Y1307" s="267"/>
      <c r="Z1307" s="267"/>
    </row>
    <row r="1308">
      <c r="A1308" s="382">
        <v>16229.0</v>
      </c>
      <c r="B1308" s="383">
        <v>474102.0</v>
      </c>
      <c r="C1308" s="384">
        <v>45761.0</v>
      </c>
      <c r="D1308" s="385" t="s">
        <v>2123</v>
      </c>
      <c r="E1308" s="385" t="s">
        <v>1853</v>
      </c>
      <c r="F1308" s="386"/>
      <c r="G1308" s="386"/>
      <c r="H1308" s="387" t="s">
        <v>3108</v>
      </c>
      <c r="I1308" s="398">
        <v>711.17</v>
      </c>
      <c r="J1308" s="389" t="s">
        <v>3109</v>
      </c>
      <c r="K1308" s="267"/>
      <c r="L1308" s="267"/>
      <c r="M1308" s="267"/>
      <c r="N1308" s="267"/>
      <c r="O1308" s="267"/>
      <c r="P1308" s="267"/>
      <c r="Q1308" s="267"/>
      <c r="R1308" s="267"/>
      <c r="S1308" s="267"/>
      <c r="T1308" s="267"/>
      <c r="U1308" s="267"/>
      <c r="V1308" s="267"/>
      <c r="W1308" s="267"/>
      <c r="X1308" s="267"/>
      <c r="Y1308" s="267"/>
      <c r="Z1308" s="267"/>
    </row>
    <row r="1309">
      <c r="A1309" s="382">
        <v>17512.0</v>
      </c>
      <c r="B1309" s="383">
        <v>474103.0</v>
      </c>
      <c r="C1309" s="384">
        <v>45761.0</v>
      </c>
      <c r="D1309" s="386"/>
      <c r="E1309" s="386"/>
      <c r="F1309" s="386"/>
      <c r="G1309" s="385" t="s">
        <v>128</v>
      </c>
      <c r="H1309" s="387" t="s">
        <v>1804</v>
      </c>
      <c r="I1309" s="398">
        <v>857.19</v>
      </c>
      <c r="J1309" s="389" t="s">
        <v>3110</v>
      </c>
      <c r="K1309" s="267"/>
      <c r="L1309" s="267"/>
      <c r="M1309" s="267"/>
      <c r="N1309" s="267"/>
      <c r="O1309" s="267"/>
      <c r="P1309" s="267"/>
      <c r="Q1309" s="267"/>
      <c r="R1309" s="267"/>
      <c r="S1309" s="267"/>
      <c r="T1309" s="267"/>
      <c r="U1309" s="267"/>
      <c r="V1309" s="267"/>
      <c r="W1309" s="267"/>
      <c r="X1309" s="267"/>
      <c r="Y1309" s="267"/>
      <c r="Z1309" s="267"/>
    </row>
    <row r="1310">
      <c r="A1310" s="382">
        <v>17513.0</v>
      </c>
      <c r="B1310" s="383">
        <v>474104.0</v>
      </c>
      <c r="C1310" s="384">
        <v>45702.0</v>
      </c>
      <c r="D1310" s="386"/>
      <c r="E1310" s="386"/>
      <c r="F1310" s="386"/>
      <c r="G1310" s="385" t="s">
        <v>128</v>
      </c>
      <c r="H1310" s="387" t="s">
        <v>1804</v>
      </c>
      <c r="I1310" s="398">
        <v>857.19</v>
      </c>
      <c r="J1310" s="389" t="s">
        <v>3111</v>
      </c>
      <c r="K1310" s="267"/>
      <c r="L1310" s="267"/>
      <c r="M1310" s="267"/>
      <c r="N1310" s="267"/>
      <c r="O1310" s="267"/>
      <c r="P1310" s="267"/>
      <c r="Q1310" s="267"/>
      <c r="R1310" s="267"/>
      <c r="S1310" s="267"/>
      <c r="T1310" s="267"/>
      <c r="U1310" s="267"/>
      <c r="V1310" s="267"/>
      <c r="W1310" s="267"/>
      <c r="X1310" s="267"/>
      <c r="Y1310" s="267"/>
      <c r="Z1310" s="267"/>
    </row>
    <row r="1311">
      <c r="A1311" s="382">
        <v>17386.0</v>
      </c>
      <c r="B1311" s="383">
        <v>474105.0</v>
      </c>
      <c r="C1311" s="384">
        <v>45761.0</v>
      </c>
      <c r="D1311" s="385" t="s">
        <v>3112</v>
      </c>
      <c r="E1311" s="385" t="s">
        <v>105</v>
      </c>
      <c r="F1311" s="385" t="s">
        <v>480</v>
      </c>
      <c r="G1311" s="386"/>
      <c r="H1311" s="387" t="s">
        <v>1434</v>
      </c>
      <c r="I1311" s="398">
        <v>809.31</v>
      </c>
      <c r="J1311" s="389" t="s">
        <v>3113</v>
      </c>
      <c r="K1311" s="267"/>
      <c r="L1311" s="267"/>
      <c r="M1311" s="267"/>
      <c r="N1311" s="267"/>
      <c r="O1311" s="267"/>
      <c r="P1311" s="267"/>
      <c r="Q1311" s="267"/>
      <c r="R1311" s="267"/>
      <c r="S1311" s="267"/>
      <c r="T1311" s="267"/>
      <c r="U1311" s="267"/>
      <c r="V1311" s="267"/>
      <c r="W1311" s="267"/>
      <c r="X1311" s="267"/>
      <c r="Y1311" s="267"/>
      <c r="Z1311" s="267"/>
    </row>
    <row r="1312">
      <c r="A1312" s="382" t="s">
        <v>3114</v>
      </c>
      <c r="B1312" s="383">
        <v>474106.0</v>
      </c>
      <c r="C1312" s="384">
        <v>45761.0</v>
      </c>
      <c r="D1312" s="385" t="s">
        <v>3115</v>
      </c>
      <c r="E1312" s="385" t="s">
        <v>1883</v>
      </c>
      <c r="F1312" s="385" t="s">
        <v>3116</v>
      </c>
      <c r="G1312" s="386"/>
      <c r="H1312" s="387" t="s">
        <v>1362</v>
      </c>
      <c r="I1312" s="388">
        <f>396.64*2</f>
        <v>793.28</v>
      </c>
      <c r="J1312" s="389" t="s">
        <v>3117</v>
      </c>
      <c r="K1312" s="267"/>
      <c r="L1312" s="267"/>
      <c r="M1312" s="267"/>
      <c r="N1312" s="267"/>
      <c r="O1312" s="267"/>
      <c r="P1312" s="267"/>
      <c r="Q1312" s="267"/>
      <c r="R1312" s="267"/>
      <c r="S1312" s="267"/>
      <c r="T1312" s="267"/>
      <c r="U1312" s="267"/>
      <c r="V1312" s="267"/>
      <c r="W1312" s="267"/>
      <c r="X1312" s="267"/>
      <c r="Y1312" s="267"/>
      <c r="Z1312" s="267"/>
    </row>
    <row r="1313">
      <c r="A1313" s="353">
        <v>17279.0</v>
      </c>
      <c r="B1313" s="354">
        <v>474107.0</v>
      </c>
      <c r="C1313" s="355">
        <v>45761.0</v>
      </c>
      <c r="D1313" s="356" t="s">
        <v>3118</v>
      </c>
      <c r="E1313" s="356" t="s">
        <v>1000</v>
      </c>
      <c r="F1313" s="356" t="s">
        <v>587</v>
      </c>
      <c r="G1313" s="357"/>
      <c r="H1313" s="358" t="s">
        <v>1432</v>
      </c>
      <c r="I1313" s="359">
        <v>209.27</v>
      </c>
      <c r="J1313" s="381"/>
      <c r="K1313" s="289"/>
      <c r="L1313" s="289"/>
      <c r="M1313" s="289"/>
      <c r="N1313" s="289"/>
      <c r="O1313" s="289"/>
      <c r="P1313" s="289"/>
      <c r="Q1313" s="289"/>
      <c r="R1313" s="289"/>
      <c r="S1313" s="289"/>
      <c r="T1313" s="289"/>
      <c r="U1313" s="289"/>
      <c r="V1313" s="289"/>
      <c r="W1313" s="289"/>
      <c r="X1313" s="289"/>
      <c r="Y1313" s="289"/>
      <c r="Z1313" s="289"/>
    </row>
    <row r="1314">
      <c r="A1314" s="459"/>
      <c r="B1314" s="460">
        <v>474108.0</v>
      </c>
      <c r="C1314" s="461"/>
      <c r="D1314" s="462"/>
      <c r="E1314" s="462"/>
      <c r="F1314" s="462"/>
      <c r="G1314" s="462"/>
      <c r="H1314" s="463"/>
      <c r="I1314" s="464"/>
      <c r="J1314" s="465"/>
      <c r="K1314" s="466"/>
      <c r="L1314" s="466"/>
      <c r="M1314" s="466"/>
      <c r="N1314" s="466"/>
      <c r="O1314" s="466"/>
      <c r="P1314" s="466"/>
      <c r="Q1314" s="466"/>
      <c r="R1314" s="466"/>
      <c r="S1314" s="466"/>
      <c r="T1314" s="466"/>
      <c r="U1314" s="466"/>
      <c r="V1314" s="466"/>
      <c r="W1314" s="466"/>
      <c r="X1314" s="466"/>
      <c r="Y1314" s="466"/>
      <c r="Z1314" s="466"/>
    </row>
    <row r="1315">
      <c r="A1315" s="459"/>
      <c r="B1315" s="460">
        <v>474109.0</v>
      </c>
      <c r="C1315" s="461"/>
      <c r="D1315" s="462"/>
      <c r="E1315" s="462"/>
      <c r="F1315" s="462"/>
      <c r="G1315" s="462"/>
      <c r="H1315" s="463"/>
      <c r="I1315" s="464"/>
      <c r="J1315" s="465"/>
      <c r="K1315" s="466"/>
      <c r="L1315" s="466"/>
      <c r="M1315" s="466"/>
      <c r="N1315" s="466"/>
      <c r="O1315" s="466"/>
      <c r="P1315" s="466"/>
      <c r="Q1315" s="466"/>
      <c r="R1315" s="466"/>
      <c r="S1315" s="466"/>
      <c r="T1315" s="466"/>
      <c r="U1315" s="466"/>
      <c r="V1315" s="466"/>
      <c r="W1315" s="466"/>
      <c r="X1315" s="466"/>
      <c r="Y1315" s="466"/>
      <c r="Z1315" s="466"/>
    </row>
    <row r="1316">
      <c r="A1316" s="382">
        <v>16855.0</v>
      </c>
      <c r="B1316" s="383">
        <v>474110.0</v>
      </c>
      <c r="C1316" s="384">
        <v>45761.0</v>
      </c>
      <c r="D1316" s="385" t="s">
        <v>3119</v>
      </c>
      <c r="E1316" s="385" t="s">
        <v>342</v>
      </c>
      <c r="F1316" s="385" t="s">
        <v>3120</v>
      </c>
      <c r="G1316" s="386"/>
      <c r="H1316" s="387" t="s">
        <v>1394</v>
      </c>
      <c r="I1316" s="398">
        <v>749.55</v>
      </c>
      <c r="J1316" s="389" t="s">
        <v>3121</v>
      </c>
      <c r="K1316" s="267"/>
      <c r="L1316" s="267"/>
      <c r="M1316" s="267"/>
      <c r="N1316" s="267"/>
      <c r="O1316" s="267"/>
      <c r="P1316" s="267"/>
      <c r="Q1316" s="267"/>
      <c r="R1316" s="267"/>
      <c r="S1316" s="267"/>
      <c r="T1316" s="267"/>
      <c r="U1316" s="267"/>
      <c r="V1316" s="267"/>
      <c r="W1316" s="267"/>
      <c r="X1316" s="267"/>
      <c r="Y1316" s="267"/>
      <c r="Z1316" s="267"/>
    </row>
    <row r="1317">
      <c r="A1317" s="459"/>
      <c r="B1317" s="460">
        <v>474111.0</v>
      </c>
      <c r="C1317" s="461"/>
      <c r="D1317" s="462"/>
      <c r="E1317" s="462"/>
      <c r="F1317" s="462"/>
      <c r="G1317" s="462"/>
      <c r="H1317" s="463"/>
      <c r="I1317" s="464"/>
      <c r="J1317" s="465"/>
      <c r="K1317" s="466"/>
      <c r="L1317" s="466"/>
      <c r="M1317" s="466"/>
      <c r="N1317" s="466"/>
      <c r="O1317" s="466"/>
      <c r="P1317" s="466"/>
      <c r="Q1317" s="466"/>
      <c r="R1317" s="466"/>
      <c r="S1317" s="466"/>
      <c r="T1317" s="466"/>
      <c r="U1317" s="466"/>
      <c r="V1317" s="466"/>
      <c r="W1317" s="466"/>
      <c r="X1317" s="466"/>
      <c r="Y1317" s="466"/>
      <c r="Z1317" s="466"/>
    </row>
    <row r="1318">
      <c r="A1318" s="459"/>
      <c r="B1318" s="460">
        <v>474112.0</v>
      </c>
      <c r="C1318" s="461"/>
      <c r="D1318" s="462"/>
      <c r="E1318" s="462"/>
      <c r="F1318" s="462"/>
      <c r="G1318" s="462"/>
      <c r="H1318" s="463"/>
      <c r="I1318" s="464"/>
      <c r="J1318" s="465"/>
      <c r="K1318" s="466"/>
      <c r="L1318" s="466"/>
      <c r="M1318" s="466"/>
      <c r="N1318" s="466"/>
      <c r="O1318" s="466"/>
      <c r="P1318" s="466"/>
      <c r="Q1318" s="466"/>
      <c r="R1318" s="466"/>
      <c r="S1318" s="466"/>
      <c r="T1318" s="466"/>
      <c r="U1318" s="466"/>
      <c r="V1318" s="466"/>
      <c r="W1318" s="466"/>
      <c r="X1318" s="466"/>
      <c r="Y1318" s="466"/>
      <c r="Z1318" s="466"/>
    </row>
    <row r="1319">
      <c r="A1319" s="459"/>
      <c r="B1319" s="460">
        <v>474113.0</v>
      </c>
      <c r="C1319" s="461"/>
      <c r="D1319" s="462"/>
      <c r="E1319" s="462"/>
      <c r="F1319" s="462"/>
      <c r="G1319" s="462"/>
      <c r="H1319" s="463"/>
      <c r="I1319" s="464"/>
      <c r="J1319" s="465"/>
      <c r="K1319" s="466"/>
      <c r="L1319" s="466"/>
      <c r="M1319" s="466"/>
      <c r="N1319" s="466"/>
      <c r="O1319" s="466"/>
      <c r="P1319" s="466"/>
      <c r="Q1319" s="466"/>
      <c r="R1319" s="466"/>
      <c r="S1319" s="466"/>
      <c r="T1319" s="466"/>
      <c r="U1319" s="466"/>
      <c r="V1319" s="466"/>
      <c r="W1319" s="466"/>
      <c r="X1319" s="466"/>
      <c r="Y1319" s="466"/>
      <c r="Z1319" s="466"/>
    </row>
    <row r="1320">
      <c r="A1320" s="459"/>
      <c r="B1320" s="460">
        <v>474114.0</v>
      </c>
      <c r="C1320" s="461"/>
      <c r="D1320" s="462"/>
      <c r="E1320" s="462"/>
      <c r="F1320" s="462"/>
      <c r="G1320" s="462"/>
      <c r="H1320" s="463"/>
      <c r="I1320" s="464"/>
      <c r="J1320" s="465"/>
      <c r="K1320" s="466"/>
      <c r="L1320" s="466"/>
      <c r="M1320" s="466"/>
      <c r="N1320" s="466"/>
      <c r="O1320" s="466"/>
      <c r="P1320" s="466"/>
      <c r="Q1320" s="466"/>
      <c r="R1320" s="466"/>
      <c r="S1320" s="466"/>
      <c r="T1320" s="466"/>
      <c r="U1320" s="466"/>
      <c r="V1320" s="466"/>
      <c r="W1320" s="466"/>
      <c r="X1320" s="466"/>
      <c r="Y1320" s="466"/>
      <c r="Z1320" s="466"/>
    </row>
    <row r="1321">
      <c r="A1321" s="382">
        <v>17424.0</v>
      </c>
      <c r="B1321" s="383">
        <v>474115.0</v>
      </c>
      <c r="C1321" s="384">
        <v>45762.0</v>
      </c>
      <c r="D1321" s="386"/>
      <c r="E1321" s="386"/>
      <c r="F1321" s="386"/>
      <c r="G1321" s="385" t="s">
        <v>3122</v>
      </c>
      <c r="H1321" s="387" t="s">
        <v>1432</v>
      </c>
      <c r="I1321" s="398">
        <v>209.27</v>
      </c>
      <c r="J1321" s="389" t="s">
        <v>3123</v>
      </c>
      <c r="K1321" s="267"/>
      <c r="L1321" s="267"/>
      <c r="M1321" s="267"/>
      <c r="N1321" s="267"/>
      <c r="O1321" s="267"/>
      <c r="P1321" s="267"/>
      <c r="Q1321" s="267"/>
      <c r="R1321" s="267"/>
      <c r="S1321" s="267"/>
      <c r="T1321" s="267"/>
      <c r="U1321" s="267"/>
      <c r="V1321" s="267"/>
      <c r="W1321" s="267"/>
      <c r="X1321" s="267"/>
      <c r="Y1321" s="267"/>
      <c r="Z1321" s="267"/>
    </row>
    <row r="1322">
      <c r="A1322" s="382">
        <v>17425.0</v>
      </c>
      <c r="B1322" s="383">
        <v>474116.0</v>
      </c>
      <c r="C1322" s="384">
        <v>45762.0</v>
      </c>
      <c r="D1322" s="386"/>
      <c r="E1322" s="386"/>
      <c r="F1322" s="386"/>
      <c r="G1322" s="385" t="s">
        <v>3122</v>
      </c>
      <c r="H1322" s="387" t="s">
        <v>1378</v>
      </c>
      <c r="I1322" s="398">
        <v>92.56</v>
      </c>
      <c r="J1322" s="389" t="s">
        <v>3124</v>
      </c>
      <c r="K1322" s="267"/>
      <c r="L1322" s="267"/>
      <c r="M1322" s="267"/>
      <c r="N1322" s="267"/>
      <c r="O1322" s="267"/>
      <c r="P1322" s="267"/>
      <c r="Q1322" s="267"/>
      <c r="R1322" s="267"/>
      <c r="S1322" s="267"/>
      <c r="T1322" s="267"/>
      <c r="U1322" s="267"/>
      <c r="V1322" s="267"/>
      <c r="W1322" s="267"/>
      <c r="X1322" s="267"/>
      <c r="Y1322" s="267"/>
      <c r="Z1322" s="267"/>
    </row>
    <row r="1323">
      <c r="A1323" s="459"/>
      <c r="B1323" s="460">
        <v>474117.0</v>
      </c>
      <c r="C1323" s="461"/>
      <c r="D1323" s="462"/>
      <c r="E1323" s="462"/>
      <c r="F1323" s="462"/>
      <c r="G1323" s="462"/>
      <c r="H1323" s="463"/>
      <c r="I1323" s="464"/>
      <c r="J1323" s="465"/>
      <c r="K1323" s="466"/>
      <c r="L1323" s="466"/>
      <c r="M1323" s="466"/>
      <c r="N1323" s="466"/>
      <c r="O1323" s="466"/>
      <c r="P1323" s="466"/>
      <c r="Q1323" s="466"/>
      <c r="R1323" s="466"/>
      <c r="S1323" s="466"/>
      <c r="T1323" s="466"/>
      <c r="U1323" s="466"/>
      <c r="V1323" s="466"/>
      <c r="W1323" s="466"/>
      <c r="X1323" s="466"/>
      <c r="Y1323" s="466"/>
      <c r="Z1323" s="466"/>
    </row>
    <row r="1324">
      <c r="A1324" s="459"/>
      <c r="B1324" s="460">
        <v>474118.0</v>
      </c>
      <c r="C1324" s="461"/>
      <c r="D1324" s="462"/>
      <c r="E1324" s="462"/>
      <c r="F1324" s="462"/>
      <c r="G1324" s="462"/>
      <c r="H1324" s="463"/>
      <c r="I1324" s="464"/>
      <c r="J1324" s="465"/>
      <c r="K1324" s="466"/>
      <c r="L1324" s="466"/>
      <c r="M1324" s="466"/>
      <c r="N1324" s="466"/>
      <c r="O1324" s="466"/>
      <c r="P1324" s="466"/>
      <c r="Q1324" s="466"/>
      <c r="R1324" s="466"/>
      <c r="S1324" s="466"/>
      <c r="T1324" s="466"/>
      <c r="U1324" s="466"/>
      <c r="V1324" s="466"/>
      <c r="W1324" s="466"/>
      <c r="X1324" s="466"/>
      <c r="Y1324" s="466"/>
      <c r="Z1324" s="466"/>
    </row>
    <row r="1325">
      <c r="A1325" s="459"/>
      <c r="B1325" s="460">
        <v>474119.0</v>
      </c>
      <c r="C1325" s="461"/>
      <c r="D1325" s="462"/>
      <c r="E1325" s="462"/>
      <c r="F1325" s="462"/>
      <c r="G1325" s="462"/>
      <c r="H1325" s="463"/>
      <c r="I1325" s="464"/>
      <c r="J1325" s="465"/>
      <c r="K1325" s="466"/>
      <c r="L1325" s="466"/>
      <c r="M1325" s="466"/>
      <c r="N1325" s="466"/>
      <c r="O1325" s="466"/>
      <c r="P1325" s="466"/>
      <c r="Q1325" s="466"/>
      <c r="R1325" s="466"/>
      <c r="S1325" s="466"/>
      <c r="T1325" s="466"/>
      <c r="U1325" s="466"/>
      <c r="V1325" s="466"/>
      <c r="W1325" s="466"/>
      <c r="X1325" s="466"/>
      <c r="Y1325" s="466"/>
      <c r="Z1325" s="466"/>
    </row>
    <row r="1326">
      <c r="A1326" s="459"/>
      <c r="B1326" s="460">
        <v>474120.0</v>
      </c>
      <c r="C1326" s="461"/>
      <c r="D1326" s="462"/>
      <c r="E1326" s="462"/>
      <c r="F1326" s="462"/>
      <c r="G1326" s="462"/>
      <c r="H1326" s="463"/>
      <c r="I1326" s="464"/>
      <c r="J1326" s="465"/>
      <c r="K1326" s="466"/>
      <c r="L1326" s="466"/>
      <c r="M1326" s="466"/>
      <c r="N1326" s="466"/>
      <c r="O1326" s="466"/>
      <c r="P1326" s="466"/>
      <c r="Q1326" s="466"/>
      <c r="R1326" s="466"/>
      <c r="S1326" s="466"/>
      <c r="T1326" s="466"/>
      <c r="U1326" s="466"/>
      <c r="V1326" s="466"/>
      <c r="W1326" s="466"/>
      <c r="X1326" s="466"/>
      <c r="Y1326" s="466"/>
      <c r="Z1326" s="466"/>
    </row>
    <row r="1327">
      <c r="A1327" s="459"/>
      <c r="B1327" s="460">
        <v>474121.0</v>
      </c>
      <c r="C1327" s="461"/>
      <c r="D1327" s="462"/>
      <c r="E1327" s="462"/>
      <c r="F1327" s="462"/>
      <c r="G1327" s="462"/>
      <c r="H1327" s="463"/>
      <c r="I1327" s="464"/>
      <c r="J1327" s="465"/>
      <c r="K1327" s="466"/>
      <c r="L1327" s="466"/>
      <c r="M1327" s="466"/>
      <c r="N1327" s="466"/>
      <c r="O1327" s="466"/>
      <c r="P1327" s="466"/>
      <c r="Q1327" s="466"/>
      <c r="R1327" s="466"/>
      <c r="S1327" s="466"/>
      <c r="T1327" s="466"/>
      <c r="U1327" s="466"/>
      <c r="V1327" s="466"/>
      <c r="W1327" s="466"/>
      <c r="X1327" s="466"/>
      <c r="Y1327" s="466"/>
      <c r="Z1327" s="466"/>
    </row>
    <row r="1328">
      <c r="A1328" s="459"/>
      <c r="B1328" s="460">
        <v>474122.0</v>
      </c>
      <c r="C1328" s="461"/>
      <c r="D1328" s="462"/>
      <c r="E1328" s="462"/>
      <c r="F1328" s="462"/>
      <c r="G1328" s="462"/>
      <c r="H1328" s="463"/>
      <c r="I1328" s="464"/>
      <c r="J1328" s="465"/>
      <c r="K1328" s="466"/>
      <c r="L1328" s="466"/>
      <c r="M1328" s="466"/>
      <c r="N1328" s="466"/>
      <c r="O1328" s="466"/>
      <c r="P1328" s="466"/>
      <c r="Q1328" s="466"/>
      <c r="R1328" s="466"/>
      <c r="S1328" s="466"/>
      <c r="T1328" s="466"/>
      <c r="U1328" s="466"/>
      <c r="V1328" s="466"/>
      <c r="W1328" s="466"/>
      <c r="X1328" s="466"/>
      <c r="Y1328" s="466"/>
      <c r="Z1328" s="466"/>
    </row>
    <row r="1329">
      <c r="A1329" s="459"/>
      <c r="B1329" s="460">
        <v>474123.0</v>
      </c>
      <c r="C1329" s="461"/>
      <c r="D1329" s="462"/>
      <c r="E1329" s="462"/>
      <c r="F1329" s="462"/>
      <c r="G1329" s="462"/>
      <c r="H1329" s="463"/>
      <c r="I1329" s="464"/>
      <c r="J1329" s="465"/>
      <c r="K1329" s="466"/>
      <c r="L1329" s="466"/>
      <c r="M1329" s="466"/>
      <c r="N1329" s="466"/>
      <c r="O1329" s="466"/>
      <c r="P1329" s="466"/>
      <c r="Q1329" s="466"/>
      <c r="R1329" s="466"/>
      <c r="S1329" s="466"/>
      <c r="T1329" s="466"/>
      <c r="U1329" s="466"/>
      <c r="V1329" s="466"/>
      <c r="W1329" s="466"/>
      <c r="X1329" s="466"/>
      <c r="Y1329" s="466"/>
      <c r="Z1329" s="466"/>
    </row>
    <row r="1330">
      <c r="A1330" s="459"/>
      <c r="B1330" s="460">
        <v>474124.0</v>
      </c>
      <c r="C1330" s="461"/>
      <c r="D1330" s="462"/>
      <c r="E1330" s="462"/>
      <c r="F1330" s="462"/>
      <c r="G1330" s="462"/>
      <c r="H1330" s="463"/>
      <c r="I1330" s="464"/>
      <c r="J1330" s="465"/>
      <c r="K1330" s="466"/>
      <c r="L1330" s="466"/>
      <c r="M1330" s="466"/>
      <c r="N1330" s="466"/>
      <c r="O1330" s="466"/>
      <c r="P1330" s="466"/>
      <c r="Q1330" s="466"/>
      <c r="R1330" s="466"/>
      <c r="S1330" s="466"/>
      <c r="T1330" s="466"/>
      <c r="U1330" s="466"/>
      <c r="V1330" s="466"/>
      <c r="W1330" s="466"/>
      <c r="X1330" s="466"/>
      <c r="Y1330" s="466"/>
      <c r="Z1330" s="466"/>
    </row>
    <row r="1331">
      <c r="A1331" s="459"/>
      <c r="B1331" s="460">
        <v>474125.0</v>
      </c>
      <c r="C1331" s="461"/>
      <c r="D1331" s="462"/>
      <c r="E1331" s="462"/>
      <c r="F1331" s="462"/>
      <c r="G1331" s="462"/>
      <c r="H1331" s="463"/>
      <c r="I1331" s="464"/>
      <c r="J1331" s="465"/>
      <c r="K1331" s="466"/>
      <c r="L1331" s="466"/>
      <c r="M1331" s="466"/>
      <c r="N1331" s="466"/>
      <c r="O1331" s="466"/>
      <c r="P1331" s="466"/>
      <c r="Q1331" s="466"/>
      <c r="R1331" s="466"/>
      <c r="S1331" s="466"/>
      <c r="T1331" s="466"/>
      <c r="U1331" s="466"/>
      <c r="V1331" s="466"/>
      <c r="W1331" s="466"/>
      <c r="X1331" s="466"/>
      <c r="Y1331" s="466"/>
      <c r="Z1331" s="466"/>
    </row>
    <row r="1332">
      <c r="A1332" s="459"/>
      <c r="B1332" s="460">
        <v>474126.0</v>
      </c>
      <c r="C1332" s="461"/>
      <c r="D1332" s="462"/>
      <c r="E1332" s="462"/>
      <c r="F1332" s="462"/>
      <c r="G1332" s="462"/>
      <c r="H1332" s="463"/>
      <c r="I1332" s="464"/>
      <c r="J1332" s="465"/>
      <c r="K1332" s="466"/>
      <c r="L1332" s="466"/>
      <c r="M1332" s="466"/>
      <c r="N1332" s="466"/>
      <c r="O1332" s="466"/>
      <c r="P1332" s="466"/>
      <c r="Q1332" s="466"/>
      <c r="R1332" s="466"/>
      <c r="S1332" s="466"/>
      <c r="T1332" s="466"/>
      <c r="U1332" s="466"/>
      <c r="V1332" s="466"/>
      <c r="W1332" s="466"/>
      <c r="X1332" s="466"/>
      <c r="Y1332" s="466"/>
      <c r="Z1332" s="466"/>
    </row>
    <row r="1333">
      <c r="A1333" s="459"/>
      <c r="B1333" s="460">
        <v>474127.0</v>
      </c>
      <c r="C1333" s="461"/>
      <c r="D1333" s="462"/>
      <c r="E1333" s="462"/>
      <c r="F1333" s="462"/>
      <c r="G1333" s="462"/>
      <c r="H1333" s="463"/>
      <c r="I1333" s="464"/>
      <c r="J1333" s="465"/>
      <c r="K1333" s="466"/>
      <c r="L1333" s="466"/>
      <c r="M1333" s="466"/>
      <c r="N1333" s="466"/>
      <c r="O1333" s="466"/>
      <c r="P1333" s="466"/>
      <c r="Q1333" s="466"/>
      <c r="R1333" s="466"/>
      <c r="S1333" s="466"/>
      <c r="T1333" s="466"/>
      <c r="U1333" s="466"/>
      <c r="V1333" s="466"/>
      <c r="W1333" s="466"/>
      <c r="X1333" s="466"/>
      <c r="Y1333" s="466"/>
      <c r="Z1333" s="466"/>
    </row>
    <row r="1334">
      <c r="A1334" s="459"/>
      <c r="B1334" s="460">
        <v>474128.0</v>
      </c>
      <c r="C1334" s="461"/>
      <c r="D1334" s="462"/>
      <c r="E1334" s="462"/>
      <c r="F1334" s="462"/>
      <c r="G1334" s="462"/>
      <c r="H1334" s="463"/>
      <c r="I1334" s="464"/>
      <c r="J1334" s="465"/>
      <c r="K1334" s="466"/>
      <c r="L1334" s="466"/>
      <c r="M1334" s="466"/>
      <c r="N1334" s="466"/>
      <c r="O1334" s="466"/>
      <c r="P1334" s="466"/>
      <c r="Q1334" s="466"/>
      <c r="R1334" s="466"/>
      <c r="S1334" s="466"/>
      <c r="T1334" s="466"/>
      <c r="U1334" s="466"/>
      <c r="V1334" s="466"/>
      <c r="W1334" s="466"/>
      <c r="X1334" s="466"/>
      <c r="Y1334" s="466"/>
      <c r="Z1334" s="466"/>
    </row>
    <row r="1335">
      <c r="A1335" s="459"/>
      <c r="B1335" s="460">
        <v>474129.0</v>
      </c>
      <c r="C1335" s="461"/>
      <c r="D1335" s="462"/>
      <c r="E1335" s="462"/>
      <c r="F1335" s="462"/>
      <c r="G1335" s="462"/>
      <c r="H1335" s="463"/>
      <c r="I1335" s="464"/>
      <c r="J1335" s="465"/>
      <c r="K1335" s="466"/>
      <c r="L1335" s="466"/>
      <c r="M1335" s="466"/>
      <c r="N1335" s="466"/>
      <c r="O1335" s="466"/>
      <c r="P1335" s="466"/>
      <c r="Q1335" s="466"/>
      <c r="R1335" s="466"/>
      <c r="S1335" s="466"/>
      <c r="T1335" s="466"/>
      <c r="U1335" s="466"/>
      <c r="V1335" s="466"/>
      <c r="W1335" s="466"/>
      <c r="X1335" s="466"/>
      <c r="Y1335" s="466"/>
      <c r="Z1335" s="466"/>
    </row>
    <row r="1336">
      <c r="A1336" s="459"/>
      <c r="B1336" s="460">
        <v>474130.0</v>
      </c>
      <c r="C1336" s="461"/>
      <c r="D1336" s="462"/>
      <c r="E1336" s="462"/>
      <c r="F1336" s="462"/>
      <c r="G1336" s="462"/>
      <c r="H1336" s="463"/>
      <c r="I1336" s="464"/>
      <c r="J1336" s="465"/>
      <c r="K1336" s="466"/>
      <c r="L1336" s="466"/>
      <c r="M1336" s="466"/>
      <c r="N1336" s="466"/>
      <c r="O1336" s="466"/>
      <c r="P1336" s="466"/>
      <c r="Q1336" s="466"/>
      <c r="R1336" s="466"/>
      <c r="S1336" s="466"/>
      <c r="T1336" s="466"/>
      <c r="U1336" s="466"/>
      <c r="V1336" s="466"/>
      <c r="W1336" s="466"/>
      <c r="X1336" s="466"/>
      <c r="Y1336" s="466"/>
      <c r="Z1336" s="466"/>
    </row>
    <row r="1337">
      <c r="A1337" s="382">
        <v>13084.0</v>
      </c>
      <c r="B1337" s="383">
        <v>474131.0</v>
      </c>
      <c r="C1337" s="384">
        <v>45762.0</v>
      </c>
      <c r="D1337" s="385" t="s">
        <v>3125</v>
      </c>
      <c r="E1337" s="385" t="s">
        <v>3126</v>
      </c>
      <c r="F1337" s="385" t="s">
        <v>2158</v>
      </c>
      <c r="G1337" s="386"/>
      <c r="H1337" s="387" t="s">
        <v>1394</v>
      </c>
      <c r="I1337" s="398">
        <v>749.55</v>
      </c>
      <c r="J1337" s="389" t="s">
        <v>3127</v>
      </c>
      <c r="K1337" s="267"/>
      <c r="L1337" s="267"/>
      <c r="M1337" s="267"/>
      <c r="N1337" s="267"/>
      <c r="O1337" s="267"/>
      <c r="P1337" s="267"/>
      <c r="Q1337" s="267"/>
      <c r="R1337" s="267"/>
      <c r="S1337" s="267"/>
      <c r="T1337" s="267"/>
      <c r="U1337" s="267"/>
      <c r="V1337" s="267"/>
      <c r="W1337" s="267"/>
      <c r="X1337" s="267"/>
      <c r="Y1337" s="267"/>
      <c r="Z1337" s="267"/>
    </row>
    <row r="1338">
      <c r="A1338" s="459"/>
      <c r="B1338" s="460">
        <v>474132.0</v>
      </c>
      <c r="C1338" s="461"/>
      <c r="D1338" s="462"/>
      <c r="E1338" s="462"/>
      <c r="F1338" s="462"/>
      <c r="G1338" s="462"/>
      <c r="H1338" s="463"/>
      <c r="I1338" s="464"/>
      <c r="J1338" s="465"/>
      <c r="K1338" s="466"/>
      <c r="L1338" s="466"/>
      <c r="M1338" s="466"/>
      <c r="N1338" s="466"/>
      <c r="O1338" s="466"/>
      <c r="P1338" s="466"/>
      <c r="Q1338" s="466"/>
      <c r="R1338" s="466"/>
      <c r="S1338" s="466"/>
      <c r="T1338" s="466"/>
      <c r="U1338" s="466"/>
      <c r="V1338" s="466"/>
      <c r="W1338" s="466"/>
      <c r="X1338" s="466"/>
      <c r="Y1338" s="466"/>
      <c r="Z1338" s="466"/>
    </row>
    <row r="1339">
      <c r="A1339" s="459"/>
      <c r="B1339" s="460">
        <v>474133.0</v>
      </c>
      <c r="C1339" s="461"/>
      <c r="D1339" s="462"/>
      <c r="E1339" s="462"/>
      <c r="F1339" s="462"/>
      <c r="G1339" s="462"/>
      <c r="H1339" s="463"/>
      <c r="I1339" s="464"/>
      <c r="J1339" s="465"/>
      <c r="K1339" s="466"/>
      <c r="L1339" s="466"/>
      <c r="M1339" s="466"/>
      <c r="N1339" s="466"/>
      <c r="O1339" s="466"/>
      <c r="P1339" s="466"/>
      <c r="Q1339" s="466"/>
      <c r="R1339" s="466"/>
      <c r="S1339" s="466"/>
      <c r="T1339" s="466"/>
      <c r="U1339" s="466"/>
      <c r="V1339" s="466"/>
      <c r="W1339" s="466"/>
      <c r="X1339" s="466"/>
      <c r="Y1339" s="466"/>
      <c r="Z1339" s="466"/>
    </row>
    <row r="1340">
      <c r="A1340" s="382">
        <v>16360.0</v>
      </c>
      <c r="B1340" s="383">
        <v>474134.0</v>
      </c>
      <c r="C1340" s="384">
        <v>45762.0</v>
      </c>
      <c r="D1340" s="385" t="s">
        <v>3128</v>
      </c>
      <c r="E1340" s="385" t="s">
        <v>1823</v>
      </c>
      <c r="F1340" s="385" t="s">
        <v>650</v>
      </c>
      <c r="G1340" s="386"/>
      <c r="H1340" s="387" t="s">
        <v>3129</v>
      </c>
      <c r="I1340" s="398">
        <v>92.56</v>
      </c>
      <c r="J1340" s="389" t="s">
        <v>3130</v>
      </c>
      <c r="K1340" s="267"/>
      <c r="L1340" s="267"/>
      <c r="M1340" s="267"/>
      <c r="N1340" s="267"/>
      <c r="O1340" s="267"/>
      <c r="P1340" s="267"/>
      <c r="Q1340" s="267"/>
      <c r="R1340" s="267"/>
      <c r="S1340" s="267"/>
      <c r="T1340" s="267"/>
      <c r="U1340" s="267"/>
      <c r="V1340" s="267"/>
      <c r="W1340" s="267"/>
      <c r="X1340" s="267"/>
      <c r="Y1340" s="267"/>
      <c r="Z1340" s="267"/>
    </row>
    <row r="1341">
      <c r="A1341" s="459"/>
      <c r="B1341" s="460">
        <v>474135.0</v>
      </c>
      <c r="C1341" s="461"/>
      <c r="D1341" s="462"/>
      <c r="E1341" s="462"/>
      <c r="F1341" s="462"/>
      <c r="G1341" s="462"/>
      <c r="H1341" s="463"/>
      <c r="I1341" s="464"/>
      <c r="J1341" s="465"/>
      <c r="K1341" s="466"/>
      <c r="L1341" s="466"/>
      <c r="M1341" s="466"/>
      <c r="N1341" s="466"/>
      <c r="O1341" s="466"/>
      <c r="P1341" s="466"/>
      <c r="Q1341" s="466"/>
      <c r="R1341" s="466"/>
      <c r="S1341" s="466"/>
      <c r="T1341" s="466"/>
      <c r="U1341" s="466"/>
      <c r="V1341" s="466"/>
      <c r="W1341" s="466"/>
      <c r="X1341" s="466"/>
      <c r="Y1341" s="466"/>
      <c r="Z1341" s="466"/>
    </row>
    <row r="1342">
      <c r="A1342" s="459"/>
      <c r="B1342" s="460">
        <v>474136.0</v>
      </c>
      <c r="C1342" s="461"/>
      <c r="D1342" s="462"/>
      <c r="E1342" s="462"/>
      <c r="F1342" s="462"/>
      <c r="G1342" s="462"/>
      <c r="H1342" s="463"/>
      <c r="I1342" s="464"/>
      <c r="J1342" s="465"/>
      <c r="K1342" s="466"/>
      <c r="L1342" s="466"/>
      <c r="M1342" s="466"/>
      <c r="N1342" s="466"/>
      <c r="O1342" s="466"/>
      <c r="P1342" s="466"/>
      <c r="Q1342" s="466"/>
      <c r="R1342" s="466"/>
      <c r="S1342" s="466"/>
      <c r="T1342" s="466"/>
      <c r="U1342" s="466"/>
      <c r="V1342" s="466"/>
      <c r="W1342" s="466"/>
      <c r="X1342" s="466"/>
      <c r="Y1342" s="466"/>
      <c r="Z1342" s="466"/>
    </row>
    <row r="1343">
      <c r="A1343" s="382" t="s">
        <v>3131</v>
      </c>
      <c r="B1343" s="383">
        <v>474137.0</v>
      </c>
      <c r="C1343" s="384">
        <v>45763.0</v>
      </c>
      <c r="D1343" s="385" t="s">
        <v>136</v>
      </c>
      <c r="E1343" s="385" t="s">
        <v>3132</v>
      </c>
      <c r="F1343" s="385" t="s">
        <v>3133</v>
      </c>
      <c r="G1343" s="386"/>
      <c r="H1343" s="387" t="s">
        <v>1349</v>
      </c>
      <c r="I1343" s="398">
        <v>396.64</v>
      </c>
      <c r="J1343" s="389" t="s">
        <v>3134</v>
      </c>
      <c r="K1343" s="267"/>
      <c r="L1343" s="267"/>
      <c r="M1343" s="267"/>
      <c r="N1343" s="267"/>
      <c r="O1343" s="267"/>
      <c r="P1343" s="267"/>
      <c r="Q1343" s="267"/>
      <c r="R1343" s="267"/>
      <c r="S1343" s="267"/>
      <c r="T1343" s="267"/>
      <c r="U1343" s="267"/>
      <c r="V1343" s="267"/>
      <c r="W1343" s="267"/>
      <c r="X1343" s="267"/>
      <c r="Y1343" s="267"/>
      <c r="Z1343" s="267"/>
    </row>
    <row r="1344">
      <c r="A1344" s="382">
        <v>11986.0</v>
      </c>
      <c r="B1344" s="383">
        <v>474138.0</v>
      </c>
      <c r="C1344" s="384">
        <v>45763.0</v>
      </c>
      <c r="D1344" s="386"/>
      <c r="E1344" s="386"/>
      <c r="F1344" s="386"/>
      <c r="G1344" s="385" t="s">
        <v>3135</v>
      </c>
      <c r="H1344" s="387" t="s">
        <v>3136</v>
      </c>
      <c r="I1344" s="388">
        <f>749.55*36+209.27</f>
        <v>27193.07</v>
      </c>
      <c r="J1344" s="389" t="s">
        <v>3137</v>
      </c>
      <c r="K1344" s="267"/>
      <c r="L1344" s="267"/>
      <c r="M1344" s="267"/>
      <c r="N1344" s="267"/>
      <c r="O1344" s="267"/>
      <c r="P1344" s="267"/>
      <c r="Q1344" s="267"/>
      <c r="R1344" s="267"/>
      <c r="S1344" s="267"/>
      <c r="T1344" s="267"/>
      <c r="U1344" s="267"/>
      <c r="V1344" s="267"/>
      <c r="W1344" s="267"/>
      <c r="X1344" s="267"/>
      <c r="Y1344" s="267"/>
      <c r="Z1344" s="267"/>
    </row>
    <row r="1345">
      <c r="A1345" s="459"/>
      <c r="B1345" s="460">
        <v>474139.0</v>
      </c>
      <c r="C1345" s="461"/>
      <c r="D1345" s="462"/>
      <c r="E1345" s="462"/>
      <c r="F1345" s="462"/>
      <c r="G1345" s="462"/>
      <c r="H1345" s="463"/>
      <c r="I1345" s="464"/>
      <c r="J1345" s="465"/>
      <c r="K1345" s="466"/>
      <c r="L1345" s="466"/>
      <c r="M1345" s="466"/>
      <c r="N1345" s="466"/>
      <c r="O1345" s="466"/>
      <c r="P1345" s="466"/>
      <c r="Q1345" s="466"/>
      <c r="R1345" s="466"/>
      <c r="S1345" s="466"/>
      <c r="T1345" s="466"/>
      <c r="U1345" s="466"/>
      <c r="V1345" s="466"/>
      <c r="W1345" s="466"/>
      <c r="X1345" s="466"/>
      <c r="Y1345" s="466"/>
      <c r="Z1345" s="466"/>
    </row>
    <row r="1346">
      <c r="A1346" s="382">
        <v>17613.0</v>
      </c>
      <c r="B1346" s="383">
        <v>474140.0</v>
      </c>
      <c r="C1346" s="384">
        <v>45763.0</v>
      </c>
      <c r="D1346" s="385" t="s">
        <v>783</v>
      </c>
      <c r="E1346" s="385" t="s">
        <v>174</v>
      </c>
      <c r="F1346" s="385" t="s">
        <v>1883</v>
      </c>
      <c r="G1346" s="386"/>
      <c r="H1346" s="387" t="s">
        <v>3138</v>
      </c>
      <c r="I1346" s="398">
        <v>918.01</v>
      </c>
      <c r="J1346" s="389" t="s">
        <v>3139</v>
      </c>
      <c r="K1346" s="267"/>
      <c r="L1346" s="267"/>
      <c r="M1346" s="267"/>
      <c r="N1346" s="267"/>
      <c r="O1346" s="267"/>
      <c r="P1346" s="267"/>
      <c r="Q1346" s="267"/>
      <c r="R1346" s="267"/>
      <c r="S1346" s="267"/>
      <c r="T1346" s="267"/>
      <c r="U1346" s="267"/>
      <c r="V1346" s="267"/>
      <c r="W1346" s="267"/>
      <c r="X1346" s="267"/>
      <c r="Y1346" s="267"/>
      <c r="Z1346" s="267"/>
    </row>
    <row r="1347">
      <c r="A1347" s="459"/>
      <c r="B1347" s="460">
        <v>474141.0</v>
      </c>
      <c r="C1347" s="461"/>
      <c r="D1347" s="462"/>
      <c r="E1347" s="462"/>
      <c r="F1347" s="462"/>
      <c r="G1347" s="462"/>
      <c r="H1347" s="463"/>
      <c r="I1347" s="464"/>
      <c r="J1347" s="465"/>
      <c r="K1347" s="466"/>
      <c r="L1347" s="466"/>
      <c r="M1347" s="466"/>
      <c r="N1347" s="466"/>
      <c r="O1347" s="466"/>
      <c r="P1347" s="466"/>
      <c r="Q1347" s="466"/>
      <c r="R1347" s="466"/>
      <c r="S1347" s="466"/>
      <c r="T1347" s="466"/>
      <c r="U1347" s="466"/>
      <c r="V1347" s="466"/>
      <c r="W1347" s="466"/>
      <c r="X1347" s="466"/>
      <c r="Y1347" s="466"/>
      <c r="Z1347" s="466"/>
    </row>
    <row r="1348">
      <c r="A1348" s="459"/>
      <c r="B1348" s="460">
        <v>474142.0</v>
      </c>
      <c r="C1348" s="461"/>
      <c r="D1348" s="462"/>
      <c r="E1348" s="462"/>
      <c r="F1348" s="462"/>
      <c r="G1348" s="462"/>
      <c r="H1348" s="463"/>
      <c r="I1348" s="464"/>
      <c r="J1348" s="465"/>
      <c r="K1348" s="466"/>
      <c r="L1348" s="466"/>
      <c r="M1348" s="466"/>
      <c r="N1348" s="466"/>
      <c r="O1348" s="466"/>
      <c r="P1348" s="466"/>
      <c r="Q1348" s="466"/>
      <c r="R1348" s="466"/>
      <c r="S1348" s="466"/>
      <c r="T1348" s="466"/>
      <c r="U1348" s="466"/>
      <c r="V1348" s="466"/>
      <c r="W1348" s="466"/>
      <c r="X1348" s="466"/>
      <c r="Y1348" s="466"/>
      <c r="Z1348" s="466"/>
    </row>
    <row r="1349">
      <c r="A1349" s="459"/>
      <c r="B1349" s="460">
        <v>474143.0</v>
      </c>
      <c r="C1349" s="461"/>
      <c r="D1349" s="462"/>
      <c r="E1349" s="462"/>
      <c r="F1349" s="462"/>
      <c r="G1349" s="462"/>
      <c r="H1349" s="463"/>
      <c r="I1349" s="464"/>
      <c r="J1349" s="465"/>
      <c r="K1349" s="466"/>
      <c r="L1349" s="466"/>
      <c r="M1349" s="466"/>
      <c r="N1349" s="466"/>
      <c r="O1349" s="466"/>
      <c r="P1349" s="466"/>
      <c r="Q1349" s="466"/>
      <c r="R1349" s="466"/>
      <c r="S1349" s="466"/>
      <c r="T1349" s="466"/>
      <c r="U1349" s="466"/>
      <c r="V1349" s="466"/>
      <c r="W1349" s="466"/>
      <c r="X1349" s="466"/>
      <c r="Y1349" s="466"/>
      <c r="Z1349" s="466"/>
    </row>
    <row r="1350">
      <c r="A1350" s="382">
        <v>17408.0</v>
      </c>
      <c r="B1350" s="383">
        <v>474144.0</v>
      </c>
      <c r="C1350" s="384">
        <v>45763.0</v>
      </c>
      <c r="D1350" s="386"/>
      <c r="E1350" s="386"/>
      <c r="F1350" s="386"/>
      <c r="G1350" s="385" t="s">
        <v>3140</v>
      </c>
      <c r="H1350" s="387" t="s">
        <v>3141</v>
      </c>
      <c r="I1350" s="398">
        <v>1412.61</v>
      </c>
      <c r="J1350" s="389" t="s">
        <v>3142</v>
      </c>
      <c r="K1350" s="267"/>
      <c r="L1350" s="267"/>
      <c r="M1350" s="267"/>
      <c r="N1350" s="267"/>
      <c r="O1350" s="267"/>
      <c r="P1350" s="267"/>
      <c r="Q1350" s="267"/>
      <c r="R1350" s="267"/>
      <c r="S1350" s="267"/>
      <c r="T1350" s="267"/>
      <c r="U1350" s="267"/>
      <c r="V1350" s="267"/>
      <c r="W1350" s="267"/>
      <c r="X1350" s="267"/>
      <c r="Y1350" s="267"/>
      <c r="Z1350" s="267"/>
    </row>
    <row r="1351">
      <c r="A1351" s="459"/>
      <c r="B1351" s="460">
        <v>474145.0</v>
      </c>
      <c r="C1351" s="461"/>
      <c r="D1351" s="462"/>
      <c r="E1351" s="462"/>
      <c r="F1351" s="462"/>
      <c r="G1351" s="462"/>
      <c r="H1351" s="463"/>
      <c r="I1351" s="464"/>
      <c r="J1351" s="465"/>
      <c r="K1351" s="466"/>
      <c r="L1351" s="466"/>
      <c r="M1351" s="466"/>
      <c r="N1351" s="466"/>
      <c r="O1351" s="466"/>
      <c r="P1351" s="466"/>
      <c r="Q1351" s="466"/>
      <c r="R1351" s="466"/>
      <c r="S1351" s="466"/>
      <c r="T1351" s="466"/>
      <c r="U1351" s="466"/>
      <c r="V1351" s="466"/>
      <c r="W1351" s="466"/>
      <c r="X1351" s="466"/>
      <c r="Y1351" s="466"/>
      <c r="Z1351" s="466"/>
    </row>
    <row r="1352">
      <c r="A1352" s="459"/>
      <c r="B1352" s="460">
        <v>474146.0</v>
      </c>
      <c r="C1352" s="461"/>
      <c r="D1352" s="462"/>
      <c r="E1352" s="462"/>
      <c r="F1352" s="462"/>
      <c r="G1352" s="462"/>
      <c r="H1352" s="463"/>
      <c r="I1352" s="464"/>
      <c r="J1352" s="465"/>
      <c r="K1352" s="466"/>
      <c r="L1352" s="466"/>
      <c r="M1352" s="466"/>
      <c r="N1352" s="466"/>
      <c r="O1352" s="466"/>
      <c r="P1352" s="466"/>
      <c r="Q1352" s="466"/>
      <c r="R1352" s="466"/>
      <c r="S1352" s="466"/>
      <c r="T1352" s="466"/>
      <c r="U1352" s="466"/>
      <c r="V1352" s="466"/>
      <c r="W1352" s="466"/>
      <c r="X1352" s="466"/>
      <c r="Y1352" s="466"/>
      <c r="Z1352" s="466"/>
    </row>
    <row r="1353">
      <c r="A1353" s="382">
        <v>16880.0</v>
      </c>
      <c r="B1353" s="383">
        <v>474147.0</v>
      </c>
      <c r="C1353" s="384">
        <v>45763.0</v>
      </c>
      <c r="D1353" s="385" t="s">
        <v>3143</v>
      </c>
      <c r="E1353" s="386"/>
      <c r="F1353" s="386"/>
      <c r="G1353" s="386"/>
      <c r="H1353" s="387" t="s">
        <v>2463</v>
      </c>
      <c r="I1353" s="388">
        <f>749.55+987.9</f>
        <v>1737.45</v>
      </c>
      <c r="J1353" s="389" t="s">
        <v>3144</v>
      </c>
      <c r="K1353" s="267"/>
      <c r="L1353" s="267"/>
      <c r="M1353" s="267"/>
      <c r="N1353" s="267"/>
      <c r="O1353" s="267"/>
      <c r="P1353" s="267"/>
      <c r="Q1353" s="267"/>
      <c r="R1353" s="267"/>
      <c r="S1353" s="267"/>
      <c r="T1353" s="267"/>
      <c r="U1353" s="267"/>
      <c r="V1353" s="267"/>
      <c r="W1353" s="267"/>
      <c r="X1353" s="267"/>
      <c r="Y1353" s="267"/>
      <c r="Z1353" s="267"/>
    </row>
    <row r="1354">
      <c r="A1354" s="459"/>
      <c r="B1354" s="460">
        <v>474148.0</v>
      </c>
      <c r="C1354" s="461"/>
      <c r="D1354" s="462"/>
      <c r="E1354" s="462"/>
      <c r="F1354" s="462"/>
      <c r="G1354" s="462"/>
      <c r="H1354" s="463"/>
      <c r="I1354" s="464"/>
      <c r="J1354" s="465"/>
      <c r="K1354" s="466"/>
      <c r="L1354" s="466"/>
      <c r="M1354" s="466"/>
      <c r="N1354" s="466"/>
      <c r="O1354" s="466"/>
      <c r="P1354" s="466"/>
      <c r="Q1354" s="466"/>
      <c r="R1354" s="466"/>
      <c r="S1354" s="466"/>
      <c r="T1354" s="466"/>
      <c r="U1354" s="466"/>
      <c r="V1354" s="466"/>
      <c r="W1354" s="466"/>
      <c r="X1354" s="466"/>
      <c r="Y1354" s="466"/>
      <c r="Z1354" s="466"/>
    </row>
    <row r="1355">
      <c r="A1355" s="459"/>
      <c r="B1355" s="460">
        <v>474149.0</v>
      </c>
      <c r="C1355" s="461"/>
      <c r="D1355" s="462"/>
      <c r="E1355" s="462"/>
      <c r="F1355" s="462"/>
      <c r="G1355" s="462"/>
      <c r="H1355" s="463"/>
      <c r="I1355" s="464"/>
      <c r="J1355" s="465"/>
      <c r="K1355" s="466"/>
      <c r="L1355" s="466"/>
      <c r="M1355" s="466"/>
      <c r="N1355" s="466"/>
      <c r="O1355" s="466"/>
      <c r="P1355" s="466"/>
      <c r="Q1355" s="466"/>
      <c r="R1355" s="466"/>
      <c r="S1355" s="466"/>
      <c r="T1355" s="466"/>
      <c r="U1355" s="466"/>
      <c r="V1355" s="466"/>
      <c r="W1355" s="466"/>
      <c r="X1355" s="466"/>
      <c r="Y1355" s="466"/>
      <c r="Z1355" s="466"/>
    </row>
    <row r="1356">
      <c r="A1356" s="459"/>
      <c r="B1356" s="460">
        <v>474150.0</v>
      </c>
      <c r="C1356" s="461"/>
      <c r="D1356" s="462"/>
      <c r="E1356" s="462"/>
      <c r="F1356" s="462"/>
      <c r="G1356" s="462"/>
      <c r="H1356" s="463"/>
      <c r="I1356" s="464"/>
      <c r="J1356" s="465"/>
      <c r="K1356" s="466"/>
      <c r="L1356" s="466"/>
      <c r="M1356" s="466"/>
      <c r="N1356" s="466"/>
      <c r="O1356" s="466"/>
      <c r="P1356" s="466"/>
      <c r="Q1356" s="466"/>
      <c r="R1356" s="466"/>
      <c r="S1356" s="466"/>
      <c r="T1356" s="466"/>
      <c r="U1356" s="466"/>
      <c r="V1356" s="466"/>
      <c r="W1356" s="466"/>
      <c r="X1356" s="466"/>
      <c r="Y1356" s="466"/>
      <c r="Z1356" s="466"/>
    </row>
    <row r="1357">
      <c r="A1357" s="382" t="s">
        <v>3145</v>
      </c>
      <c r="B1357" s="383">
        <v>474151.0</v>
      </c>
      <c r="C1357" s="384">
        <v>45763.0</v>
      </c>
      <c r="D1357" s="385" t="s">
        <v>3146</v>
      </c>
      <c r="E1357" s="385" t="s">
        <v>650</v>
      </c>
      <c r="F1357" s="385" t="s">
        <v>77</v>
      </c>
      <c r="G1357" s="386"/>
      <c r="H1357" s="387" t="s">
        <v>1349</v>
      </c>
      <c r="I1357" s="398">
        <v>396.64</v>
      </c>
      <c r="J1357" s="389" t="s">
        <v>3147</v>
      </c>
      <c r="K1357" s="267"/>
      <c r="L1357" s="267"/>
      <c r="M1357" s="267"/>
      <c r="N1357" s="267"/>
      <c r="O1357" s="267"/>
      <c r="P1357" s="267"/>
      <c r="Q1357" s="267"/>
      <c r="R1357" s="267"/>
      <c r="S1357" s="267"/>
      <c r="T1357" s="267"/>
      <c r="U1357" s="267"/>
      <c r="V1357" s="267"/>
      <c r="W1357" s="267"/>
      <c r="X1357" s="267"/>
      <c r="Y1357" s="267"/>
      <c r="Z1357" s="267"/>
    </row>
    <row r="1358">
      <c r="A1358" s="382">
        <v>17590.0</v>
      </c>
      <c r="B1358" s="383">
        <v>474152.0</v>
      </c>
      <c r="C1358" s="384">
        <v>45763.0</v>
      </c>
      <c r="D1358" s="385" t="s">
        <v>3148</v>
      </c>
      <c r="E1358" s="385" t="s">
        <v>3149</v>
      </c>
      <c r="F1358" s="385" t="s">
        <v>3150</v>
      </c>
      <c r="G1358" s="386"/>
      <c r="H1358" s="387" t="s">
        <v>1985</v>
      </c>
      <c r="I1358" s="398">
        <v>8192.38</v>
      </c>
      <c r="J1358" s="389" t="s">
        <v>3151</v>
      </c>
      <c r="K1358" s="267"/>
      <c r="L1358" s="267"/>
      <c r="M1358" s="267"/>
      <c r="N1358" s="267"/>
      <c r="O1358" s="267"/>
      <c r="P1358" s="267"/>
      <c r="Q1358" s="267"/>
      <c r="R1358" s="267"/>
      <c r="S1358" s="267"/>
      <c r="T1358" s="267"/>
      <c r="U1358" s="267"/>
      <c r="V1358" s="267"/>
      <c r="W1358" s="267"/>
      <c r="X1358" s="267"/>
      <c r="Y1358" s="267"/>
      <c r="Z1358" s="267"/>
    </row>
    <row r="1359">
      <c r="A1359" s="382" t="s">
        <v>3152</v>
      </c>
      <c r="B1359" s="383">
        <v>474153.0</v>
      </c>
      <c r="C1359" s="384">
        <v>45763.0</v>
      </c>
      <c r="D1359" s="385" t="s">
        <v>3153</v>
      </c>
      <c r="E1359" s="385" t="s">
        <v>2060</v>
      </c>
      <c r="F1359" s="385" t="s">
        <v>1152</v>
      </c>
      <c r="G1359" s="386"/>
      <c r="H1359" s="387" t="s">
        <v>1432</v>
      </c>
      <c r="I1359" s="398">
        <v>209.27</v>
      </c>
      <c r="J1359" s="389" t="s">
        <v>3154</v>
      </c>
      <c r="K1359" s="267"/>
      <c r="L1359" s="267"/>
      <c r="M1359" s="267"/>
      <c r="N1359" s="267"/>
      <c r="O1359" s="267"/>
      <c r="P1359" s="267"/>
      <c r="Q1359" s="267"/>
      <c r="R1359" s="267"/>
      <c r="S1359" s="267"/>
      <c r="T1359" s="267"/>
      <c r="U1359" s="267"/>
      <c r="V1359" s="267"/>
      <c r="W1359" s="267"/>
      <c r="X1359" s="267"/>
      <c r="Y1359" s="267"/>
      <c r="Z1359" s="267"/>
    </row>
    <row r="1360">
      <c r="A1360" s="459"/>
      <c r="B1360" s="460">
        <v>474154.0</v>
      </c>
      <c r="C1360" s="461"/>
      <c r="D1360" s="462"/>
      <c r="E1360" s="462"/>
      <c r="F1360" s="462"/>
      <c r="G1360" s="462"/>
      <c r="H1360" s="463"/>
      <c r="I1360" s="464"/>
      <c r="J1360" s="465"/>
      <c r="K1360" s="466"/>
      <c r="L1360" s="466"/>
      <c r="M1360" s="466"/>
      <c r="N1360" s="466"/>
      <c r="O1360" s="466"/>
      <c r="P1360" s="466"/>
      <c r="Q1360" s="466"/>
      <c r="R1360" s="466"/>
      <c r="S1360" s="466"/>
      <c r="T1360" s="466"/>
      <c r="U1360" s="466"/>
      <c r="V1360" s="466"/>
      <c r="W1360" s="466"/>
      <c r="X1360" s="466"/>
      <c r="Y1360" s="466"/>
      <c r="Z1360" s="466"/>
    </row>
    <row r="1361">
      <c r="A1361" s="459"/>
      <c r="B1361" s="460">
        <v>474155.0</v>
      </c>
      <c r="C1361" s="461"/>
      <c r="D1361" s="462"/>
      <c r="E1361" s="462"/>
      <c r="F1361" s="462"/>
      <c r="G1361" s="462"/>
      <c r="H1361" s="463"/>
      <c r="I1361" s="464"/>
      <c r="J1361" s="465"/>
      <c r="K1361" s="466"/>
      <c r="L1361" s="466"/>
      <c r="M1361" s="466"/>
      <c r="N1361" s="466"/>
      <c r="O1361" s="466"/>
      <c r="P1361" s="466"/>
      <c r="Q1361" s="466"/>
      <c r="R1361" s="466"/>
      <c r="S1361" s="466"/>
      <c r="T1361" s="466"/>
      <c r="U1361" s="466"/>
      <c r="V1361" s="466"/>
      <c r="W1361" s="466"/>
      <c r="X1361" s="466"/>
      <c r="Y1361" s="466"/>
      <c r="Z1361" s="466"/>
    </row>
    <row r="1362">
      <c r="A1362" s="459"/>
      <c r="B1362" s="460">
        <v>474156.0</v>
      </c>
      <c r="C1362" s="461"/>
      <c r="D1362" s="462"/>
      <c r="E1362" s="462"/>
      <c r="F1362" s="462"/>
      <c r="G1362" s="462"/>
      <c r="H1362" s="463"/>
      <c r="I1362" s="464"/>
      <c r="J1362" s="465"/>
      <c r="K1362" s="466"/>
      <c r="L1362" s="466"/>
      <c r="M1362" s="466"/>
      <c r="N1362" s="466"/>
      <c r="O1362" s="466"/>
      <c r="P1362" s="466"/>
      <c r="Q1362" s="466"/>
      <c r="R1362" s="466"/>
      <c r="S1362" s="466"/>
      <c r="T1362" s="466"/>
      <c r="U1362" s="466"/>
      <c r="V1362" s="466"/>
      <c r="W1362" s="466"/>
      <c r="X1362" s="466"/>
      <c r="Y1362" s="466"/>
      <c r="Z1362" s="466"/>
    </row>
    <row r="1363">
      <c r="A1363" s="382">
        <v>16747.0</v>
      </c>
      <c r="B1363" s="383">
        <v>474157.0</v>
      </c>
      <c r="C1363" s="384">
        <v>45763.0</v>
      </c>
      <c r="D1363" s="386"/>
      <c r="E1363" s="386"/>
      <c r="F1363" s="386"/>
      <c r="G1363" s="385" t="s">
        <v>2634</v>
      </c>
      <c r="H1363" s="387" t="s">
        <v>1985</v>
      </c>
      <c r="I1363" s="398">
        <v>918.01</v>
      </c>
      <c r="J1363" s="389" t="s">
        <v>3155</v>
      </c>
      <c r="K1363" s="267"/>
      <c r="L1363" s="267"/>
      <c r="M1363" s="267"/>
      <c r="N1363" s="267"/>
      <c r="O1363" s="267"/>
      <c r="P1363" s="267"/>
      <c r="Q1363" s="267"/>
      <c r="R1363" s="267"/>
      <c r="S1363" s="267"/>
      <c r="T1363" s="267"/>
      <c r="U1363" s="267"/>
      <c r="V1363" s="267"/>
      <c r="W1363" s="267"/>
      <c r="X1363" s="267"/>
      <c r="Y1363" s="267"/>
      <c r="Z1363" s="267"/>
    </row>
    <row r="1364">
      <c r="A1364" s="382">
        <v>16746.0</v>
      </c>
      <c r="B1364" s="383">
        <v>474158.0</v>
      </c>
      <c r="C1364" s="384">
        <v>45763.0</v>
      </c>
      <c r="D1364" s="386"/>
      <c r="E1364" s="386"/>
      <c r="F1364" s="386"/>
      <c r="G1364" s="385" t="s">
        <v>2634</v>
      </c>
      <c r="H1364" s="387" t="s">
        <v>3156</v>
      </c>
      <c r="I1364" s="388">
        <f>918.01*7</f>
        <v>6426.07</v>
      </c>
      <c r="J1364" s="389" t="s">
        <v>3157</v>
      </c>
      <c r="K1364" s="267"/>
      <c r="L1364" s="267"/>
      <c r="M1364" s="267"/>
      <c r="N1364" s="267"/>
      <c r="O1364" s="267"/>
      <c r="P1364" s="267"/>
      <c r="Q1364" s="267"/>
      <c r="R1364" s="267"/>
      <c r="S1364" s="267"/>
      <c r="T1364" s="267"/>
      <c r="U1364" s="267"/>
      <c r="V1364" s="267"/>
      <c r="W1364" s="267"/>
      <c r="X1364" s="267"/>
      <c r="Y1364" s="267"/>
      <c r="Z1364" s="267"/>
    </row>
    <row r="1365">
      <c r="A1365" s="382">
        <v>17752.0</v>
      </c>
      <c r="B1365" s="383">
        <v>474159.0</v>
      </c>
      <c r="C1365" s="384">
        <v>45763.0</v>
      </c>
      <c r="D1365" s="386"/>
      <c r="E1365" s="386"/>
      <c r="F1365" s="386"/>
      <c r="G1365" s="385" t="s">
        <v>3158</v>
      </c>
      <c r="H1365" s="387" t="s">
        <v>1394</v>
      </c>
      <c r="I1365" s="398">
        <v>749.55</v>
      </c>
      <c r="J1365" s="389" t="s">
        <v>3159</v>
      </c>
      <c r="K1365" s="267"/>
      <c r="L1365" s="267"/>
      <c r="M1365" s="267"/>
      <c r="N1365" s="267"/>
      <c r="O1365" s="267"/>
      <c r="P1365" s="267"/>
      <c r="Q1365" s="267"/>
      <c r="R1365" s="267"/>
      <c r="S1365" s="267"/>
      <c r="T1365" s="267"/>
      <c r="U1365" s="267"/>
      <c r="V1365" s="267"/>
      <c r="W1365" s="267"/>
      <c r="X1365" s="267"/>
      <c r="Y1365" s="267"/>
      <c r="Z1365" s="267"/>
    </row>
    <row r="1366">
      <c r="A1366" s="382" t="s">
        <v>3160</v>
      </c>
      <c r="B1366" s="383">
        <v>474160.0</v>
      </c>
      <c r="C1366" s="384">
        <v>45763.0</v>
      </c>
      <c r="D1366" s="385" t="s">
        <v>2162</v>
      </c>
      <c r="E1366" s="385" t="s">
        <v>3161</v>
      </c>
      <c r="F1366" s="385" t="s">
        <v>1475</v>
      </c>
      <c r="G1366" s="386"/>
      <c r="H1366" s="387" t="s">
        <v>3162</v>
      </c>
      <c r="I1366" s="388">
        <f>396.64*9</f>
        <v>3569.76</v>
      </c>
      <c r="J1366" s="389" t="s">
        <v>3163</v>
      </c>
      <c r="K1366" s="267"/>
      <c r="L1366" s="267"/>
      <c r="M1366" s="267"/>
      <c r="N1366" s="267"/>
      <c r="O1366" s="267"/>
      <c r="P1366" s="267"/>
      <c r="Q1366" s="267"/>
      <c r="R1366" s="267"/>
      <c r="S1366" s="267"/>
      <c r="T1366" s="267"/>
      <c r="U1366" s="267"/>
      <c r="V1366" s="267"/>
      <c r="W1366" s="267"/>
      <c r="X1366" s="267"/>
      <c r="Y1366" s="267"/>
      <c r="Z1366" s="267"/>
    </row>
    <row r="1367">
      <c r="A1367" s="382" t="s">
        <v>3164</v>
      </c>
      <c r="B1367" s="383">
        <v>474161.0</v>
      </c>
      <c r="C1367" s="384">
        <v>45763.0</v>
      </c>
      <c r="D1367" s="385" t="s">
        <v>3165</v>
      </c>
      <c r="E1367" s="385" t="s">
        <v>2612</v>
      </c>
      <c r="F1367" s="385" t="s">
        <v>3166</v>
      </c>
      <c r="G1367" s="386"/>
      <c r="H1367" s="387" t="s">
        <v>1365</v>
      </c>
      <c r="I1367" s="388">
        <f>396.64*4</f>
        <v>1586.56</v>
      </c>
      <c r="J1367" s="389" t="s">
        <v>3167</v>
      </c>
      <c r="K1367" s="267"/>
      <c r="L1367" s="267"/>
      <c r="M1367" s="267"/>
      <c r="N1367" s="267"/>
      <c r="O1367" s="267"/>
      <c r="P1367" s="267"/>
      <c r="Q1367" s="267"/>
      <c r="R1367" s="267"/>
      <c r="S1367" s="267"/>
      <c r="T1367" s="267"/>
      <c r="U1367" s="267"/>
      <c r="V1367" s="267"/>
      <c r="W1367" s="267"/>
      <c r="X1367" s="267"/>
      <c r="Y1367" s="267"/>
      <c r="Z1367" s="267"/>
    </row>
    <row r="1368">
      <c r="A1368" s="382" t="s">
        <v>3168</v>
      </c>
      <c r="B1368" s="383">
        <v>474162.0</v>
      </c>
      <c r="C1368" s="384">
        <v>45763.0</v>
      </c>
      <c r="D1368" s="385" t="s">
        <v>3169</v>
      </c>
      <c r="E1368" s="385" t="s">
        <v>248</v>
      </c>
      <c r="F1368" s="385" t="s">
        <v>2650</v>
      </c>
      <c r="G1368" s="386"/>
      <c r="H1368" s="387" t="s">
        <v>1349</v>
      </c>
      <c r="I1368" s="398">
        <v>396.64</v>
      </c>
      <c r="J1368" s="389" t="s">
        <v>3170</v>
      </c>
      <c r="K1368" s="267"/>
      <c r="L1368" s="267"/>
      <c r="M1368" s="267"/>
      <c r="N1368" s="267"/>
      <c r="O1368" s="267"/>
      <c r="P1368" s="267"/>
      <c r="Q1368" s="267"/>
      <c r="R1368" s="267"/>
      <c r="S1368" s="267"/>
      <c r="T1368" s="267"/>
      <c r="U1368" s="267"/>
      <c r="V1368" s="267"/>
      <c r="W1368" s="267"/>
      <c r="X1368" s="267"/>
      <c r="Y1368" s="267"/>
      <c r="Z1368" s="267"/>
    </row>
    <row r="1369">
      <c r="A1369" s="382" t="s">
        <v>3171</v>
      </c>
      <c r="B1369" s="383">
        <v>474163.0</v>
      </c>
      <c r="C1369" s="384">
        <v>45763.0</v>
      </c>
      <c r="D1369" s="385" t="s">
        <v>3172</v>
      </c>
      <c r="E1369" s="385" t="s">
        <v>3173</v>
      </c>
      <c r="F1369" s="385" t="s">
        <v>65</v>
      </c>
      <c r="G1369" s="386"/>
      <c r="H1369" s="387" t="s">
        <v>1349</v>
      </c>
      <c r="I1369" s="398">
        <v>396.64</v>
      </c>
      <c r="J1369" s="389" t="s">
        <v>3174</v>
      </c>
      <c r="K1369" s="267"/>
      <c r="L1369" s="267"/>
      <c r="M1369" s="267"/>
      <c r="N1369" s="267"/>
      <c r="O1369" s="267"/>
      <c r="P1369" s="267"/>
      <c r="Q1369" s="267"/>
      <c r="R1369" s="267"/>
      <c r="S1369" s="267"/>
      <c r="T1369" s="267"/>
      <c r="U1369" s="267"/>
      <c r="V1369" s="267"/>
      <c r="W1369" s="267"/>
      <c r="X1369" s="267"/>
      <c r="Y1369" s="267"/>
      <c r="Z1369" s="267"/>
    </row>
    <row r="1370">
      <c r="A1370" s="459"/>
      <c r="B1370" s="460">
        <v>474164.0</v>
      </c>
      <c r="C1370" s="461"/>
      <c r="D1370" s="462"/>
      <c r="E1370" s="462"/>
      <c r="F1370" s="462"/>
      <c r="G1370" s="462"/>
      <c r="H1370" s="463"/>
      <c r="I1370" s="464"/>
      <c r="J1370" s="465"/>
      <c r="K1370" s="466"/>
      <c r="L1370" s="466"/>
      <c r="M1370" s="466"/>
      <c r="N1370" s="466"/>
      <c r="O1370" s="466"/>
      <c r="P1370" s="466"/>
      <c r="Q1370" s="466"/>
      <c r="R1370" s="466"/>
      <c r="S1370" s="466"/>
      <c r="T1370" s="466"/>
      <c r="U1370" s="466"/>
      <c r="V1370" s="466"/>
      <c r="W1370" s="466"/>
      <c r="X1370" s="466"/>
      <c r="Y1370" s="466"/>
      <c r="Z1370" s="466"/>
    </row>
    <row r="1371">
      <c r="A1371" s="459"/>
      <c r="B1371" s="460">
        <v>474165.0</v>
      </c>
      <c r="C1371" s="461"/>
      <c r="D1371" s="462"/>
      <c r="E1371" s="462"/>
      <c r="F1371" s="462"/>
      <c r="G1371" s="462"/>
      <c r="H1371" s="463"/>
      <c r="I1371" s="464"/>
      <c r="J1371" s="465"/>
      <c r="K1371" s="466"/>
      <c r="L1371" s="466"/>
      <c r="M1371" s="466"/>
      <c r="N1371" s="466"/>
      <c r="O1371" s="466"/>
      <c r="P1371" s="466"/>
      <c r="Q1371" s="466"/>
      <c r="R1371" s="466"/>
      <c r="S1371" s="466"/>
      <c r="T1371" s="466"/>
      <c r="U1371" s="466"/>
      <c r="V1371" s="466"/>
      <c r="W1371" s="466"/>
      <c r="X1371" s="466"/>
      <c r="Y1371" s="466"/>
      <c r="Z1371" s="466"/>
    </row>
    <row r="1372">
      <c r="A1372" s="382">
        <v>15177.0</v>
      </c>
      <c r="B1372" s="383">
        <v>474166.0</v>
      </c>
      <c r="C1372" s="384">
        <v>45768.0</v>
      </c>
      <c r="D1372" s="385" t="s">
        <v>3175</v>
      </c>
      <c r="E1372" s="385" t="s">
        <v>105</v>
      </c>
      <c r="F1372" s="385" t="s">
        <v>3176</v>
      </c>
      <c r="G1372" s="386"/>
      <c r="H1372" s="387" t="s">
        <v>3177</v>
      </c>
      <c r="I1372" s="398">
        <v>3861.45</v>
      </c>
      <c r="J1372" s="389" t="s">
        <v>3178</v>
      </c>
      <c r="K1372" s="267"/>
      <c r="L1372" s="267"/>
      <c r="M1372" s="267"/>
      <c r="N1372" s="267"/>
      <c r="O1372" s="267"/>
      <c r="P1372" s="267"/>
      <c r="Q1372" s="267"/>
      <c r="R1372" s="267"/>
      <c r="S1372" s="267"/>
      <c r="T1372" s="267"/>
      <c r="U1372" s="267"/>
      <c r="V1372" s="267"/>
      <c r="W1372" s="267"/>
      <c r="X1372" s="267"/>
      <c r="Y1372" s="267"/>
      <c r="Z1372" s="267"/>
    </row>
    <row r="1373">
      <c r="A1373" s="459"/>
      <c r="B1373" s="460">
        <v>474167.0</v>
      </c>
      <c r="C1373" s="461"/>
      <c r="D1373" s="462"/>
      <c r="E1373" s="462"/>
      <c r="F1373" s="462"/>
      <c r="G1373" s="462"/>
      <c r="H1373" s="463"/>
      <c r="I1373" s="464"/>
      <c r="J1373" s="465"/>
      <c r="K1373" s="466"/>
      <c r="L1373" s="466"/>
      <c r="M1373" s="466"/>
      <c r="N1373" s="466"/>
      <c r="O1373" s="466"/>
      <c r="P1373" s="466"/>
      <c r="Q1373" s="466"/>
      <c r="R1373" s="466"/>
      <c r="S1373" s="466"/>
      <c r="T1373" s="466"/>
      <c r="U1373" s="466"/>
      <c r="V1373" s="466"/>
      <c r="W1373" s="466"/>
      <c r="X1373" s="466"/>
      <c r="Y1373" s="466"/>
      <c r="Z1373" s="466"/>
    </row>
    <row r="1374">
      <c r="A1374" s="382">
        <v>17419.0</v>
      </c>
      <c r="B1374" s="383">
        <v>474168.0</v>
      </c>
      <c r="C1374" s="384">
        <v>45768.0</v>
      </c>
      <c r="D1374" s="385" t="s">
        <v>2729</v>
      </c>
      <c r="E1374" s="385" t="s">
        <v>587</v>
      </c>
      <c r="F1374" s="385" t="s">
        <v>587</v>
      </c>
      <c r="G1374" s="386"/>
      <c r="H1374" s="387" t="s">
        <v>3179</v>
      </c>
      <c r="I1374" s="388">
        <f>92.56+209.27</f>
        <v>301.83</v>
      </c>
      <c r="J1374" s="389" t="s">
        <v>3180</v>
      </c>
      <c r="K1374" s="267"/>
      <c r="L1374" s="267"/>
      <c r="M1374" s="267"/>
      <c r="N1374" s="267"/>
      <c r="O1374" s="267"/>
      <c r="P1374" s="267"/>
      <c r="Q1374" s="267"/>
      <c r="R1374" s="267"/>
      <c r="S1374" s="267"/>
      <c r="T1374" s="267"/>
      <c r="U1374" s="267"/>
      <c r="V1374" s="267"/>
      <c r="W1374" s="267"/>
      <c r="X1374" s="267"/>
      <c r="Y1374" s="267"/>
      <c r="Z1374" s="267"/>
    </row>
    <row r="1375">
      <c r="A1375" s="382">
        <v>17609.0</v>
      </c>
      <c r="B1375" s="383">
        <v>474169.0</v>
      </c>
      <c r="C1375" s="384">
        <v>45768.0</v>
      </c>
      <c r="D1375" s="385" t="s">
        <v>2957</v>
      </c>
      <c r="E1375" s="385" t="s">
        <v>3181</v>
      </c>
      <c r="F1375" s="385" t="s">
        <v>58</v>
      </c>
      <c r="G1375" s="386"/>
      <c r="H1375" s="387" t="s">
        <v>1985</v>
      </c>
      <c r="I1375" s="398">
        <v>1930.72</v>
      </c>
      <c r="J1375" s="389" t="s">
        <v>3182</v>
      </c>
      <c r="K1375" s="267"/>
      <c r="L1375" s="267"/>
      <c r="M1375" s="267"/>
      <c r="N1375" s="267"/>
      <c r="O1375" s="267"/>
      <c r="P1375" s="267"/>
      <c r="Q1375" s="267"/>
      <c r="R1375" s="267"/>
      <c r="S1375" s="267"/>
      <c r="T1375" s="267"/>
      <c r="U1375" s="267"/>
      <c r="V1375" s="267"/>
      <c r="W1375" s="267"/>
      <c r="X1375" s="267"/>
      <c r="Y1375" s="267"/>
      <c r="Z1375" s="267"/>
    </row>
    <row r="1376">
      <c r="A1376" s="382">
        <v>17516.0</v>
      </c>
      <c r="B1376" s="383">
        <v>474170.0</v>
      </c>
      <c r="C1376" s="384">
        <v>45768.0</v>
      </c>
      <c r="D1376" s="385" t="s">
        <v>1120</v>
      </c>
      <c r="E1376" s="385" t="s">
        <v>587</v>
      </c>
      <c r="F1376" s="385" t="s">
        <v>638</v>
      </c>
      <c r="G1376" s="386"/>
      <c r="H1376" s="387" t="s">
        <v>1394</v>
      </c>
      <c r="I1376" s="398">
        <v>749.55</v>
      </c>
      <c r="J1376" s="389" t="s">
        <v>3183</v>
      </c>
      <c r="K1376" s="267"/>
      <c r="L1376" s="267"/>
      <c r="M1376" s="267"/>
      <c r="N1376" s="267"/>
      <c r="O1376" s="267"/>
      <c r="P1376" s="267"/>
      <c r="Q1376" s="267"/>
      <c r="R1376" s="267"/>
      <c r="S1376" s="267"/>
      <c r="T1376" s="267"/>
      <c r="U1376" s="267"/>
      <c r="V1376" s="267"/>
      <c r="W1376" s="267"/>
      <c r="X1376" s="267"/>
      <c r="Y1376" s="267"/>
      <c r="Z1376" s="267"/>
    </row>
    <row r="1377">
      <c r="A1377" s="382">
        <v>17430.0</v>
      </c>
      <c r="B1377" s="383">
        <v>474171.0</v>
      </c>
      <c r="C1377" s="384">
        <v>45768.0</v>
      </c>
      <c r="D1377" s="385" t="s">
        <v>544</v>
      </c>
      <c r="E1377" s="385" t="s">
        <v>545</v>
      </c>
      <c r="F1377" s="385" t="s">
        <v>165</v>
      </c>
      <c r="G1377" s="386"/>
      <c r="H1377" s="387" t="s">
        <v>1394</v>
      </c>
      <c r="I1377" s="398">
        <v>749.55</v>
      </c>
      <c r="J1377" s="389" t="s">
        <v>3184</v>
      </c>
      <c r="K1377" s="267"/>
      <c r="L1377" s="267"/>
      <c r="M1377" s="267"/>
      <c r="N1377" s="267"/>
      <c r="O1377" s="267"/>
      <c r="P1377" s="267"/>
      <c r="Q1377" s="267"/>
      <c r="R1377" s="267"/>
      <c r="S1377" s="267"/>
      <c r="T1377" s="267"/>
      <c r="U1377" s="267"/>
      <c r="V1377" s="267"/>
      <c r="W1377" s="267"/>
      <c r="X1377" s="267"/>
      <c r="Y1377" s="267"/>
      <c r="Z1377" s="267"/>
    </row>
    <row r="1378">
      <c r="A1378" s="382">
        <v>16127.0</v>
      </c>
      <c r="B1378" s="383">
        <v>474172.0</v>
      </c>
      <c r="C1378" s="384">
        <v>45768.0</v>
      </c>
      <c r="D1378" s="385" t="s">
        <v>3185</v>
      </c>
      <c r="E1378" s="385" t="s">
        <v>174</v>
      </c>
      <c r="F1378" s="385" t="s">
        <v>2433</v>
      </c>
      <c r="G1378" s="386"/>
      <c r="H1378" s="387" t="s">
        <v>1394</v>
      </c>
      <c r="I1378" s="398">
        <v>749.55</v>
      </c>
      <c r="J1378" s="389" t="s">
        <v>3186</v>
      </c>
      <c r="K1378" s="267"/>
      <c r="L1378" s="267"/>
      <c r="M1378" s="267"/>
      <c r="N1378" s="267"/>
      <c r="O1378" s="267"/>
      <c r="P1378" s="267"/>
      <c r="Q1378" s="267"/>
      <c r="R1378" s="267"/>
      <c r="S1378" s="267"/>
      <c r="T1378" s="267"/>
      <c r="U1378" s="267"/>
      <c r="V1378" s="267"/>
      <c r="W1378" s="267"/>
      <c r="X1378" s="267"/>
      <c r="Y1378" s="267"/>
      <c r="Z1378" s="267"/>
    </row>
    <row r="1379">
      <c r="A1379" s="382">
        <v>16100.0</v>
      </c>
      <c r="B1379" s="383">
        <v>474173.0</v>
      </c>
      <c r="C1379" s="384">
        <v>45768.0</v>
      </c>
      <c r="D1379" s="385" t="s">
        <v>3185</v>
      </c>
      <c r="E1379" s="385" t="s">
        <v>174</v>
      </c>
      <c r="F1379" s="385" t="s">
        <v>2433</v>
      </c>
      <c r="G1379" s="386"/>
      <c r="H1379" s="387" t="s">
        <v>1394</v>
      </c>
      <c r="I1379" s="398">
        <v>749.55</v>
      </c>
      <c r="J1379" s="389" t="s">
        <v>3187</v>
      </c>
      <c r="K1379" s="267"/>
      <c r="L1379" s="267"/>
      <c r="M1379" s="267"/>
      <c r="N1379" s="267"/>
      <c r="O1379" s="267"/>
      <c r="P1379" s="267"/>
      <c r="Q1379" s="267"/>
      <c r="R1379" s="267"/>
      <c r="S1379" s="267"/>
      <c r="T1379" s="267"/>
      <c r="U1379" s="267"/>
      <c r="V1379" s="267"/>
      <c r="W1379" s="267"/>
      <c r="X1379" s="267"/>
      <c r="Y1379" s="267"/>
      <c r="Z1379" s="267"/>
    </row>
    <row r="1380">
      <c r="A1380" s="382">
        <v>16235.0</v>
      </c>
      <c r="B1380" s="383">
        <v>474174.0</v>
      </c>
      <c r="C1380" s="384">
        <v>45768.0</v>
      </c>
      <c r="D1380" s="385" t="s">
        <v>3188</v>
      </c>
      <c r="E1380" s="385" t="s">
        <v>105</v>
      </c>
      <c r="F1380" s="385" t="s">
        <v>634</v>
      </c>
      <c r="G1380" s="386"/>
      <c r="H1380" s="387" t="s">
        <v>1394</v>
      </c>
      <c r="I1380" s="398">
        <v>749.55</v>
      </c>
      <c r="J1380" s="389" t="s">
        <v>3189</v>
      </c>
      <c r="K1380" s="267"/>
      <c r="L1380" s="267"/>
      <c r="M1380" s="267"/>
      <c r="N1380" s="267"/>
      <c r="O1380" s="267"/>
      <c r="P1380" s="267"/>
      <c r="Q1380" s="267"/>
      <c r="R1380" s="267"/>
      <c r="S1380" s="267"/>
      <c r="T1380" s="267"/>
      <c r="U1380" s="267"/>
      <c r="V1380" s="267"/>
      <c r="W1380" s="267"/>
      <c r="X1380" s="267"/>
      <c r="Y1380" s="267"/>
      <c r="Z1380" s="267"/>
    </row>
    <row r="1381">
      <c r="A1381" s="382">
        <v>17398.0</v>
      </c>
      <c r="B1381" s="383">
        <v>474175.0</v>
      </c>
      <c r="C1381" s="384">
        <v>45768.0</v>
      </c>
      <c r="D1381" s="385" t="s">
        <v>3190</v>
      </c>
      <c r="E1381" s="385" t="s">
        <v>3191</v>
      </c>
      <c r="F1381" s="385" t="s">
        <v>3192</v>
      </c>
      <c r="G1381" s="386"/>
      <c r="H1381" s="387" t="s">
        <v>1804</v>
      </c>
      <c r="I1381" s="398">
        <v>857.19</v>
      </c>
      <c r="J1381" s="389" t="s">
        <v>3193</v>
      </c>
      <c r="K1381" s="267"/>
      <c r="L1381" s="267"/>
      <c r="M1381" s="267"/>
      <c r="N1381" s="267"/>
      <c r="O1381" s="267"/>
      <c r="P1381" s="267"/>
      <c r="Q1381" s="267"/>
      <c r="R1381" s="267"/>
      <c r="S1381" s="267"/>
      <c r="T1381" s="267"/>
      <c r="U1381" s="267"/>
      <c r="V1381" s="267"/>
      <c r="W1381" s="267"/>
      <c r="X1381" s="267"/>
      <c r="Y1381" s="267"/>
      <c r="Z1381" s="267"/>
    </row>
    <row r="1382">
      <c r="A1382" s="382">
        <v>17189.0</v>
      </c>
      <c r="B1382" s="383">
        <v>474176.0</v>
      </c>
      <c r="C1382" s="384">
        <v>45768.0</v>
      </c>
      <c r="D1382" s="385" t="s">
        <v>3194</v>
      </c>
      <c r="E1382" s="385" t="s">
        <v>3195</v>
      </c>
      <c r="F1382" s="385" t="s">
        <v>3196</v>
      </c>
      <c r="G1382" s="386"/>
      <c r="H1382" s="387" t="s">
        <v>2463</v>
      </c>
      <c r="I1382" s="388">
        <f>749.55+987.9</f>
        <v>1737.45</v>
      </c>
      <c r="J1382" s="389" t="s">
        <v>3197</v>
      </c>
      <c r="K1382" s="267"/>
      <c r="L1382" s="267"/>
      <c r="M1382" s="267"/>
      <c r="N1382" s="267"/>
      <c r="O1382" s="267"/>
      <c r="P1382" s="267"/>
      <c r="Q1382" s="267"/>
      <c r="R1382" s="267"/>
      <c r="S1382" s="267"/>
      <c r="T1382" s="267"/>
      <c r="U1382" s="267"/>
      <c r="V1382" s="267"/>
      <c r="W1382" s="267"/>
      <c r="X1382" s="267"/>
      <c r="Y1382" s="267"/>
      <c r="Z1382" s="267"/>
    </row>
    <row r="1383">
      <c r="A1383" s="382" t="s">
        <v>3198</v>
      </c>
      <c r="B1383" s="383">
        <v>474177.0</v>
      </c>
      <c r="C1383" s="384">
        <v>45769.0</v>
      </c>
      <c r="D1383" s="385" t="s">
        <v>3199</v>
      </c>
      <c r="E1383" s="385" t="s">
        <v>395</v>
      </c>
      <c r="F1383" s="385" t="s">
        <v>248</v>
      </c>
      <c r="G1383" s="386"/>
      <c r="H1383" s="387" t="s">
        <v>1349</v>
      </c>
      <c r="I1383" s="398">
        <v>396.64</v>
      </c>
      <c r="J1383" s="389" t="s">
        <v>3200</v>
      </c>
      <c r="K1383" s="267"/>
      <c r="L1383" s="267"/>
      <c r="M1383" s="267"/>
      <c r="N1383" s="267"/>
      <c r="O1383" s="267"/>
      <c r="P1383" s="267"/>
      <c r="Q1383" s="267"/>
      <c r="R1383" s="267"/>
      <c r="S1383" s="267"/>
      <c r="T1383" s="267"/>
      <c r="U1383" s="267"/>
      <c r="V1383" s="267"/>
      <c r="W1383" s="267"/>
      <c r="X1383" s="267"/>
      <c r="Y1383" s="267"/>
      <c r="Z1383" s="267"/>
    </row>
    <row r="1384">
      <c r="A1384" s="382">
        <v>17494.0</v>
      </c>
      <c r="B1384" s="383">
        <v>474178.0</v>
      </c>
      <c r="C1384" s="384">
        <v>45769.0</v>
      </c>
      <c r="D1384" s="386"/>
      <c r="E1384" s="386"/>
      <c r="F1384" s="386"/>
      <c r="G1384" s="385" t="s">
        <v>3201</v>
      </c>
      <c r="H1384" s="387" t="s">
        <v>1804</v>
      </c>
      <c r="I1384" s="398">
        <v>857.19</v>
      </c>
      <c r="J1384" s="389" t="s">
        <v>3202</v>
      </c>
      <c r="K1384" s="267"/>
      <c r="L1384" s="267"/>
      <c r="M1384" s="267"/>
      <c r="N1384" s="267"/>
      <c r="O1384" s="267"/>
      <c r="P1384" s="267"/>
      <c r="Q1384" s="267"/>
      <c r="R1384" s="267"/>
      <c r="S1384" s="267"/>
      <c r="T1384" s="267"/>
      <c r="U1384" s="267"/>
      <c r="V1384" s="267"/>
      <c r="W1384" s="267"/>
      <c r="X1384" s="267"/>
      <c r="Y1384" s="267"/>
      <c r="Z1384" s="267"/>
    </row>
    <row r="1385">
      <c r="A1385" s="382">
        <v>17266.0</v>
      </c>
      <c r="B1385" s="383">
        <v>474179.0</v>
      </c>
      <c r="C1385" s="384">
        <v>45769.0</v>
      </c>
      <c r="D1385" s="385" t="s">
        <v>2361</v>
      </c>
      <c r="E1385" s="385" t="s">
        <v>64</v>
      </c>
      <c r="F1385" s="385" t="s">
        <v>1617</v>
      </c>
      <c r="G1385" s="386"/>
      <c r="H1385" s="387" t="s">
        <v>1394</v>
      </c>
      <c r="I1385" s="398">
        <v>749.55</v>
      </c>
      <c r="J1385" s="389" t="s">
        <v>3203</v>
      </c>
      <c r="K1385" s="267"/>
      <c r="L1385" s="267"/>
      <c r="M1385" s="267"/>
      <c r="N1385" s="267"/>
      <c r="O1385" s="267"/>
      <c r="P1385" s="267"/>
      <c r="Q1385" s="267"/>
      <c r="R1385" s="267"/>
      <c r="S1385" s="267"/>
      <c r="T1385" s="267"/>
      <c r="U1385" s="267"/>
      <c r="V1385" s="267"/>
      <c r="W1385" s="267"/>
      <c r="X1385" s="267"/>
      <c r="Y1385" s="267"/>
      <c r="Z1385" s="267"/>
    </row>
    <row r="1386">
      <c r="A1386" s="382">
        <v>16295.0</v>
      </c>
      <c r="B1386" s="383">
        <v>474180.0</v>
      </c>
      <c r="C1386" s="384">
        <v>45769.0</v>
      </c>
      <c r="D1386" s="385" t="s">
        <v>3204</v>
      </c>
      <c r="E1386" s="385" t="s">
        <v>3205</v>
      </c>
      <c r="F1386" s="385" t="s">
        <v>1431</v>
      </c>
      <c r="G1386" s="386"/>
      <c r="H1386" s="387" t="s">
        <v>1394</v>
      </c>
      <c r="I1386" s="398">
        <v>749.55</v>
      </c>
      <c r="J1386" s="389" t="s">
        <v>3206</v>
      </c>
      <c r="K1386" s="267"/>
      <c r="L1386" s="267"/>
      <c r="M1386" s="267"/>
      <c r="N1386" s="267"/>
      <c r="O1386" s="267"/>
      <c r="P1386" s="267"/>
      <c r="Q1386" s="267"/>
      <c r="R1386" s="267"/>
      <c r="S1386" s="267"/>
      <c r="T1386" s="267"/>
      <c r="U1386" s="267"/>
      <c r="V1386" s="267"/>
      <c r="W1386" s="267"/>
      <c r="X1386" s="267"/>
      <c r="Y1386" s="267"/>
      <c r="Z1386" s="267"/>
    </row>
    <row r="1387">
      <c r="A1387" s="382">
        <v>17182.0</v>
      </c>
      <c r="B1387" s="383">
        <v>474181.0</v>
      </c>
      <c r="C1387" s="384">
        <v>45769.0</v>
      </c>
      <c r="D1387" s="385" t="s">
        <v>671</v>
      </c>
      <c r="E1387" s="385" t="s">
        <v>174</v>
      </c>
      <c r="F1387" s="385" t="s">
        <v>65</v>
      </c>
      <c r="G1387" s="386"/>
      <c r="H1387" s="387" t="s">
        <v>1394</v>
      </c>
      <c r="I1387" s="398">
        <v>749.55</v>
      </c>
      <c r="J1387" s="389" t="s">
        <v>3207</v>
      </c>
      <c r="K1387" s="267"/>
      <c r="L1387" s="267"/>
      <c r="M1387" s="267"/>
      <c r="N1387" s="267"/>
      <c r="O1387" s="267"/>
      <c r="P1387" s="267"/>
      <c r="Q1387" s="267"/>
      <c r="R1387" s="267"/>
      <c r="S1387" s="267"/>
      <c r="T1387" s="267"/>
      <c r="U1387" s="267"/>
      <c r="V1387" s="267"/>
      <c r="W1387" s="267"/>
      <c r="X1387" s="267"/>
      <c r="Y1387" s="267"/>
      <c r="Z1387" s="267"/>
    </row>
    <row r="1388">
      <c r="A1388" s="382" t="s">
        <v>3208</v>
      </c>
      <c r="B1388" s="383">
        <v>474182.0</v>
      </c>
      <c r="C1388" s="384">
        <v>45769.0</v>
      </c>
      <c r="D1388" s="385" t="s">
        <v>1577</v>
      </c>
      <c r="E1388" s="385" t="s">
        <v>828</v>
      </c>
      <c r="F1388" s="385" t="s">
        <v>3209</v>
      </c>
      <c r="G1388" s="386"/>
      <c r="H1388" s="387" t="s">
        <v>1349</v>
      </c>
      <c r="I1388" s="398">
        <v>396.64</v>
      </c>
      <c r="J1388" s="389" t="s">
        <v>3210</v>
      </c>
      <c r="K1388" s="267"/>
      <c r="L1388" s="267"/>
      <c r="M1388" s="267"/>
      <c r="N1388" s="267"/>
      <c r="O1388" s="267"/>
      <c r="P1388" s="267"/>
      <c r="Q1388" s="267"/>
      <c r="R1388" s="267"/>
      <c r="S1388" s="267"/>
      <c r="T1388" s="267"/>
      <c r="U1388" s="267"/>
      <c r="V1388" s="267"/>
      <c r="W1388" s="267"/>
      <c r="X1388" s="267"/>
      <c r="Y1388" s="267"/>
      <c r="Z1388" s="267"/>
    </row>
    <row r="1389">
      <c r="A1389" s="382">
        <v>17350.0</v>
      </c>
      <c r="B1389" s="383">
        <v>474183.0</v>
      </c>
      <c r="C1389" s="384">
        <v>45769.0</v>
      </c>
      <c r="D1389" s="385" t="s">
        <v>3211</v>
      </c>
      <c r="E1389" s="385" t="s">
        <v>2663</v>
      </c>
      <c r="F1389" s="386"/>
      <c r="G1389" s="386"/>
      <c r="H1389" s="387" t="s">
        <v>1394</v>
      </c>
      <c r="I1389" s="398">
        <v>749.55</v>
      </c>
      <c r="J1389" s="389" t="s">
        <v>3212</v>
      </c>
      <c r="K1389" s="267"/>
      <c r="L1389" s="267"/>
      <c r="M1389" s="267"/>
      <c r="N1389" s="267"/>
      <c r="O1389" s="267"/>
      <c r="P1389" s="267"/>
      <c r="Q1389" s="267"/>
      <c r="R1389" s="267"/>
      <c r="S1389" s="267"/>
      <c r="T1389" s="267"/>
      <c r="U1389" s="267"/>
      <c r="V1389" s="267"/>
      <c r="W1389" s="267"/>
      <c r="X1389" s="267"/>
      <c r="Y1389" s="267"/>
      <c r="Z1389" s="267"/>
    </row>
    <row r="1390">
      <c r="A1390" s="382" t="s">
        <v>3213</v>
      </c>
      <c r="B1390" s="383">
        <v>474184.0</v>
      </c>
      <c r="C1390" s="384">
        <v>45769.0</v>
      </c>
      <c r="D1390" s="385" t="s">
        <v>3214</v>
      </c>
      <c r="E1390" s="385" t="s">
        <v>1251</v>
      </c>
      <c r="F1390" s="385" t="s">
        <v>1791</v>
      </c>
      <c r="G1390" s="386"/>
      <c r="H1390" s="387" t="s">
        <v>1349</v>
      </c>
      <c r="I1390" s="398">
        <v>396.64</v>
      </c>
      <c r="J1390" s="389" t="s">
        <v>3215</v>
      </c>
      <c r="K1390" s="267"/>
      <c r="L1390" s="267"/>
      <c r="M1390" s="267"/>
      <c r="N1390" s="267"/>
      <c r="O1390" s="267"/>
      <c r="P1390" s="267"/>
      <c r="Q1390" s="267"/>
      <c r="R1390" s="267"/>
      <c r="S1390" s="267"/>
      <c r="T1390" s="267"/>
      <c r="U1390" s="267"/>
      <c r="V1390" s="267"/>
      <c r="W1390" s="267"/>
      <c r="X1390" s="267"/>
      <c r="Y1390" s="267"/>
      <c r="Z1390" s="267"/>
    </row>
    <row r="1391">
      <c r="A1391" s="382" t="s">
        <v>3216</v>
      </c>
      <c r="B1391" s="383">
        <v>474185.0</v>
      </c>
      <c r="C1391" s="384">
        <v>45769.0</v>
      </c>
      <c r="D1391" s="385" t="s">
        <v>3217</v>
      </c>
      <c r="E1391" s="385" t="s">
        <v>94</v>
      </c>
      <c r="F1391" s="385" t="s">
        <v>99</v>
      </c>
      <c r="G1391" s="386"/>
      <c r="H1391" s="387" t="s">
        <v>1349</v>
      </c>
      <c r="I1391" s="398">
        <v>396.64</v>
      </c>
      <c r="J1391" s="389" t="s">
        <v>3218</v>
      </c>
      <c r="K1391" s="267"/>
      <c r="L1391" s="267"/>
      <c r="M1391" s="267"/>
      <c r="N1391" s="267"/>
      <c r="O1391" s="267"/>
      <c r="P1391" s="267"/>
      <c r="Q1391" s="267"/>
      <c r="R1391" s="267"/>
      <c r="S1391" s="267"/>
      <c r="T1391" s="267"/>
      <c r="U1391" s="267"/>
      <c r="V1391" s="267"/>
      <c r="W1391" s="267"/>
      <c r="X1391" s="267"/>
      <c r="Y1391" s="267"/>
      <c r="Z1391" s="267"/>
    </row>
    <row r="1392">
      <c r="A1392" s="382">
        <v>16667.0</v>
      </c>
      <c r="B1392" s="383">
        <v>474186.0</v>
      </c>
      <c r="C1392" s="384">
        <v>45769.0</v>
      </c>
      <c r="D1392" s="385" t="s">
        <v>3219</v>
      </c>
      <c r="E1392" s="385" t="s">
        <v>237</v>
      </c>
      <c r="F1392" s="385" t="s">
        <v>3220</v>
      </c>
      <c r="G1392" s="386"/>
      <c r="H1392" s="387" t="s">
        <v>1432</v>
      </c>
      <c r="I1392" s="398">
        <v>209.27</v>
      </c>
      <c r="J1392" s="389" t="s">
        <v>3221</v>
      </c>
      <c r="K1392" s="267"/>
      <c r="L1392" s="267"/>
      <c r="M1392" s="267"/>
      <c r="N1392" s="267"/>
      <c r="O1392" s="267"/>
      <c r="P1392" s="267"/>
      <c r="Q1392" s="267"/>
      <c r="R1392" s="267"/>
      <c r="S1392" s="267"/>
      <c r="T1392" s="267"/>
      <c r="U1392" s="267"/>
      <c r="V1392" s="267"/>
      <c r="W1392" s="267"/>
      <c r="X1392" s="267"/>
      <c r="Y1392" s="267"/>
      <c r="Z1392" s="267"/>
    </row>
    <row r="1393">
      <c r="A1393" s="459"/>
      <c r="B1393" s="460">
        <v>474187.0</v>
      </c>
      <c r="C1393" s="461"/>
      <c r="D1393" s="462"/>
      <c r="E1393" s="462"/>
      <c r="F1393" s="462"/>
      <c r="G1393" s="462"/>
      <c r="H1393" s="463"/>
      <c r="I1393" s="464"/>
      <c r="J1393" s="465"/>
      <c r="K1393" s="466"/>
      <c r="L1393" s="466"/>
      <c r="M1393" s="466"/>
      <c r="N1393" s="466"/>
      <c r="O1393" s="466"/>
      <c r="P1393" s="466"/>
      <c r="Q1393" s="466"/>
      <c r="R1393" s="466"/>
      <c r="S1393" s="466"/>
      <c r="T1393" s="466"/>
      <c r="U1393" s="466"/>
      <c r="V1393" s="466"/>
      <c r="W1393" s="466"/>
      <c r="X1393" s="466"/>
      <c r="Y1393" s="466"/>
      <c r="Z1393" s="466"/>
    </row>
    <row r="1394">
      <c r="A1394" s="382">
        <v>17422.0</v>
      </c>
      <c r="B1394" s="383">
        <v>474188.0</v>
      </c>
      <c r="C1394" s="384">
        <v>45769.0</v>
      </c>
      <c r="D1394" s="385" t="s">
        <v>3222</v>
      </c>
      <c r="E1394" s="385" t="s">
        <v>2296</v>
      </c>
      <c r="F1394" s="385" t="s">
        <v>3223</v>
      </c>
      <c r="G1394" s="386"/>
      <c r="H1394" s="387" t="s">
        <v>2769</v>
      </c>
      <c r="I1394" s="388">
        <f>92.56+749.55</f>
        <v>842.11</v>
      </c>
      <c r="J1394" s="389" t="s">
        <v>3224</v>
      </c>
      <c r="K1394" s="267"/>
      <c r="L1394" s="267"/>
      <c r="M1394" s="267"/>
      <c r="N1394" s="267"/>
      <c r="O1394" s="267"/>
      <c r="P1394" s="267"/>
      <c r="Q1394" s="267"/>
      <c r="R1394" s="267"/>
      <c r="S1394" s="267"/>
      <c r="T1394" s="267"/>
      <c r="U1394" s="267"/>
      <c r="V1394" s="267"/>
      <c r="W1394" s="267"/>
      <c r="X1394" s="267"/>
      <c r="Y1394" s="267"/>
      <c r="Z1394" s="267"/>
    </row>
    <row r="1395">
      <c r="A1395" s="382" t="s">
        <v>3225</v>
      </c>
      <c r="B1395" s="383">
        <v>474189.0</v>
      </c>
      <c r="C1395" s="384">
        <v>45769.0</v>
      </c>
      <c r="D1395" s="385" t="s">
        <v>697</v>
      </c>
      <c r="E1395" s="385" t="s">
        <v>2663</v>
      </c>
      <c r="F1395" s="385" t="s">
        <v>3226</v>
      </c>
      <c r="G1395" s="386"/>
      <c r="H1395" s="387" t="s">
        <v>1394</v>
      </c>
      <c r="I1395" s="398">
        <v>749.55</v>
      </c>
      <c r="J1395" s="389" t="s">
        <v>3227</v>
      </c>
      <c r="K1395" s="267"/>
      <c r="L1395" s="267"/>
      <c r="M1395" s="267"/>
      <c r="N1395" s="267"/>
      <c r="O1395" s="267"/>
      <c r="P1395" s="267"/>
      <c r="Q1395" s="267"/>
      <c r="R1395" s="267"/>
      <c r="S1395" s="267"/>
      <c r="T1395" s="267"/>
      <c r="U1395" s="267"/>
      <c r="V1395" s="267"/>
      <c r="W1395" s="267"/>
      <c r="X1395" s="267"/>
      <c r="Y1395" s="267"/>
      <c r="Z1395" s="267"/>
    </row>
    <row r="1396">
      <c r="A1396" s="382">
        <v>17336.0</v>
      </c>
      <c r="B1396" s="383">
        <v>474190.0</v>
      </c>
      <c r="C1396" s="384">
        <v>45769.0</v>
      </c>
      <c r="D1396" s="385" t="s">
        <v>610</v>
      </c>
      <c r="E1396" s="385" t="s">
        <v>105</v>
      </c>
      <c r="F1396" s="385" t="s">
        <v>3228</v>
      </c>
      <c r="G1396" s="386"/>
      <c r="H1396" s="387" t="s">
        <v>1394</v>
      </c>
      <c r="I1396" s="398">
        <v>749.55</v>
      </c>
      <c r="J1396" s="389" t="s">
        <v>3229</v>
      </c>
      <c r="K1396" s="267"/>
      <c r="L1396" s="267"/>
      <c r="M1396" s="267"/>
      <c r="N1396" s="267"/>
      <c r="O1396" s="267"/>
      <c r="P1396" s="267"/>
      <c r="Q1396" s="267"/>
      <c r="R1396" s="267"/>
      <c r="S1396" s="267"/>
      <c r="T1396" s="267"/>
      <c r="U1396" s="267"/>
      <c r="V1396" s="267"/>
      <c r="W1396" s="267"/>
      <c r="X1396" s="267"/>
      <c r="Y1396" s="267"/>
      <c r="Z1396" s="267"/>
    </row>
    <row r="1397">
      <c r="A1397" s="382">
        <v>17422.0</v>
      </c>
      <c r="B1397" s="383">
        <v>474191.0</v>
      </c>
      <c r="C1397" s="384">
        <v>45769.0</v>
      </c>
      <c r="D1397" s="385" t="s">
        <v>3222</v>
      </c>
      <c r="E1397" s="385" t="s">
        <v>2296</v>
      </c>
      <c r="F1397" s="385" t="s">
        <v>3223</v>
      </c>
      <c r="G1397" s="386"/>
      <c r="H1397" s="387" t="s">
        <v>2678</v>
      </c>
      <c r="I1397" s="398">
        <v>987.9</v>
      </c>
      <c r="J1397" s="389" t="s">
        <v>3230</v>
      </c>
      <c r="K1397" s="267"/>
      <c r="L1397" s="267"/>
      <c r="M1397" s="267"/>
      <c r="N1397" s="267"/>
      <c r="O1397" s="267"/>
      <c r="P1397" s="267"/>
      <c r="Q1397" s="267"/>
      <c r="R1397" s="267"/>
      <c r="S1397" s="267"/>
      <c r="T1397" s="267"/>
      <c r="U1397" s="267"/>
      <c r="V1397" s="267"/>
      <c r="W1397" s="267"/>
      <c r="X1397" s="267"/>
      <c r="Y1397" s="267"/>
      <c r="Z1397" s="267"/>
    </row>
    <row r="1398">
      <c r="A1398" s="382" t="s">
        <v>3231</v>
      </c>
      <c r="B1398" s="383">
        <v>474192.0</v>
      </c>
      <c r="C1398" s="384">
        <v>45769.0</v>
      </c>
      <c r="D1398" s="385" t="s">
        <v>3232</v>
      </c>
      <c r="E1398" s="385" t="s">
        <v>3233</v>
      </c>
      <c r="F1398" s="385" t="s">
        <v>3234</v>
      </c>
      <c r="G1398" s="386"/>
      <c r="H1398" s="387" t="s">
        <v>1349</v>
      </c>
      <c r="I1398" s="398">
        <v>396.64</v>
      </c>
      <c r="J1398" s="389" t="s">
        <v>3235</v>
      </c>
      <c r="K1398" s="267"/>
      <c r="L1398" s="267"/>
      <c r="M1398" s="267"/>
      <c r="N1398" s="267"/>
      <c r="O1398" s="267"/>
      <c r="P1398" s="267"/>
      <c r="Q1398" s="267"/>
      <c r="R1398" s="267"/>
      <c r="S1398" s="267"/>
      <c r="T1398" s="267"/>
      <c r="U1398" s="267"/>
      <c r="V1398" s="267"/>
      <c r="W1398" s="267"/>
      <c r="X1398" s="267"/>
      <c r="Y1398" s="267"/>
      <c r="Z1398" s="267"/>
    </row>
    <row r="1399">
      <c r="A1399" s="382">
        <v>16866.0</v>
      </c>
      <c r="B1399" s="383">
        <v>474193.0</v>
      </c>
      <c r="C1399" s="384">
        <v>45770.0</v>
      </c>
      <c r="D1399" s="385" t="s">
        <v>3236</v>
      </c>
      <c r="E1399" s="385" t="s">
        <v>3237</v>
      </c>
      <c r="F1399" s="385" t="s">
        <v>3238</v>
      </c>
      <c r="G1399" s="386"/>
      <c r="H1399" s="387" t="s">
        <v>1432</v>
      </c>
      <c r="I1399" s="398">
        <v>209.27</v>
      </c>
      <c r="J1399" s="471"/>
      <c r="K1399" s="267"/>
      <c r="L1399" s="267"/>
      <c r="M1399" s="267"/>
      <c r="N1399" s="267"/>
      <c r="O1399" s="267"/>
      <c r="P1399" s="267"/>
      <c r="Q1399" s="267"/>
      <c r="R1399" s="267"/>
      <c r="S1399" s="267"/>
      <c r="T1399" s="267"/>
      <c r="U1399" s="267"/>
      <c r="V1399" s="267"/>
      <c r="W1399" s="267"/>
      <c r="X1399" s="267"/>
      <c r="Y1399" s="267"/>
      <c r="Z1399" s="267"/>
    </row>
    <row r="1400">
      <c r="A1400" s="459"/>
      <c r="B1400" s="460">
        <v>474194.0</v>
      </c>
      <c r="C1400" s="461"/>
      <c r="D1400" s="462"/>
      <c r="E1400" s="462"/>
      <c r="F1400" s="462"/>
      <c r="G1400" s="462"/>
      <c r="H1400" s="463"/>
      <c r="I1400" s="464"/>
      <c r="J1400" s="465"/>
      <c r="K1400" s="466"/>
      <c r="L1400" s="466"/>
      <c r="M1400" s="466"/>
      <c r="N1400" s="466"/>
      <c r="O1400" s="466"/>
      <c r="P1400" s="466"/>
      <c r="Q1400" s="466"/>
      <c r="R1400" s="466"/>
      <c r="S1400" s="466"/>
      <c r="T1400" s="466"/>
      <c r="U1400" s="466"/>
      <c r="V1400" s="466"/>
      <c r="W1400" s="466"/>
      <c r="X1400" s="466"/>
      <c r="Y1400" s="466"/>
      <c r="Z1400" s="466"/>
    </row>
    <row r="1401">
      <c r="A1401" s="459"/>
      <c r="B1401" s="460">
        <v>474195.0</v>
      </c>
      <c r="C1401" s="461"/>
      <c r="D1401" s="462"/>
      <c r="E1401" s="462"/>
      <c r="F1401" s="462"/>
      <c r="G1401" s="462"/>
      <c r="H1401" s="463"/>
      <c r="I1401" s="464"/>
      <c r="J1401" s="465"/>
      <c r="K1401" s="466"/>
      <c r="L1401" s="466"/>
      <c r="M1401" s="466"/>
      <c r="N1401" s="466"/>
      <c r="O1401" s="466"/>
      <c r="P1401" s="466"/>
      <c r="Q1401" s="466"/>
      <c r="R1401" s="466"/>
      <c r="S1401" s="466"/>
      <c r="T1401" s="466"/>
      <c r="U1401" s="466"/>
      <c r="V1401" s="466"/>
      <c r="W1401" s="466"/>
      <c r="X1401" s="466"/>
      <c r="Y1401" s="466"/>
      <c r="Z1401" s="466"/>
    </row>
    <row r="1402">
      <c r="A1402" s="382">
        <v>16651.0</v>
      </c>
      <c r="B1402" s="383">
        <v>474196.0</v>
      </c>
      <c r="C1402" s="384">
        <v>45770.0</v>
      </c>
      <c r="D1402" s="385" t="s">
        <v>2510</v>
      </c>
      <c r="E1402" s="385" t="s">
        <v>150</v>
      </c>
      <c r="F1402" s="385" t="s">
        <v>150</v>
      </c>
      <c r="G1402" s="386"/>
      <c r="H1402" s="387" t="s">
        <v>1394</v>
      </c>
      <c r="I1402" s="398">
        <v>749.55</v>
      </c>
      <c r="J1402" s="389" t="s">
        <v>3239</v>
      </c>
      <c r="K1402" s="267"/>
      <c r="L1402" s="267"/>
      <c r="M1402" s="267"/>
      <c r="N1402" s="267"/>
      <c r="O1402" s="267"/>
      <c r="P1402" s="267"/>
      <c r="Q1402" s="267"/>
      <c r="R1402" s="267"/>
      <c r="S1402" s="267"/>
      <c r="T1402" s="267"/>
      <c r="U1402" s="267"/>
      <c r="V1402" s="267"/>
      <c r="W1402" s="267"/>
      <c r="X1402" s="267"/>
      <c r="Y1402" s="267"/>
      <c r="Z1402" s="267"/>
    </row>
    <row r="1403">
      <c r="A1403" s="382">
        <v>17452.0</v>
      </c>
      <c r="B1403" s="383">
        <v>474197.0</v>
      </c>
      <c r="C1403" s="384">
        <v>45770.0</v>
      </c>
      <c r="D1403" s="385" t="s">
        <v>3240</v>
      </c>
      <c r="E1403" s="385" t="s">
        <v>325</v>
      </c>
      <c r="F1403" s="385" t="s">
        <v>587</v>
      </c>
      <c r="G1403" s="386"/>
      <c r="H1403" s="387" t="s">
        <v>1804</v>
      </c>
      <c r="I1403" s="398">
        <v>857.19</v>
      </c>
      <c r="J1403" s="389" t="s">
        <v>3241</v>
      </c>
      <c r="K1403" s="267"/>
      <c r="L1403" s="267"/>
      <c r="M1403" s="267"/>
      <c r="N1403" s="267"/>
      <c r="O1403" s="267"/>
      <c r="P1403" s="267"/>
      <c r="Q1403" s="267"/>
      <c r="R1403" s="267"/>
      <c r="S1403" s="267"/>
      <c r="T1403" s="267"/>
      <c r="U1403" s="267"/>
      <c r="V1403" s="267"/>
      <c r="W1403" s="267"/>
      <c r="X1403" s="267"/>
      <c r="Y1403" s="267"/>
      <c r="Z1403" s="267"/>
    </row>
    <row r="1404">
      <c r="A1404" s="382">
        <v>17238.0</v>
      </c>
      <c r="B1404" s="383">
        <v>474198.0</v>
      </c>
      <c r="C1404" s="384">
        <v>45770.0</v>
      </c>
      <c r="D1404" s="385" t="s">
        <v>3242</v>
      </c>
      <c r="E1404" s="385" t="s">
        <v>105</v>
      </c>
      <c r="F1404" s="385" t="s">
        <v>410</v>
      </c>
      <c r="G1404" s="386"/>
      <c r="H1404" s="387" t="s">
        <v>3243</v>
      </c>
      <c r="I1404" s="388">
        <f>92.56+209.27</f>
        <v>301.83</v>
      </c>
      <c r="J1404" s="389" t="s">
        <v>3244</v>
      </c>
      <c r="K1404" s="267"/>
      <c r="L1404" s="267"/>
      <c r="M1404" s="267"/>
      <c r="N1404" s="267"/>
      <c r="O1404" s="267"/>
      <c r="P1404" s="267"/>
      <c r="Q1404" s="267"/>
      <c r="R1404" s="267"/>
      <c r="S1404" s="267"/>
      <c r="T1404" s="267"/>
      <c r="U1404" s="267"/>
      <c r="V1404" s="267"/>
      <c r="W1404" s="267"/>
      <c r="X1404" s="267"/>
      <c r="Y1404" s="267"/>
      <c r="Z1404" s="267"/>
    </row>
    <row r="1405">
      <c r="A1405" s="459"/>
      <c r="B1405" s="460">
        <v>474199.0</v>
      </c>
      <c r="C1405" s="461"/>
      <c r="D1405" s="462"/>
      <c r="E1405" s="462"/>
      <c r="F1405" s="462"/>
      <c r="G1405" s="462"/>
      <c r="H1405" s="463"/>
      <c r="I1405" s="464"/>
      <c r="J1405" s="465"/>
      <c r="K1405" s="466"/>
      <c r="L1405" s="466"/>
      <c r="M1405" s="466"/>
      <c r="N1405" s="466"/>
      <c r="O1405" s="466"/>
      <c r="P1405" s="466"/>
      <c r="Q1405" s="466"/>
      <c r="R1405" s="466"/>
      <c r="S1405" s="466"/>
      <c r="T1405" s="466"/>
      <c r="U1405" s="466"/>
      <c r="V1405" s="466"/>
      <c r="W1405" s="466"/>
      <c r="X1405" s="466"/>
      <c r="Y1405" s="466"/>
      <c r="Z1405" s="466"/>
    </row>
    <row r="1406">
      <c r="A1406" s="382">
        <v>15722.0</v>
      </c>
      <c r="B1406" s="383">
        <v>474200.0</v>
      </c>
      <c r="C1406" s="384">
        <v>45770.0</v>
      </c>
      <c r="D1406" s="385" t="s">
        <v>3245</v>
      </c>
      <c r="E1406" s="385" t="s">
        <v>3246</v>
      </c>
      <c r="F1406" s="386"/>
      <c r="G1406" s="386"/>
      <c r="H1406" s="387" t="s">
        <v>1804</v>
      </c>
      <c r="I1406" s="398">
        <v>857.19</v>
      </c>
      <c r="J1406" s="389" t="s">
        <v>3247</v>
      </c>
      <c r="K1406" s="267"/>
      <c r="L1406" s="267"/>
      <c r="M1406" s="267"/>
      <c r="N1406" s="267"/>
      <c r="O1406" s="267"/>
      <c r="P1406" s="267"/>
      <c r="Q1406" s="267"/>
      <c r="R1406" s="267"/>
      <c r="S1406" s="267"/>
      <c r="T1406" s="267"/>
      <c r="U1406" s="267"/>
      <c r="V1406" s="267"/>
      <c r="W1406" s="267"/>
      <c r="X1406" s="267"/>
      <c r="Y1406" s="267"/>
      <c r="Z1406" s="267"/>
    </row>
    <row r="1407">
      <c r="A1407" s="382" t="s">
        <v>3248</v>
      </c>
      <c r="B1407" s="383">
        <v>474201.0</v>
      </c>
      <c r="C1407" s="384">
        <v>45770.0</v>
      </c>
      <c r="D1407" s="385" t="s">
        <v>2496</v>
      </c>
      <c r="E1407" s="385" t="s">
        <v>2083</v>
      </c>
      <c r="F1407" s="385" t="s">
        <v>3249</v>
      </c>
      <c r="G1407" s="386"/>
      <c r="H1407" s="387" t="s">
        <v>1349</v>
      </c>
      <c r="I1407" s="398">
        <v>396.64</v>
      </c>
      <c r="J1407" s="389" t="s">
        <v>3250</v>
      </c>
      <c r="K1407" s="267"/>
      <c r="L1407" s="267"/>
      <c r="M1407" s="267"/>
      <c r="N1407" s="267"/>
      <c r="O1407" s="267"/>
      <c r="P1407" s="267"/>
      <c r="Q1407" s="267"/>
      <c r="R1407" s="267"/>
      <c r="S1407" s="267"/>
      <c r="T1407" s="267"/>
      <c r="U1407" s="267"/>
      <c r="V1407" s="267"/>
      <c r="W1407" s="267"/>
      <c r="X1407" s="267"/>
      <c r="Y1407" s="267"/>
      <c r="Z1407" s="267"/>
    </row>
    <row r="1408">
      <c r="A1408" s="459"/>
      <c r="B1408" s="460">
        <v>474202.0</v>
      </c>
      <c r="C1408" s="461"/>
      <c r="D1408" s="462"/>
      <c r="E1408" s="462"/>
      <c r="F1408" s="462"/>
      <c r="G1408" s="462"/>
      <c r="H1408" s="463"/>
      <c r="I1408" s="464"/>
      <c r="J1408" s="465"/>
      <c r="K1408" s="466"/>
      <c r="L1408" s="466"/>
      <c r="M1408" s="466"/>
      <c r="N1408" s="466"/>
      <c r="O1408" s="466"/>
      <c r="P1408" s="466"/>
      <c r="Q1408" s="466"/>
      <c r="R1408" s="466"/>
      <c r="S1408" s="466"/>
      <c r="T1408" s="466"/>
      <c r="U1408" s="466"/>
      <c r="V1408" s="466"/>
      <c r="W1408" s="466"/>
      <c r="X1408" s="466"/>
      <c r="Y1408" s="466"/>
      <c r="Z1408" s="466"/>
    </row>
    <row r="1409">
      <c r="A1409" s="382">
        <v>17534.0</v>
      </c>
      <c r="B1409" s="383">
        <v>474203.0</v>
      </c>
      <c r="C1409" s="384">
        <v>45771.0</v>
      </c>
      <c r="D1409" s="386"/>
      <c r="E1409" s="386"/>
      <c r="F1409" s="386"/>
      <c r="G1409" s="385" t="s">
        <v>3251</v>
      </c>
      <c r="H1409" s="387" t="s">
        <v>3252</v>
      </c>
      <c r="I1409" s="388">
        <f>3862.45*3</f>
        <v>11587.35</v>
      </c>
      <c r="J1409" s="389" t="s">
        <v>3253</v>
      </c>
      <c r="K1409" s="267"/>
      <c r="L1409" s="267"/>
      <c r="M1409" s="267"/>
      <c r="N1409" s="267"/>
      <c r="O1409" s="267"/>
      <c r="P1409" s="267"/>
      <c r="Q1409" s="267"/>
      <c r="R1409" s="267"/>
      <c r="S1409" s="267"/>
      <c r="T1409" s="267"/>
      <c r="U1409" s="267"/>
      <c r="V1409" s="267"/>
      <c r="W1409" s="267"/>
      <c r="X1409" s="267"/>
      <c r="Y1409" s="267"/>
      <c r="Z1409" s="267"/>
    </row>
    <row r="1410">
      <c r="A1410" s="382" t="s">
        <v>3254</v>
      </c>
      <c r="B1410" s="383">
        <v>474204.0</v>
      </c>
      <c r="C1410" s="384">
        <v>45771.0</v>
      </c>
      <c r="D1410" s="385" t="s">
        <v>2945</v>
      </c>
      <c r="E1410" s="385" t="s">
        <v>2408</v>
      </c>
      <c r="F1410" s="385" t="s">
        <v>2946</v>
      </c>
      <c r="G1410" s="386"/>
      <c r="H1410" s="387" t="s">
        <v>1502</v>
      </c>
      <c r="I1410" s="388">
        <f>396.64*3</f>
        <v>1189.92</v>
      </c>
      <c r="J1410" s="389" t="s">
        <v>3255</v>
      </c>
      <c r="K1410" s="267"/>
      <c r="L1410" s="267"/>
      <c r="M1410" s="267"/>
      <c r="N1410" s="267"/>
      <c r="O1410" s="267"/>
      <c r="P1410" s="267"/>
      <c r="Q1410" s="267"/>
      <c r="R1410" s="267"/>
      <c r="S1410" s="267"/>
      <c r="T1410" s="267"/>
      <c r="U1410" s="267"/>
      <c r="V1410" s="267"/>
      <c r="W1410" s="267"/>
      <c r="X1410" s="267"/>
      <c r="Y1410" s="267"/>
      <c r="Z1410" s="267"/>
    </row>
    <row r="1411">
      <c r="A1411" s="382">
        <v>17224.0</v>
      </c>
      <c r="B1411" s="383">
        <v>474205.0</v>
      </c>
      <c r="C1411" s="384">
        <v>45771.0</v>
      </c>
      <c r="D1411" s="386"/>
      <c r="E1411" s="386"/>
      <c r="F1411" s="386"/>
      <c r="G1411" s="385" t="s">
        <v>2807</v>
      </c>
      <c r="H1411" s="387" t="s">
        <v>3256</v>
      </c>
      <c r="I1411" s="398">
        <v>2823.48</v>
      </c>
      <c r="J1411" s="389" t="s">
        <v>3257</v>
      </c>
      <c r="K1411" s="267"/>
      <c r="L1411" s="267"/>
      <c r="M1411" s="267"/>
      <c r="N1411" s="267"/>
      <c r="O1411" s="267"/>
      <c r="P1411" s="267"/>
      <c r="Q1411" s="267"/>
      <c r="R1411" s="267"/>
      <c r="S1411" s="267"/>
      <c r="T1411" s="267"/>
      <c r="U1411" s="267"/>
      <c r="V1411" s="267"/>
      <c r="W1411" s="267"/>
      <c r="X1411" s="267"/>
      <c r="Y1411" s="267"/>
      <c r="Z1411" s="267"/>
    </row>
    <row r="1412">
      <c r="A1412" s="459"/>
      <c r="B1412" s="460">
        <v>474206.0</v>
      </c>
      <c r="C1412" s="461"/>
      <c r="D1412" s="462"/>
      <c r="E1412" s="462"/>
      <c r="F1412" s="462"/>
      <c r="G1412" s="462"/>
      <c r="H1412" s="463"/>
      <c r="I1412" s="464"/>
      <c r="J1412" s="465"/>
      <c r="K1412" s="466"/>
      <c r="L1412" s="466"/>
      <c r="M1412" s="466"/>
      <c r="N1412" s="466"/>
      <c r="O1412" s="466"/>
      <c r="P1412" s="466"/>
      <c r="Q1412" s="466"/>
      <c r="R1412" s="466"/>
      <c r="S1412" s="466"/>
      <c r="T1412" s="466"/>
      <c r="U1412" s="466"/>
      <c r="V1412" s="466"/>
      <c r="W1412" s="466"/>
      <c r="X1412" s="466"/>
      <c r="Y1412" s="466"/>
      <c r="Z1412" s="466"/>
    </row>
    <row r="1413">
      <c r="A1413" s="382" t="s">
        <v>3258</v>
      </c>
      <c r="B1413" s="383">
        <v>474207.0</v>
      </c>
      <c r="C1413" s="384">
        <v>45771.0</v>
      </c>
      <c r="D1413" s="385" t="s">
        <v>877</v>
      </c>
      <c r="E1413" s="385" t="s">
        <v>1549</v>
      </c>
      <c r="F1413" s="385" t="s">
        <v>1330</v>
      </c>
      <c r="G1413" s="386"/>
      <c r="H1413" s="387" t="s">
        <v>1349</v>
      </c>
      <c r="I1413" s="398">
        <v>396.64</v>
      </c>
      <c r="J1413" s="389" t="s">
        <v>3259</v>
      </c>
      <c r="K1413" s="267"/>
      <c r="L1413" s="267"/>
      <c r="M1413" s="267"/>
      <c r="N1413" s="267"/>
      <c r="O1413" s="267"/>
      <c r="P1413" s="267"/>
      <c r="Q1413" s="267"/>
      <c r="R1413" s="267"/>
      <c r="S1413" s="267"/>
      <c r="T1413" s="267"/>
      <c r="U1413" s="267"/>
      <c r="V1413" s="267"/>
      <c r="W1413" s="267"/>
      <c r="X1413" s="267"/>
      <c r="Y1413" s="267"/>
      <c r="Z1413" s="267"/>
    </row>
    <row r="1414">
      <c r="A1414" s="382">
        <v>16455.0</v>
      </c>
      <c r="B1414" s="383">
        <v>474208.0</v>
      </c>
      <c r="C1414" s="384">
        <v>45771.0</v>
      </c>
      <c r="D1414" s="386"/>
      <c r="E1414" s="386"/>
      <c r="F1414" s="386"/>
      <c r="G1414" s="385" t="s">
        <v>3260</v>
      </c>
      <c r="H1414" s="387" t="s">
        <v>3261</v>
      </c>
      <c r="I1414" s="388">
        <f>857.19*40</f>
        <v>34287.6</v>
      </c>
      <c r="J1414" s="389" t="s">
        <v>3262</v>
      </c>
      <c r="K1414" s="267"/>
      <c r="L1414" s="267"/>
      <c r="M1414" s="267"/>
      <c r="N1414" s="267"/>
      <c r="O1414" s="267"/>
      <c r="P1414" s="267"/>
      <c r="Q1414" s="267"/>
      <c r="R1414" s="267"/>
      <c r="S1414" s="267"/>
      <c r="T1414" s="267"/>
      <c r="U1414" s="267"/>
      <c r="V1414" s="267"/>
      <c r="W1414" s="267"/>
      <c r="X1414" s="267"/>
      <c r="Y1414" s="267"/>
      <c r="Z1414" s="267"/>
    </row>
    <row r="1415">
      <c r="A1415" s="382">
        <v>16455.0</v>
      </c>
      <c r="B1415" s="383">
        <v>474209.0</v>
      </c>
      <c r="C1415" s="384">
        <v>45771.0</v>
      </c>
      <c r="D1415" s="386"/>
      <c r="E1415" s="386"/>
      <c r="F1415" s="386"/>
      <c r="G1415" s="385" t="s">
        <v>3260</v>
      </c>
      <c r="H1415" s="387" t="s">
        <v>3263</v>
      </c>
      <c r="I1415" s="388">
        <f>1930.72*36+3861.45*4</f>
        <v>84951.72</v>
      </c>
      <c r="J1415" s="389" t="s">
        <v>3264</v>
      </c>
      <c r="K1415" s="267"/>
      <c r="L1415" s="267"/>
      <c r="M1415" s="267"/>
      <c r="N1415" s="267"/>
      <c r="O1415" s="267"/>
      <c r="P1415" s="267"/>
      <c r="Q1415" s="267"/>
      <c r="R1415" s="267"/>
      <c r="S1415" s="267"/>
      <c r="T1415" s="267"/>
      <c r="U1415" s="267"/>
      <c r="V1415" s="267"/>
      <c r="W1415" s="267"/>
      <c r="X1415" s="267"/>
      <c r="Y1415" s="267"/>
      <c r="Z1415" s="267"/>
    </row>
    <row r="1416">
      <c r="A1416" s="382" t="s">
        <v>3265</v>
      </c>
      <c r="B1416" s="383">
        <v>474210.0</v>
      </c>
      <c r="C1416" s="384">
        <v>45771.0</v>
      </c>
      <c r="D1416" s="385" t="s">
        <v>877</v>
      </c>
      <c r="E1416" s="385" t="s">
        <v>1549</v>
      </c>
      <c r="F1416" s="385" t="s">
        <v>1330</v>
      </c>
      <c r="G1416" s="386"/>
      <c r="H1416" s="387" t="s">
        <v>1349</v>
      </c>
      <c r="I1416" s="398">
        <v>396.64</v>
      </c>
      <c r="J1416" s="389" t="s">
        <v>3266</v>
      </c>
      <c r="K1416" s="267"/>
      <c r="L1416" s="267"/>
      <c r="M1416" s="267"/>
      <c r="N1416" s="267"/>
      <c r="O1416" s="267"/>
      <c r="P1416" s="267"/>
      <c r="Q1416" s="267"/>
      <c r="R1416" s="267"/>
      <c r="S1416" s="267"/>
      <c r="T1416" s="267"/>
      <c r="U1416" s="267"/>
      <c r="V1416" s="267"/>
      <c r="W1416" s="267"/>
      <c r="X1416" s="267"/>
      <c r="Y1416" s="267"/>
      <c r="Z1416" s="267"/>
    </row>
    <row r="1417">
      <c r="A1417" s="382">
        <v>14780.0</v>
      </c>
      <c r="B1417" s="383">
        <v>474211.0</v>
      </c>
      <c r="C1417" s="384">
        <v>45771.0</v>
      </c>
      <c r="D1417" s="385" t="s">
        <v>3267</v>
      </c>
      <c r="E1417" s="386"/>
      <c r="F1417" s="386"/>
      <c r="G1417" s="386"/>
      <c r="H1417" s="387" t="s">
        <v>1985</v>
      </c>
      <c r="I1417" s="398">
        <v>3861.45</v>
      </c>
      <c r="J1417" s="389" t="s">
        <v>3268</v>
      </c>
      <c r="K1417" s="267"/>
      <c r="L1417" s="267"/>
      <c r="M1417" s="267"/>
      <c r="N1417" s="267"/>
      <c r="O1417" s="267"/>
      <c r="P1417" s="267"/>
      <c r="Q1417" s="267"/>
      <c r="R1417" s="267"/>
      <c r="S1417" s="267"/>
      <c r="T1417" s="267"/>
      <c r="U1417" s="267"/>
      <c r="V1417" s="267"/>
      <c r="W1417" s="267"/>
      <c r="X1417" s="267"/>
      <c r="Y1417" s="267"/>
      <c r="Z1417" s="267"/>
    </row>
    <row r="1418">
      <c r="A1418" s="382">
        <v>17166.0</v>
      </c>
      <c r="B1418" s="383">
        <v>474212.0</v>
      </c>
      <c r="C1418" s="384">
        <v>45771.0</v>
      </c>
      <c r="D1418" s="385" t="s">
        <v>3269</v>
      </c>
      <c r="E1418" s="385" t="s">
        <v>1005</v>
      </c>
      <c r="F1418" s="385" t="s">
        <v>655</v>
      </c>
      <c r="G1418" s="386"/>
      <c r="H1418" s="387" t="s">
        <v>1394</v>
      </c>
      <c r="I1418" s="398">
        <v>749.55</v>
      </c>
      <c r="J1418" s="389" t="s">
        <v>3270</v>
      </c>
      <c r="K1418" s="267"/>
      <c r="L1418" s="267"/>
      <c r="M1418" s="267"/>
      <c r="N1418" s="267"/>
      <c r="O1418" s="267"/>
      <c r="P1418" s="267"/>
      <c r="Q1418" s="267"/>
      <c r="R1418" s="267"/>
      <c r="S1418" s="267"/>
      <c r="T1418" s="267"/>
      <c r="U1418" s="267"/>
      <c r="V1418" s="267"/>
      <c r="W1418" s="267"/>
      <c r="X1418" s="267"/>
      <c r="Y1418" s="267"/>
      <c r="Z1418" s="267"/>
    </row>
    <row r="1419">
      <c r="A1419" s="382">
        <v>17687.0</v>
      </c>
      <c r="B1419" s="383">
        <v>474213.0</v>
      </c>
      <c r="C1419" s="384">
        <v>45771.0</v>
      </c>
      <c r="D1419" s="385" t="s">
        <v>3271</v>
      </c>
      <c r="E1419" s="385" t="s">
        <v>105</v>
      </c>
      <c r="F1419" s="385" t="s">
        <v>3272</v>
      </c>
      <c r="G1419" s="386"/>
      <c r="H1419" s="387" t="s">
        <v>2648</v>
      </c>
      <c r="I1419" s="398">
        <v>3861.45</v>
      </c>
      <c r="J1419" s="389" t="s">
        <v>3273</v>
      </c>
      <c r="K1419" s="267"/>
      <c r="L1419" s="267"/>
      <c r="M1419" s="267"/>
      <c r="N1419" s="267"/>
      <c r="O1419" s="267"/>
      <c r="P1419" s="267"/>
      <c r="Q1419" s="267"/>
      <c r="R1419" s="267"/>
      <c r="S1419" s="267"/>
      <c r="T1419" s="267"/>
      <c r="U1419" s="267"/>
      <c r="V1419" s="267"/>
      <c r="W1419" s="267"/>
      <c r="X1419" s="267"/>
      <c r="Y1419" s="267"/>
      <c r="Z1419" s="267"/>
    </row>
    <row r="1420">
      <c r="A1420" s="382">
        <v>17743.0</v>
      </c>
      <c r="B1420" s="383">
        <v>474214.0</v>
      </c>
      <c r="C1420" s="384">
        <v>45771.0</v>
      </c>
      <c r="D1420" s="385" t="s">
        <v>3274</v>
      </c>
      <c r="E1420" s="385" t="s">
        <v>3275</v>
      </c>
      <c r="F1420" s="385" t="s">
        <v>2499</v>
      </c>
      <c r="G1420" s="386"/>
      <c r="H1420" s="387" t="s">
        <v>1378</v>
      </c>
      <c r="I1420" s="398">
        <v>92.56</v>
      </c>
      <c r="J1420" s="389" t="s">
        <v>3276</v>
      </c>
      <c r="K1420" s="267"/>
      <c r="L1420" s="267"/>
      <c r="M1420" s="267"/>
      <c r="N1420" s="267"/>
      <c r="O1420" s="267"/>
      <c r="P1420" s="267"/>
      <c r="Q1420" s="267"/>
      <c r="R1420" s="267"/>
      <c r="S1420" s="267"/>
      <c r="T1420" s="267"/>
      <c r="U1420" s="267"/>
      <c r="V1420" s="267"/>
      <c r="W1420" s="267"/>
      <c r="X1420" s="267"/>
      <c r="Y1420" s="267"/>
      <c r="Z1420" s="267"/>
    </row>
    <row r="1421">
      <c r="A1421" s="459"/>
      <c r="B1421" s="460">
        <v>474215.0</v>
      </c>
      <c r="C1421" s="461"/>
      <c r="D1421" s="462"/>
      <c r="E1421" s="462"/>
      <c r="F1421" s="462"/>
      <c r="G1421" s="462"/>
      <c r="H1421" s="463"/>
      <c r="I1421" s="464"/>
      <c r="J1421" s="465"/>
      <c r="K1421" s="466"/>
      <c r="L1421" s="466"/>
      <c r="M1421" s="466"/>
      <c r="N1421" s="466"/>
      <c r="O1421" s="466"/>
      <c r="P1421" s="466"/>
      <c r="Q1421" s="466"/>
      <c r="R1421" s="466"/>
      <c r="S1421" s="466"/>
      <c r="T1421" s="466"/>
      <c r="U1421" s="466"/>
      <c r="V1421" s="466"/>
      <c r="W1421" s="466"/>
      <c r="X1421" s="466"/>
      <c r="Y1421" s="466"/>
      <c r="Z1421" s="466"/>
    </row>
    <row r="1422">
      <c r="A1422" s="382">
        <v>17471.0</v>
      </c>
      <c r="B1422" s="383">
        <v>474216.0</v>
      </c>
      <c r="C1422" s="384">
        <v>45771.0</v>
      </c>
      <c r="D1422" s="385" t="s">
        <v>846</v>
      </c>
      <c r="E1422" s="385" t="s">
        <v>931</v>
      </c>
      <c r="F1422" s="385" t="s">
        <v>3277</v>
      </c>
      <c r="G1422" s="386"/>
      <c r="H1422" s="387" t="s">
        <v>1434</v>
      </c>
      <c r="I1422" s="398">
        <v>809.31</v>
      </c>
      <c r="J1422" s="389" t="s">
        <v>3278</v>
      </c>
      <c r="K1422" s="267"/>
      <c r="L1422" s="267"/>
      <c r="M1422" s="267"/>
      <c r="N1422" s="267"/>
      <c r="O1422" s="267"/>
      <c r="P1422" s="267"/>
      <c r="Q1422" s="267"/>
      <c r="R1422" s="267"/>
      <c r="S1422" s="267"/>
      <c r="T1422" s="267"/>
      <c r="U1422" s="267"/>
      <c r="V1422" s="267"/>
      <c r="W1422" s="267"/>
      <c r="X1422" s="267"/>
      <c r="Y1422" s="267"/>
      <c r="Z1422" s="267"/>
    </row>
    <row r="1423">
      <c r="A1423" s="382">
        <v>17635.0</v>
      </c>
      <c r="B1423" s="383">
        <v>474217.0</v>
      </c>
      <c r="C1423" s="384">
        <v>45771.0</v>
      </c>
      <c r="D1423" s="385" t="s">
        <v>3279</v>
      </c>
      <c r="E1423" s="385" t="s">
        <v>885</v>
      </c>
      <c r="F1423" s="385" t="s">
        <v>1475</v>
      </c>
      <c r="G1423" s="386"/>
      <c r="H1423" s="387" t="s">
        <v>2088</v>
      </c>
      <c r="I1423" s="388">
        <f>1086.27+92.56</f>
        <v>1178.83</v>
      </c>
      <c r="J1423" s="389" t="s">
        <v>3280</v>
      </c>
      <c r="K1423" s="267"/>
      <c r="L1423" s="267"/>
      <c r="M1423" s="267"/>
      <c r="N1423" s="267"/>
      <c r="O1423" s="267"/>
      <c r="P1423" s="267"/>
      <c r="Q1423" s="267"/>
      <c r="R1423" s="267"/>
      <c r="S1423" s="267"/>
      <c r="T1423" s="267"/>
      <c r="U1423" s="267"/>
      <c r="V1423" s="267"/>
      <c r="W1423" s="267"/>
      <c r="X1423" s="267"/>
      <c r="Y1423" s="267"/>
      <c r="Z1423" s="267"/>
    </row>
    <row r="1424">
      <c r="A1424" s="459"/>
      <c r="B1424" s="460">
        <v>474218.0</v>
      </c>
      <c r="C1424" s="461"/>
      <c r="D1424" s="462"/>
      <c r="E1424" s="462"/>
      <c r="F1424" s="462"/>
      <c r="G1424" s="462"/>
      <c r="H1424" s="463"/>
      <c r="I1424" s="464"/>
      <c r="J1424" s="465"/>
      <c r="K1424" s="466"/>
      <c r="L1424" s="466"/>
      <c r="M1424" s="466"/>
      <c r="N1424" s="466"/>
      <c r="O1424" s="466"/>
      <c r="P1424" s="466"/>
      <c r="Q1424" s="466"/>
      <c r="R1424" s="466"/>
      <c r="S1424" s="466"/>
      <c r="T1424" s="466"/>
      <c r="U1424" s="466"/>
      <c r="V1424" s="466"/>
      <c r="W1424" s="466"/>
      <c r="X1424" s="466"/>
      <c r="Y1424" s="466"/>
      <c r="Z1424" s="466"/>
    </row>
    <row r="1425">
      <c r="A1425" s="459"/>
      <c r="B1425" s="460">
        <v>474219.0</v>
      </c>
      <c r="C1425" s="461"/>
      <c r="D1425" s="462"/>
      <c r="E1425" s="462"/>
      <c r="F1425" s="462"/>
      <c r="G1425" s="462"/>
      <c r="H1425" s="463"/>
      <c r="I1425" s="464"/>
      <c r="J1425" s="465"/>
      <c r="K1425" s="466"/>
      <c r="L1425" s="466"/>
      <c r="M1425" s="466"/>
      <c r="N1425" s="466"/>
      <c r="O1425" s="466"/>
      <c r="P1425" s="466"/>
      <c r="Q1425" s="466"/>
      <c r="R1425" s="466"/>
      <c r="S1425" s="466"/>
      <c r="T1425" s="466"/>
      <c r="U1425" s="466"/>
      <c r="V1425" s="466"/>
      <c r="W1425" s="466"/>
      <c r="X1425" s="466"/>
      <c r="Y1425" s="466"/>
      <c r="Z1425" s="466"/>
    </row>
    <row r="1426">
      <c r="A1426" s="382">
        <v>17606.0</v>
      </c>
      <c r="B1426" s="383">
        <v>474220.0</v>
      </c>
      <c r="C1426" s="384">
        <v>45772.0</v>
      </c>
      <c r="D1426" s="385" t="s">
        <v>3281</v>
      </c>
      <c r="E1426" s="385" t="s">
        <v>3282</v>
      </c>
      <c r="F1426" s="385" t="s">
        <v>3283</v>
      </c>
      <c r="G1426" s="386"/>
      <c r="H1426" s="387" t="s">
        <v>3284</v>
      </c>
      <c r="I1426" s="388">
        <f>92.56*2+209.27*2</f>
        <v>603.66</v>
      </c>
      <c r="J1426" s="389" t="s">
        <v>3285</v>
      </c>
      <c r="K1426" s="267"/>
      <c r="L1426" s="267"/>
      <c r="M1426" s="267"/>
      <c r="N1426" s="267"/>
      <c r="O1426" s="267"/>
      <c r="P1426" s="267"/>
      <c r="Q1426" s="267"/>
      <c r="R1426" s="267"/>
      <c r="S1426" s="267"/>
      <c r="T1426" s="267"/>
      <c r="U1426" s="267"/>
      <c r="V1426" s="267"/>
      <c r="W1426" s="267"/>
      <c r="X1426" s="267"/>
      <c r="Y1426" s="267"/>
      <c r="Z1426" s="267"/>
    </row>
    <row r="1427">
      <c r="A1427" s="382">
        <v>17115.0</v>
      </c>
      <c r="B1427" s="383">
        <v>474221.0</v>
      </c>
      <c r="C1427" s="384">
        <v>45772.0</v>
      </c>
      <c r="D1427" s="385" t="s">
        <v>3286</v>
      </c>
      <c r="E1427" s="385" t="s">
        <v>828</v>
      </c>
      <c r="F1427" s="385" t="s">
        <v>828</v>
      </c>
      <c r="G1427" s="386"/>
      <c r="H1427" s="387" t="s">
        <v>1394</v>
      </c>
      <c r="I1427" s="398">
        <v>749.55</v>
      </c>
      <c r="J1427" s="389" t="s">
        <v>3287</v>
      </c>
      <c r="K1427" s="267"/>
      <c r="L1427" s="267"/>
      <c r="M1427" s="267"/>
      <c r="N1427" s="267"/>
      <c r="O1427" s="267"/>
      <c r="P1427" s="267"/>
      <c r="Q1427" s="267"/>
      <c r="R1427" s="267"/>
      <c r="S1427" s="267"/>
      <c r="T1427" s="267"/>
      <c r="U1427" s="267"/>
      <c r="V1427" s="267"/>
      <c r="W1427" s="267"/>
      <c r="X1427" s="267"/>
      <c r="Y1427" s="267"/>
      <c r="Z1427" s="267"/>
    </row>
    <row r="1428">
      <c r="A1428" s="459"/>
      <c r="B1428" s="460">
        <v>474222.0</v>
      </c>
      <c r="C1428" s="461"/>
      <c r="D1428" s="462"/>
      <c r="E1428" s="462"/>
      <c r="F1428" s="462"/>
      <c r="G1428" s="462"/>
      <c r="H1428" s="463"/>
      <c r="I1428" s="464"/>
      <c r="J1428" s="465"/>
      <c r="K1428" s="466"/>
      <c r="L1428" s="466"/>
      <c r="M1428" s="466"/>
      <c r="N1428" s="466"/>
      <c r="O1428" s="466"/>
      <c r="P1428" s="466"/>
      <c r="Q1428" s="466"/>
      <c r="R1428" s="466"/>
      <c r="S1428" s="466"/>
      <c r="T1428" s="466"/>
      <c r="U1428" s="466"/>
      <c r="V1428" s="466"/>
      <c r="W1428" s="466"/>
      <c r="X1428" s="466"/>
      <c r="Y1428" s="466"/>
      <c r="Z1428" s="466"/>
    </row>
    <row r="1429">
      <c r="A1429" s="382">
        <v>16780.0</v>
      </c>
      <c r="B1429" s="383">
        <v>474223.0</v>
      </c>
      <c r="C1429" s="384">
        <v>45772.0</v>
      </c>
      <c r="D1429" s="385" t="s">
        <v>3288</v>
      </c>
      <c r="E1429" s="385" t="s">
        <v>99</v>
      </c>
      <c r="F1429" s="385" t="s">
        <v>3289</v>
      </c>
      <c r="G1429" s="386"/>
      <c r="H1429" s="387" t="s">
        <v>3290</v>
      </c>
      <c r="I1429" s="388">
        <f>3861.45+857.19</f>
        <v>4718.64</v>
      </c>
      <c r="J1429" s="389" t="s">
        <v>3291</v>
      </c>
      <c r="K1429" s="267"/>
      <c r="L1429" s="267"/>
      <c r="M1429" s="267"/>
      <c r="N1429" s="267"/>
      <c r="O1429" s="267"/>
      <c r="P1429" s="267"/>
      <c r="Q1429" s="267"/>
      <c r="R1429" s="267"/>
      <c r="S1429" s="267"/>
      <c r="T1429" s="267"/>
      <c r="U1429" s="267"/>
      <c r="V1429" s="267"/>
      <c r="W1429" s="267"/>
      <c r="X1429" s="267"/>
      <c r="Y1429" s="267"/>
      <c r="Z1429" s="267"/>
    </row>
    <row r="1430">
      <c r="A1430" s="382">
        <v>16004.0</v>
      </c>
      <c r="B1430" s="383">
        <v>474224.0</v>
      </c>
      <c r="C1430" s="384">
        <v>45802.0</v>
      </c>
      <c r="D1430" s="385" t="s">
        <v>3292</v>
      </c>
      <c r="E1430" s="385" t="s">
        <v>1666</v>
      </c>
      <c r="F1430" s="385" t="s">
        <v>3293</v>
      </c>
      <c r="G1430" s="386"/>
      <c r="H1430" s="387" t="s">
        <v>1394</v>
      </c>
      <c r="I1430" s="398">
        <v>749.55</v>
      </c>
      <c r="J1430" s="389" t="s">
        <v>3294</v>
      </c>
      <c r="K1430" s="267"/>
      <c r="L1430" s="267"/>
      <c r="M1430" s="267"/>
      <c r="N1430" s="267"/>
      <c r="O1430" s="267"/>
      <c r="P1430" s="267"/>
      <c r="Q1430" s="267"/>
      <c r="R1430" s="267"/>
      <c r="S1430" s="267"/>
      <c r="T1430" s="267"/>
      <c r="U1430" s="267"/>
      <c r="V1430" s="267"/>
      <c r="W1430" s="267"/>
      <c r="X1430" s="267"/>
      <c r="Y1430" s="267"/>
      <c r="Z1430" s="267"/>
    </row>
    <row r="1431">
      <c r="A1431" s="382" t="s">
        <v>3295</v>
      </c>
      <c r="B1431" s="383">
        <v>474225.0</v>
      </c>
      <c r="C1431" s="384">
        <v>45802.0</v>
      </c>
      <c r="D1431" s="385" t="s">
        <v>202</v>
      </c>
      <c r="E1431" s="385" t="s">
        <v>425</v>
      </c>
      <c r="F1431" s="385" t="s">
        <v>3296</v>
      </c>
      <c r="G1431" s="386"/>
      <c r="H1431" s="387" t="s">
        <v>1362</v>
      </c>
      <c r="I1431" s="398">
        <v>396.64</v>
      </c>
      <c r="J1431" s="389" t="s">
        <v>3297</v>
      </c>
      <c r="K1431" s="267"/>
      <c r="L1431" s="267"/>
      <c r="M1431" s="267"/>
      <c r="N1431" s="267"/>
      <c r="O1431" s="267"/>
      <c r="P1431" s="267"/>
      <c r="Q1431" s="267"/>
      <c r="R1431" s="267"/>
      <c r="S1431" s="267"/>
      <c r="T1431" s="267"/>
      <c r="U1431" s="267"/>
      <c r="V1431" s="267"/>
      <c r="W1431" s="267"/>
      <c r="X1431" s="267"/>
      <c r="Y1431" s="267"/>
      <c r="Z1431" s="267"/>
    </row>
    <row r="1432">
      <c r="A1432" s="382">
        <v>17842.0</v>
      </c>
      <c r="B1432" s="383">
        <v>474226.0</v>
      </c>
      <c r="C1432" s="384">
        <v>45802.0</v>
      </c>
      <c r="D1432" s="385" t="s">
        <v>3298</v>
      </c>
      <c r="E1432" s="385" t="s">
        <v>1916</v>
      </c>
      <c r="F1432" s="385" t="s">
        <v>828</v>
      </c>
      <c r="G1432" s="386"/>
      <c r="H1432" s="387" t="s">
        <v>2463</v>
      </c>
      <c r="I1432" s="388">
        <f>749.55+987.9</f>
        <v>1737.45</v>
      </c>
      <c r="J1432" s="389" t="s">
        <v>3299</v>
      </c>
      <c r="K1432" s="267"/>
      <c r="L1432" s="267"/>
      <c r="M1432" s="267"/>
      <c r="N1432" s="267"/>
      <c r="O1432" s="267"/>
      <c r="P1432" s="267"/>
      <c r="Q1432" s="267"/>
      <c r="R1432" s="267"/>
      <c r="S1432" s="267"/>
      <c r="T1432" s="267"/>
      <c r="U1432" s="267"/>
      <c r="V1432" s="267"/>
      <c r="W1432" s="267"/>
      <c r="X1432" s="267"/>
      <c r="Y1432" s="267"/>
      <c r="Z1432" s="267"/>
    </row>
    <row r="1433">
      <c r="A1433" s="459"/>
      <c r="B1433" s="460">
        <v>474227.0</v>
      </c>
      <c r="C1433" s="461"/>
      <c r="D1433" s="462"/>
      <c r="E1433" s="462"/>
      <c r="F1433" s="462"/>
      <c r="G1433" s="462"/>
      <c r="H1433" s="463"/>
      <c r="I1433" s="464"/>
      <c r="J1433" s="465"/>
      <c r="K1433" s="466"/>
      <c r="L1433" s="466"/>
      <c r="M1433" s="466"/>
      <c r="N1433" s="466"/>
      <c r="O1433" s="466"/>
      <c r="P1433" s="466"/>
      <c r="Q1433" s="466"/>
      <c r="R1433" s="466"/>
      <c r="S1433" s="466"/>
      <c r="T1433" s="466"/>
      <c r="U1433" s="466"/>
      <c r="V1433" s="466"/>
      <c r="W1433" s="466"/>
      <c r="X1433" s="466"/>
      <c r="Y1433" s="466"/>
      <c r="Z1433" s="466"/>
    </row>
    <row r="1434">
      <c r="A1434" s="382">
        <v>17290.0</v>
      </c>
      <c r="B1434" s="383">
        <v>474228.0</v>
      </c>
      <c r="C1434" s="384">
        <v>45775.0</v>
      </c>
      <c r="D1434" s="385" t="s">
        <v>3300</v>
      </c>
      <c r="E1434" s="385" t="s">
        <v>65</v>
      </c>
      <c r="F1434" s="385" t="s">
        <v>65</v>
      </c>
      <c r="G1434" s="386"/>
      <c r="H1434" s="387" t="s">
        <v>1804</v>
      </c>
      <c r="I1434" s="398">
        <v>857.19</v>
      </c>
      <c r="J1434" s="389" t="s">
        <v>3301</v>
      </c>
      <c r="K1434" s="267"/>
      <c r="L1434" s="267"/>
      <c r="M1434" s="267"/>
      <c r="N1434" s="267"/>
      <c r="O1434" s="267"/>
      <c r="P1434" s="267"/>
      <c r="Q1434" s="267"/>
      <c r="R1434" s="267"/>
      <c r="S1434" s="267"/>
      <c r="T1434" s="267"/>
      <c r="U1434" s="267"/>
      <c r="V1434" s="267"/>
      <c r="W1434" s="267"/>
      <c r="X1434" s="267"/>
      <c r="Y1434" s="267"/>
      <c r="Z1434" s="267"/>
    </row>
    <row r="1435">
      <c r="A1435" s="382">
        <v>17585.0</v>
      </c>
      <c r="B1435" s="383">
        <v>474229.0</v>
      </c>
      <c r="C1435" s="384">
        <v>45775.0</v>
      </c>
      <c r="D1435" s="386"/>
      <c r="E1435" s="386"/>
      <c r="F1435" s="386"/>
      <c r="G1435" s="385" t="s">
        <v>3302</v>
      </c>
      <c r="H1435" s="387" t="s">
        <v>1378</v>
      </c>
      <c r="I1435" s="398">
        <v>92.56</v>
      </c>
      <c r="J1435" s="389" t="s">
        <v>3303</v>
      </c>
      <c r="K1435" s="267"/>
      <c r="L1435" s="267"/>
      <c r="M1435" s="267"/>
      <c r="N1435" s="267"/>
      <c r="O1435" s="267"/>
      <c r="P1435" s="267"/>
      <c r="Q1435" s="267"/>
      <c r="R1435" s="267"/>
      <c r="S1435" s="267"/>
      <c r="T1435" s="267"/>
      <c r="U1435" s="267"/>
      <c r="V1435" s="267"/>
      <c r="W1435" s="267"/>
      <c r="X1435" s="267"/>
      <c r="Y1435" s="267"/>
      <c r="Z1435" s="267"/>
    </row>
    <row r="1436">
      <c r="A1436" s="382">
        <v>17284.0</v>
      </c>
      <c r="B1436" s="383">
        <v>474230.0</v>
      </c>
      <c r="C1436" s="384">
        <v>45775.0</v>
      </c>
      <c r="D1436" s="386"/>
      <c r="E1436" s="386"/>
      <c r="F1436" s="386"/>
      <c r="G1436" s="385" t="s">
        <v>3302</v>
      </c>
      <c r="H1436" s="387" t="s">
        <v>1378</v>
      </c>
      <c r="I1436" s="398">
        <v>92.56</v>
      </c>
      <c r="J1436" s="389" t="s">
        <v>3304</v>
      </c>
      <c r="K1436" s="267"/>
      <c r="L1436" s="267"/>
      <c r="M1436" s="267"/>
      <c r="N1436" s="267"/>
      <c r="O1436" s="267"/>
      <c r="P1436" s="267"/>
      <c r="Q1436" s="267"/>
      <c r="R1436" s="267"/>
      <c r="S1436" s="267"/>
      <c r="T1436" s="267"/>
      <c r="U1436" s="267"/>
      <c r="V1436" s="267"/>
      <c r="W1436" s="267"/>
      <c r="X1436" s="267"/>
      <c r="Y1436" s="267"/>
      <c r="Z1436" s="267"/>
    </row>
    <row r="1437">
      <c r="A1437" s="382">
        <v>17213.0</v>
      </c>
      <c r="B1437" s="383">
        <v>474231.0</v>
      </c>
      <c r="C1437" s="384">
        <v>45775.0</v>
      </c>
      <c r="D1437" s="386"/>
      <c r="E1437" s="386"/>
      <c r="F1437" s="386"/>
      <c r="G1437" s="385" t="s">
        <v>3302</v>
      </c>
      <c r="H1437" s="387" t="s">
        <v>1378</v>
      </c>
      <c r="I1437" s="398">
        <v>92.56</v>
      </c>
      <c r="J1437" s="389" t="s">
        <v>3305</v>
      </c>
      <c r="K1437" s="267"/>
      <c r="L1437" s="267"/>
      <c r="M1437" s="267"/>
      <c r="N1437" s="267"/>
      <c r="O1437" s="267"/>
      <c r="P1437" s="267"/>
      <c r="Q1437" s="267"/>
      <c r="R1437" s="267"/>
      <c r="S1437" s="267"/>
      <c r="T1437" s="267"/>
      <c r="U1437" s="267"/>
      <c r="V1437" s="267"/>
      <c r="W1437" s="267"/>
      <c r="X1437" s="267"/>
      <c r="Y1437" s="267"/>
      <c r="Z1437" s="267"/>
    </row>
    <row r="1438">
      <c r="A1438" s="459"/>
      <c r="B1438" s="460">
        <v>474232.0</v>
      </c>
      <c r="C1438" s="461"/>
      <c r="D1438" s="462"/>
      <c r="E1438" s="462"/>
      <c r="F1438" s="462"/>
      <c r="G1438" s="462"/>
      <c r="H1438" s="463"/>
      <c r="I1438" s="464"/>
      <c r="J1438" s="465"/>
      <c r="K1438" s="466"/>
      <c r="L1438" s="466"/>
      <c r="M1438" s="466"/>
      <c r="N1438" s="466"/>
      <c r="O1438" s="466"/>
      <c r="P1438" s="466"/>
      <c r="Q1438" s="466"/>
      <c r="R1438" s="466"/>
      <c r="S1438" s="466"/>
      <c r="T1438" s="466"/>
      <c r="U1438" s="466"/>
      <c r="V1438" s="466"/>
      <c r="W1438" s="466"/>
      <c r="X1438" s="466"/>
      <c r="Y1438" s="466"/>
      <c r="Z1438" s="466"/>
    </row>
    <row r="1439">
      <c r="A1439" s="459"/>
      <c r="B1439" s="460">
        <v>474233.0</v>
      </c>
      <c r="C1439" s="461"/>
      <c r="D1439" s="462"/>
      <c r="E1439" s="462"/>
      <c r="F1439" s="462"/>
      <c r="G1439" s="462"/>
      <c r="H1439" s="463"/>
      <c r="I1439" s="464"/>
      <c r="J1439" s="465"/>
      <c r="K1439" s="466"/>
      <c r="L1439" s="466"/>
      <c r="M1439" s="466"/>
      <c r="N1439" s="466"/>
      <c r="O1439" s="466"/>
      <c r="P1439" s="466"/>
      <c r="Q1439" s="466"/>
      <c r="R1439" s="466"/>
      <c r="S1439" s="466"/>
      <c r="T1439" s="466"/>
      <c r="U1439" s="466"/>
      <c r="V1439" s="466"/>
      <c r="W1439" s="466"/>
      <c r="X1439" s="466"/>
      <c r="Y1439" s="466"/>
      <c r="Z1439" s="466"/>
    </row>
    <row r="1440">
      <c r="A1440" s="382" t="s">
        <v>3306</v>
      </c>
      <c r="B1440" s="383">
        <v>474234.0</v>
      </c>
      <c r="C1440" s="384">
        <v>45775.0</v>
      </c>
      <c r="D1440" s="385" t="s">
        <v>1605</v>
      </c>
      <c r="E1440" s="385" t="s">
        <v>198</v>
      </c>
      <c r="F1440" s="385" t="s">
        <v>3307</v>
      </c>
      <c r="G1440" s="386"/>
      <c r="H1440" s="387" t="s">
        <v>1349</v>
      </c>
      <c r="I1440" s="398">
        <v>396.64</v>
      </c>
      <c r="J1440" s="389" t="s">
        <v>3308</v>
      </c>
      <c r="K1440" s="267"/>
      <c r="L1440" s="267"/>
      <c r="M1440" s="267"/>
      <c r="N1440" s="267"/>
      <c r="O1440" s="267"/>
      <c r="P1440" s="267"/>
      <c r="Q1440" s="267"/>
      <c r="R1440" s="267"/>
      <c r="S1440" s="267"/>
      <c r="T1440" s="267"/>
      <c r="U1440" s="267"/>
      <c r="V1440" s="267"/>
      <c r="W1440" s="267"/>
      <c r="X1440" s="267"/>
      <c r="Y1440" s="267"/>
      <c r="Z1440" s="267"/>
    </row>
    <row r="1441">
      <c r="A1441" s="382">
        <v>17561.0</v>
      </c>
      <c r="B1441" s="383">
        <v>474235.0</v>
      </c>
      <c r="C1441" s="384">
        <v>45775.0</v>
      </c>
      <c r="D1441" s="385" t="s">
        <v>3309</v>
      </c>
      <c r="E1441" s="385" t="s">
        <v>949</v>
      </c>
      <c r="F1441" s="385" t="s">
        <v>3223</v>
      </c>
      <c r="G1441" s="386"/>
      <c r="H1441" s="387" t="s">
        <v>3310</v>
      </c>
      <c r="I1441" s="388">
        <f>3861.45+857.19</f>
        <v>4718.64</v>
      </c>
      <c r="J1441" s="389" t="s">
        <v>3311</v>
      </c>
      <c r="K1441" s="267"/>
      <c r="L1441" s="267"/>
      <c r="M1441" s="267"/>
      <c r="N1441" s="267"/>
      <c r="O1441" s="267"/>
      <c r="P1441" s="267"/>
      <c r="Q1441" s="267"/>
      <c r="R1441" s="267"/>
      <c r="S1441" s="267"/>
      <c r="T1441" s="267"/>
      <c r="U1441" s="267"/>
      <c r="V1441" s="267"/>
      <c r="W1441" s="267"/>
      <c r="X1441" s="267"/>
      <c r="Y1441" s="267"/>
      <c r="Z1441" s="267"/>
    </row>
    <row r="1442">
      <c r="A1442" s="472"/>
      <c r="B1442" s="383">
        <v>474236.0</v>
      </c>
      <c r="C1442" s="384">
        <v>45775.0</v>
      </c>
      <c r="D1442" s="385" t="s">
        <v>3312</v>
      </c>
      <c r="E1442" s="385" t="s">
        <v>3313</v>
      </c>
      <c r="F1442" s="385" t="s">
        <v>1010</v>
      </c>
      <c r="G1442" s="386"/>
      <c r="H1442" s="387" t="s">
        <v>1394</v>
      </c>
      <c r="I1442" s="398">
        <v>749.55</v>
      </c>
      <c r="J1442" s="389" t="s">
        <v>3314</v>
      </c>
      <c r="K1442" s="267"/>
      <c r="L1442" s="267"/>
      <c r="M1442" s="267"/>
      <c r="N1442" s="267"/>
      <c r="O1442" s="267"/>
      <c r="P1442" s="267"/>
      <c r="Q1442" s="267"/>
      <c r="R1442" s="267"/>
      <c r="S1442" s="267"/>
      <c r="T1442" s="267"/>
      <c r="U1442" s="267"/>
      <c r="V1442" s="267"/>
      <c r="W1442" s="267"/>
      <c r="X1442" s="267"/>
      <c r="Y1442" s="267"/>
      <c r="Z1442" s="267"/>
    </row>
    <row r="1443">
      <c r="A1443" s="382">
        <v>17261.0</v>
      </c>
      <c r="B1443" s="383">
        <v>474237.0</v>
      </c>
      <c r="C1443" s="384">
        <v>45775.0</v>
      </c>
      <c r="D1443" s="385" t="s">
        <v>214</v>
      </c>
      <c r="E1443" s="385" t="s">
        <v>3315</v>
      </c>
      <c r="F1443" s="385" t="s">
        <v>1330</v>
      </c>
      <c r="G1443" s="386"/>
      <c r="H1443" s="387" t="s">
        <v>1394</v>
      </c>
      <c r="I1443" s="398">
        <v>749.55</v>
      </c>
      <c r="J1443" s="389" t="s">
        <v>3316</v>
      </c>
      <c r="K1443" s="267"/>
      <c r="L1443" s="267"/>
      <c r="M1443" s="267"/>
      <c r="N1443" s="267"/>
      <c r="O1443" s="267"/>
      <c r="P1443" s="267"/>
      <c r="Q1443" s="267"/>
      <c r="R1443" s="267"/>
      <c r="S1443" s="267"/>
      <c r="T1443" s="267"/>
      <c r="U1443" s="267"/>
      <c r="V1443" s="267"/>
      <c r="W1443" s="267"/>
      <c r="X1443" s="267"/>
      <c r="Y1443" s="267"/>
      <c r="Z1443" s="267"/>
    </row>
    <row r="1444">
      <c r="A1444" s="382">
        <v>17074.0</v>
      </c>
      <c r="B1444" s="383">
        <v>474238.0</v>
      </c>
      <c r="C1444" s="384">
        <v>45775.0</v>
      </c>
      <c r="D1444" s="385" t="s">
        <v>3317</v>
      </c>
      <c r="E1444" s="385" t="s">
        <v>3318</v>
      </c>
      <c r="F1444" s="385" t="s">
        <v>3319</v>
      </c>
      <c r="G1444" s="386"/>
      <c r="H1444" s="387" t="s">
        <v>1394</v>
      </c>
      <c r="I1444" s="398">
        <v>749.55</v>
      </c>
      <c r="J1444" s="389" t="s">
        <v>3320</v>
      </c>
      <c r="K1444" s="267"/>
      <c r="L1444" s="267"/>
      <c r="M1444" s="267"/>
      <c r="N1444" s="267"/>
      <c r="O1444" s="267"/>
      <c r="P1444" s="267"/>
      <c r="Q1444" s="267"/>
      <c r="R1444" s="267"/>
      <c r="S1444" s="267"/>
      <c r="T1444" s="267"/>
      <c r="U1444" s="267"/>
      <c r="V1444" s="267"/>
      <c r="W1444" s="267"/>
      <c r="X1444" s="267"/>
      <c r="Y1444" s="267"/>
      <c r="Z1444" s="267"/>
    </row>
    <row r="1445">
      <c r="A1445" s="459"/>
      <c r="B1445" s="460">
        <v>474239.0</v>
      </c>
      <c r="C1445" s="461"/>
      <c r="D1445" s="462"/>
      <c r="E1445" s="462"/>
      <c r="F1445" s="462"/>
      <c r="G1445" s="462"/>
      <c r="H1445" s="463"/>
      <c r="I1445" s="464"/>
      <c r="J1445" s="465"/>
      <c r="K1445" s="466"/>
      <c r="L1445" s="466"/>
      <c r="M1445" s="466"/>
      <c r="N1445" s="466"/>
      <c r="O1445" s="466"/>
      <c r="P1445" s="466"/>
      <c r="Q1445" s="466"/>
      <c r="R1445" s="466"/>
      <c r="S1445" s="466"/>
      <c r="T1445" s="466"/>
      <c r="U1445" s="466"/>
      <c r="V1445" s="466"/>
      <c r="W1445" s="466"/>
      <c r="X1445" s="466"/>
      <c r="Y1445" s="466"/>
      <c r="Z1445" s="466"/>
    </row>
    <row r="1446">
      <c r="A1446" s="459"/>
      <c r="B1446" s="460">
        <v>474240.0</v>
      </c>
      <c r="C1446" s="461"/>
      <c r="D1446" s="462"/>
      <c r="E1446" s="462"/>
      <c r="F1446" s="462"/>
      <c r="G1446" s="462"/>
      <c r="H1446" s="463"/>
      <c r="I1446" s="464"/>
      <c r="J1446" s="465"/>
      <c r="K1446" s="466"/>
      <c r="L1446" s="466"/>
      <c r="M1446" s="466"/>
      <c r="N1446" s="466"/>
      <c r="O1446" s="466"/>
      <c r="P1446" s="466"/>
      <c r="Q1446" s="466"/>
      <c r="R1446" s="466"/>
      <c r="S1446" s="466"/>
      <c r="T1446" s="466"/>
      <c r="U1446" s="466"/>
      <c r="V1446" s="466"/>
      <c r="W1446" s="466"/>
      <c r="X1446" s="466"/>
      <c r="Y1446" s="466"/>
      <c r="Z1446" s="466"/>
    </row>
    <row r="1447">
      <c r="A1447" s="382">
        <v>17562.0</v>
      </c>
      <c r="B1447" s="383">
        <v>474241.0</v>
      </c>
      <c r="C1447" s="384">
        <v>45775.0</v>
      </c>
      <c r="D1447" s="385" t="s">
        <v>3321</v>
      </c>
      <c r="E1447" s="385" t="s">
        <v>3322</v>
      </c>
      <c r="F1447" s="385" t="s">
        <v>3323</v>
      </c>
      <c r="G1447" s="386"/>
      <c r="H1447" s="387" t="s">
        <v>3324</v>
      </c>
      <c r="I1447" s="388">
        <f>3861.45+857.19</f>
        <v>4718.64</v>
      </c>
      <c r="J1447" s="389" t="s">
        <v>3325</v>
      </c>
      <c r="K1447" s="267"/>
      <c r="L1447" s="267"/>
      <c r="M1447" s="267"/>
      <c r="N1447" s="267"/>
      <c r="O1447" s="267"/>
      <c r="P1447" s="267"/>
      <c r="Q1447" s="267"/>
      <c r="R1447" s="267"/>
      <c r="S1447" s="267"/>
      <c r="T1447" s="267"/>
      <c r="U1447" s="267"/>
      <c r="V1447" s="267"/>
      <c r="W1447" s="267"/>
      <c r="X1447" s="267"/>
      <c r="Y1447" s="267"/>
      <c r="Z1447" s="267"/>
    </row>
    <row r="1448">
      <c r="A1448" s="459"/>
      <c r="B1448" s="460">
        <v>474242.0</v>
      </c>
      <c r="C1448" s="461"/>
      <c r="D1448" s="462"/>
      <c r="E1448" s="462"/>
      <c r="F1448" s="462"/>
      <c r="G1448" s="462"/>
      <c r="H1448" s="463"/>
      <c r="I1448" s="464"/>
      <c r="J1448" s="465"/>
      <c r="K1448" s="466"/>
      <c r="L1448" s="466"/>
      <c r="M1448" s="466"/>
      <c r="N1448" s="466"/>
      <c r="O1448" s="466"/>
      <c r="P1448" s="466"/>
      <c r="Q1448" s="466"/>
      <c r="R1448" s="466"/>
      <c r="S1448" s="466"/>
      <c r="T1448" s="466"/>
      <c r="U1448" s="466"/>
      <c r="V1448" s="466"/>
      <c r="W1448" s="466"/>
      <c r="X1448" s="466"/>
      <c r="Y1448" s="466"/>
      <c r="Z1448" s="466"/>
    </row>
    <row r="1449">
      <c r="A1449" s="382">
        <v>17176.0</v>
      </c>
      <c r="B1449" s="383">
        <v>474243.0</v>
      </c>
      <c r="C1449" s="384">
        <v>45775.0</v>
      </c>
      <c r="D1449" s="385" t="s">
        <v>2771</v>
      </c>
      <c r="E1449" s="385" t="s">
        <v>693</v>
      </c>
      <c r="F1449" s="385" t="s">
        <v>3326</v>
      </c>
      <c r="G1449" s="386"/>
      <c r="H1449" s="387" t="s">
        <v>1394</v>
      </c>
      <c r="I1449" s="398">
        <v>749.55</v>
      </c>
      <c r="J1449" s="389" t="s">
        <v>3327</v>
      </c>
      <c r="K1449" s="267"/>
      <c r="L1449" s="267"/>
      <c r="M1449" s="267"/>
      <c r="N1449" s="267"/>
      <c r="O1449" s="267"/>
      <c r="P1449" s="267"/>
      <c r="Q1449" s="267"/>
      <c r="R1449" s="267"/>
      <c r="S1449" s="267"/>
      <c r="T1449" s="267"/>
      <c r="U1449" s="267"/>
      <c r="V1449" s="267"/>
      <c r="W1449" s="267"/>
      <c r="X1449" s="267"/>
      <c r="Y1449" s="267"/>
      <c r="Z1449" s="267"/>
    </row>
    <row r="1450">
      <c r="A1450" s="382">
        <v>17359.0</v>
      </c>
      <c r="B1450" s="383">
        <v>474244.0</v>
      </c>
      <c r="C1450" s="384">
        <v>45775.0</v>
      </c>
      <c r="D1450" s="386"/>
      <c r="E1450" s="386"/>
      <c r="F1450" s="386"/>
      <c r="G1450" s="385" t="s">
        <v>3328</v>
      </c>
      <c r="H1450" s="387" t="s">
        <v>1378</v>
      </c>
      <c r="I1450" s="398">
        <v>92.56</v>
      </c>
      <c r="J1450" s="389" t="s">
        <v>3329</v>
      </c>
      <c r="K1450" s="267"/>
      <c r="L1450" s="267"/>
      <c r="M1450" s="267"/>
      <c r="N1450" s="267"/>
      <c r="O1450" s="267"/>
      <c r="P1450" s="267"/>
      <c r="Q1450" s="267"/>
      <c r="R1450" s="267"/>
      <c r="S1450" s="267"/>
      <c r="T1450" s="267"/>
      <c r="U1450" s="267"/>
      <c r="V1450" s="267"/>
      <c r="W1450" s="267"/>
      <c r="X1450" s="267"/>
      <c r="Y1450" s="267"/>
      <c r="Z1450" s="267"/>
    </row>
    <row r="1451">
      <c r="A1451" s="382" t="s">
        <v>3330</v>
      </c>
      <c r="B1451" s="383">
        <v>474245.0</v>
      </c>
      <c r="C1451" s="384">
        <v>45776.0</v>
      </c>
      <c r="D1451" s="385" t="s">
        <v>514</v>
      </c>
      <c r="E1451" s="385" t="s">
        <v>105</v>
      </c>
      <c r="F1451" s="385" t="s">
        <v>367</v>
      </c>
      <c r="G1451" s="386"/>
      <c r="H1451" s="387" t="s">
        <v>1365</v>
      </c>
      <c r="I1451" s="388">
        <f>396.64*4</f>
        <v>1586.56</v>
      </c>
      <c r="J1451" s="389" t="s">
        <v>3331</v>
      </c>
      <c r="K1451" s="267"/>
      <c r="L1451" s="267"/>
      <c r="M1451" s="267"/>
      <c r="N1451" s="267"/>
      <c r="O1451" s="267"/>
      <c r="P1451" s="267"/>
      <c r="Q1451" s="267"/>
      <c r="R1451" s="267"/>
      <c r="S1451" s="267"/>
      <c r="T1451" s="267"/>
      <c r="U1451" s="267"/>
      <c r="V1451" s="267"/>
      <c r="W1451" s="267"/>
      <c r="X1451" s="267"/>
      <c r="Y1451" s="267"/>
      <c r="Z1451" s="267"/>
    </row>
    <row r="1452">
      <c r="A1452" s="382" t="s">
        <v>3332</v>
      </c>
      <c r="B1452" s="383">
        <v>474246.0</v>
      </c>
      <c r="C1452" s="384">
        <v>45776.0</v>
      </c>
      <c r="D1452" s="385" t="s">
        <v>610</v>
      </c>
      <c r="E1452" s="385" t="s">
        <v>447</v>
      </c>
      <c r="F1452" s="385" t="s">
        <v>1879</v>
      </c>
      <c r="G1452" s="386"/>
      <c r="H1452" s="387" t="s">
        <v>1349</v>
      </c>
      <c r="I1452" s="398">
        <v>396.64</v>
      </c>
      <c r="J1452" s="389" t="s">
        <v>3333</v>
      </c>
      <c r="K1452" s="267"/>
      <c r="L1452" s="267"/>
      <c r="M1452" s="267"/>
      <c r="N1452" s="267"/>
      <c r="O1452" s="267"/>
      <c r="P1452" s="267"/>
      <c r="Q1452" s="267"/>
      <c r="R1452" s="267"/>
      <c r="S1452" s="267"/>
      <c r="T1452" s="267"/>
      <c r="U1452" s="267"/>
      <c r="V1452" s="267"/>
      <c r="W1452" s="267"/>
      <c r="X1452" s="267"/>
      <c r="Y1452" s="267"/>
      <c r="Z1452" s="267"/>
    </row>
    <row r="1453">
      <c r="A1453" s="459"/>
      <c r="B1453" s="460">
        <v>474247.0</v>
      </c>
      <c r="C1453" s="461"/>
      <c r="D1453" s="462"/>
      <c r="E1453" s="462"/>
      <c r="F1453" s="462"/>
      <c r="G1453" s="462"/>
      <c r="H1453" s="463"/>
      <c r="I1453" s="464"/>
      <c r="J1453" s="465"/>
      <c r="K1453" s="466"/>
      <c r="L1453" s="466"/>
      <c r="M1453" s="466"/>
      <c r="N1453" s="466"/>
      <c r="O1453" s="466"/>
      <c r="P1453" s="466"/>
      <c r="Q1453" s="466"/>
      <c r="R1453" s="466"/>
      <c r="S1453" s="466"/>
      <c r="T1453" s="466"/>
      <c r="U1453" s="466"/>
      <c r="V1453" s="466"/>
      <c r="W1453" s="466"/>
      <c r="X1453" s="466"/>
      <c r="Y1453" s="466"/>
      <c r="Z1453" s="466"/>
    </row>
    <row r="1454">
      <c r="A1454" s="382">
        <v>17181.0</v>
      </c>
      <c r="B1454" s="383">
        <v>474248.0</v>
      </c>
      <c r="C1454" s="384">
        <v>45776.0</v>
      </c>
      <c r="D1454" s="386"/>
      <c r="E1454" s="386"/>
      <c r="F1454" s="386"/>
      <c r="G1454" s="385" t="s">
        <v>3334</v>
      </c>
      <c r="H1454" s="387" t="s">
        <v>874</v>
      </c>
      <c r="I1454" s="398">
        <v>9796.16</v>
      </c>
      <c r="J1454" s="389" t="s">
        <v>3335</v>
      </c>
      <c r="K1454" s="267"/>
      <c r="L1454" s="267"/>
      <c r="M1454" s="267"/>
      <c r="N1454" s="267"/>
      <c r="O1454" s="267"/>
      <c r="P1454" s="267"/>
      <c r="Q1454" s="267"/>
      <c r="R1454" s="267"/>
      <c r="S1454" s="267"/>
      <c r="T1454" s="267"/>
      <c r="U1454" s="267"/>
      <c r="V1454" s="267"/>
      <c r="W1454" s="267"/>
      <c r="X1454" s="267"/>
      <c r="Y1454" s="267"/>
      <c r="Z1454" s="267"/>
    </row>
    <row r="1455">
      <c r="A1455" s="382">
        <v>17514.0</v>
      </c>
      <c r="B1455" s="383">
        <v>474249.0</v>
      </c>
      <c r="C1455" s="384">
        <v>45776.0</v>
      </c>
      <c r="D1455" s="385" t="s">
        <v>450</v>
      </c>
      <c r="E1455" s="385" t="s">
        <v>3336</v>
      </c>
      <c r="F1455" s="385" t="s">
        <v>105</v>
      </c>
      <c r="G1455" s="386"/>
      <c r="H1455" s="387" t="s">
        <v>1394</v>
      </c>
      <c r="I1455" s="398">
        <v>749.55</v>
      </c>
      <c r="J1455" s="389" t="s">
        <v>3337</v>
      </c>
      <c r="K1455" s="267"/>
      <c r="L1455" s="267"/>
      <c r="M1455" s="267"/>
      <c r="N1455" s="267"/>
      <c r="O1455" s="267"/>
      <c r="P1455" s="267"/>
      <c r="Q1455" s="267"/>
      <c r="R1455" s="267"/>
      <c r="S1455" s="267"/>
      <c r="T1455" s="267"/>
      <c r="U1455" s="267"/>
      <c r="V1455" s="267"/>
      <c r="W1455" s="267"/>
      <c r="X1455" s="267"/>
      <c r="Y1455" s="267"/>
      <c r="Z1455" s="267"/>
    </row>
    <row r="1456">
      <c r="A1456" s="382" t="s">
        <v>3338</v>
      </c>
      <c r="B1456" s="383">
        <v>474250.0</v>
      </c>
      <c r="C1456" s="384">
        <v>45776.0</v>
      </c>
      <c r="D1456" s="385" t="s">
        <v>3269</v>
      </c>
      <c r="E1456" s="385" t="s">
        <v>105</v>
      </c>
      <c r="F1456" s="385" t="s">
        <v>952</v>
      </c>
      <c r="G1456" s="386"/>
      <c r="H1456" s="387" t="s">
        <v>1739</v>
      </c>
      <c r="I1456" s="388">
        <f>396.64*6</f>
        <v>2379.84</v>
      </c>
      <c r="J1456" s="389" t="s">
        <v>3339</v>
      </c>
      <c r="K1456" s="267"/>
      <c r="L1456" s="267"/>
      <c r="M1456" s="267"/>
      <c r="N1456" s="267"/>
      <c r="O1456" s="267"/>
      <c r="P1456" s="267"/>
      <c r="Q1456" s="267"/>
      <c r="R1456" s="267"/>
      <c r="S1456" s="267"/>
      <c r="T1456" s="267"/>
      <c r="U1456" s="267"/>
      <c r="V1456" s="267"/>
      <c r="W1456" s="267"/>
      <c r="X1456" s="267"/>
      <c r="Y1456" s="267"/>
      <c r="Z1456" s="267"/>
    </row>
    <row r="1457">
      <c r="A1457" s="379"/>
      <c r="B1457" s="345">
        <v>476250.0</v>
      </c>
      <c r="C1457" s="439"/>
      <c r="D1457" s="348"/>
      <c r="E1457" s="348"/>
      <c r="F1457" s="348"/>
      <c r="G1457" s="348"/>
      <c r="H1457" s="436"/>
      <c r="I1457" s="350">
        <f>SUM(I5:I1456)</f>
        <v>9641130.695</v>
      </c>
      <c r="J1457" s="380"/>
      <c r="K1457" s="17"/>
      <c r="L1457" s="17"/>
      <c r="M1457" s="17"/>
      <c r="N1457" s="17"/>
      <c r="O1457" s="17"/>
      <c r="P1457" s="17"/>
      <c r="Q1457" s="17"/>
      <c r="R1457" s="17"/>
      <c r="S1457" s="17"/>
      <c r="T1457" s="17"/>
      <c r="U1457" s="17"/>
      <c r="V1457" s="17"/>
      <c r="W1457" s="17"/>
      <c r="X1457" s="17"/>
      <c r="Y1457" s="17"/>
      <c r="Z1457" s="17"/>
    </row>
    <row r="1458">
      <c r="A1458" s="382" t="s">
        <v>3340</v>
      </c>
      <c r="B1458" s="383">
        <v>476251.0</v>
      </c>
      <c r="C1458" s="384">
        <v>45776.0</v>
      </c>
      <c r="D1458" s="386"/>
      <c r="E1458" s="386"/>
      <c r="F1458" s="386"/>
      <c r="G1458" s="385" t="s">
        <v>3341</v>
      </c>
      <c r="H1458" s="387" t="s">
        <v>1349</v>
      </c>
      <c r="I1458" s="398">
        <v>396.64</v>
      </c>
      <c r="J1458" s="389" t="s">
        <v>3342</v>
      </c>
      <c r="K1458" s="267"/>
      <c r="L1458" s="267"/>
      <c r="M1458" s="267"/>
      <c r="N1458" s="267"/>
      <c r="O1458" s="267"/>
      <c r="P1458" s="267"/>
      <c r="Q1458" s="267"/>
      <c r="R1458" s="267"/>
      <c r="S1458" s="267"/>
      <c r="T1458" s="267"/>
      <c r="U1458" s="267"/>
      <c r="V1458" s="267"/>
      <c r="W1458" s="267"/>
      <c r="X1458" s="267"/>
      <c r="Y1458" s="267"/>
      <c r="Z1458" s="267"/>
    </row>
    <row r="1459">
      <c r="A1459" s="382" t="s">
        <v>3343</v>
      </c>
      <c r="B1459" s="383">
        <v>476252.0</v>
      </c>
      <c r="C1459" s="384">
        <v>45776.0</v>
      </c>
      <c r="D1459" s="386"/>
      <c r="E1459" s="386"/>
      <c r="F1459" s="386"/>
      <c r="G1459" s="385" t="s">
        <v>3341</v>
      </c>
      <c r="H1459" s="387" t="s">
        <v>1349</v>
      </c>
      <c r="I1459" s="398">
        <v>396.64</v>
      </c>
      <c r="J1459" s="389" t="s">
        <v>3344</v>
      </c>
      <c r="K1459" s="267"/>
      <c r="L1459" s="267"/>
      <c r="M1459" s="267"/>
      <c r="N1459" s="267"/>
      <c r="O1459" s="267"/>
      <c r="P1459" s="267"/>
      <c r="Q1459" s="267"/>
      <c r="R1459" s="267"/>
      <c r="S1459" s="267"/>
      <c r="T1459" s="267"/>
      <c r="U1459" s="267"/>
      <c r="V1459" s="267"/>
      <c r="W1459" s="267"/>
      <c r="X1459" s="267"/>
      <c r="Y1459" s="267"/>
      <c r="Z1459" s="267"/>
    </row>
    <row r="1460">
      <c r="A1460" s="382" t="s">
        <v>3345</v>
      </c>
      <c r="B1460" s="383">
        <v>476253.0</v>
      </c>
      <c r="C1460" s="384">
        <v>45776.0</v>
      </c>
      <c r="D1460" s="385" t="s">
        <v>3346</v>
      </c>
      <c r="E1460" s="385" t="s">
        <v>242</v>
      </c>
      <c r="F1460" s="385" t="s">
        <v>1935</v>
      </c>
      <c r="G1460" s="386"/>
      <c r="H1460" s="387" t="s">
        <v>1349</v>
      </c>
      <c r="I1460" s="398">
        <v>396.64</v>
      </c>
      <c r="J1460" s="389" t="s">
        <v>3347</v>
      </c>
      <c r="K1460" s="267"/>
      <c r="L1460" s="267"/>
      <c r="M1460" s="267"/>
      <c r="N1460" s="267"/>
      <c r="O1460" s="267"/>
      <c r="P1460" s="267"/>
      <c r="Q1460" s="267"/>
      <c r="R1460" s="267"/>
      <c r="S1460" s="267"/>
      <c r="T1460" s="267"/>
      <c r="U1460" s="267"/>
      <c r="V1460" s="267"/>
      <c r="W1460" s="267"/>
      <c r="X1460" s="267"/>
      <c r="Y1460" s="267"/>
      <c r="Z1460" s="267"/>
    </row>
    <row r="1461">
      <c r="A1461" s="382" t="s">
        <v>3348</v>
      </c>
      <c r="B1461" s="383">
        <v>476254.0</v>
      </c>
      <c r="C1461" s="384">
        <v>45776.0</v>
      </c>
      <c r="D1461" s="385" t="s">
        <v>3349</v>
      </c>
      <c r="E1461" s="385" t="s">
        <v>3350</v>
      </c>
      <c r="F1461" s="385" t="s">
        <v>692</v>
      </c>
      <c r="G1461" s="386"/>
      <c r="H1461" s="387" t="s">
        <v>1394</v>
      </c>
      <c r="I1461" s="398">
        <v>749.55</v>
      </c>
      <c r="J1461" s="389" t="s">
        <v>3351</v>
      </c>
      <c r="K1461" s="267"/>
      <c r="L1461" s="267"/>
      <c r="M1461" s="267"/>
      <c r="N1461" s="267"/>
      <c r="O1461" s="267"/>
      <c r="P1461" s="267"/>
      <c r="Q1461" s="267"/>
      <c r="R1461" s="267"/>
      <c r="S1461" s="267"/>
      <c r="T1461" s="267"/>
      <c r="U1461" s="267"/>
      <c r="V1461" s="267"/>
      <c r="W1461" s="267"/>
      <c r="X1461" s="267"/>
      <c r="Y1461" s="267"/>
      <c r="Z1461" s="267"/>
    </row>
    <row r="1462">
      <c r="A1462" s="379"/>
      <c r="B1462" s="345">
        <v>476255.0</v>
      </c>
      <c r="C1462" s="439"/>
      <c r="D1462" s="348"/>
      <c r="E1462" s="348"/>
      <c r="F1462" s="348"/>
      <c r="G1462" s="348"/>
      <c r="H1462" s="436"/>
      <c r="I1462" s="350"/>
      <c r="J1462" s="380"/>
      <c r="K1462" s="17"/>
      <c r="L1462" s="17"/>
      <c r="M1462" s="17"/>
      <c r="N1462" s="17"/>
      <c r="O1462" s="17"/>
      <c r="P1462" s="17"/>
      <c r="Q1462" s="17"/>
      <c r="R1462" s="17"/>
      <c r="S1462" s="17"/>
      <c r="T1462" s="17"/>
      <c r="U1462" s="17"/>
      <c r="V1462" s="17"/>
      <c r="W1462" s="17"/>
      <c r="X1462" s="17"/>
      <c r="Y1462" s="17"/>
      <c r="Z1462" s="17"/>
    </row>
    <row r="1463">
      <c r="A1463" s="382" t="s">
        <v>3352</v>
      </c>
      <c r="B1463" s="383">
        <v>476256.0</v>
      </c>
      <c r="C1463" s="384">
        <v>45776.0</v>
      </c>
      <c r="D1463" s="385" t="s">
        <v>3353</v>
      </c>
      <c r="E1463" s="385" t="s">
        <v>230</v>
      </c>
      <c r="F1463" s="385" t="s">
        <v>451</v>
      </c>
      <c r="G1463" s="386"/>
      <c r="H1463" s="387" t="s">
        <v>1349</v>
      </c>
      <c r="I1463" s="398">
        <v>396.64</v>
      </c>
      <c r="J1463" s="389" t="s">
        <v>3354</v>
      </c>
      <c r="K1463" s="267"/>
      <c r="L1463" s="267"/>
      <c r="M1463" s="267"/>
      <c r="N1463" s="267"/>
      <c r="O1463" s="267"/>
      <c r="P1463" s="267"/>
      <c r="Q1463" s="267"/>
      <c r="R1463" s="267"/>
      <c r="S1463" s="267"/>
      <c r="T1463" s="267"/>
      <c r="U1463" s="267"/>
      <c r="V1463" s="267"/>
      <c r="W1463" s="267"/>
      <c r="X1463" s="267"/>
      <c r="Y1463" s="267"/>
      <c r="Z1463" s="267"/>
    </row>
    <row r="1464">
      <c r="A1464" s="379"/>
      <c r="B1464" s="345">
        <v>476257.0</v>
      </c>
      <c r="C1464" s="439"/>
      <c r="D1464" s="348"/>
      <c r="E1464" s="348"/>
      <c r="F1464" s="348"/>
      <c r="G1464" s="348"/>
      <c r="H1464" s="436"/>
      <c r="I1464" s="350"/>
      <c r="J1464" s="380"/>
      <c r="K1464" s="17"/>
      <c r="L1464" s="17"/>
      <c r="M1464" s="17"/>
      <c r="N1464" s="17"/>
      <c r="O1464" s="17"/>
      <c r="P1464" s="17"/>
      <c r="Q1464" s="17"/>
      <c r="R1464" s="17"/>
      <c r="S1464" s="17"/>
      <c r="T1464" s="17"/>
      <c r="U1464" s="17"/>
      <c r="V1464" s="17"/>
      <c r="W1464" s="17"/>
      <c r="X1464" s="17"/>
      <c r="Y1464" s="17"/>
      <c r="Z1464" s="17"/>
    </row>
    <row r="1465">
      <c r="A1465" s="441" t="s">
        <v>68</v>
      </c>
      <c r="B1465" s="442">
        <v>476258.0</v>
      </c>
      <c r="C1465" s="443"/>
      <c r="D1465" s="469" t="s">
        <v>68</v>
      </c>
      <c r="E1465" s="444"/>
      <c r="F1465" s="444"/>
      <c r="G1465" s="469" t="s">
        <v>68</v>
      </c>
      <c r="H1465" s="445" t="s">
        <v>68</v>
      </c>
      <c r="I1465" s="446">
        <v>0.0</v>
      </c>
      <c r="J1465" s="447" t="s">
        <v>68</v>
      </c>
      <c r="K1465" s="339"/>
      <c r="L1465" s="339"/>
      <c r="M1465" s="339"/>
      <c r="N1465" s="339"/>
      <c r="O1465" s="339"/>
      <c r="P1465" s="339"/>
      <c r="Q1465" s="339"/>
      <c r="R1465" s="339"/>
      <c r="S1465" s="339"/>
      <c r="T1465" s="339"/>
      <c r="U1465" s="339"/>
      <c r="V1465" s="339"/>
      <c r="W1465" s="339"/>
      <c r="X1465" s="339"/>
      <c r="Y1465" s="339"/>
      <c r="Z1465" s="339"/>
    </row>
    <row r="1466">
      <c r="A1466" s="382">
        <v>17519.0</v>
      </c>
      <c r="B1466" s="383">
        <v>476259.0</v>
      </c>
      <c r="C1466" s="384">
        <v>45807.0</v>
      </c>
      <c r="D1466" s="261" t="s">
        <v>3355</v>
      </c>
      <c r="E1466" s="386"/>
      <c r="F1466" s="386"/>
      <c r="G1466" s="385"/>
      <c r="H1466" s="387" t="s">
        <v>1394</v>
      </c>
      <c r="I1466" s="398">
        <v>749.55</v>
      </c>
      <c r="J1466" s="389" t="s">
        <v>3356</v>
      </c>
      <c r="K1466" s="267"/>
      <c r="L1466" s="267"/>
      <c r="M1466" s="267"/>
      <c r="N1466" s="267"/>
      <c r="O1466" s="267"/>
      <c r="P1466" s="267"/>
      <c r="Q1466" s="267"/>
      <c r="R1466" s="267"/>
      <c r="S1466" s="267"/>
      <c r="T1466" s="267"/>
      <c r="U1466" s="267"/>
      <c r="V1466" s="267"/>
      <c r="W1466" s="267"/>
      <c r="X1466" s="267"/>
      <c r="Y1466" s="267"/>
      <c r="Z1466" s="267"/>
    </row>
    <row r="1467">
      <c r="A1467" s="379"/>
      <c r="B1467" s="345">
        <v>476260.0</v>
      </c>
      <c r="C1467" s="439"/>
      <c r="D1467" s="348"/>
      <c r="E1467" s="348"/>
      <c r="F1467" s="348"/>
      <c r="G1467" s="348"/>
      <c r="H1467" s="436"/>
      <c r="I1467" s="350"/>
      <c r="J1467" s="380"/>
      <c r="K1467" s="17"/>
      <c r="L1467" s="17"/>
      <c r="M1467" s="17"/>
      <c r="N1467" s="17"/>
      <c r="O1467" s="17"/>
      <c r="P1467" s="17"/>
      <c r="Q1467" s="17"/>
      <c r="R1467" s="17"/>
      <c r="S1467" s="17"/>
      <c r="T1467" s="17"/>
      <c r="U1467" s="17"/>
      <c r="V1467" s="17"/>
      <c r="W1467" s="17"/>
      <c r="X1467" s="17"/>
      <c r="Y1467" s="17"/>
      <c r="Z1467" s="17"/>
    </row>
    <row r="1468">
      <c r="A1468" s="382" t="s">
        <v>3357</v>
      </c>
      <c r="B1468" s="383">
        <v>476261.0</v>
      </c>
      <c r="C1468" s="384">
        <v>45782.0</v>
      </c>
      <c r="D1468" s="385" t="s">
        <v>1656</v>
      </c>
      <c r="E1468" s="385" t="s">
        <v>174</v>
      </c>
      <c r="F1468" s="385" t="s">
        <v>582</v>
      </c>
      <c r="G1468" s="386"/>
      <c r="H1468" s="387" t="s">
        <v>1349</v>
      </c>
      <c r="I1468" s="398">
        <v>396.64</v>
      </c>
      <c r="J1468" s="389" t="s">
        <v>3358</v>
      </c>
      <c r="K1468" s="267"/>
      <c r="L1468" s="267"/>
      <c r="M1468" s="267"/>
      <c r="N1468" s="267"/>
      <c r="O1468" s="267"/>
      <c r="P1468" s="267"/>
      <c r="Q1468" s="267"/>
      <c r="R1468" s="267"/>
      <c r="S1468" s="267"/>
      <c r="T1468" s="267"/>
      <c r="U1468" s="267"/>
      <c r="V1468" s="267"/>
      <c r="W1468" s="267"/>
      <c r="X1468" s="267"/>
      <c r="Y1468" s="267"/>
      <c r="Z1468" s="267"/>
    </row>
    <row r="1469">
      <c r="A1469" s="379"/>
      <c r="B1469" s="345">
        <v>476262.0</v>
      </c>
      <c r="C1469" s="439"/>
      <c r="D1469" s="348"/>
      <c r="E1469" s="348"/>
      <c r="F1469" s="348"/>
      <c r="G1469" s="348"/>
      <c r="H1469" s="436"/>
      <c r="I1469" s="350"/>
      <c r="J1469" s="380"/>
      <c r="K1469" s="17"/>
      <c r="L1469" s="17"/>
      <c r="M1469" s="17"/>
      <c r="N1469" s="17"/>
      <c r="O1469" s="17"/>
      <c r="P1469" s="17"/>
      <c r="Q1469" s="17"/>
      <c r="R1469" s="17"/>
      <c r="S1469" s="17"/>
      <c r="T1469" s="17"/>
      <c r="U1469" s="17"/>
      <c r="V1469" s="17"/>
      <c r="W1469" s="17"/>
      <c r="X1469" s="17"/>
      <c r="Y1469" s="17"/>
      <c r="Z1469" s="17"/>
    </row>
    <row r="1470">
      <c r="A1470" s="379"/>
      <c r="B1470" s="345">
        <v>476263.0</v>
      </c>
      <c r="C1470" s="439"/>
      <c r="D1470" s="348"/>
      <c r="E1470" s="348"/>
      <c r="F1470" s="348"/>
      <c r="G1470" s="348"/>
      <c r="H1470" s="436"/>
      <c r="I1470" s="350"/>
      <c r="J1470" s="380"/>
      <c r="K1470" s="17"/>
      <c r="L1470" s="17"/>
      <c r="M1470" s="17"/>
      <c r="N1470" s="17"/>
      <c r="O1470" s="17"/>
      <c r="P1470" s="17"/>
      <c r="Q1470" s="17"/>
      <c r="R1470" s="17"/>
      <c r="S1470" s="17"/>
      <c r="T1470" s="17"/>
      <c r="U1470" s="17"/>
      <c r="V1470" s="17"/>
      <c r="W1470" s="17"/>
      <c r="X1470" s="17"/>
      <c r="Y1470" s="17"/>
      <c r="Z1470" s="17"/>
    </row>
    <row r="1471">
      <c r="A1471" s="382" t="s">
        <v>3359</v>
      </c>
      <c r="B1471" s="383">
        <v>476264.0</v>
      </c>
      <c r="C1471" s="384">
        <v>45777.0</v>
      </c>
      <c r="D1471" s="385" t="s">
        <v>1427</v>
      </c>
      <c r="E1471" s="385" t="s">
        <v>104</v>
      </c>
      <c r="F1471" s="385" t="s">
        <v>1469</v>
      </c>
      <c r="G1471" s="386"/>
      <c r="H1471" s="387" t="s">
        <v>3360</v>
      </c>
      <c r="I1471" s="398">
        <v>396.64</v>
      </c>
      <c r="J1471" s="389" t="s">
        <v>3361</v>
      </c>
      <c r="K1471" s="267"/>
      <c r="L1471" s="267"/>
      <c r="M1471" s="267"/>
      <c r="N1471" s="267"/>
      <c r="O1471" s="267"/>
      <c r="P1471" s="267"/>
      <c r="Q1471" s="267"/>
      <c r="R1471" s="267"/>
      <c r="S1471" s="267"/>
      <c r="T1471" s="267"/>
      <c r="U1471" s="267"/>
      <c r="V1471" s="267"/>
      <c r="W1471" s="267"/>
      <c r="X1471" s="267"/>
      <c r="Y1471" s="267"/>
      <c r="Z1471" s="267"/>
    </row>
    <row r="1472">
      <c r="A1472" s="382">
        <v>17363.0</v>
      </c>
      <c r="B1472" s="383">
        <v>476265.0</v>
      </c>
      <c r="C1472" s="384">
        <v>45777.0</v>
      </c>
      <c r="D1472" s="385" t="s">
        <v>3362</v>
      </c>
      <c r="E1472" s="385" t="s">
        <v>828</v>
      </c>
      <c r="F1472" s="385" t="s">
        <v>173</v>
      </c>
      <c r="G1472" s="386"/>
      <c r="H1472" s="387" t="s">
        <v>2463</v>
      </c>
      <c r="I1472" s="388">
        <f>749.55+987.9</f>
        <v>1737.45</v>
      </c>
      <c r="J1472" s="389" t="s">
        <v>3363</v>
      </c>
      <c r="K1472" s="267"/>
      <c r="L1472" s="267"/>
      <c r="M1472" s="267"/>
      <c r="N1472" s="267"/>
      <c r="O1472" s="267"/>
      <c r="P1472" s="267"/>
      <c r="Q1472" s="267"/>
      <c r="R1472" s="267"/>
      <c r="S1472" s="267"/>
      <c r="T1472" s="267"/>
      <c r="U1472" s="267"/>
      <c r="V1472" s="267"/>
      <c r="W1472" s="267"/>
      <c r="X1472" s="267"/>
      <c r="Y1472" s="267"/>
      <c r="Z1472" s="267"/>
    </row>
    <row r="1473">
      <c r="A1473" s="382">
        <v>16442.0</v>
      </c>
      <c r="B1473" s="383">
        <v>476266.0</v>
      </c>
      <c r="C1473" s="384">
        <v>45777.0</v>
      </c>
      <c r="D1473" s="386"/>
      <c r="E1473" s="386"/>
      <c r="F1473" s="386"/>
      <c r="G1473" s="385" t="s">
        <v>3260</v>
      </c>
      <c r="H1473" s="387" t="s">
        <v>1228</v>
      </c>
      <c r="I1473" s="398">
        <v>163220.82</v>
      </c>
      <c r="J1473" s="389" t="s">
        <v>3364</v>
      </c>
      <c r="K1473" s="267"/>
      <c r="L1473" s="267"/>
      <c r="M1473" s="267"/>
      <c r="N1473" s="267"/>
      <c r="O1473" s="267"/>
      <c r="P1473" s="267"/>
      <c r="Q1473" s="267"/>
      <c r="R1473" s="267"/>
      <c r="S1473" s="267"/>
      <c r="T1473" s="267"/>
      <c r="U1473" s="267"/>
      <c r="V1473" s="267"/>
      <c r="W1473" s="267"/>
      <c r="X1473" s="267"/>
      <c r="Y1473" s="267"/>
      <c r="Z1473" s="267"/>
    </row>
    <row r="1474">
      <c r="A1474" s="382" t="s">
        <v>3365</v>
      </c>
      <c r="B1474" s="383">
        <v>476267.0</v>
      </c>
      <c r="C1474" s="384">
        <v>45777.0</v>
      </c>
      <c r="D1474" s="385" t="s">
        <v>877</v>
      </c>
      <c r="E1474" s="385" t="s">
        <v>1549</v>
      </c>
      <c r="F1474" s="385" t="s">
        <v>1330</v>
      </c>
      <c r="G1474" s="386"/>
      <c r="H1474" s="387" t="s">
        <v>1362</v>
      </c>
      <c r="I1474" s="388">
        <f>396.64*2</f>
        <v>793.28</v>
      </c>
      <c r="J1474" s="389" t="s">
        <v>3366</v>
      </c>
      <c r="K1474" s="267"/>
      <c r="L1474" s="267"/>
      <c r="M1474" s="267"/>
      <c r="N1474" s="267"/>
      <c r="O1474" s="267"/>
      <c r="P1474" s="267"/>
      <c r="Q1474" s="267"/>
      <c r="R1474" s="267"/>
      <c r="S1474" s="267"/>
      <c r="T1474" s="267"/>
      <c r="U1474" s="267"/>
      <c r="V1474" s="267"/>
      <c r="W1474" s="267"/>
      <c r="X1474" s="267"/>
      <c r="Y1474" s="267"/>
      <c r="Z1474" s="267"/>
    </row>
    <row r="1475">
      <c r="A1475" s="382" t="s">
        <v>3367</v>
      </c>
      <c r="B1475" s="383">
        <v>476268.0</v>
      </c>
      <c r="C1475" s="384">
        <v>45777.0</v>
      </c>
      <c r="D1475" s="385" t="s">
        <v>877</v>
      </c>
      <c r="E1475" s="385" t="s">
        <v>1549</v>
      </c>
      <c r="F1475" s="385" t="s">
        <v>1330</v>
      </c>
      <c r="G1475" s="386"/>
      <c r="H1475" s="387" t="s">
        <v>1349</v>
      </c>
      <c r="I1475" s="388">
        <f>396.64</f>
        <v>396.64</v>
      </c>
      <c r="J1475" s="389" t="s">
        <v>3368</v>
      </c>
      <c r="K1475" s="267"/>
      <c r="L1475" s="267"/>
      <c r="M1475" s="267"/>
      <c r="N1475" s="267"/>
      <c r="O1475" s="267"/>
      <c r="P1475" s="267"/>
      <c r="Q1475" s="267"/>
      <c r="R1475" s="267"/>
      <c r="S1475" s="267"/>
      <c r="T1475" s="267"/>
      <c r="U1475" s="267"/>
      <c r="V1475" s="267"/>
      <c r="W1475" s="267"/>
      <c r="X1475" s="267"/>
      <c r="Y1475" s="267"/>
      <c r="Z1475" s="267"/>
    </row>
    <row r="1476">
      <c r="A1476" s="382" t="s">
        <v>3369</v>
      </c>
      <c r="B1476" s="383">
        <v>476269.0</v>
      </c>
      <c r="C1476" s="384">
        <v>45777.0</v>
      </c>
      <c r="D1476" s="385" t="s">
        <v>3370</v>
      </c>
      <c r="E1476" s="385" t="s">
        <v>698</v>
      </c>
      <c r="F1476" s="385" t="s">
        <v>1571</v>
      </c>
      <c r="G1476" s="386"/>
      <c r="H1476" s="387" t="s">
        <v>1349</v>
      </c>
      <c r="I1476" s="398">
        <v>396.64</v>
      </c>
      <c r="J1476" s="389" t="s">
        <v>3371</v>
      </c>
      <c r="K1476" s="267"/>
      <c r="L1476" s="267"/>
      <c r="M1476" s="267"/>
      <c r="N1476" s="267"/>
      <c r="O1476" s="267"/>
      <c r="P1476" s="267"/>
      <c r="Q1476" s="267"/>
      <c r="R1476" s="267"/>
      <c r="S1476" s="267"/>
      <c r="T1476" s="267"/>
      <c r="U1476" s="267"/>
      <c r="V1476" s="267"/>
      <c r="W1476" s="267"/>
      <c r="X1476" s="267"/>
      <c r="Y1476" s="267"/>
      <c r="Z1476" s="267"/>
    </row>
    <row r="1477">
      <c r="A1477" s="379"/>
      <c r="B1477" s="345">
        <v>476270.0</v>
      </c>
      <c r="C1477" s="439"/>
      <c r="D1477" s="348"/>
      <c r="E1477" s="348"/>
      <c r="F1477" s="348"/>
      <c r="G1477" s="348"/>
      <c r="H1477" s="436"/>
      <c r="I1477" s="350"/>
      <c r="J1477" s="380"/>
      <c r="K1477" s="17"/>
      <c r="L1477" s="17"/>
      <c r="M1477" s="17"/>
      <c r="N1477" s="17"/>
      <c r="O1477" s="17"/>
      <c r="P1477" s="17"/>
      <c r="Q1477" s="17"/>
      <c r="R1477" s="17"/>
      <c r="S1477" s="17"/>
      <c r="T1477" s="17"/>
      <c r="U1477" s="17"/>
      <c r="V1477" s="17"/>
      <c r="W1477" s="17"/>
      <c r="X1477" s="17"/>
      <c r="Y1477" s="17"/>
      <c r="Z1477" s="17"/>
    </row>
    <row r="1478">
      <c r="A1478" s="379"/>
      <c r="B1478" s="345">
        <v>476271.0</v>
      </c>
      <c r="C1478" s="439"/>
      <c r="D1478" s="348"/>
      <c r="E1478" s="348"/>
      <c r="F1478" s="348"/>
      <c r="G1478" s="348"/>
      <c r="H1478" s="436"/>
      <c r="I1478" s="350"/>
      <c r="J1478" s="380"/>
      <c r="K1478" s="17"/>
      <c r="L1478" s="17"/>
      <c r="M1478" s="17"/>
      <c r="N1478" s="17"/>
      <c r="O1478" s="17"/>
      <c r="P1478" s="17"/>
      <c r="Q1478" s="17"/>
      <c r="R1478" s="17"/>
      <c r="S1478" s="17"/>
      <c r="T1478" s="17"/>
      <c r="U1478" s="17"/>
      <c r="V1478" s="17"/>
      <c r="W1478" s="17"/>
      <c r="X1478" s="17"/>
      <c r="Y1478" s="17"/>
      <c r="Z1478" s="17"/>
    </row>
    <row r="1479">
      <c r="A1479" s="382">
        <v>17010.0</v>
      </c>
      <c r="B1479" s="383">
        <v>476272.0</v>
      </c>
      <c r="C1479" s="384">
        <v>45777.0</v>
      </c>
      <c r="D1479" s="385" t="s">
        <v>3372</v>
      </c>
      <c r="E1479" s="385" t="s">
        <v>3373</v>
      </c>
      <c r="F1479" s="385" t="s">
        <v>437</v>
      </c>
      <c r="G1479" s="386"/>
      <c r="H1479" s="387" t="s">
        <v>1378</v>
      </c>
      <c r="I1479" s="398">
        <v>92.56</v>
      </c>
      <c r="J1479" s="389" t="s">
        <v>3374</v>
      </c>
      <c r="K1479" s="267"/>
      <c r="L1479" s="267"/>
      <c r="M1479" s="267"/>
      <c r="N1479" s="267"/>
      <c r="O1479" s="267"/>
      <c r="P1479" s="267"/>
      <c r="Q1479" s="267"/>
      <c r="R1479" s="267"/>
      <c r="S1479" s="267"/>
      <c r="T1479" s="267"/>
      <c r="U1479" s="267"/>
      <c r="V1479" s="267"/>
      <c r="W1479" s="267"/>
      <c r="X1479" s="267"/>
      <c r="Y1479" s="267"/>
      <c r="Z1479" s="267"/>
    </row>
    <row r="1480">
      <c r="A1480" s="382">
        <v>14050.0</v>
      </c>
      <c r="B1480" s="383">
        <v>476273.0</v>
      </c>
      <c r="C1480" s="384">
        <v>45779.0</v>
      </c>
      <c r="D1480" s="385" t="s">
        <v>2476</v>
      </c>
      <c r="E1480" s="385" t="s">
        <v>174</v>
      </c>
      <c r="F1480" s="385" t="s">
        <v>2477</v>
      </c>
      <c r="G1480" s="386"/>
      <c r="H1480" s="387" t="s">
        <v>1804</v>
      </c>
      <c r="I1480" s="398">
        <v>857.19</v>
      </c>
      <c r="J1480" s="389" t="s">
        <v>3375</v>
      </c>
      <c r="K1480" s="267"/>
      <c r="L1480" s="267"/>
      <c r="M1480" s="267"/>
      <c r="N1480" s="267"/>
      <c r="O1480" s="267"/>
      <c r="P1480" s="267"/>
      <c r="Q1480" s="267"/>
      <c r="R1480" s="267"/>
      <c r="S1480" s="267"/>
      <c r="T1480" s="267"/>
      <c r="U1480" s="267"/>
      <c r="V1480" s="267"/>
      <c r="W1480" s="267"/>
      <c r="X1480" s="267"/>
      <c r="Y1480" s="267"/>
      <c r="Z1480" s="267"/>
    </row>
    <row r="1481">
      <c r="A1481" s="382" t="s">
        <v>3376</v>
      </c>
      <c r="B1481" s="383">
        <v>476274.0</v>
      </c>
      <c r="C1481" s="384">
        <v>45779.0</v>
      </c>
      <c r="D1481" s="385" t="s">
        <v>3377</v>
      </c>
      <c r="E1481" s="385" t="s">
        <v>65</v>
      </c>
      <c r="F1481" s="385" t="s">
        <v>1891</v>
      </c>
      <c r="G1481" s="386"/>
      <c r="H1481" s="387" t="s">
        <v>1502</v>
      </c>
      <c r="I1481" s="388">
        <f>396.64*3</f>
        <v>1189.92</v>
      </c>
      <c r="J1481" s="389" t="s">
        <v>3378</v>
      </c>
      <c r="K1481" s="267"/>
      <c r="L1481" s="267"/>
      <c r="M1481" s="267"/>
      <c r="N1481" s="267"/>
      <c r="O1481" s="267"/>
      <c r="P1481" s="267"/>
      <c r="Q1481" s="267"/>
      <c r="R1481" s="267"/>
      <c r="S1481" s="267"/>
      <c r="T1481" s="267"/>
      <c r="U1481" s="267"/>
      <c r="V1481" s="267"/>
      <c r="W1481" s="267"/>
      <c r="X1481" s="267"/>
      <c r="Y1481" s="267"/>
      <c r="Z1481" s="267"/>
    </row>
    <row r="1482">
      <c r="A1482" s="379"/>
      <c r="B1482" s="345">
        <v>476275.0</v>
      </c>
      <c r="C1482" s="439"/>
      <c r="D1482" s="348"/>
      <c r="E1482" s="348"/>
      <c r="F1482" s="348"/>
      <c r="G1482" s="348"/>
      <c r="H1482" s="436"/>
      <c r="I1482" s="350"/>
      <c r="J1482" s="380"/>
      <c r="K1482" s="17"/>
      <c r="L1482" s="17"/>
      <c r="M1482" s="17"/>
      <c r="N1482" s="17"/>
      <c r="O1482" s="17"/>
      <c r="P1482" s="17"/>
      <c r="Q1482" s="17"/>
      <c r="R1482" s="17"/>
      <c r="S1482" s="17"/>
      <c r="T1482" s="17"/>
      <c r="U1482" s="17"/>
      <c r="V1482" s="17"/>
      <c r="W1482" s="17"/>
      <c r="X1482" s="17"/>
      <c r="Y1482" s="17"/>
      <c r="Z1482" s="17"/>
    </row>
    <row r="1483">
      <c r="A1483" s="379"/>
      <c r="B1483" s="345">
        <v>476276.0</v>
      </c>
      <c r="C1483" s="439"/>
      <c r="D1483" s="348"/>
      <c r="E1483" s="348"/>
      <c r="F1483" s="348"/>
      <c r="G1483" s="348"/>
      <c r="H1483" s="436"/>
      <c r="I1483" s="350"/>
      <c r="J1483" s="380"/>
      <c r="K1483" s="17"/>
      <c r="L1483" s="17"/>
      <c r="M1483" s="17"/>
      <c r="N1483" s="17"/>
      <c r="O1483" s="17"/>
      <c r="P1483" s="17"/>
      <c r="Q1483" s="17"/>
      <c r="R1483" s="17"/>
      <c r="S1483" s="17"/>
      <c r="T1483" s="17"/>
      <c r="U1483" s="17"/>
      <c r="V1483" s="17"/>
      <c r="W1483" s="17"/>
      <c r="X1483" s="17"/>
      <c r="Y1483" s="17"/>
      <c r="Z1483" s="17"/>
    </row>
    <row r="1484">
      <c r="A1484" s="382" t="s">
        <v>3379</v>
      </c>
      <c r="B1484" s="383">
        <v>476277.0</v>
      </c>
      <c r="C1484" s="384">
        <v>45779.0</v>
      </c>
      <c r="D1484" s="385" t="s">
        <v>3380</v>
      </c>
      <c r="E1484" s="385" t="s">
        <v>415</v>
      </c>
      <c r="F1484" s="385" t="s">
        <v>1883</v>
      </c>
      <c r="G1484" s="386"/>
      <c r="H1484" s="387" t="s">
        <v>1349</v>
      </c>
      <c r="I1484" s="398">
        <v>396.64</v>
      </c>
      <c r="J1484" s="389" t="s">
        <v>3381</v>
      </c>
      <c r="K1484" s="267"/>
      <c r="L1484" s="267"/>
      <c r="M1484" s="267"/>
      <c r="N1484" s="267"/>
      <c r="O1484" s="267"/>
      <c r="P1484" s="267"/>
      <c r="Q1484" s="267"/>
      <c r="R1484" s="267"/>
      <c r="S1484" s="267"/>
      <c r="T1484" s="267"/>
      <c r="U1484" s="267"/>
      <c r="V1484" s="267"/>
      <c r="W1484" s="267"/>
      <c r="X1484" s="267"/>
      <c r="Y1484" s="267"/>
      <c r="Z1484" s="267"/>
    </row>
    <row r="1485">
      <c r="A1485" s="382" t="s">
        <v>3382</v>
      </c>
      <c r="B1485" s="383">
        <v>476278.0</v>
      </c>
      <c r="C1485" s="384">
        <v>45779.0</v>
      </c>
      <c r="D1485" s="385" t="s">
        <v>3214</v>
      </c>
      <c r="E1485" s="385" t="s">
        <v>1251</v>
      </c>
      <c r="F1485" s="385" t="s">
        <v>1791</v>
      </c>
      <c r="G1485" s="386"/>
      <c r="H1485" s="387" t="s">
        <v>1502</v>
      </c>
      <c r="I1485" s="388">
        <f>396.64*3</f>
        <v>1189.92</v>
      </c>
      <c r="J1485" s="389" t="s">
        <v>3383</v>
      </c>
      <c r="K1485" s="267"/>
      <c r="L1485" s="267"/>
      <c r="M1485" s="267"/>
      <c r="N1485" s="267"/>
      <c r="O1485" s="267"/>
      <c r="P1485" s="267"/>
      <c r="Q1485" s="267"/>
      <c r="R1485" s="267"/>
      <c r="S1485" s="267"/>
      <c r="T1485" s="267"/>
      <c r="U1485" s="267"/>
      <c r="V1485" s="267"/>
      <c r="W1485" s="267"/>
      <c r="X1485" s="267"/>
      <c r="Y1485" s="267"/>
      <c r="Z1485" s="267"/>
    </row>
    <row r="1486">
      <c r="A1486" s="382">
        <v>17451.0</v>
      </c>
      <c r="B1486" s="383">
        <v>476279.0</v>
      </c>
      <c r="C1486" s="384">
        <v>45779.0</v>
      </c>
      <c r="D1486" s="385" t="s">
        <v>2803</v>
      </c>
      <c r="E1486" s="385" t="s">
        <v>99</v>
      </c>
      <c r="F1486" s="385" t="s">
        <v>3384</v>
      </c>
      <c r="G1486" s="386"/>
      <c r="H1486" s="387" t="s">
        <v>2181</v>
      </c>
      <c r="I1486" s="388">
        <f>92.56+209.27</f>
        <v>301.83</v>
      </c>
      <c r="J1486" s="389" t="s">
        <v>3385</v>
      </c>
      <c r="K1486" s="267"/>
      <c r="L1486" s="267"/>
      <c r="M1486" s="267"/>
      <c r="N1486" s="267"/>
      <c r="O1486" s="267"/>
      <c r="P1486" s="267"/>
      <c r="Q1486" s="267"/>
      <c r="R1486" s="267"/>
      <c r="S1486" s="267"/>
      <c r="T1486" s="267"/>
      <c r="U1486" s="267"/>
      <c r="V1486" s="267"/>
      <c r="W1486" s="267"/>
      <c r="X1486" s="267"/>
      <c r="Y1486" s="267"/>
      <c r="Z1486" s="267"/>
    </row>
    <row r="1487">
      <c r="A1487" s="344" t="s">
        <v>3386</v>
      </c>
      <c r="B1487" s="345">
        <v>476280.0</v>
      </c>
      <c r="C1487" s="473">
        <v>45779.0</v>
      </c>
      <c r="D1487" s="304" t="s">
        <v>3387</v>
      </c>
      <c r="E1487" s="348"/>
      <c r="F1487" s="347"/>
      <c r="G1487" s="347" t="s">
        <v>3388</v>
      </c>
      <c r="H1487" s="349" t="s">
        <v>2058</v>
      </c>
      <c r="I1487" s="352">
        <v>209.27</v>
      </c>
      <c r="J1487" s="351" t="s">
        <v>3389</v>
      </c>
      <c r="K1487" s="17"/>
      <c r="L1487" s="17"/>
      <c r="M1487" s="17"/>
      <c r="N1487" s="17"/>
      <c r="O1487" s="17"/>
      <c r="P1487" s="17"/>
      <c r="Q1487" s="17"/>
      <c r="R1487" s="17"/>
      <c r="S1487" s="17"/>
      <c r="T1487" s="17"/>
      <c r="U1487" s="17"/>
      <c r="V1487" s="17"/>
      <c r="W1487" s="17"/>
      <c r="X1487" s="17"/>
      <c r="Y1487" s="17"/>
      <c r="Z1487" s="17"/>
    </row>
    <row r="1488">
      <c r="A1488" s="379"/>
      <c r="B1488" s="345">
        <v>476281.0</v>
      </c>
      <c r="C1488" s="439"/>
      <c r="D1488" s="348"/>
      <c r="E1488" s="348"/>
      <c r="F1488" s="348"/>
      <c r="G1488" s="348"/>
      <c r="H1488" s="436"/>
      <c r="I1488" s="350"/>
      <c r="J1488" s="380"/>
      <c r="K1488" s="17"/>
      <c r="L1488" s="17"/>
      <c r="M1488" s="17"/>
      <c r="N1488" s="17"/>
      <c r="O1488" s="17"/>
      <c r="P1488" s="17"/>
      <c r="Q1488" s="17"/>
      <c r="R1488" s="17"/>
      <c r="S1488" s="17"/>
      <c r="T1488" s="17"/>
      <c r="U1488" s="17"/>
      <c r="V1488" s="17"/>
      <c r="W1488" s="17"/>
      <c r="X1488" s="17"/>
      <c r="Y1488" s="17"/>
      <c r="Z1488" s="17"/>
    </row>
    <row r="1489">
      <c r="A1489" s="344" t="s">
        <v>3390</v>
      </c>
      <c r="B1489" s="345">
        <v>476282.0</v>
      </c>
      <c r="C1489" s="346">
        <v>45782.0</v>
      </c>
      <c r="D1489" s="347" t="s">
        <v>3391</v>
      </c>
      <c r="E1489" s="347" t="s">
        <v>230</v>
      </c>
      <c r="F1489" s="347" t="s">
        <v>65</v>
      </c>
      <c r="G1489" s="348"/>
      <c r="H1489" s="436"/>
      <c r="I1489" s="350"/>
      <c r="J1489" s="380"/>
      <c r="K1489" s="17"/>
      <c r="L1489" s="17"/>
      <c r="M1489" s="17"/>
      <c r="N1489" s="17"/>
      <c r="O1489" s="17"/>
      <c r="P1489" s="17"/>
      <c r="Q1489" s="17"/>
      <c r="R1489" s="17"/>
      <c r="S1489" s="17"/>
      <c r="T1489" s="17"/>
      <c r="U1489" s="17"/>
      <c r="V1489" s="17"/>
      <c r="W1489" s="17"/>
      <c r="X1489" s="17"/>
      <c r="Y1489" s="17"/>
      <c r="Z1489" s="17"/>
    </row>
    <row r="1490">
      <c r="A1490" s="379"/>
      <c r="B1490" s="345">
        <v>476283.0</v>
      </c>
      <c r="C1490" s="439"/>
      <c r="D1490" s="348"/>
      <c r="E1490" s="348"/>
      <c r="F1490" s="348"/>
      <c r="G1490" s="348"/>
      <c r="H1490" s="436"/>
      <c r="I1490" s="350"/>
      <c r="J1490" s="380"/>
      <c r="K1490" s="17"/>
      <c r="L1490" s="17"/>
      <c r="M1490" s="17"/>
      <c r="N1490" s="17"/>
      <c r="O1490" s="17"/>
      <c r="P1490" s="17"/>
      <c r="Q1490" s="17"/>
      <c r="R1490" s="17"/>
      <c r="S1490" s="17"/>
      <c r="T1490" s="17"/>
      <c r="U1490" s="17"/>
      <c r="V1490" s="17"/>
      <c r="W1490" s="17"/>
      <c r="X1490" s="17"/>
      <c r="Y1490" s="17"/>
      <c r="Z1490" s="17"/>
    </row>
    <row r="1491">
      <c r="A1491" s="382">
        <v>17708.0</v>
      </c>
      <c r="B1491" s="383">
        <v>476284.0</v>
      </c>
      <c r="C1491" s="384">
        <v>45782.0</v>
      </c>
      <c r="D1491" s="385" t="s">
        <v>98</v>
      </c>
      <c r="E1491" s="385" t="s">
        <v>99</v>
      </c>
      <c r="F1491" s="385" t="s">
        <v>100</v>
      </c>
      <c r="G1491" s="386"/>
      <c r="H1491" s="387" t="s">
        <v>1434</v>
      </c>
      <c r="I1491" s="398">
        <v>809.31</v>
      </c>
      <c r="J1491" s="389" t="s">
        <v>3392</v>
      </c>
      <c r="K1491" s="267"/>
      <c r="L1491" s="267"/>
      <c r="M1491" s="267"/>
      <c r="N1491" s="267"/>
      <c r="O1491" s="267"/>
      <c r="P1491" s="267"/>
      <c r="Q1491" s="267"/>
      <c r="R1491" s="267"/>
      <c r="S1491" s="267"/>
      <c r="T1491" s="267"/>
      <c r="U1491" s="267"/>
      <c r="V1491" s="267"/>
      <c r="W1491" s="267"/>
      <c r="X1491" s="267"/>
      <c r="Y1491" s="267"/>
      <c r="Z1491" s="267"/>
    </row>
    <row r="1492">
      <c r="A1492" s="382" t="s">
        <v>3393</v>
      </c>
      <c r="B1492" s="383">
        <v>476285.0</v>
      </c>
      <c r="C1492" s="384">
        <v>45782.0</v>
      </c>
      <c r="D1492" s="385" t="s">
        <v>1812</v>
      </c>
      <c r="E1492" s="385" t="s">
        <v>1549</v>
      </c>
      <c r="F1492" s="385" t="s">
        <v>1330</v>
      </c>
      <c r="G1492" s="386"/>
      <c r="H1492" s="387" t="s">
        <v>1349</v>
      </c>
      <c r="I1492" s="398">
        <v>396.64</v>
      </c>
      <c r="J1492" s="389" t="s">
        <v>3394</v>
      </c>
      <c r="K1492" s="267"/>
      <c r="L1492" s="267"/>
      <c r="M1492" s="267"/>
      <c r="N1492" s="267"/>
      <c r="O1492" s="267"/>
      <c r="P1492" s="267"/>
      <c r="Q1492" s="267"/>
      <c r="R1492" s="267"/>
      <c r="S1492" s="267"/>
      <c r="T1492" s="267"/>
      <c r="U1492" s="267"/>
      <c r="V1492" s="267"/>
      <c r="W1492" s="267"/>
      <c r="X1492" s="267"/>
      <c r="Y1492" s="267"/>
      <c r="Z1492" s="267"/>
    </row>
    <row r="1493">
      <c r="A1493" s="382" t="s">
        <v>3395</v>
      </c>
      <c r="B1493" s="383">
        <v>476286.0</v>
      </c>
      <c r="C1493" s="384">
        <v>45782.0</v>
      </c>
      <c r="D1493" s="385" t="s">
        <v>3396</v>
      </c>
      <c r="E1493" s="385" t="s">
        <v>1156</v>
      </c>
      <c r="F1493" s="385" t="s">
        <v>198</v>
      </c>
      <c r="G1493" s="386"/>
      <c r="H1493" s="387" t="s">
        <v>1362</v>
      </c>
      <c r="I1493" s="388">
        <f>396.64*2</f>
        <v>793.28</v>
      </c>
      <c r="J1493" s="389" t="s">
        <v>3397</v>
      </c>
      <c r="K1493" s="267"/>
      <c r="L1493" s="267"/>
      <c r="M1493" s="267"/>
      <c r="N1493" s="267"/>
      <c r="O1493" s="267"/>
      <c r="P1493" s="267"/>
      <c r="Q1493" s="267"/>
      <c r="R1493" s="267"/>
      <c r="S1493" s="267"/>
      <c r="T1493" s="267"/>
      <c r="U1493" s="267"/>
      <c r="V1493" s="267"/>
      <c r="W1493" s="267"/>
      <c r="X1493" s="267"/>
      <c r="Y1493" s="267"/>
      <c r="Z1493" s="267"/>
    </row>
    <row r="1494">
      <c r="A1494" s="382">
        <v>17671.0</v>
      </c>
      <c r="B1494" s="383">
        <v>476287.0</v>
      </c>
      <c r="C1494" s="384">
        <v>45782.0</v>
      </c>
      <c r="D1494" s="385" t="s">
        <v>1586</v>
      </c>
      <c r="E1494" s="385" t="s">
        <v>3313</v>
      </c>
      <c r="F1494" s="385" t="s">
        <v>1010</v>
      </c>
      <c r="G1494" s="386"/>
      <c r="H1494" s="387" t="s">
        <v>2678</v>
      </c>
      <c r="I1494" s="398">
        <v>987.9</v>
      </c>
      <c r="J1494" s="389" t="s">
        <v>3398</v>
      </c>
      <c r="K1494" s="267"/>
      <c r="L1494" s="267"/>
      <c r="M1494" s="267"/>
      <c r="N1494" s="267"/>
      <c r="O1494" s="267"/>
      <c r="P1494" s="267"/>
      <c r="Q1494" s="267"/>
      <c r="R1494" s="267"/>
      <c r="S1494" s="267"/>
      <c r="T1494" s="267"/>
      <c r="U1494" s="267"/>
      <c r="V1494" s="267"/>
      <c r="W1494" s="267"/>
      <c r="X1494" s="267"/>
      <c r="Y1494" s="267"/>
      <c r="Z1494" s="267"/>
    </row>
    <row r="1495">
      <c r="A1495" s="382">
        <v>17627.0</v>
      </c>
      <c r="B1495" s="383">
        <v>476288.0</v>
      </c>
      <c r="C1495" s="384">
        <v>45783.0</v>
      </c>
      <c r="D1495" s="385" t="s">
        <v>3399</v>
      </c>
      <c r="E1495" s="385" t="s">
        <v>1475</v>
      </c>
      <c r="F1495" s="385" t="s">
        <v>587</v>
      </c>
      <c r="G1495" s="386"/>
      <c r="H1495" s="387" t="s">
        <v>1378</v>
      </c>
      <c r="I1495" s="398">
        <v>92.56</v>
      </c>
      <c r="J1495" s="389" t="s">
        <v>3400</v>
      </c>
      <c r="K1495" s="267"/>
      <c r="L1495" s="267"/>
      <c r="M1495" s="267"/>
      <c r="N1495" s="267"/>
      <c r="O1495" s="267"/>
      <c r="P1495" s="267"/>
      <c r="Q1495" s="267"/>
      <c r="R1495" s="267"/>
      <c r="S1495" s="267"/>
      <c r="T1495" s="267"/>
      <c r="U1495" s="267"/>
      <c r="V1495" s="267"/>
      <c r="W1495" s="267"/>
      <c r="X1495" s="267"/>
      <c r="Y1495" s="267"/>
      <c r="Z1495" s="267"/>
    </row>
    <row r="1496">
      <c r="A1496" s="379"/>
      <c r="B1496" s="345">
        <v>476289.0</v>
      </c>
      <c r="C1496" s="439"/>
      <c r="D1496" s="348"/>
      <c r="E1496" s="348"/>
      <c r="F1496" s="348"/>
      <c r="G1496" s="348"/>
      <c r="H1496" s="436"/>
      <c r="I1496" s="350"/>
      <c r="J1496" s="380"/>
      <c r="K1496" s="17"/>
      <c r="L1496" s="17"/>
      <c r="M1496" s="17"/>
      <c r="N1496" s="17"/>
      <c r="O1496" s="17"/>
      <c r="P1496" s="17"/>
      <c r="Q1496" s="17"/>
      <c r="R1496" s="17"/>
      <c r="S1496" s="17"/>
      <c r="T1496" s="17"/>
      <c r="U1496" s="17"/>
      <c r="V1496" s="17"/>
      <c r="W1496" s="17"/>
      <c r="X1496" s="17"/>
      <c r="Y1496" s="17"/>
      <c r="Z1496" s="17"/>
    </row>
    <row r="1497">
      <c r="A1497" s="379"/>
      <c r="B1497" s="345">
        <v>476290.0</v>
      </c>
      <c r="C1497" s="439"/>
      <c r="D1497" s="348"/>
      <c r="E1497" s="348"/>
      <c r="F1497" s="348"/>
      <c r="G1497" s="348"/>
      <c r="H1497" s="436"/>
      <c r="I1497" s="350"/>
      <c r="J1497" s="380"/>
      <c r="K1497" s="17"/>
      <c r="L1497" s="17"/>
      <c r="M1497" s="17"/>
      <c r="N1497" s="17"/>
      <c r="O1497" s="17"/>
      <c r="P1497" s="17"/>
      <c r="Q1497" s="17"/>
      <c r="R1497" s="17"/>
      <c r="S1497" s="17"/>
      <c r="T1497" s="17"/>
      <c r="U1497" s="17"/>
      <c r="V1497" s="17"/>
      <c r="W1497" s="17"/>
      <c r="X1497" s="17"/>
      <c r="Y1497" s="17"/>
      <c r="Z1497" s="17"/>
    </row>
    <row r="1498">
      <c r="A1498" s="379"/>
      <c r="B1498" s="345">
        <v>476291.0</v>
      </c>
      <c r="C1498" s="439"/>
      <c r="D1498" s="348"/>
      <c r="E1498" s="348"/>
      <c r="F1498" s="348"/>
      <c r="G1498" s="348"/>
      <c r="H1498" s="436"/>
      <c r="I1498" s="350"/>
      <c r="J1498" s="380"/>
      <c r="K1498" s="17"/>
      <c r="L1498" s="17"/>
      <c r="M1498" s="17"/>
      <c r="N1498" s="17"/>
      <c r="O1498" s="17"/>
      <c r="P1498" s="17"/>
      <c r="Q1498" s="17"/>
      <c r="R1498" s="17"/>
      <c r="S1498" s="17"/>
      <c r="T1498" s="17"/>
      <c r="U1498" s="17"/>
      <c r="V1498" s="17"/>
      <c r="W1498" s="17"/>
      <c r="X1498" s="17"/>
      <c r="Y1498" s="17"/>
      <c r="Z1498" s="17"/>
    </row>
    <row r="1499">
      <c r="A1499" s="379"/>
      <c r="B1499" s="345">
        <v>476292.0</v>
      </c>
      <c r="C1499" s="439"/>
      <c r="D1499" s="348"/>
      <c r="E1499" s="348"/>
      <c r="F1499" s="348"/>
      <c r="G1499" s="348"/>
      <c r="H1499" s="436"/>
      <c r="I1499" s="350"/>
      <c r="J1499" s="380"/>
      <c r="K1499" s="17"/>
      <c r="L1499" s="17"/>
      <c r="M1499" s="17"/>
      <c r="N1499" s="17"/>
      <c r="O1499" s="17"/>
      <c r="P1499" s="17"/>
      <c r="Q1499" s="17"/>
      <c r="R1499" s="17"/>
      <c r="S1499" s="17"/>
      <c r="T1499" s="17"/>
      <c r="U1499" s="17"/>
      <c r="V1499" s="17"/>
      <c r="W1499" s="17"/>
      <c r="X1499" s="17"/>
      <c r="Y1499" s="17"/>
      <c r="Z1499" s="17"/>
    </row>
    <row r="1500">
      <c r="A1500" s="379"/>
      <c r="B1500" s="345">
        <v>476293.0</v>
      </c>
      <c r="C1500" s="439"/>
      <c r="D1500" s="348"/>
      <c r="E1500" s="348"/>
      <c r="F1500" s="348"/>
      <c r="G1500" s="348"/>
      <c r="H1500" s="436"/>
      <c r="I1500" s="350"/>
      <c r="J1500" s="380"/>
      <c r="K1500" s="17"/>
      <c r="L1500" s="17"/>
      <c r="M1500" s="17"/>
      <c r="N1500" s="17"/>
      <c r="O1500" s="17"/>
      <c r="P1500" s="17"/>
      <c r="Q1500" s="17"/>
      <c r="R1500" s="17"/>
      <c r="S1500" s="17"/>
      <c r="T1500" s="17"/>
      <c r="U1500" s="17"/>
      <c r="V1500" s="17"/>
      <c r="W1500" s="17"/>
      <c r="X1500" s="17"/>
      <c r="Y1500" s="17"/>
      <c r="Z1500" s="17"/>
    </row>
    <row r="1501">
      <c r="A1501" s="379"/>
      <c r="B1501" s="345">
        <v>476294.0</v>
      </c>
      <c r="C1501" s="439"/>
      <c r="D1501" s="348"/>
      <c r="E1501" s="348"/>
      <c r="F1501" s="348"/>
      <c r="G1501" s="348"/>
      <c r="H1501" s="436"/>
      <c r="I1501" s="350"/>
      <c r="J1501" s="380"/>
      <c r="K1501" s="17"/>
      <c r="L1501" s="17"/>
      <c r="M1501" s="17"/>
      <c r="N1501" s="17"/>
      <c r="O1501" s="17"/>
      <c r="P1501" s="17"/>
      <c r="Q1501" s="17"/>
      <c r="R1501" s="17"/>
      <c r="S1501" s="17"/>
      <c r="T1501" s="17"/>
      <c r="U1501" s="17"/>
      <c r="V1501" s="17"/>
      <c r="W1501" s="17"/>
      <c r="X1501" s="17"/>
      <c r="Y1501" s="17"/>
      <c r="Z1501" s="17"/>
    </row>
    <row r="1502">
      <c r="A1502" s="379"/>
      <c r="B1502" s="345">
        <v>476295.0</v>
      </c>
      <c r="C1502" s="439"/>
      <c r="D1502" s="348"/>
      <c r="E1502" s="348"/>
      <c r="F1502" s="348"/>
      <c r="G1502" s="348"/>
      <c r="H1502" s="436"/>
      <c r="I1502" s="350"/>
      <c r="J1502" s="380"/>
      <c r="K1502" s="17"/>
      <c r="L1502" s="17"/>
      <c r="M1502" s="17"/>
      <c r="N1502" s="17"/>
      <c r="O1502" s="17"/>
      <c r="P1502" s="17"/>
      <c r="Q1502" s="17"/>
      <c r="R1502" s="17"/>
      <c r="S1502" s="17"/>
      <c r="T1502" s="17"/>
      <c r="U1502" s="17"/>
      <c r="V1502" s="17"/>
      <c r="W1502" s="17"/>
      <c r="X1502" s="17"/>
      <c r="Y1502" s="17"/>
      <c r="Z1502" s="17"/>
    </row>
    <row r="1503">
      <c r="A1503" s="379"/>
      <c r="B1503" s="345">
        <v>476296.0</v>
      </c>
      <c r="C1503" s="439"/>
      <c r="D1503" s="348"/>
      <c r="E1503" s="348"/>
      <c r="F1503" s="348"/>
      <c r="G1503" s="348"/>
      <c r="H1503" s="436"/>
      <c r="I1503" s="350"/>
      <c r="J1503" s="380"/>
      <c r="K1503" s="17"/>
      <c r="L1503" s="17"/>
      <c r="M1503" s="17"/>
      <c r="N1503" s="17"/>
      <c r="O1503" s="17"/>
      <c r="P1503" s="17"/>
      <c r="Q1503" s="17"/>
      <c r="R1503" s="17"/>
      <c r="S1503" s="17"/>
      <c r="T1503" s="17"/>
      <c r="U1503" s="17"/>
      <c r="V1503" s="17"/>
      <c r="W1503" s="17"/>
      <c r="X1503" s="17"/>
      <c r="Y1503" s="17"/>
      <c r="Z1503" s="17"/>
    </row>
    <row r="1504">
      <c r="A1504" s="379"/>
      <c r="B1504" s="345">
        <v>476297.0</v>
      </c>
      <c r="C1504" s="439"/>
      <c r="D1504" s="348"/>
      <c r="E1504" s="348"/>
      <c r="F1504" s="348"/>
      <c r="G1504" s="348"/>
      <c r="H1504" s="436"/>
      <c r="I1504" s="350"/>
      <c r="J1504" s="380"/>
      <c r="K1504" s="17"/>
      <c r="L1504" s="17"/>
      <c r="M1504" s="17"/>
      <c r="N1504" s="17"/>
      <c r="O1504" s="17"/>
      <c r="P1504" s="17"/>
      <c r="Q1504" s="17"/>
      <c r="R1504" s="17"/>
      <c r="S1504" s="17"/>
      <c r="T1504" s="17"/>
      <c r="U1504" s="17"/>
      <c r="V1504" s="17"/>
      <c r="W1504" s="17"/>
      <c r="X1504" s="17"/>
      <c r="Y1504" s="17"/>
      <c r="Z1504" s="17"/>
    </row>
    <row r="1505">
      <c r="A1505" s="379"/>
      <c r="B1505" s="345">
        <v>476298.0</v>
      </c>
      <c r="C1505" s="439"/>
      <c r="D1505" s="348"/>
      <c r="E1505" s="348"/>
      <c r="F1505" s="348"/>
      <c r="G1505" s="348"/>
      <c r="H1505" s="436"/>
      <c r="I1505" s="350"/>
      <c r="J1505" s="380"/>
      <c r="K1505" s="17"/>
      <c r="L1505" s="17"/>
      <c r="M1505" s="17"/>
      <c r="N1505" s="17"/>
      <c r="O1505" s="17"/>
      <c r="P1505" s="17"/>
      <c r="Q1505" s="17"/>
      <c r="R1505" s="17"/>
      <c r="S1505" s="17"/>
      <c r="T1505" s="17"/>
      <c r="U1505" s="17"/>
      <c r="V1505" s="17"/>
      <c r="W1505" s="17"/>
      <c r="X1505" s="17"/>
      <c r="Y1505" s="17"/>
      <c r="Z1505" s="17"/>
    </row>
    <row r="1506">
      <c r="A1506" s="379"/>
      <c r="B1506" s="345">
        <v>476299.0</v>
      </c>
      <c r="C1506" s="439"/>
      <c r="D1506" s="348"/>
      <c r="E1506" s="348"/>
      <c r="F1506" s="348"/>
      <c r="G1506" s="348"/>
      <c r="H1506" s="436"/>
      <c r="I1506" s="350"/>
      <c r="J1506" s="380"/>
      <c r="K1506" s="17"/>
      <c r="L1506" s="17"/>
      <c r="M1506" s="17"/>
      <c r="N1506" s="17"/>
      <c r="O1506" s="17"/>
      <c r="P1506" s="17"/>
      <c r="Q1506" s="17"/>
      <c r="R1506" s="17"/>
      <c r="S1506" s="17"/>
      <c r="T1506" s="17"/>
      <c r="U1506" s="17"/>
      <c r="V1506" s="17"/>
      <c r="W1506" s="17"/>
      <c r="X1506" s="17"/>
      <c r="Y1506" s="17"/>
      <c r="Z1506" s="17"/>
    </row>
    <row r="1507">
      <c r="A1507" s="379"/>
      <c r="B1507" s="345">
        <v>476300.0</v>
      </c>
      <c r="C1507" s="439"/>
      <c r="D1507" s="348"/>
      <c r="E1507" s="348"/>
      <c r="F1507" s="348"/>
      <c r="G1507" s="348"/>
      <c r="H1507" s="436"/>
      <c r="I1507" s="350"/>
      <c r="J1507" s="380"/>
      <c r="K1507" s="17"/>
      <c r="L1507" s="17"/>
      <c r="M1507" s="17"/>
      <c r="N1507" s="17"/>
      <c r="O1507" s="17"/>
      <c r="P1507" s="17"/>
      <c r="Q1507" s="17"/>
      <c r="R1507" s="17"/>
      <c r="S1507" s="17"/>
      <c r="T1507" s="17"/>
      <c r="U1507" s="17"/>
      <c r="V1507" s="17"/>
      <c r="W1507" s="17"/>
      <c r="X1507" s="17"/>
      <c r="Y1507" s="17"/>
      <c r="Z1507" s="17"/>
    </row>
    <row r="1508">
      <c r="A1508" s="379"/>
      <c r="B1508" s="345">
        <v>476301.0</v>
      </c>
      <c r="C1508" s="346"/>
      <c r="D1508" s="347"/>
      <c r="E1508" s="347"/>
      <c r="F1508" s="347"/>
      <c r="G1508" s="348"/>
      <c r="H1508" s="349"/>
      <c r="I1508" s="352"/>
      <c r="J1508" s="380"/>
      <c r="K1508" s="17"/>
      <c r="L1508" s="17"/>
      <c r="M1508" s="17"/>
      <c r="N1508" s="17"/>
      <c r="O1508" s="17"/>
      <c r="P1508" s="17"/>
      <c r="Q1508" s="17"/>
      <c r="R1508" s="17"/>
      <c r="S1508" s="17"/>
      <c r="T1508" s="17"/>
      <c r="U1508" s="17"/>
      <c r="V1508" s="17"/>
      <c r="W1508" s="17"/>
      <c r="X1508" s="17"/>
      <c r="Y1508" s="17"/>
      <c r="Z1508" s="17"/>
    </row>
    <row r="1509">
      <c r="A1509" s="379"/>
      <c r="B1509" s="345">
        <v>476302.0</v>
      </c>
      <c r="C1509" s="346"/>
      <c r="D1509" s="347"/>
      <c r="E1509" s="347"/>
      <c r="F1509" s="347"/>
      <c r="G1509" s="348"/>
      <c r="H1509" s="349"/>
      <c r="I1509" s="352"/>
      <c r="J1509" s="380"/>
      <c r="K1509" s="17"/>
      <c r="L1509" s="17"/>
      <c r="M1509" s="17"/>
      <c r="N1509" s="17"/>
      <c r="O1509" s="17"/>
      <c r="P1509" s="17"/>
      <c r="Q1509" s="17"/>
      <c r="R1509" s="17"/>
      <c r="S1509" s="17"/>
      <c r="T1509" s="17"/>
      <c r="U1509" s="17"/>
      <c r="V1509" s="17"/>
      <c r="W1509" s="17"/>
      <c r="X1509" s="17"/>
      <c r="Y1509" s="17"/>
      <c r="Z1509" s="17"/>
    </row>
    <row r="1510">
      <c r="A1510" s="379"/>
      <c r="B1510" s="345">
        <v>476303.0</v>
      </c>
      <c r="C1510" s="346"/>
      <c r="D1510" s="347"/>
      <c r="E1510" s="347"/>
      <c r="F1510" s="347"/>
      <c r="G1510" s="348"/>
      <c r="H1510" s="349"/>
      <c r="I1510" s="352"/>
      <c r="J1510" s="380"/>
      <c r="K1510" s="17"/>
      <c r="L1510" s="17"/>
      <c r="M1510" s="17"/>
      <c r="N1510" s="17"/>
      <c r="O1510" s="17"/>
      <c r="P1510" s="17"/>
      <c r="Q1510" s="17"/>
      <c r="R1510" s="17"/>
      <c r="S1510" s="17"/>
      <c r="T1510" s="17"/>
      <c r="U1510" s="17"/>
      <c r="V1510" s="17"/>
      <c r="W1510" s="17"/>
      <c r="X1510" s="17"/>
      <c r="Y1510" s="17"/>
      <c r="Z1510" s="17"/>
    </row>
    <row r="1511">
      <c r="A1511" s="379"/>
      <c r="B1511" s="345">
        <v>476304.0</v>
      </c>
      <c r="C1511" s="346"/>
      <c r="D1511" s="347"/>
      <c r="E1511" s="347"/>
      <c r="F1511" s="347"/>
      <c r="G1511" s="348"/>
      <c r="H1511" s="349"/>
      <c r="I1511" s="352"/>
      <c r="J1511" s="380"/>
      <c r="K1511" s="17"/>
      <c r="L1511" s="17"/>
      <c r="M1511" s="17"/>
      <c r="N1511" s="17"/>
      <c r="O1511" s="17"/>
      <c r="P1511" s="17"/>
      <c r="Q1511" s="17"/>
      <c r="R1511" s="17"/>
      <c r="S1511" s="17"/>
      <c r="T1511" s="17"/>
      <c r="U1511" s="17"/>
      <c r="V1511" s="17"/>
      <c r="W1511" s="17"/>
      <c r="X1511" s="17"/>
      <c r="Y1511" s="17"/>
      <c r="Z1511" s="17"/>
    </row>
    <row r="1512">
      <c r="A1512" s="379"/>
      <c r="B1512" s="345">
        <v>476305.0</v>
      </c>
      <c r="C1512" s="346"/>
      <c r="D1512" s="347"/>
      <c r="E1512" s="347"/>
      <c r="F1512" s="347"/>
      <c r="G1512" s="348"/>
      <c r="H1512" s="349"/>
      <c r="I1512" s="352"/>
      <c r="J1512" s="380"/>
      <c r="K1512" s="17"/>
      <c r="L1512" s="17"/>
      <c r="M1512" s="17"/>
      <c r="N1512" s="17"/>
      <c r="O1512" s="17"/>
      <c r="P1512" s="17"/>
      <c r="Q1512" s="17"/>
      <c r="R1512" s="17"/>
      <c r="S1512" s="17"/>
      <c r="T1512" s="17"/>
      <c r="U1512" s="17"/>
      <c r="V1512" s="17"/>
      <c r="W1512" s="17"/>
      <c r="X1512" s="17"/>
      <c r="Y1512" s="17"/>
      <c r="Z1512" s="17"/>
    </row>
    <row r="1513">
      <c r="A1513" s="379"/>
      <c r="B1513" s="345">
        <v>476306.0</v>
      </c>
      <c r="C1513" s="346"/>
      <c r="D1513" s="347"/>
      <c r="E1513" s="347"/>
      <c r="F1513" s="347"/>
      <c r="G1513" s="348"/>
      <c r="H1513" s="349"/>
      <c r="I1513" s="352"/>
      <c r="J1513" s="380"/>
      <c r="K1513" s="17"/>
      <c r="L1513" s="17"/>
      <c r="M1513" s="17"/>
      <c r="N1513" s="17"/>
      <c r="O1513" s="17"/>
      <c r="P1513" s="17"/>
      <c r="Q1513" s="17"/>
      <c r="R1513" s="17"/>
      <c r="S1513" s="17"/>
      <c r="T1513" s="17"/>
      <c r="U1513" s="17"/>
      <c r="V1513" s="17"/>
      <c r="W1513" s="17"/>
      <c r="X1513" s="17"/>
      <c r="Y1513" s="17"/>
      <c r="Z1513" s="17"/>
    </row>
    <row r="1514">
      <c r="A1514" s="379"/>
      <c r="B1514" s="345">
        <v>476307.0</v>
      </c>
      <c r="C1514" s="346"/>
      <c r="D1514" s="347"/>
      <c r="E1514" s="347"/>
      <c r="F1514" s="347"/>
      <c r="G1514" s="348"/>
      <c r="H1514" s="349"/>
      <c r="I1514" s="352"/>
      <c r="J1514" s="380"/>
      <c r="K1514" s="17"/>
      <c r="L1514" s="17"/>
      <c r="M1514" s="17"/>
      <c r="N1514" s="17"/>
      <c r="O1514" s="17"/>
      <c r="P1514" s="17"/>
      <c r="Q1514" s="17"/>
      <c r="R1514" s="17"/>
      <c r="S1514" s="17"/>
      <c r="T1514" s="17"/>
      <c r="U1514" s="17"/>
      <c r="V1514" s="17"/>
      <c r="W1514" s="17"/>
      <c r="X1514" s="17"/>
      <c r="Y1514" s="17"/>
      <c r="Z1514" s="17"/>
    </row>
    <row r="1515">
      <c r="A1515" s="379"/>
      <c r="B1515" s="345">
        <v>476308.0</v>
      </c>
      <c r="C1515" s="346"/>
      <c r="D1515" s="347"/>
      <c r="E1515" s="347"/>
      <c r="F1515" s="347"/>
      <c r="G1515" s="348"/>
      <c r="H1515" s="349"/>
      <c r="I1515" s="352"/>
      <c r="J1515" s="380"/>
      <c r="K1515" s="17"/>
      <c r="L1515" s="17"/>
      <c r="M1515" s="17"/>
      <c r="N1515" s="17"/>
      <c r="O1515" s="17"/>
      <c r="P1515" s="17"/>
      <c r="Q1515" s="17"/>
      <c r="R1515" s="17"/>
      <c r="S1515" s="17"/>
      <c r="T1515" s="17"/>
      <c r="U1515" s="17"/>
      <c r="V1515" s="17"/>
      <c r="W1515" s="17"/>
      <c r="X1515" s="17"/>
      <c r="Y1515" s="17"/>
      <c r="Z1515" s="17"/>
    </row>
    <row r="1516">
      <c r="A1516" s="379"/>
      <c r="B1516" s="345">
        <v>476309.0</v>
      </c>
      <c r="C1516" s="346"/>
      <c r="D1516" s="347"/>
      <c r="E1516" s="347"/>
      <c r="F1516" s="347"/>
      <c r="G1516" s="348"/>
      <c r="H1516" s="349"/>
      <c r="I1516" s="352"/>
      <c r="J1516" s="380"/>
      <c r="K1516" s="17"/>
      <c r="L1516" s="17"/>
      <c r="M1516" s="17"/>
      <c r="N1516" s="17"/>
      <c r="O1516" s="17"/>
      <c r="P1516" s="17"/>
      <c r="Q1516" s="17"/>
      <c r="R1516" s="17"/>
      <c r="S1516" s="17"/>
      <c r="T1516" s="17"/>
      <c r="U1516" s="17"/>
      <c r="V1516" s="17"/>
      <c r="W1516" s="17"/>
      <c r="X1516" s="17"/>
      <c r="Y1516" s="17"/>
      <c r="Z1516" s="17"/>
    </row>
    <row r="1517">
      <c r="A1517" s="379"/>
      <c r="B1517" s="345">
        <v>476310.0</v>
      </c>
      <c r="C1517" s="346"/>
      <c r="D1517" s="347"/>
      <c r="E1517" s="347"/>
      <c r="F1517" s="347"/>
      <c r="G1517" s="348"/>
      <c r="H1517" s="349"/>
      <c r="I1517" s="352"/>
      <c r="J1517" s="380"/>
      <c r="K1517" s="17"/>
      <c r="L1517" s="17"/>
      <c r="M1517" s="17"/>
      <c r="N1517" s="17"/>
      <c r="O1517" s="17"/>
      <c r="P1517" s="17"/>
      <c r="Q1517" s="17"/>
      <c r="R1517" s="17"/>
      <c r="S1517" s="17"/>
      <c r="T1517" s="17"/>
      <c r="U1517" s="17"/>
      <c r="V1517" s="17"/>
      <c r="W1517" s="17"/>
      <c r="X1517" s="17"/>
      <c r="Y1517" s="17"/>
      <c r="Z1517" s="17"/>
    </row>
    <row r="1518">
      <c r="A1518" s="379"/>
      <c r="B1518" s="345">
        <v>476311.0</v>
      </c>
      <c r="C1518" s="346"/>
      <c r="D1518" s="347"/>
      <c r="E1518" s="347"/>
      <c r="F1518" s="347"/>
      <c r="G1518" s="348"/>
      <c r="H1518" s="349"/>
      <c r="I1518" s="352"/>
      <c r="J1518" s="380"/>
      <c r="K1518" s="17"/>
      <c r="L1518" s="17"/>
      <c r="M1518" s="17"/>
      <c r="N1518" s="17"/>
      <c r="O1518" s="17"/>
      <c r="P1518" s="17"/>
      <c r="Q1518" s="17"/>
      <c r="R1518" s="17"/>
      <c r="S1518" s="17"/>
      <c r="T1518" s="17"/>
      <c r="U1518" s="17"/>
      <c r="V1518" s="17"/>
      <c r="W1518" s="17"/>
      <c r="X1518" s="17"/>
      <c r="Y1518" s="17"/>
      <c r="Z1518" s="17"/>
    </row>
    <row r="1519">
      <c r="A1519" s="379"/>
      <c r="B1519" s="345">
        <v>476312.0</v>
      </c>
      <c r="C1519" s="346"/>
      <c r="D1519" s="347"/>
      <c r="E1519" s="347"/>
      <c r="F1519" s="347"/>
      <c r="G1519" s="348"/>
      <c r="H1519" s="349"/>
      <c r="I1519" s="352"/>
      <c r="J1519" s="380"/>
      <c r="K1519" s="17"/>
      <c r="L1519" s="17"/>
      <c r="M1519" s="17"/>
      <c r="N1519" s="17"/>
      <c r="O1519" s="17"/>
      <c r="P1519" s="17"/>
      <c r="Q1519" s="17"/>
      <c r="R1519" s="17"/>
      <c r="S1519" s="17"/>
      <c r="T1519" s="17"/>
      <c r="U1519" s="17"/>
      <c r="V1519" s="17"/>
      <c r="W1519" s="17"/>
      <c r="X1519" s="17"/>
      <c r="Y1519" s="17"/>
      <c r="Z1519" s="17"/>
    </row>
    <row r="1520">
      <c r="A1520" s="379"/>
      <c r="B1520" s="345">
        <v>476313.0</v>
      </c>
      <c r="C1520" s="346"/>
      <c r="D1520" s="347"/>
      <c r="E1520" s="347"/>
      <c r="F1520" s="347"/>
      <c r="G1520" s="348"/>
      <c r="H1520" s="349"/>
      <c r="I1520" s="352"/>
      <c r="J1520" s="380"/>
      <c r="K1520" s="17"/>
      <c r="L1520" s="17"/>
      <c r="M1520" s="17"/>
      <c r="N1520" s="17"/>
      <c r="O1520" s="17"/>
      <c r="P1520" s="17"/>
      <c r="Q1520" s="17"/>
      <c r="R1520" s="17"/>
      <c r="S1520" s="17"/>
      <c r="T1520" s="17"/>
      <c r="U1520" s="17"/>
      <c r="V1520" s="17"/>
      <c r="W1520" s="17"/>
      <c r="X1520" s="17"/>
      <c r="Y1520" s="17"/>
      <c r="Z1520" s="17"/>
    </row>
    <row r="1521">
      <c r="A1521" s="379"/>
      <c r="B1521" s="345">
        <v>476314.0</v>
      </c>
      <c r="C1521" s="346"/>
      <c r="D1521" s="347"/>
      <c r="E1521" s="347"/>
      <c r="F1521" s="347"/>
      <c r="G1521" s="348"/>
      <c r="H1521" s="349"/>
      <c r="I1521" s="352"/>
      <c r="J1521" s="380"/>
      <c r="K1521" s="17"/>
      <c r="L1521" s="17"/>
      <c r="M1521" s="17"/>
      <c r="N1521" s="17"/>
      <c r="O1521" s="17"/>
      <c r="P1521" s="17"/>
      <c r="Q1521" s="17"/>
      <c r="R1521" s="17"/>
      <c r="S1521" s="17"/>
      <c r="T1521" s="17"/>
      <c r="U1521" s="17"/>
      <c r="V1521" s="17"/>
      <c r="W1521" s="17"/>
      <c r="X1521" s="17"/>
      <c r="Y1521" s="17"/>
      <c r="Z1521" s="17"/>
    </row>
    <row r="1522">
      <c r="A1522" s="379"/>
      <c r="B1522" s="345">
        <v>476315.0</v>
      </c>
      <c r="C1522" s="346"/>
      <c r="D1522" s="347"/>
      <c r="E1522" s="347"/>
      <c r="F1522" s="347"/>
      <c r="G1522" s="348"/>
      <c r="H1522" s="349"/>
      <c r="I1522" s="352"/>
      <c r="J1522" s="380"/>
      <c r="K1522" s="17"/>
      <c r="L1522" s="17"/>
      <c r="M1522" s="17"/>
      <c r="N1522" s="17"/>
      <c r="O1522" s="17"/>
      <c r="P1522" s="17"/>
      <c r="Q1522" s="17"/>
      <c r="R1522" s="17"/>
      <c r="S1522" s="17"/>
      <c r="T1522" s="17"/>
      <c r="U1522" s="17"/>
      <c r="V1522" s="17"/>
      <c r="W1522" s="17"/>
      <c r="X1522" s="17"/>
      <c r="Y1522" s="17"/>
      <c r="Z1522" s="17"/>
    </row>
    <row r="1523">
      <c r="A1523" s="379"/>
      <c r="B1523" s="345">
        <v>476316.0</v>
      </c>
      <c r="C1523" s="346"/>
      <c r="D1523" s="347"/>
      <c r="E1523" s="347"/>
      <c r="F1523" s="347"/>
      <c r="G1523" s="348"/>
      <c r="H1523" s="349"/>
      <c r="I1523" s="352"/>
      <c r="J1523" s="380"/>
      <c r="K1523" s="17"/>
      <c r="L1523" s="17"/>
      <c r="M1523" s="17"/>
      <c r="N1523" s="17"/>
      <c r="O1523" s="17"/>
      <c r="P1523" s="17"/>
      <c r="Q1523" s="17"/>
      <c r="R1523" s="17"/>
      <c r="S1523" s="17"/>
      <c r="T1523" s="17"/>
      <c r="U1523" s="17"/>
      <c r="V1523" s="17"/>
      <c r="W1523" s="17"/>
      <c r="X1523" s="17"/>
      <c r="Y1523" s="17"/>
      <c r="Z1523" s="17"/>
    </row>
    <row r="1524">
      <c r="A1524" s="379"/>
      <c r="B1524" s="345">
        <v>476317.0</v>
      </c>
      <c r="C1524" s="346"/>
      <c r="D1524" s="347"/>
      <c r="E1524" s="347"/>
      <c r="F1524" s="347"/>
      <c r="G1524" s="348"/>
      <c r="H1524" s="349"/>
      <c r="I1524" s="352"/>
      <c r="J1524" s="380"/>
      <c r="K1524" s="17"/>
      <c r="L1524" s="17"/>
      <c r="M1524" s="17"/>
      <c r="N1524" s="17"/>
      <c r="O1524" s="17"/>
      <c r="P1524" s="17"/>
      <c r="Q1524" s="17"/>
      <c r="R1524" s="17"/>
      <c r="S1524" s="17"/>
      <c r="T1524" s="17"/>
      <c r="U1524" s="17"/>
      <c r="V1524" s="17"/>
      <c r="W1524" s="17"/>
      <c r="X1524" s="17"/>
      <c r="Y1524" s="17"/>
      <c r="Z1524" s="17"/>
    </row>
    <row r="1525">
      <c r="A1525" s="379"/>
      <c r="B1525" s="345">
        <v>476318.0</v>
      </c>
      <c r="C1525" s="346"/>
      <c r="D1525" s="347"/>
      <c r="E1525" s="347"/>
      <c r="F1525" s="347"/>
      <c r="G1525" s="348"/>
      <c r="H1525" s="349"/>
      <c r="I1525" s="352"/>
      <c r="J1525" s="380"/>
      <c r="K1525" s="17"/>
      <c r="L1525" s="17"/>
      <c r="M1525" s="17"/>
      <c r="N1525" s="17"/>
      <c r="O1525" s="17"/>
      <c r="P1525" s="17"/>
      <c r="Q1525" s="17"/>
      <c r="R1525" s="17"/>
      <c r="S1525" s="17"/>
      <c r="T1525" s="17"/>
      <c r="U1525" s="17"/>
      <c r="V1525" s="17"/>
      <c r="W1525" s="17"/>
      <c r="X1525" s="17"/>
      <c r="Y1525" s="17"/>
      <c r="Z1525" s="17"/>
    </row>
    <row r="1526">
      <c r="A1526" s="379"/>
      <c r="B1526" s="345">
        <v>476319.0</v>
      </c>
      <c r="C1526" s="346"/>
      <c r="D1526" s="347"/>
      <c r="E1526" s="347"/>
      <c r="F1526" s="347"/>
      <c r="G1526" s="348"/>
      <c r="H1526" s="349"/>
      <c r="I1526" s="352"/>
      <c r="J1526" s="380"/>
      <c r="K1526" s="17"/>
      <c r="L1526" s="17"/>
      <c r="M1526" s="17"/>
      <c r="N1526" s="17"/>
      <c r="O1526" s="17"/>
      <c r="P1526" s="17"/>
      <c r="Q1526" s="17"/>
      <c r="R1526" s="17"/>
      <c r="S1526" s="17"/>
      <c r="T1526" s="17"/>
      <c r="U1526" s="17"/>
      <c r="V1526" s="17"/>
      <c r="W1526" s="17"/>
      <c r="X1526" s="17"/>
      <c r="Y1526" s="17"/>
      <c r="Z1526" s="17"/>
    </row>
    <row r="1527">
      <c r="A1527" s="379"/>
      <c r="B1527" s="345">
        <v>476320.0</v>
      </c>
      <c r="C1527" s="346"/>
      <c r="D1527" s="347"/>
      <c r="E1527" s="347"/>
      <c r="F1527" s="347"/>
      <c r="G1527" s="348"/>
      <c r="H1527" s="349"/>
      <c r="I1527" s="352"/>
      <c r="J1527" s="380"/>
      <c r="K1527" s="17"/>
      <c r="L1527" s="17"/>
      <c r="M1527" s="17"/>
      <c r="N1527" s="17"/>
      <c r="O1527" s="17"/>
      <c r="P1527" s="17"/>
      <c r="Q1527" s="17"/>
      <c r="R1527" s="17"/>
      <c r="S1527" s="17"/>
      <c r="T1527" s="17"/>
      <c r="U1527" s="17"/>
      <c r="V1527" s="17"/>
      <c r="W1527" s="17"/>
      <c r="X1527" s="17"/>
      <c r="Y1527" s="17"/>
      <c r="Z1527" s="17"/>
    </row>
    <row r="1528">
      <c r="A1528" s="379"/>
      <c r="B1528" s="345">
        <v>476321.0</v>
      </c>
      <c r="C1528" s="346"/>
      <c r="D1528" s="347"/>
      <c r="E1528" s="347"/>
      <c r="F1528" s="347"/>
      <c r="G1528" s="348"/>
      <c r="H1528" s="349"/>
      <c r="I1528" s="352"/>
      <c r="J1528" s="380"/>
      <c r="K1528" s="17"/>
      <c r="L1528" s="17"/>
      <c r="M1528" s="17"/>
      <c r="N1528" s="17"/>
      <c r="O1528" s="17"/>
      <c r="P1528" s="17"/>
      <c r="Q1528" s="17"/>
      <c r="R1528" s="17"/>
      <c r="S1528" s="17"/>
      <c r="T1528" s="17"/>
      <c r="U1528" s="17"/>
      <c r="V1528" s="17"/>
      <c r="W1528" s="17"/>
      <c r="X1528" s="17"/>
      <c r="Y1528" s="17"/>
      <c r="Z1528" s="17"/>
    </row>
    <row r="1529">
      <c r="A1529" s="379"/>
      <c r="B1529" s="345">
        <v>476322.0</v>
      </c>
      <c r="C1529" s="346"/>
      <c r="D1529" s="347"/>
      <c r="E1529" s="347"/>
      <c r="F1529" s="347"/>
      <c r="G1529" s="348"/>
      <c r="H1529" s="349"/>
      <c r="I1529" s="352"/>
      <c r="J1529" s="380"/>
      <c r="K1529" s="17"/>
      <c r="L1529" s="17"/>
      <c r="M1529" s="17"/>
      <c r="N1529" s="17"/>
      <c r="O1529" s="17"/>
      <c r="P1529" s="17"/>
      <c r="Q1529" s="17"/>
      <c r="R1529" s="17"/>
      <c r="S1529" s="17"/>
      <c r="T1529" s="17"/>
      <c r="U1529" s="17"/>
      <c r="V1529" s="17"/>
      <c r="W1529" s="17"/>
      <c r="X1529" s="17"/>
      <c r="Y1529" s="17"/>
      <c r="Z1529" s="17"/>
    </row>
    <row r="1530">
      <c r="A1530" s="379"/>
      <c r="B1530" s="345">
        <v>476323.0</v>
      </c>
      <c r="C1530" s="346"/>
      <c r="D1530" s="347"/>
      <c r="E1530" s="347"/>
      <c r="F1530" s="347"/>
      <c r="G1530" s="348"/>
      <c r="H1530" s="349"/>
      <c r="I1530" s="352"/>
      <c r="J1530" s="380"/>
      <c r="K1530" s="17"/>
      <c r="L1530" s="17"/>
      <c r="M1530" s="17"/>
      <c r="N1530" s="17"/>
      <c r="O1530" s="17"/>
      <c r="P1530" s="17"/>
      <c r="Q1530" s="17"/>
      <c r="R1530" s="17"/>
      <c r="S1530" s="17"/>
      <c r="T1530" s="17"/>
      <c r="U1530" s="17"/>
      <c r="V1530" s="17"/>
      <c r="W1530" s="17"/>
      <c r="X1530" s="17"/>
      <c r="Y1530" s="17"/>
      <c r="Z1530" s="17"/>
    </row>
    <row r="1531">
      <c r="A1531" s="379"/>
      <c r="B1531" s="345">
        <v>476324.0</v>
      </c>
      <c r="C1531" s="346"/>
      <c r="D1531" s="347"/>
      <c r="E1531" s="347"/>
      <c r="F1531" s="347"/>
      <c r="G1531" s="348"/>
      <c r="H1531" s="349"/>
      <c r="I1531" s="352"/>
      <c r="J1531" s="380"/>
      <c r="K1531" s="17"/>
      <c r="L1531" s="17"/>
      <c r="M1531" s="17"/>
      <c r="N1531" s="17"/>
      <c r="O1531" s="17"/>
      <c r="P1531" s="17"/>
      <c r="Q1531" s="17"/>
      <c r="R1531" s="17"/>
      <c r="S1531" s="17"/>
      <c r="T1531" s="17"/>
      <c r="U1531" s="17"/>
      <c r="V1531" s="17"/>
      <c r="W1531" s="17"/>
      <c r="X1531" s="17"/>
      <c r="Y1531" s="17"/>
      <c r="Z1531" s="17"/>
    </row>
    <row r="1532">
      <c r="A1532" s="379"/>
      <c r="B1532" s="345">
        <v>476325.0</v>
      </c>
      <c r="C1532" s="346"/>
      <c r="D1532" s="347"/>
      <c r="E1532" s="347"/>
      <c r="F1532" s="347"/>
      <c r="G1532" s="348"/>
      <c r="H1532" s="349"/>
      <c r="I1532" s="352"/>
      <c r="J1532" s="380"/>
      <c r="K1532" s="17"/>
      <c r="L1532" s="17"/>
      <c r="M1532" s="17"/>
      <c r="N1532" s="17"/>
      <c r="O1532" s="17"/>
      <c r="P1532" s="17"/>
      <c r="Q1532" s="17"/>
      <c r="R1532" s="17"/>
      <c r="S1532" s="17"/>
      <c r="T1532" s="17"/>
      <c r="U1532" s="17"/>
      <c r="V1532" s="17"/>
      <c r="W1532" s="17"/>
      <c r="X1532" s="17"/>
      <c r="Y1532" s="17"/>
      <c r="Z1532" s="17"/>
    </row>
    <row r="1533">
      <c r="A1533" s="379"/>
      <c r="B1533" s="345">
        <v>476326.0</v>
      </c>
      <c r="C1533" s="346"/>
      <c r="D1533" s="347"/>
      <c r="E1533" s="347"/>
      <c r="F1533" s="347"/>
      <c r="G1533" s="348"/>
      <c r="H1533" s="349"/>
      <c r="I1533" s="352"/>
      <c r="J1533" s="380"/>
      <c r="K1533" s="17"/>
      <c r="L1533" s="17"/>
      <c r="M1533" s="17"/>
      <c r="N1533" s="17"/>
      <c r="O1533" s="17"/>
      <c r="P1533" s="17"/>
      <c r="Q1533" s="17"/>
      <c r="R1533" s="17"/>
      <c r="S1533" s="17"/>
      <c r="T1533" s="17"/>
      <c r="U1533" s="17"/>
      <c r="V1533" s="17"/>
      <c r="W1533" s="17"/>
      <c r="X1533" s="17"/>
      <c r="Y1533" s="17"/>
      <c r="Z1533" s="17"/>
    </row>
    <row r="1534">
      <c r="A1534" s="379"/>
      <c r="B1534" s="345">
        <v>476327.0</v>
      </c>
      <c r="C1534" s="346"/>
      <c r="D1534" s="347"/>
      <c r="E1534" s="347"/>
      <c r="F1534" s="347"/>
      <c r="G1534" s="348"/>
      <c r="H1534" s="349"/>
      <c r="I1534" s="352"/>
      <c r="J1534" s="380"/>
      <c r="K1534" s="17"/>
      <c r="L1534" s="17"/>
      <c r="M1534" s="17"/>
      <c r="N1534" s="17"/>
      <c r="O1534" s="17"/>
      <c r="P1534" s="17"/>
      <c r="Q1534" s="17"/>
      <c r="R1534" s="17"/>
      <c r="S1534" s="17"/>
      <c r="T1534" s="17"/>
      <c r="U1534" s="17"/>
      <c r="V1534" s="17"/>
      <c r="W1534" s="17"/>
      <c r="X1534" s="17"/>
      <c r="Y1534" s="17"/>
      <c r="Z1534" s="17"/>
    </row>
    <row r="1535">
      <c r="A1535" s="379"/>
      <c r="B1535" s="345">
        <v>476328.0</v>
      </c>
      <c r="C1535" s="346"/>
      <c r="D1535" s="347"/>
      <c r="E1535" s="347"/>
      <c r="F1535" s="347"/>
      <c r="G1535" s="348"/>
      <c r="H1535" s="349"/>
      <c r="I1535" s="352"/>
      <c r="J1535" s="380"/>
      <c r="K1535" s="17"/>
      <c r="L1535" s="17"/>
      <c r="M1535" s="17"/>
      <c r="N1535" s="17"/>
      <c r="O1535" s="17"/>
      <c r="P1535" s="17"/>
      <c r="Q1535" s="17"/>
      <c r="R1535" s="17"/>
      <c r="S1535" s="17"/>
      <c r="T1535" s="17"/>
      <c r="U1535" s="17"/>
      <c r="V1535" s="17"/>
      <c r="W1535" s="17"/>
      <c r="X1535" s="17"/>
      <c r="Y1535" s="17"/>
      <c r="Z1535" s="17"/>
    </row>
    <row r="1536">
      <c r="A1536" s="379"/>
      <c r="B1536" s="345">
        <v>476329.0</v>
      </c>
      <c r="C1536" s="346"/>
      <c r="D1536" s="347"/>
      <c r="E1536" s="347"/>
      <c r="F1536" s="347"/>
      <c r="G1536" s="348"/>
      <c r="H1536" s="349"/>
      <c r="I1536" s="352"/>
      <c r="J1536" s="380"/>
      <c r="K1536" s="17"/>
      <c r="L1536" s="17"/>
      <c r="M1536" s="17"/>
      <c r="N1536" s="17"/>
      <c r="O1536" s="17"/>
      <c r="P1536" s="17"/>
      <c r="Q1536" s="17"/>
      <c r="R1536" s="17"/>
      <c r="S1536" s="17"/>
      <c r="T1536" s="17"/>
      <c r="U1536" s="17"/>
      <c r="V1536" s="17"/>
      <c r="W1536" s="17"/>
      <c r="X1536" s="17"/>
      <c r="Y1536" s="17"/>
      <c r="Z1536" s="17"/>
    </row>
    <row r="1537">
      <c r="A1537" s="379"/>
      <c r="B1537" s="345">
        <v>476330.0</v>
      </c>
      <c r="C1537" s="346"/>
      <c r="D1537" s="347"/>
      <c r="E1537" s="347"/>
      <c r="F1537" s="347"/>
      <c r="G1537" s="348"/>
      <c r="H1537" s="349"/>
      <c r="I1537" s="352"/>
      <c r="J1537" s="380"/>
      <c r="K1537" s="17"/>
      <c r="L1537" s="17"/>
      <c r="M1537" s="17"/>
      <c r="N1537" s="17"/>
      <c r="O1537" s="17"/>
      <c r="P1537" s="17"/>
      <c r="Q1537" s="17"/>
      <c r="R1537" s="17"/>
      <c r="S1537" s="17"/>
      <c r="T1537" s="17"/>
      <c r="U1537" s="17"/>
      <c r="V1537" s="17"/>
      <c r="W1537" s="17"/>
      <c r="X1537" s="17"/>
      <c r="Y1537" s="17"/>
      <c r="Z1537" s="17"/>
    </row>
    <row r="1538">
      <c r="A1538" s="379"/>
      <c r="B1538" s="345">
        <v>476331.0</v>
      </c>
      <c r="C1538" s="346"/>
      <c r="D1538" s="347"/>
      <c r="E1538" s="347"/>
      <c r="F1538" s="347"/>
      <c r="G1538" s="348"/>
      <c r="H1538" s="349"/>
      <c r="I1538" s="352"/>
      <c r="J1538" s="380"/>
      <c r="K1538" s="17"/>
      <c r="L1538" s="17"/>
      <c r="M1538" s="17"/>
      <c r="N1538" s="17"/>
      <c r="O1538" s="17"/>
      <c r="P1538" s="17"/>
      <c r="Q1538" s="17"/>
      <c r="R1538" s="17"/>
      <c r="S1538" s="17"/>
      <c r="T1538" s="17"/>
      <c r="U1538" s="17"/>
      <c r="V1538" s="17"/>
      <c r="W1538" s="17"/>
      <c r="X1538" s="17"/>
      <c r="Y1538" s="17"/>
      <c r="Z1538" s="17"/>
    </row>
    <row r="1539">
      <c r="A1539" s="379"/>
      <c r="B1539" s="345">
        <v>476332.0</v>
      </c>
      <c r="C1539" s="346"/>
      <c r="D1539" s="347"/>
      <c r="E1539" s="347"/>
      <c r="F1539" s="347"/>
      <c r="G1539" s="348"/>
      <c r="H1539" s="349"/>
      <c r="I1539" s="352"/>
      <c r="J1539" s="380"/>
      <c r="K1539" s="17"/>
      <c r="L1539" s="17"/>
      <c r="M1539" s="17"/>
      <c r="N1539" s="17"/>
      <c r="O1539" s="17"/>
      <c r="P1539" s="17"/>
      <c r="Q1539" s="17"/>
      <c r="R1539" s="17"/>
      <c r="S1539" s="17"/>
      <c r="T1539" s="17"/>
      <c r="U1539" s="17"/>
      <c r="V1539" s="17"/>
      <c r="W1539" s="17"/>
      <c r="X1539" s="17"/>
      <c r="Y1539" s="17"/>
      <c r="Z1539" s="17"/>
    </row>
    <row r="1540">
      <c r="A1540" s="379"/>
      <c r="B1540" s="345">
        <v>476333.0</v>
      </c>
      <c r="C1540" s="346"/>
      <c r="D1540" s="347"/>
      <c r="E1540" s="347"/>
      <c r="F1540" s="347"/>
      <c r="G1540" s="348"/>
      <c r="H1540" s="349"/>
      <c r="I1540" s="352"/>
      <c r="J1540" s="380"/>
      <c r="K1540" s="17"/>
      <c r="L1540" s="17"/>
      <c r="M1540" s="17"/>
      <c r="N1540" s="17"/>
      <c r="O1540" s="17"/>
      <c r="P1540" s="17"/>
      <c r="Q1540" s="17"/>
      <c r="R1540" s="17"/>
      <c r="S1540" s="17"/>
      <c r="T1540" s="17"/>
      <c r="U1540" s="17"/>
      <c r="V1540" s="17"/>
      <c r="W1540" s="17"/>
      <c r="X1540" s="17"/>
      <c r="Y1540" s="17"/>
      <c r="Z1540" s="17"/>
    </row>
    <row r="1541">
      <c r="A1541" s="379"/>
      <c r="B1541" s="345">
        <v>476334.0</v>
      </c>
      <c r="C1541" s="346"/>
      <c r="D1541" s="347"/>
      <c r="E1541" s="347"/>
      <c r="F1541" s="347"/>
      <c r="G1541" s="348"/>
      <c r="H1541" s="349"/>
      <c r="I1541" s="352"/>
      <c r="J1541" s="380"/>
      <c r="K1541" s="17"/>
      <c r="L1541" s="17"/>
      <c r="M1541" s="17"/>
      <c r="N1541" s="17"/>
      <c r="O1541" s="17"/>
      <c r="P1541" s="17"/>
      <c r="Q1541" s="17"/>
      <c r="R1541" s="17"/>
      <c r="S1541" s="17"/>
      <c r="T1541" s="17"/>
      <c r="U1541" s="17"/>
      <c r="V1541" s="17"/>
      <c r="W1541" s="17"/>
      <c r="X1541" s="17"/>
      <c r="Y1541" s="17"/>
      <c r="Z1541" s="17"/>
    </row>
    <row r="1542">
      <c r="A1542" s="379"/>
      <c r="B1542" s="345">
        <v>476335.0</v>
      </c>
      <c r="C1542" s="346"/>
      <c r="D1542" s="347"/>
      <c r="E1542" s="347"/>
      <c r="F1542" s="347"/>
      <c r="G1542" s="348"/>
      <c r="H1542" s="349"/>
      <c r="I1542" s="352"/>
      <c r="J1542" s="380"/>
      <c r="K1542" s="17"/>
      <c r="L1542" s="17"/>
      <c r="M1542" s="17"/>
      <c r="N1542" s="17"/>
      <c r="O1542" s="17"/>
      <c r="P1542" s="17"/>
      <c r="Q1542" s="17"/>
      <c r="R1542" s="17"/>
      <c r="S1542" s="17"/>
      <c r="T1542" s="17"/>
      <c r="U1542" s="17"/>
      <c r="V1542" s="17"/>
      <c r="W1542" s="17"/>
      <c r="X1542" s="17"/>
      <c r="Y1542" s="17"/>
      <c r="Z1542" s="17"/>
    </row>
    <row r="1543">
      <c r="A1543" s="379"/>
      <c r="B1543" s="345">
        <v>476336.0</v>
      </c>
      <c r="C1543" s="346"/>
      <c r="D1543" s="347"/>
      <c r="E1543" s="347"/>
      <c r="F1543" s="347"/>
      <c r="G1543" s="348"/>
      <c r="H1543" s="349"/>
      <c r="I1543" s="352"/>
      <c r="J1543" s="380"/>
      <c r="K1543" s="17"/>
      <c r="L1543" s="17"/>
      <c r="M1543" s="17"/>
      <c r="N1543" s="17"/>
      <c r="O1543" s="17"/>
      <c r="P1543" s="17"/>
      <c r="Q1543" s="17"/>
      <c r="R1543" s="17"/>
      <c r="S1543" s="17"/>
      <c r="T1543" s="17"/>
      <c r="U1543" s="17"/>
      <c r="V1543" s="17"/>
      <c r="W1543" s="17"/>
      <c r="X1543" s="17"/>
      <c r="Y1543" s="17"/>
      <c r="Z1543" s="17"/>
    </row>
    <row r="1544">
      <c r="A1544" s="379"/>
      <c r="B1544" s="345">
        <v>476337.0</v>
      </c>
      <c r="C1544" s="346"/>
      <c r="D1544" s="347"/>
      <c r="E1544" s="347"/>
      <c r="F1544" s="347"/>
      <c r="G1544" s="348"/>
      <c r="H1544" s="349"/>
      <c r="I1544" s="352"/>
      <c r="J1544" s="380"/>
      <c r="K1544" s="17"/>
      <c r="L1544" s="17"/>
      <c r="M1544" s="17"/>
      <c r="N1544" s="17"/>
      <c r="O1544" s="17"/>
      <c r="P1544" s="17"/>
      <c r="Q1544" s="17"/>
      <c r="R1544" s="17"/>
      <c r="S1544" s="17"/>
      <c r="T1544" s="17"/>
      <c r="U1544" s="17"/>
      <c r="V1544" s="17"/>
      <c r="W1544" s="17"/>
      <c r="X1544" s="17"/>
      <c r="Y1544" s="17"/>
      <c r="Z1544" s="17"/>
    </row>
    <row r="1545">
      <c r="A1545" s="379"/>
      <c r="B1545" s="345">
        <v>476338.0</v>
      </c>
      <c r="C1545" s="346"/>
      <c r="D1545" s="347"/>
      <c r="E1545" s="347"/>
      <c r="F1545" s="347"/>
      <c r="G1545" s="348"/>
      <c r="H1545" s="349"/>
      <c r="I1545" s="352"/>
      <c r="J1545" s="380"/>
      <c r="K1545" s="17"/>
      <c r="L1545" s="17"/>
      <c r="M1545" s="17"/>
      <c r="N1545" s="17"/>
      <c r="O1545" s="17"/>
      <c r="P1545" s="17"/>
      <c r="Q1545" s="17"/>
      <c r="R1545" s="17"/>
      <c r="S1545" s="17"/>
      <c r="T1545" s="17"/>
      <c r="U1545" s="17"/>
      <c r="V1545" s="17"/>
      <c r="W1545" s="17"/>
      <c r="X1545" s="17"/>
      <c r="Y1545" s="17"/>
      <c r="Z1545" s="17"/>
    </row>
    <row r="1546">
      <c r="A1546" s="379"/>
      <c r="B1546" s="345">
        <v>476339.0</v>
      </c>
      <c r="C1546" s="346"/>
      <c r="D1546" s="347"/>
      <c r="E1546" s="347"/>
      <c r="F1546" s="347"/>
      <c r="G1546" s="348"/>
      <c r="H1546" s="349"/>
      <c r="I1546" s="352"/>
      <c r="J1546" s="380"/>
      <c r="K1546" s="17"/>
      <c r="L1546" s="17"/>
      <c r="M1546" s="17"/>
      <c r="N1546" s="17"/>
      <c r="O1546" s="17"/>
      <c r="P1546" s="17"/>
      <c r="Q1546" s="17"/>
      <c r="R1546" s="17"/>
      <c r="S1546" s="17"/>
      <c r="T1546" s="17"/>
      <c r="U1546" s="17"/>
      <c r="V1546" s="17"/>
      <c r="W1546" s="17"/>
      <c r="X1546" s="17"/>
      <c r="Y1546" s="17"/>
      <c r="Z1546" s="17"/>
    </row>
    <row r="1547">
      <c r="A1547" s="379"/>
      <c r="B1547" s="345">
        <v>476340.0</v>
      </c>
      <c r="C1547" s="346"/>
      <c r="D1547" s="347"/>
      <c r="E1547" s="347"/>
      <c r="F1547" s="347"/>
      <c r="G1547" s="348"/>
      <c r="H1547" s="349"/>
      <c r="I1547" s="352"/>
      <c r="J1547" s="380"/>
      <c r="K1547" s="17"/>
      <c r="L1547" s="17"/>
      <c r="M1547" s="17"/>
      <c r="N1547" s="17"/>
      <c r="O1547" s="17"/>
      <c r="P1547" s="17"/>
      <c r="Q1547" s="17"/>
      <c r="R1547" s="17"/>
      <c r="S1547" s="17"/>
      <c r="T1547" s="17"/>
      <c r="U1547" s="17"/>
      <c r="V1547" s="17"/>
      <c r="W1547" s="17"/>
      <c r="X1547" s="17"/>
      <c r="Y1547" s="17"/>
      <c r="Z1547" s="17"/>
    </row>
    <row r="1548">
      <c r="A1548" s="379"/>
      <c r="B1548" s="345">
        <v>476341.0</v>
      </c>
      <c r="C1548" s="346"/>
      <c r="D1548" s="347"/>
      <c r="E1548" s="347"/>
      <c r="F1548" s="347"/>
      <c r="G1548" s="348"/>
      <c r="H1548" s="349"/>
      <c r="I1548" s="352"/>
      <c r="J1548" s="380"/>
      <c r="K1548" s="17"/>
      <c r="L1548" s="17"/>
      <c r="M1548" s="17"/>
      <c r="N1548" s="17"/>
      <c r="O1548" s="17"/>
      <c r="P1548" s="17"/>
      <c r="Q1548" s="17"/>
      <c r="R1548" s="17"/>
      <c r="S1548" s="17"/>
      <c r="T1548" s="17"/>
      <c r="U1548" s="17"/>
      <c r="V1548" s="17"/>
      <c r="W1548" s="17"/>
      <c r="X1548" s="17"/>
      <c r="Y1548" s="17"/>
      <c r="Z1548" s="17"/>
    </row>
    <row r="1549">
      <c r="A1549" s="379"/>
      <c r="B1549" s="345">
        <v>476342.0</v>
      </c>
      <c r="C1549" s="346"/>
      <c r="D1549" s="347"/>
      <c r="E1549" s="347"/>
      <c r="F1549" s="347"/>
      <c r="G1549" s="348"/>
      <c r="H1549" s="349"/>
      <c r="I1549" s="352"/>
      <c r="J1549" s="380"/>
      <c r="K1549" s="17"/>
      <c r="L1549" s="17"/>
      <c r="M1549" s="17"/>
      <c r="N1549" s="17"/>
      <c r="O1549" s="17"/>
      <c r="P1549" s="17"/>
      <c r="Q1549" s="17"/>
      <c r="R1549" s="17"/>
      <c r="S1549" s="17"/>
      <c r="T1549" s="17"/>
      <c r="U1549" s="17"/>
      <c r="V1549" s="17"/>
      <c r="W1549" s="17"/>
      <c r="X1549" s="17"/>
      <c r="Y1549" s="17"/>
      <c r="Z1549" s="17"/>
    </row>
    <row r="1550">
      <c r="A1550" s="379"/>
      <c r="B1550" s="345">
        <v>476343.0</v>
      </c>
      <c r="C1550" s="346"/>
      <c r="D1550" s="347"/>
      <c r="E1550" s="347"/>
      <c r="F1550" s="347"/>
      <c r="G1550" s="348"/>
      <c r="H1550" s="349"/>
      <c r="I1550" s="352"/>
      <c r="J1550" s="380"/>
      <c r="K1550" s="17"/>
      <c r="L1550" s="17"/>
      <c r="M1550" s="17"/>
      <c r="N1550" s="17"/>
      <c r="O1550" s="17"/>
      <c r="P1550" s="17"/>
      <c r="Q1550" s="17"/>
      <c r="R1550" s="17"/>
      <c r="S1550" s="17"/>
      <c r="T1550" s="17"/>
      <c r="U1550" s="17"/>
      <c r="V1550" s="17"/>
      <c r="W1550" s="17"/>
      <c r="X1550" s="17"/>
      <c r="Y1550" s="17"/>
      <c r="Z1550" s="17"/>
    </row>
    <row r="1551">
      <c r="A1551" s="379"/>
      <c r="B1551" s="345">
        <v>476344.0</v>
      </c>
      <c r="C1551" s="346"/>
      <c r="D1551" s="347"/>
      <c r="E1551" s="347"/>
      <c r="F1551" s="347"/>
      <c r="G1551" s="348"/>
      <c r="H1551" s="349"/>
      <c r="I1551" s="352"/>
      <c r="J1551" s="380"/>
      <c r="K1551" s="17"/>
      <c r="L1551" s="17"/>
      <c r="M1551" s="17"/>
      <c r="N1551" s="17"/>
      <c r="O1551" s="17"/>
      <c r="P1551" s="17"/>
      <c r="Q1551" s="17"/>
      <c r="R1551" s="17"/>
      <c r="S1551" s="17"/>
      <c r="T1551" s="17"/>
      <c r="U1551" s="17"/>
      <c r="V1551" s="17"/>
      <c r="W1551" s="17"/>
      <c r="X1551" s="17"/>
      <c r="Y1551" s="17"/>
      <c r="Z1551" s="17"/>
    </row>
    <row r="1552">
      <c r="A1552" s="379"/>
      <c r="B1552" s="345">
        <v>476345.0</v>
      </c>
      <c r="C1552" s="346"/>
      <c r="D1552" s="347"/>
      <c r="E1552" s="347"/>
      <c r="F1552" s="347"/>
      <c r="G1552" s="348"/>
      <c r="H1552" s="349"/>
      <c r="I1552" s="352"/>
      <c r="J1552" s="380"/>
      <c r="K1552" s="17"/>
      <c r="L1552" s="17"/>
      <c r="M1552" s="17"/>
      <c r="N1552" s="17"/>
      <c r="O1552" s="17"/>
      <c r="P1552" s="17"/>
      <c r="Q1552" s="17"/>
      <c r="R1552" s="17"/>
      <c r="S1552" s="17"/>
      <c r="T1552" s="17"/>
      <c r="U1552" s="17"/>
      <c r="V1552" s="17"/>
      <c r="W1552" s="17"/>
      <c r="X1552" s="17"/>
      <c r="Y1552" s="17"/>
      <c r="Z1552" s="17"/>
    </row>
    <row r="1553">
      <c r="A1553" s="379"/>
      <c r="B1553" s="345">
        <v>476346.0</v>
      </c>
      <c r="C1553" s="346"/>
      <c r="D1553" s="347"/>
      <c r="E1553" s="347"/>
      <c r="F1553" s="347"/>
      <c r="G1553" s="348"/>
      <c r="H1553" s="349"/>
      <c r="I1553" s="352"/>
      <c r="J1553" s="380"/>
      <c r="K1553" s="17"/>
      <c r="L1553" s="17"/>
      <c r="M1553" s="17"/>
      <c r="N1553" s="17"/>
      <c r="O1553" s="17"/>
      <c r="P1553" s="17"/>
      <c r="Q1553" s="17"/>
      <c r="R1553" s="17"/>
      <c r="S1553" s="17"/>
      <c r="T1553" s="17"/>
      <c r="U1553" s="17"/>
      <c r="V1553" s="17"/>
      <c r="W1553" s="17"/>
      <c r="X1553" s="17"/>
      <c r="Y1553" s="17"/>
      <c r="Z1553" s="17"/>
    </row>
    <row r="1554">
      <c r="A1554" s="379"/>
      <c r="B1554" s="345">
        <v>476347.0</v>
      </c>
      <c r="C1554" s="346"/>
      <c r="D1554" s="347"/>
      <c r="E1554" s="347"/>
      <c r="F1554" s="347"/>
      <c r="G1554" s="348"/>
      <c r="H1554" s="349"/>
      <c r="I1554" s="352"/>
      <c r="J1554" s="380"/>
      <c r="K1554" s="17"/>
      <c r="L1554" s="17"/>
      <c r="M1554" s="17"/>
      <c r="N1554" s="17"/>
      <c r="O1554" s="17"/>
      <c r="P1554" s="17"/>
      <c r="Q1554" s="17"/>
      <c r="R1554" s="17"/>
      <c r="S1554" s="17"/>
      <c r="T1554" s="17"/>
      <c r="U1554" s="17"/>
      <c r="V1554" s="17"/>
      <c r="W1554" s="17"/>
      <c r="X1554" s="17"/>
      <c r="Y1554" s="17"/>
      <c r="Z1554" s="17"/>
    </row>
    <row r="1555">
      <c r="A1555" s="379"/>
      <c r="B1555" s="345">
        <v>476348.0</v>
      </c>
      <c r="C1555" s="346"/>
      <c r="D1555" s="347"/>
      <c r="E1555" s="347"/>
      <c r="F1555" s="347"/>
      <c r="G1555" s="348"/>
      <c r="H1555" s="349"/>
      <c r="I1555" s="352"/>
      <c r="J1555" s="380"/>
      <c r="K1555" s="17"/>
      <c r="L1555" s="17"/>
      <c r="M1555" s="17"/>
      <c r="N1555" s="17"/>
      <c r="O1555" s="17"/>
      <c r="P1555" s="17"/>
      <c r="Q1555" s="17"/>
      <c r="R1555" s="17"/>
      <c r="S1555" s="17"/>
      <c r="T1555" s="17"/>
      <c r="U1555" s="17"/>
      <c r="V1555" s="17"/>
      <c r="W1555" s="17"/>
      <c r="X1555" s="17"/>
      <c r="Y1555" s="17"/>
      <c r="Z1555" s="17"/>
    </row>
    <row r="1556">
      <c r="A1556" s="379"/>
      <c r="B1556" s="345">
        <v>476349.0</v>
      </c>
      <c r="C1556" s="346"/>
      <c r="D1556" s="347"/>
      <c r="E1556" s="347"/>
      <c r="F1556" s="347"/>
      <c r="G1556" s="348"/>
      <c r="H1556" s="349"/>
      <c r="I1556" s="352"/>
      <c r="J1556" s="380"/>
      <c r="K1556" s="17"/>
      <c r="L1556" s="17"/>
      <c r="M1556" s="17"/>
      <c r="N1556" s="17"/>
      <c r="O1556" s="17"/>
      <c r="P1556" s="17"/>
      <c r="Q1556" s="17"/>
      <c r="R1556" s="17"/>
      <c r="S1556" s="17"/>
      <c r="T1556" s="17"/>
      <c r="U1556" s="17"/>
      <c r="V1556" s="17"/>
      <c r="W1556" s="17"/>
      <c r="X1556" s="17"/>
      <c r="Y1556" s="17"/>
      <c r="Z1556" s="17"/>
    </row>
    <row r="1557">
      <c r="A1557" s="379"/>
      <c r="B1557" s="345">
        <v>476350.0</v>
      </c>
      <c r="C1557" s="346"/>
      <c r="D1557" s="347"/>
      <c r="E1557" s="347"/>
      <c r="F1557" s="347"/>
      <c r="G1557" s="348"/>
      <c r="H1557" s="349"/>
      <c r="I1557" s="352"/>
      <c r="J1557" s="380"/>
      <c r="K1557" s="17"/>
      <c r="L1557" s="17"/>
      <c r="M1557" s="17"/>
      <c r="N1557" s="17"/>
      <c r="O1557" s="17"/>
      <c r="P1557" s="17"/>
      <c r="Q1557" s="17"/>
      <c r="R1557" s="17"/>
      <c r="S1557" s="17"/>
      <c r="T1557" s="17"/>
      <c r="U1557" s="17"/>
      <c r="V1557" s="17"/>
      <c r="W1557" s="17"/>
      <c r="X1557" s="17"/>
      <c r="Y1557" s="17"/>
      <c r="Z1557" s="17"/>
    </row>
    <row r="1558">
      <c r="A1558" s="379"/>
      <c r="B1558" s="345">
        <v>476351.0</v>
      </c>
      <c r="C1558" s="346"/>
      <c r="D1558" s="347"/>
      <c r="E1558" s="347"/>
      <c r="F1558" s="347"/>
      <c r="G1558" s="348"/>
      <c r="H1558" s="349"/>
      <c r="I1558" s="352"/>
      <c r="J1558" s="380"/>
      <c r="K1558" s="17"/>
      <c r="L1558" s="17"/>
      <c r="M1558" s="17"/>
      <c r="N1558" s="17"/>
      <c r="O1558" s="17"/>
      <c r="P1558" s="17"/>
      <c r="Q1558" s="17"/>
      <c r="R1558" s="17"/>
      <c r="S1558" s="17"/>
      <c r="T1558" s="17"/>
      <c r="U1558" s="17"/>
      <c r="V1558" s="17"/>
      <c r="W1558" s="17"/>
      <c r="X1558" s="17"/>
      <c r="Y1558" s="17"/>
      <c r="Z1558" s="17"/>
    </row>
    <row r="1559">
      <c r="A1559" s="379"/>
      <c r="B1559" s="345">
        <v>476352.0</v>
      </c>
      <c r="C1559" s="346"/>
      <c r="D1559" s="347"/>
      <c r="E1559" s="347"/>
      <c r="F1559" s="347"/>
      <c r="G1559" s="348"/>
      <c r="H1559" s="349"/>
      <c r="I1559" s="352"/>
      <c r="J1559" s="380"/>
      <c r="K1559" s="17"/>
      <c r="L1559" s="17"/>
      <c r="M1559" s="17"/>
      <c r="N1559" s="17"/>
      <c r="O1559" s="17"/>
      <c r="P1559" s="17"/>
      <c r="Q1559" s="17"/>
      <c r="R1559" s="17"/>
      <c r="S1559" s="17"/>
      <c r="T1559" s="17"/>
      <c r="U1559" s="17"/>
      <c r="V1559" s="17"/>
      <c r="W1559" s="17"/>
      <c r="X1559" s="17"/>
      <c r="Y1559" s="17"/>
      <c r="Z1559" s="17"/>
    </row>
    <row r="1560">
      <c r="A1560" s="379"/>
      <c r="B1560" s="345">
        <v>476353.0</v>
      </c>
      <c r="C1560" s="346"/>
      <c r="D1560" s="347"/>
      <c r="E1560" s="347"/>
      <c r="F1560" s="347"/>
      <c r="G1560" s="348"/>
      <c r="H1560" s="349"/>
      <c r="I1560" s="352"/>
      <c r="J1560" s="380"/>
      <c r="K1560" s="17"/>
      <c r="L1560" s="17"/>
      <c r="M1560" s="17"/>
      <c r="N1560" s="17"/>
      <c r="O1560" s="17"/>
      <c r="P1560" s="17"/>
      <c r="Q1560" s="17"/>
      <c r="R1560" s="17"/>
      <c r="S1560" s="17"/>
      <c r="T1560" s="17"/>
      <c r="U1560" s="17"/>
      <c r="V1560" s="17"/>
      <c r="W1560" s="17"/>
      <c r="X1560" s="17"/>
      <c r="Y1560" s="17"/>
      <c r="Z1560" s="17"/>
    </row>
    <row r="1561">
      <c r="A1561" s="379"/>
      <c r="B1561" s="345">
        <v>476354.0</v>
      </c>
      <c r="C1561" s="346"/>
      <c r="D1561" s="347"/>
      <c r="E1561" s="347"/>
      <c r="F1561" s="347"/>
      <c r="G1561" s="348"/>
      <c r="H1561" s="349"/>
      <c r="I1561" s="352"/>
      <c r="J1561" s="380"/>
      <c r="K1561" s="17"/>
      <c r="L1561" s="17"/>
      <c r="M1561" s="17"/>
      <c r="N1561" s="17"/>
      <c r="O1561" s="17"/>
      <c r="P1561" s="17"/>
      <c r="Q1561" s="17"/>
      <c r="R1561" s="17"/>
      <c r="S1561" s="17"/>
      <c r="T1561" s="17"/>
      <c r="U1561" s="17"/>
      <c r="V1561" s="17"/>
      <c r="W1561" s="17"/>
      <c r="X1561" s="17"/>
      <c r="Y1561" s="17"/>
      <c r="Z1561" s="17"/>
    </row>
    <row r="1562">
      <c r="A1562" s="379"/>
      <c r="B1562" s="345">
        <v>476355.0</v>
      </c>
      <c r="C1562" s="346"/>
      <c r="D1562" s="347"/>
      <c r="E1562" s="347"/>
      <c r="F1562" s="347"/>
      <c r="G1562" s="348"/>
      <c r="H1562" s="349"/>
      <c r="I1562" s="352"/>
      <c r="J1562" s="380"/>
      <c r="K1562" s="17"/>
      <c r="L1562" s="17"/>
      <c r="M1562" s="17"/>
      <c r="N1562" s="17"/>
      <c r="O1562" s="17"/>
      <c r="P1562" s="17"/>
      <c r="Q1562" s="17"/>
      <c r="R1562" s="17"/>
      <c r="S1562" s="17"/>
      <c r="T1562" s="17"/>
      <c r="U1562" s="17"/>
      <c r="V1562" s="17"/>
      <c r="W1562" s="17"/>
      <c r="X1562" s="17"/>
      <c r="Y1562" s="17"/>
      <c r="Z1562" s="17"/>
    </row>
    <row r="1563">
      <c r="A1563" s="379"/>
      <c r="B1563" s="345">
        <v>476356.0</v>
      </c>
      <c r="C1563" s="346"/>
      <c r="D1563" s="347"/>
      <c r="E1563" s="347"/>
      <c r="F1563" s="347"/>
      <c r="G1563" s="348"/>
      <c r="H1563" s="349"/>
      <c r="I1563" s="352"/>
      <c r="J1563" s="380"/>
      <c r="K1563" s="17"/>
      <c r="L1563" s="17"/>
      <c r="M1563" s="17"/>
      <c r="N1563" s="17"/>
      <c r="O1563" s="17"/>
      <c r="P1563" s="17"/>
      <c r="Q1563" s="17"/>
      <c r="R1563" s="17"/>
      <c r="S1563" s="17"/>
      <c r="T1563" s="17"/>
      <c r="U1563" s="17"/>
      <c r="V1563" s="17"/>
      <c r="W1563" s="17"/>
      <c r="X1563" s="17"/>
      <c r="Y1563" s="17"/>
      <c r="Z1563" s="17"/>
    </row>
    <row r="1564">
      <c r="A1564" s="379"/>
      <c r="B1564" s="345">
        <v>476357.0</v>
      </c>
      <c r="C1564" s="346"/>
      <c r="D1564" s="347"/>
      <c r="E1564" s="347"/>
      <c r="F1564" s="347"/>
      <c r="G1564" s="348"/>
      <c r="H1564" s="349"/>
      <c r="I1564" s="352"/>
      <c r="J1564" s="380"/>
      <c r="K1564" s="17"/>
      <c r="L1564" s="17"/>
      <c r="M1564" s="17"/>
      <c r="N1564" s="17"/>
      <c r="O1564" s="17"/>
      <c r="P1564" s="17"/>
      <c r="Q1564" s="17"/>
      <c r="R1564" s="17"/>
      <c r="S1564" s="17"/>
      <c r="T1564" s="17"/>
      <c r="U1564" s="17"/>
      <c r="V1564" s="17"/>
      <c r="W1564" s="17"/>
      <c r="X1564" s="17"/>
      <c r="Y1564" s="17"/>
      <c r="Z1564" s="17"/>
    </row>
    <row r="1565">
      <c r="A1565" s="379"/>
      <c r="B1565" s="345">
        <v>476358.0</v>
      </c>
      <c r="C1565" s="346"/>
      <c r="D1565" s="347"/>
      <c r="E1565" s="347"/>
      <c r="F1565" s="347"/>
      <c r="G1565" s="348"/>
      <c r="H1565" s="349"/>
      <c r="I1565" s="352"/>
      <c r="J1565" s="380"/>
      <c r="K1565" s="17"/>
      <c r="L1565" s="17"/>
      <c r="M1565" s="17"/>
      <c r="N1565" s="17"/>
      <c r="O1565" s="17"/>
      <c r="P1565" s="17"/>
      <c r="Q1565" s="17"/>
      <c r="R1565" s="17"/>
      <c r="S1565" s="17"/>
      <c r="T1565" s="17"/>
      <c r="U1565" s="17"/>
      <c r="V1565" s="17"/>
      <c r="W1565" s="17"/>
      <c r="X1565" s="17"/>
      <c r="Y1565" s="17"/>
      <c r="Z1565" s="17"/>
    </row>
    <row r="1566">
      <c r="A1566" s="379"/>
      <c r="B1566" s="345">
        <v>476359.0</v>
      </c>
      <c r="C1566" s="346"/>
      <c r="D1566" s="347"/>
      <c r="E1566" s="347"/>
      <c r="F1566" s="347"/>
      <c r="G1566" s="348"/>
      <c r="H1566" s="349"/>
      <c r="I1566" s="352"/>
      <c r="J1566" s="380"/>
      <c r="K1566" s="17"/>
      <c r="L1566" s="17"/>
      <c r="M1566" s="17"/>
      <c r="N1566" s="17"/>
      <c r="O1566" s="17"/>
      <c r="P1566" s="17"/>
      <c r="Q1566" s="17"/>
      <c r="R1566" s="17"/>
      <c r="S1566" s="17"/>
      <c r="T1566" s="17"/>
      <c r="U1566" s="17"/>
      <c r="V1566" s="17"/>
      <c r="W1566" s="17"/>
      <c r="X1566" s="17"/>
      <c r="Y1566" s="17"/>
      <c r="Z1566" s="17"/>
    </row>
    <row r="1567">
      <c r="A1567" s="379"/>
      <c r="B1567" s="345">
        <v>476360.0</v>
      </c>
      <c r="C1567" s="346"/>
      <c r="D1567" s="347"/>
      <c r="E1567" s="347"/>
      <c r="F1567" s="347"/>
      <c r="G1567" s="348"/>
      <c r="H1567" s="349"/>
      <c r="I1567" s="352"/>
      <c r="J1567" s="380"/>
      <c r="K1567" s="17"/>
      <c r="L1567" s="17"/>
      <c r="M1567" s="17"/>
      <c r="N1567" s="17"/>
      <c r="O1567" s="17"/>
      <c r="P1567" s="17"/>
      <c r="Q1567" s="17"/>
      <c r="R1567" s="17"/>
      <c r="S1567" s="17"/>
      <c r="T1567" s="17"/>
      <c r="U1567" s="17"/>
      <c r="V1567" s="17"/>
      <c r="W1567" s="17"/>
      <c r="X1567" s="17"/>
      <c r="Y1567" s="17"/>
      <c r="Z1567" s="17"/>
    </row>
    <row r="1568">
      <c r="A1568" s="379"/>
      <c r="B1568" s="345">
        <v>476361.0</v>
      </c>
      <c r="C1568" s="346"/>
      <c r="D1568" s="347"/>
      <c r="E1568" s="347"/>
      <c r="F1568" s="347"/>
      <c r="G1568" s="348"/>
      <c r="H1568" s="349"/>
      <c r="I1568" s="352"/>
      <c r="J1568" s="380"/>
      <c r="K1568" s="17"/>
      <c r="L1568" s="17"/>
      <c r="M1568" s="17"/>
      <c r="N1568" s="17"/>
      <c r="O1568" s="17"/>
      <c r="P1568" s="17"/>
      <c r="Q1568" s="17"/>
      <c r="R1568" s="17"/>
      <c r="S1568" s="17"/>
      <c r="T1568" s="17"/>
      <c r="U1568" s="17"/>
      <c r="V1568" s="17"/>
      <c r="W1568" s="17"/>
      <c r="X1568" s="17"/>
      <c r="Y1568" s="17"/>
      <c r="Z1568" s="17"/>
    </row>
    <row r="1569">
      <c r="A1569" s="379"/>
      <c r="B1569" s="345">
        <v>476362.0</v>
      </c>
      <c r="C1569" s="346"/>
      <c r="D1569" s="347"/>
      <c r="E1569" s="347"/>
      <c r="F1569" s="347"/>
      <c r="G1569" s="348"/>
      <c r="H1569" s="349"/>
      <c r="I1569" s="352"/>
      <c r="J1569" s="380"/>
      <c r="K1569" s="17"/>
      <c r="L1569" s="17"/>
      <c r="M1569" s="17"/>
      <c r="N1569" s="17"/>
      <c r="O1569" s="17"/>
      <c r="P1569" s="17"/>
      <c r="Q1569" s="17"/>
      <c r="R1569" s="17"/>
      <c r="S1569" s="17"/>
      <c r="T1569" s="17"/>
      <c r="U1569" s="17"/>
      <c r="V1569" s="17"/>
      <c r="W1569" s="17"/>
      <c r="X1569" s="17"/>
      <c r="Y1569" s="17"/>
      <c r="Z1569" s="17"/>
    </row>
    <row r="1570">
      <c r="A1570" s="382">
        <v>13349.0</v>
      </c>
      <c r="B1570" s="383">
        <v>476363.0</v>
      </c>
      <c r="C1570" s="384">
        <v>45790.0</v>
      </c>
      <c r="D1570" s="385" t="s">
        <v>3401</v>
      </c>
      <c r="E1570" s="385" t="s">
        <v>3402</v>
      </c>
      <c r="F1570" s="385" t="s">
        <v>104</v>
      </c>
      <c r="G1570" s="386"/>
      <c r="H1570" s="387" t="s">
        <v>3403</v>
      </c>
      <c r="I1570" s="398">
        <f>3861.45*2</f>
        <v>7722.9</v>
      </c>
      <c r="J1570" s="389" t="s">
        <v>3404</v>
      </c>
      <c r="K1570" s="267"/>
      <c r="L1570" s="267"/>
      <c r="M1570" s="267"/>
      <c r="N1570" s="267"/>
      <c r="O1570" s="267"/>
      <c r="P1570" s="267"/>
      <c r="Q1570" s="267"/>
      <c r="R1570" s="267"/>
      <c r="S1570" s="267"/>
      <c r="T1570" s="267"/>
      <c r="U1570" s="267"/>
      <c r="V1570" s="267"/>
      <c r="W1570" s="267"/>
      <c r="X1570" s="267"/>
      <c r="Y1570" s="267"/>
      <c r="Z1570" s="267"/>
    </row>
    <row r="1571">
      <c r="A1571" s="379"/>
      <c r="B1571" s="345">
        <v>476364.0</v>
      </c>
      <c r="C1571" s="346"/>
      <c r="D1571" s="347"/>
      <c r="E1571" s="347"/>
      <c r="F1571" s="347"/>
      <c r="G1571" s="348"/>
      <c r="H1571" s="349"/>
      <c r="I1571" s="352"/>
      <c r="J1571" s="380"/>
      <c r="K1571" s="17"/>
      <c r="L1571" s="17"/>
      <c r="M1571" s="17"/>
      <c r="N1571" s="17"/>
      <c r="O1571" s="17"/>
      <c r="P1571" s="17"/>
      <c r="Q1571" s="17"/>
      <c r="R1571" s="17"/>
      <c r="S1571" s="17"/>
      <c r="T1571" s="17"/>
      <c r="U1571" s="17"/>
      <c r="V1571" s="17"/>
      <c r="W1571" s="17"/>
      <c r="X1571" s="17"/>
      <c r="Y1571" s="17"/>
      <c r="Z1571" s="17"/>
    </row>
    <row r="1572">
      <c r="A1572" s="379"/>
      <c r="B1572" s="345">
        <v>476365.0</v>
      </c>
      <c r="C1572" s="346"/>
      <c r="D1572" s="347"/>
      <c r="E1572" s="347"/>
      <c r="F1572" s="347"/>
      <c r="G1572" s="348"/>
      <c r="H1572" s="349"/>
      <c r="I1572" s="352"/>
      <c r="J1572" s="380"/>
      <c r="K1572" s="17"/>
      <c r="L1572" s="17"/>
      <c r="M1572" s="17"/>
      <c r="N1572" s="17"/>
      <c r="O1572" s="17"/>
      <c r="P1572" s="17"/>
      <c r="Q1572" s="17"/>
      <c r="R1572" s="17"/>
      <c r="S1572" s="17"/>
      <c r="T1572" s="17"/>
      <c r="U1572" s="17"/>
      <c r="V1572" s="17"/>
      <c r="W1572" s="17"/>
      <c r="X1572" s="17"/>
      <c r="Y1572" s="17"/>
      <c r="Z1572" s="17"/>
    </row>
    <row r="1573">
      <c r="A1573" s="379"/>
      <c r="B1573" s="345">
        <v>476366.0</v>
      </c>
      <c r="C1573" s="346"/>
      <c r="D1573" s="347"/>
      <c r="E1573" s="347"/>
      <c r="F1573" s="347"/>
      <c r="G1573" s="348"/>
      <c r="H1573" s="349"/>
      <c r="I1573" s="352"/>
      <c r="J1573" s="380"/>
      <c r="K1573" s="17"/>
      <c r="L1573" s="17"/>
      <c r="M1573" s="17"/>
      <c r="N1573" s="17"/>
      <c r="O1573" s="17"/>
      <c r="P1573" s="17"/>
      <c r="Q1573" s="17"/>
      <c r="R1573" s="17"/>
      <c r="S1573" s="17"/>
      <c r="T1573" s="17"/>
      <c r="U1573" s="17"/>
      <c r="V1573" s="17"/>
      <c r="W1573" s="17"/>
      <c r="X1573" s="17"/>
      <c r="Y1573" s="17"/>
      <c r="Z1573" s="17"/>
    </row>
    <row r="1574">
      <c r="A1574" s="379"/>
      <c r="B1574" s="345">
        <v>476367.0</v>
      </c>
      <c r="C1574" s="346"/>
      <c r="D1574" s="347"/>
      <c r="E1574" s="347"/>
      <c r="F1574" s="347"/>
      <c r="G1574" s="348"/>
      <c r="H1574" s="349"/>
      <c r="I1574" s="352"/>
      <c r="J1574" s="380"/>
      <c r="K1574" s="17"/>
      <c r="L1574" s="17"/>
      <c r="M1574" s="17"/>
      <c r="N1574" s="17"/>
      <c r="O1574" s="17"/>
      <c r="P1574" s="17"/>
      <c r="Q1574" s="17"/>
      <c r="R1574" s="17"/>
      <c r="S1574" s="17"/>
      <c r="T1574" s="17"/>
      <c r="U1574" s="17"/>
      <c r="V1574" s="17"/>
      <c r="W1574" s="17"/>
      <c r="X1574" s="17"/>
      <c r="Y1574" s="17"/>
      <c r="Z1574" s="17"/>
    </row>
    <row r="1575">
      <c r="A1575" s="379"/>
      <c r="B1575" s="345">
        <v>476368.0</v>
      </c>
      <c r="C1575" s="346"/>
      <c r="D1575" s="347"/>
      <c r="E1575" s="347"/>
      <c r="F1575" s="347"/>
      <c r="G1575" s="348"/>
      <c r="H1575" s="349"/>
      <c r="I1575" s="352"/>
      <c r="J1575" s="380"/>
      <c r="K1575" s="17"/>
      <c r="L1575" s="17"/>
      <c r="M1575" s="17"/>
      <c r="N1575" s="17"/>
      <c r="O1575" s="17"/>
      <c r="P1575" s="17"/>
      <c r="Q1575" s="17"/>
      <c r="R1575" s="17"/>
      <c r="S1575" s="17"/>
      <c r="T1575" s="17"/>
      <c r="U1575" s="17"/>
      <c r="V1575" s="17"/>
      <c r="W1575" s="17"/>
      <c r="X1575" s="17"/>
      <c r="Y1575" s="17"/>
      <c r="Z1575" s="17"/>
    </row>
    <row r="1576">
      <c r="A1576" s="379"/>
      <c r="B1576" s="345">
        <v>476369.0</v>
      </c>
      <c r="C1576" s="346"/>
      <c r="D1576" s="347"/>
      <c r="E1576" s="347"/>
      <c r="F1576" s="347"/>
      <c r="G1576" s="348"/>
      <c r="H1576" s="349"/>
      <c r="I1576" s="352"/>
      <c r="J1576" s="380"/>
      <c r="K1576" s="17"/>
      <c r="L1576" s="17"/>
      <c r="M1576" s="17"/>
      <c r="N1576" s="17"/>
      <c r="O1576" s="17"/>
      <c r="P1576" s="17"/>
      <c r="Q1576" s="17"/>
      <c r="R1576" s="17"/>
      <c r="S1576" s="17"/>
      <c r="T1576" s="17"/>
      <c r="U1576" s="17"/>
      <c r="V1576" s="17"/>
      <c r="W1576" s="17"/>
      <c r="X1576" s="17"/>
      <c r="Y1576" s="17"/>
      <c r="Z1576" s="17"/>
    </row>
    <row r="1577">
      <c r="A1577" s="379"/>
      <c r="B1577" s="345">
        <v>476370.0</v>
      </c>
      <c r="C1577" s="346"/>
      <c r="D1577" s="347"/>
      <c r="E1577" s="347"/>
      <c r="F1577" s="347"/>
      <c r="G1577" s="348"/>
      <c r="H1577" s="349"/>
      <c r="I1577" s="352"/>
      <c r="J1577" s="380"/>
      <c r="K1577" s="17"/>
      <c r="L1577" s="17"/>
      <c r="M1577" s="17"/>
      <c r="N1577" s="17"/>
      <c r="O1577" s="17"/>
      <c r="P1577" s="17"/>
      <c r="Q1577" s="17"/>
      <c r="R1577" s="17"/>
      <c r="S1577" s="17"/>
      <c r="T1577" s="17"/>
      <c r="U1577" s="17"/>
      <c r="V1577" s="17"/>
      <c r="W1577" s="17"/>
      <c r="X1577" s="17"/>
      <c r="Y1577" s="17"/>
      <c r="Z1577" s="17"/>
    </row>
    <row r="1578">
      <c r="A1578" s="379"/>
      <c r="B1578" s="345">
        <v>476371.0</v>
      </c>
      <c r="C1578" s="346"/>
      <c r="D1578" s="347"/>
      <c r="E1578" s="347"/>
      <c r="F1578" s="347"/>
      <c r="G1578" s="348"/>
      <c r="H1578" s="349"/>
      <c r="I1578" s="352"/>
      <c r="J1578" s="380"/>
      <c r="K1578" s="17"/>
      <c r="L1578" s="17"/>
      <c r="M1578" s="17"/>
      <c r="N1578" s="17"/>
      <c r="O1578" s="17"/>
      <c r="P1578" s="17"/>
      <c r="Q1578" s="17"/>
      <c r="R1578" s="17"/>
      <c r="S1578" s="17"/>
      <c r="T1578" s="17"/>
      <c r="U1578" s="17"/>
      <c r="V1578" s="17"/>
      <c r="W1578" s="17"/>
      <c r="X1578" s="17"/>
      <c r="Y1578" s="17"/>
      <c r="Z1578" s="17"/>
    </row>
    <row r="1579">
      <c r="A1579" s="379"/>
      <c r="B1579" s="345">
        <v>476372.0</v>
      </c>
      <c r="C1579" s="346"/>
      <c r="D1579" s="347"/>
      <c r="E1579" s="347"/>
      <c r="F1579" s="347"/>
      <c r="G1579" s="348"/>
      <c r="H1579" s="349"/>
      <c r="I1579" s="352"/>
      <c r="J1579" s="380"/>
      <c r="K1579" s="17"/>
      <c r="L1579" s="17"/>
      <c r="M1579" s="17"/>
      <c r="N1579" s="17"/>
      <c r="O1579" s="17"/>
      <c r="P1579" s="17"/>
      <c r="Q1579" s="17"/>
      <c r="R1579" s="17"/>
      <c r="S1579" s="17"/>
      <c r="T1579" s="17"/>
      <c r="U1579" s="17"/>
      <c r="V1579" s="17"/>
      <c r="W1579" s="17"/>
      <c r="X1579" s="17"/>
      <c r="Y1579" s="17"/>
      <c r="Z1579" s="17"/>
    </row>
    <row r="1580">
      <c r="A1580" s="379"/>
      <c r="B1580" s="345">
        <v>476373.0</v>
      </c>
      <c r="C1580" s="346"/>
      <c r="D1580" s="347"/>
      <c r="E1580" s="347"/>
      <c r="F1580" s="347"/>
      <c r="G1580" s="348"/>
      <c r="H1580" s="349"/>
      <c r="I1580" s="352"/>
      <c r="J1580" s="380"/>
      <c r="K1580" s="17"/>
      <c r="L1580" s="17"/>
      <c r="M1580" s="17"/>
      <c r="N1580" s="17"/>
      <c r="O1580" s="17"/>
      <c r="P1580" s="17"/>
      <c r="Q1580" s="17"/>
      <c r="R1580" s="17"/>
      <c r="S1580" s="17"/>
      <c r="T1580" s="17"/>
      <c r="U1580" s="17"/>
      <c r="V1580" s="17"/>
      <c r="W1580" s="17"/>
      <c r="X1580" s="17"/>
      <c r="Y1580" s="17"/>
      <c r="Z1580" s="17"/>
    </row>
    <row r="1581">
      <c r="A1581" s="379"/>
      <c r="B1581" s="345">
        <v>476374.0</v>
      </c>
      <c r="C1581" s="346"/>
      <c r="D1581" s="347"/>
      <c r="E1581" s="347"/>
      <c r="F1581" s="347"/>
      <c r="G1581" s="348"/>
      <c r="H1581" s="349"/>
      <c r="I1581" s="352"/>
      <c r="J1581" s="380"/>
      <c r="K1581" s="17"/>
      <c r="L1581" s="17"/>
      <c r="M1581" s="17"/>
      <c r="N1581" s="17"/>
      <c r="O1581" s="17"/>
      <c r="P1581" s="17"/>
      <c r="Q1581" s="17"/>
      <c r="R1581" s="17"/>
      <c r="S1581" s="17"/>
      <c r="T1581" s="17"/>
      <c r="U1581" s="17"/>
      <c r="V1581" s="17"/>
      <c r="W1581" s="17"/>
      <c r="X1581" s="17"/>
      <c r="Y1581" s="17"/>
      <c r="Z1581" s="17"/>
    </row>
    <row r="1582">
      <c r="A1582" s="379"/>
      <c r="B1582" s="345">
        <v>476375.0</v>
      </c>
      <c r="C1582" s="346"/>
      <c r="D1582" s="347"/>
      <c r="E1582" s="347"/>
      <c r="F1582" s="347"/>
      <c r="G1582" s="348"/>
      <c r="H1582" s="349"/>
      <c r="I1582" s="352"/>
      <c r="J1582" s="380"/>
      <c r="K1582" s="17"/>
      <c r="L1582" s="17"/>
      <c r="M1582" s="17"/>
      <c r="N1582" s="17"/>
      <c r="O1582" s="17"/>
      <c r="P1582" s="17"/>
      <c r="Q1582" s="17"/>
      <c r="R1582" s="17"/>
      <c r="S1582" s="17"/>
      <c r="T1582" s="17"/>
      <c r="U1582" s="17"/>
      <c r="V1582" s="17"/>
      <c r="W1582" s="17"/>
      <c r="X1582" s="17"/>
      <c r="Y1582" s="17"/>
      <c r="Z1582" s="17"/>
    </row>
    <row r="1583">
      <c r="A1583" s="379"/>
      <c r="B1583" s="345">
        <v>476376.0</v>
      </c>
      <c r="C1583" s="346"/>
      <c r="D1583" s="347"/>
      <c r="E1583" s="347"/>
      <c r="F1583" s="347"/>
      <c r="G1583" s="348"/>
      <c r="H1583" s="349"/>
      <c r="I1583" s="352"/>
      <c r="J1583" s="380"/>
      <c r="K1583" s="17"/>
      <c r="L1583" s="17"/>
      <c r="M1583" s="17"/>
      <c r="N1583" s="17"/>
      <c r="O1583" s="17"/>
      <c r="P1583" s="17"/>
      <c r="Q1583" s="17"/>
      <c r="R1583" s="17"/>
      <c r="S1583" s="17"/>
      <c r="T1583" s="17"/>
      <c r="U1583" s="17"/>
      <c r="V1583" s="17"/>
      <c r="W1583" s="17"/>
      <c r="X1583" s="17"/>
      <c r="Y1583" s="17"/>
      <c r="Z1583" s="17"/>
    </row>
    <row r="1584">
      <c r="A1584" s="379"/>
      <c r="B1584" s="345">
        <v>476377.0</v>
      </c>
      <c r="C1584" s="346"/>
      <c r="D1584" s="347"/>
      <c r="E1584" s="347"/>
      <c r="F1584" s="347"/>
      <c r="G1584" s="348"/>
      <c r="H1584" s="349"/>
      <c r="I1584" s="352"/>
      <c r="J1584" s="380"/>
      <c r="K1584" s="17"/>
      <c r="L1584" s="17"/>
      <c r="M1584" s="17"/>
      <c r="N1584" s="17"/>
      <c r="O1584" s="17"/>
      <c r="P1584" s="17"/>
      <c r="Q1584" s="17"/>
      <c r="R1584" s="17"/>
      <c r="S1584" s="17"/>
      <c r="T1584" s="17"/>
      <c r="U1584" s="17"/>
      <c r="V1584" s="17"/>
      <c r="W1584" s="17"/>
      <c r="X1584" s="17"/>
      <c r="Y1584" s="17"/>
      <c r="Z1584" s="17"/>
    </row>
    <row r="1585">
      <c r="A1585" s="379"/>
      <c r="B1585" s="345">
        <v>476378.0</v>
      </c>
      <c r="C1585" s="346"/>
      <c r="D1585" s="347"/>
      <c r="E1585" s="347"/>
      <c r="F1585" s="347"/>
      <c r="G1585" s="348"/>
      <c r="H1585" s="349"/>
      <c r="I1585" s="352"/>
      <c r="J1585" s="380"/>
      <c r="K1585" s="17"/>
      <c r="L1585" s="17"/>
      <c r="M1585" s="17"/>
      <c r="N1585" s="17"/>
      <c r="O1585" s="17"/>
      <c r="P1585" s="17"/>
      <c r="Q1585" s="17"/>
      <c r="R1585" s="17"/>
      <c r="S1585" s="17"/>
      <c r="T1585" s="17"/>
      <c r="U1585" s="17"/>
      <c r="V1585" s="17"/>
      <c r="W1585" s="17"/>
      <c r="X1585" s="17"/>
      <c r="Y1585" s="17"/>
      <c r="Z1585" s="17"/>
    </row>
    <row r="1586">
      <c r="A1586" s="379"/>
      <c r="B1586" s="345">
        <v>476379.0</v>
      </c>
      <c r="C1586" s="346"/>
      <c r="D1586" s="347"/>
      <c r="E1586" s="347"/>
      <c r="F1586" s="347"/>
      <c r="G1586" s="348"/>
      <c r="H1586" s="349"/>
      <c r="I1586" s="352"/>
      <c r="J1586" s="380"/>
      <c r="K1586" s="17"/>
      <c r="L1586" s="17"/>
      <c r="M1586" s="17"/>
      <c r="N1586" s="17"/>
      <c r="O1586" s="17"/>
      <c r="P1586" s="17"/>
      <c r="Q1586" s="17"/>
      <c r="R1586" s="17"/>
      <c r="S1586" s="17"/>
      <c r="T1586" s="17"/>
      <c r="U1586" s="17"/>
      <c r="V1586" s="17"/>
      <c r="W1586" s="17"/>
      <c r="X1586" s="17"/>
      <c r="Y1586" s="17"/>
      <c r="Z1586" s="17"/>
    </row>
    <row r="1587">
      <c r="A1587" s="379"/>
      <c r="B1587" s="345">
        <v>476380.0</v>
      </c>
      <c r="C1587" s="346"/>
      <c r="D1587" s="347"/>
      <c r="E1587" s="347"/>
      <c r="F1587" s="347"/>
      <c r="G1587" s="348"/>
      <c r="H1587" s="349"/>
      <c r="I1587" s="352"/>
      <c r="J1587" s="380"/>
      <c r="K1587" s="17"/>
      <c r="L1587" s="17"/>
      <c r="M1587" s="17"/>
      <c r="N1587" s="17"/>
      <c r="O1587" s="17"/>
      <c r="P1587" s="17"/>
      <c r="Q1587" s="17"/>
      <c r="R1587" s="17"/>
      <c r="S1587" s="17"/>
      <c r="T1587" s="17"/>
      <c r="U1587" s="17"/>
      <c r="V1587" s="17"/>
      <c r="W1587" s="17"/>
      <c r="X1587" s="17"/>
      <c r="Y1587" s="17"/>
      <c r="Z1587" s="17"/>
    </row>
    <row r="1588">
      <c r="A1588" s="379"/>
      <c r="B1588" s="345">
        <v>476381.0</v>
      </c>
      <c r="C1588" s="346"/>
      <c r="D1588" s="347"/>
      <c r="E1588" s="347"/>
      <c r="F1588" s="347"/>
      <c r="G1588" s="348"/>
      <c r="H1588" s="349"/>
      <c r="I1588" s="352"/>
      <c r="J1588" s="380"/>
      <c r="K1588" s="17"/>
      <c r="L1588" s="17"/>
      <c r="M1588" s="17"/>
      <c r="N1588" s="17"/>
      <c r="O1588" s="17"/>
      <c r="P1588" s="17"/>
      <c r="Q1588" s="17"/>
      <c r="R1588" s="17"/>
      <c r="S1588" s="17"/>
      <c r="T1588" s="17"/>
      <c r="U1588" s="17"/>
      <c r="V1588" s="17"/>
      <c r="W1588" s="17"/>
      <c r="X1588" s="17"/>
      <c r="Y1588" s="17"/>
      <c r="Z1588" s="17"/>
    </row>
    <row r="1589">
      <c r="A1589" s="379"/>
      <c r="B1589" s="345">
        <v>476382.0</v>
      </c>
      <c r="C1589" s="346"/>
      <c r="D1589" s="347"/>
      <c r="E1589" s="347"/>
      <c r="F1589" s="347"/>
      <c r="G1589" s="348"/>
      <c r="H1589" s="349"/>
      <c r="I1589" s="352"/>
      <c r="J1589" s="380"/>
      <c r="K1589" s="17"/>
      <c r="L1589" s="17"/>
      <c r="M1589" s="17"/>
      <c r="N1589" s="17"/>
      <c r="O1589" s="17"/>
      <c r="P1589" s="17"/>
      <c r="Q1589" s="17"/>
      <c r="R1589" s="17"/>
      <c r="S1589" s="17"/>
      <c r="T1589" s="17"/>
      <c r="U1589" s="17"/>
      <c r="V1589" s="17"/>
      <c r="W1589" s="17"/>
      <c r="X1589" s="17"/>
      <c r="Y1589" s="17"/>
      <c r="Z1589" s="17"/>
    </row>
    <row r="1590">
      <c r="A1590" s="379"/>
      <c r="B1590" s="345">
        <v>476383.0</v>
      </c>
      <c r="C1590" s="346"/>
      <c r="D1590" s="347"/>
      <c r="E1590" s="347"/>
      <c r="F1590" s="347"/>
      <c r="G1590" s="348"/>
      <c r="H1590" s="349"/>
      <c r="I1590" s="352"/>
      <c r="J1590" s="380"/>
      <c r="K1590" s="17"/>
      <c r="L1590" s="17"/>
      <c r="M1590" s="17"/>
      <c r="N1590" s="17"/>
      <c r="O1590" s="17"/>
      <c r="P1590" s="17"/>
      <c r="Q1590" s="17"/>
      <c r="R1590" s="17"/>
      <c r="S1590" s="17"/>
      <c r="T1590" s="17"/>
      <c r="U1590" s="17"/>
      <c r="V1590" s="17"/>
      <c r="W1590" s="17"/>
      <c r="X1590" s="17"/>
      <c r="Y1590" s="17"/>
      <c r="Z1590" s="17"/>
    </row>
    <row r="1591">
      <c r="A1591" s="379"/>
      <c r="B1591" s="345">
        <v>476384.0</v>
      </c>
      <c r="C1591" s="346"/>
      <c r="D1591" s="347"/>
      <c r="E1591" s="347"/>
      <c r="F1591" s="347"/>
      <c r="G1591" s="348"/>
      <c r="H1591" s="349"/>
      <c r="I1591" s="352"/>
      <c r="J1591" s="380"/>
      <c r="K1591" s="17"/>
      <c r="L1591" s="17"/>
      <c r="M1591" s="17"/>
      <c r="N1591" s="17"/>
      <c r="O1591" s="17"/>
      <c r="P1591" s="17"/>
      <c r="Q1591" s="17"/>
      <c r="R1591" s="17"/>
      <c r="S1591" s="17"/>
      <c r="T1591" s="17"/>
      <c r="U1591" s="17"/>
      <c r="V1591" s="17"/>
      <c r="W1591" s="17"/>
      <c r="X1591" s="17"/>
      <c r="Y1591" s="17"/>
      <c r="Z1591" s="17"/>
    </row>
    <row r="1592">
      <c r="A1592" s="379"/>
      <c r="B1592" s="345">
        <v>476385.0</v>
      </c>
      <c r="C1592" s="346"/>
      <c r="D1592" s="347"/>
      <c r="E1592" s="347"/>
      <c r="F1592" s="347"/>
      <c r="G1592" s="348"/>
      <c r="H1592" s="349"/>
      <c r="I1592" s="352"/>
      <c r="J1592" s="380"/>
      <c r="K1592" s="17"/>
      <c r="L1592" s="17"/>
      <c r="M1592" s="17"/>
      <c r="N1592" s="17"/>
      <c r="O1592" s="17"/>
      <c r="P1592" s="17"/>
      <c r="Q1592" s="17"/>
      <c r="R1592" s="17"/>
      <c r="S1592" s="17"/>
      <c r="T1592" s="17"/>
      <c r="U1592" s="17"/>
      <c r="V1592" s="17"/>
      <c r="W1592" s="17"/>
      <c r="X1592" s="17"/>
      <c r="Y1592" s="17"/>
      <c r="Z1592" s="17"/>
    </row>
    <row r="1593">
      <c r="A1593" s="379"/>
      <c r="B1593" s="345">
        <v>476386.0</v>
      </c>
      <c r="C1593" s="346"/>
      <c r="D1593" s="347"/>
      <c r="E1593" s="347"/>
      <c r="F1593" s="347"/>
      <c r="G1593" s="348"/>
      <c r="H1593" s="349"/>
      <c r="I1593" s="352"/>
      <c r="J1593" s="380"/>
      <c r="K1593" s="17"/>
      <c r="L1593" s="17"/>
      <c r="M1593" s="17"/>
      <c r="N1593" s="17"/>
      <c r="O1593" s="17"/>
      <c r="P1593" s="17"/>
      <c r="Q1593" s="17"/>
      <c r="R1593" s="17"/>
      <c r="S1593" s="17"/>
      <c r="T1593" s="17"/>
      <c r="U1593" s="17"/>
      <c r="V1593" s="17"/>
      <c r="W1593" s="17"/>
      <c r="X1593" s="17"/>
      <c r="Y1593" s="17"/>
      <c r="Z1593" s="17"/>
    </row>
    <row r="1594">
      <c r="A1594" s="379"/>
      <c r="B1594" s="345">
        <v>476387.0</v>
      </c>
      <c r="C1594" s="346"/>
      <c r="D1594" s="347"/>
      <c r="E1594" s="347"/>
      <c r="F1594" s="347"/>
      <c r="G1594" s="348"/>
      <c r="H1594" s="349"/>
      <c r="I1594" s="352"/>
      <c r="J1594" s="380"/>
      <c r="K1594" s="17"/>
      <c r="L1594" s="17"/>
      <c r="M1594" s="17"/>
      <c r="N1594" s="17"/>
      <c r="O1594" s="17"/>
      <c r="P1594" s="17"/>
      <c r="Q1594" s="17"/>
      <c r="R1594" s="17"/>
      <c r="S1594" s="17"/>
      <c r="T1594" s="17"/>
      <c r="U1594" s="17"/>
      <c r="V1594" s="17"/>
      <c r="W1594" s="17"/>
      <c r="X1594" s="17"/>
      <c r="Y1594" s="17"/>
      <c r="Z1594" s="17"/>
    </row>
    <row r="1595">
      <c r="A1595" s="379"/>
      <c r="B1595" s="345">
        <v>476388.0</v>
      </c>
      <c r="C1595" s="346"/>
      <c r="D1595" s="347"/>
      <c r="E1595" s="347"/>
      <c r="F1595" s="347"/>
      <c r="G1595" s="348"/>
      <c r="H1595" s="349"/>
      <c r="I1595" s="352"/>
      <c r="J1595" s="380"/>
      <c r="K1595" s="17"/>
      <c r="L1595" s="17"/>
      <c r="M1595" s="17"/>
      <c r="N1595" s="17"/>
      <c r="O1595" s="17"/>
      <c r="P1595" s="17"/>
      <c r="Q1595" s="17"/>
      <c r="R1595" s="17"/>
      <c r="S1595" s="17"/>
      <c r="T1595" s="17"/>
      <c r="U1595" s="17"/>
      <c r="V1595" s="17"/>
      <c r="W1595" s="17"/>
      <c r="X1595" s="17"/>
      <c r="Y1595" s="17"/>
      <c r="Z1595" s="17"/>
    </row>
    <row r="1596">
      <c r="A1596" s="379"/>
      <c r="B1596" s="345">
        <v>476389.0</v>
      </c>
      <c r="C1596" s="346"/>
      <c r="D1596" s="347"/>
      <c r="E1596" s="347"/>
      <c r="F1596" s="347"/>
      <c r="G1596" s="348"/>
      <c r="H1596" s="349"/>
      <c r="I1596" s="352"/>
      <c r="J1596" s="380"/>
      <c r="K1596" s="17"/>
      <c r="L1596" s="17"/>
      <c r="M1596" s="17"/>
      <c r="N1596" s="17"/>
      <c r="O1596" s="17"/>
      <c r="P1596" s="17"/>
      <c r="Q1596" s="17"/>
      <c r="R1596" s="17"/>
      <c r="S1596" s="17"/>
      <c r="T1596" s="17"/>
      <c r="U1596" s="17"/>
      <c r="V1596" s="17"/>
      <c r="W1596" s="17"/>
      <c r="X1596" s="17"/>
      <c r="Y1596" s="17"/>
      <c r="Z1596" s="17"/>
    </row>
    <row r="1597">
      <c r="A1597" s="379"/>
      <c r="B1597" s="345">
        <v>476390.0</v>
      </c>
      <c r="C1597" s="346"/>
      <c r="D1597" s="347"/>
      <c r="E1597" s="347"/>
      <c r="F1597" s="347"/>
      <c r="G1597" s="348"/>
      <c r="H1597" s="349"/>
      <c r="I1597" s="352"/>
      <c r="J1597" s="380"/>
      <c r="K1597" s="17"/>
      <c r="L1597" s="17"/>
      <c r="M1597" s="17"/>
      <c r="N1597" s="17"/>
      <c r="O1597" s="17"/>
      <c r="P1597" s="17"/>
      <c r="Q1597" s="17"/>
      <c r="R1597" s="17"/>
      <c r="S1597" s="17"/>
      <c r="T1597" s="17"/>
      <c r="U1597" s="17"/>
      <c r="V1597" s="17"/>
      <c r="W1597" s="17"/>
      <c r="X1597" s="17"/>
      <c r="Y1597" s="17"/>
      <c r="Z1597" s="17"/>
    </row>
    <row r="1598">
      <c r="A1598" s="379"/>
      <c r="B1598" s="345">
        <v>476391.0</v>
      </c>
      <c r="C1598" s="346"/>
      <c r="D1598" s="347"/>
      <c r="E1598" s="347"/>
      <c r="F1598" s="347"/>
      <c r="G1598" s="348"/>
      <c r="H1598" s="349"/>
      <c r="I1598" s="352"/>
      <c r="J1598" s="380"/>
      <c r="K1598" s="17"/>
      <c r="L1598" s="17"/>
      <c r="M1598" s="17"/>
      <c r="N1598" s="17"/>
      <c r="O1598" s="17"/>
      <c r="P1598" s="17"/>
      <c r="Q1598" s="17"/>
      <c r="R1598" s="17"/>
      <c r="S1598" s="17"/>
      <c r="T1598" s="17"/>
      <c r="U1598" s="17"/>
      <c r="V1598" s="17"/>
      <c r="W1598" s="17"/>
      <c r="X1598" s="17"/>
      <c r="Y1598" s="17"/>
      <c r="Z1598" s="17"/>
    </row>
    <row r="1599">
      <c r="A1599" s="379"/>
      <c r="B1599" s="345">
        <v>476392.0</v>
      </c>
      <c r="C1599" s="346"/>
      <c r="D1599" s="347"/>
      <c r="E1599" s="347"/>
      <c r="F1599" s="347"/>
      <c r="G1599" s="348"/>
      <c r="H1599" s="349"/>
      <c r="I1599" s="352"/>
      <c r="J1599" s="380"/>
      <c r="K1599" s="17"/>
      <c r="L1599" s="17"/>
      <c r="M1599" s="17"/>
      <c r="N1599" s="17"/>
      <c r="O1599" s="17"/>
      <c r="P1599" s="17"/>
      <c r="Q1599" s="17"/>
      <c r="R1599" s="17"/>
      <c r="S1599" s="17"/>
      <c r="T1599" s="17"/>
      <c r="U1599" s="17"/>
      <c r="V1599" s="17"/>
      <c r="W1599" s="17"/>
      <c r="X1599" s="17"/>
      <c r="Y1599" s="17"/>
      <c r="Z1599" s="17"/>
    </row>
    <row r="1600">
      <c r="A1600" s="379"/>
      <c r="B1600" s="345">
        <v>476393.0</v>
      </c>
      <c r="C1600" s="346"/>
      <c r="D1600" s="347"/>
      <c r="E1600" s="347"/>
      <c r="F1600" s="347"/>
      <c r="G1600" s="348"/>
      <c r="H1600" s="349"/>
      <c r="I1600" s="352"/>
      <c r="J1600" s="380"/>
      <c r="K1600" s="17"/>
      <c r="L1600" s="17"/>
      <c r="M1600" s="17"/>
      <c r="N1600" s="17"/>
      <c r="O1600" s="17"/>
      <c r="P1600" s="17"/>
      <c r="Q1600" s="17"/>
      <c r="R1600" s="17"/>
      <c r="S1600" s="17"/>
      <c r="T1600" s="17"/>
      <c r="U1600" s="17"/>
      <c r="V1600" s="17"/>
      <c r="W1600" s="17"/>
      <c r="X1600" s="17"/>
      <c r="Y1600" s="17"/>
      <c r="Z1600" s="17"/>
    </row>
    <row r="1601">
      <c r="A1601" s="379"/>
      <c r="B1601" s="345">
        <v>476394.0</v>
      </c>
      <c r="C1601" s="346"/>
      <c r="D1601" s="347"/>
      <c r="E1601" s="347"/>
      <c r="F1601" s="347"/>
      <c r="G1601" s="348"/>
      <c r="H1601" s="349"/>
      <c r="I1601" s="352"/>
      <c r="J1601" s="380"/>
      <c r="K1601" s="17"/>
      <c r="L1601" s="17"/>
      <c r="M1601" s="17"/>
      <c r="N1601" s="17"/>
      <c r="O1601" s="17"/>
      <c r="P1601" s="17"/>
      <c r="Q1601" s="17"/>
      <c r="R1601" s="17"/>
      <c r="S1601" s="17"/>
      <c r="T1601" s="17"/>
      <c r="U1601" s="17"/>
      <c r="V1601" s="17"/>
      <c r="W1601" s="17"/>
      <c r="X1601" s="17"/>
      <c r="Y1601" s="17"/>
      <c r="Z1601" s="17"/>
    </row>
    <row r="1602">
      <c r="A1602" s="379"/>
      <c r="B1602" s="345">
        <v>476395.0</v>
      </c>
      <c r="C1602" s="346"/>
      <c r="D1602" s="347"/>
      <c r="E1602" s="347"/>
      <c r="F1602" s="347"/>
      <c r="G1602" s="348"/>
      <c r="H1602" s="349"/>
      <c r="I1602" s="352"/>
      <c r="J1602" s="380"/>
      <c r="K1602" s="17"/>
      <c r="L1602" s="17"/>
      <c r="M1602" s="17"/>
      <c r="N1602" s="17"/>
      <c r="O1602" s="17"/>
      <c r="P1602" s="17"/>
      <c r="Q1602" s="17"/>
      <c r="R1602" s="17"/>
      <c r="S1602" s="17"/>
      <c r="T1602" s="17"/>
      <c r="U1602" s="17"/>
      <c r="V1602" s="17"/>
      <c r="W1602" s="17"/>
      <c r="X1602" s="17"/>
      <c r="Y1602" s="17"/>
      <c r="Z1602" s="17"/>
    </row>
    <row r="1603">
      <c r="A1603" s="379"/>
      <c r="B1603" s="345">
        <v>476396.0</v>
      </c>
      <c r="C1603" s="346"/>
      <c r="D1603" s="347"/>
      <c r="E1603" s="347"/>
      <c r="F1603" s="347"/>
      <c r="G1603" s="348"/>
      <c r="H1603" s="349"/>
      <c r="I1603" s="352"/>
      <c r="J1603" s="380"/>
      <c r="K1603" s="17"/>
      <c r="L1603" s="17"/>
      <c r="M1603" s="17"/>
      <c r="N1603" s="17"/>
      <c r="O1603" s="17"/>
      <c r="P1603" s="17"/>
      <c r="Q1603" s="17"/>
      <c r="R1603" s="17"/>
      <c r="S1603" s="17"/>
      <c r="T1603" s="17"/>
      <c r="U1603" s="17"/>
      <c r="V1603" s="17"/>
      <c r="W1603" s="17"/>
      <c r="X1603" s="17"/>
      <c r="Y1603" s="17"/>
      <c r="Z1603" s="17"/>
    </row>
    <row r="1604">
      <c r="A1604" s="379"/>
      <c r="B1604" s="345">
        <v>476397.0</v>
      </c>
      <c r="C1604" s="346"/>
      <c r="D1604" s="347"/>
      <c r="E1604" s="347"/>
      <c r="F1604" s="347"/>
      <c r="G1604" s="348"/>
      <c r="H1604" s="349"/>
      <c r="I1604" s="352"/>
      <c r="J1604" s="380"/>
      <c r="K1604" s="17"/>
      <c r="L1604" s="17"/>
      <c r="M1604" s="17"/>
      <c r="N1604" s="17"/>
      <c r="O1604" s="17"/>
      <c r="P1604" s="17"/>
      <c r="Q1604" s="17"/>
      <c r="R1604" s="17"/>
      <c r="S1604" s="17"/>
      <c r="T1604" s="17"/>
      <c r="U1604" s="17"/>
      <c r="V1604" s="17"/>
      <c r="W1604" s="17"/>
      <c r="X1604" s="17"/>
      <c r="Y1604" s="17"/>
      <c r="Z1604" s="17"/>
    </row>
    <row r="1605">
      <c r="A1605" s="379"/>
      <c r="B1605" s="345">
        <v>476398.0</v>
      </c>
      <c r="C1605" s="346"/>
      <c r="D1605" s="347"/>
      <c r="E1605" s="347"/>
      <c r="F1605" s="347"/>
      <c r="G1605" s="348"/>
      <c r="H1605" s="349"/>
      <c r="I1605" s="352"/>
      <c r="J1605" s="380"/>
      <c r="K1605" s="17"/>
      <c r="L1605" s="17"/>
      <c r="M1605" s="17"/>
      <c r="N1605" s="17"/>
      <c r="O1605" s="17"/>
      <c r="P1605" s="17"/>
      <c r="Q1605" s="17"/>
      <c r="R1605" s="17"/>
      <c r="S1605" s="17"/>
      <c r="T1605" s="17"/>
      <c r="U1605" s="17"/>
      <c r="V1605" s="17"/>
      <c r="W1605" s="17"/>
      <c r="X1605" s="17"/>
      <c r="Y1605" s="17"/>
      <c r="Z1605" s="17"/>
    </row>
    <row r="1606">
      <c r="A1606" s="379"/>
      <c r="B1606" s="345">
        <v>476399.0</v>
      </c>
      <c r="C1606" s="346"/>
      <c r="D1606" s="347"/>
      <c r="E1606" s="347"/>
      <c r="F1606" s="347"/>
      <c r="G1606" s="348"/>
      <c r="H1606" s="349"/>
      <c r="I1606" s="352"/>
      <c r="J1606" s="380"/>
      <c r="K1606" s="17"/>
      <c r="L1606" s="17"/>
      <c r="M1606" s="17"/>
      <c r="N1606" s="17"/>
      <c r="O1606" s="17"/>
      <c r="P1606" s="17"/>
      <c r="Q1606" s="17"/>
      <c r="R1606" s="17"/>
      <c r="S1606" s="17"/>
      <c r="T1606" s="17"/>
      <c r="U1606" s="17"/>
      <c r="V1606" s="17"/>
      <c r="W1606" s="17"/>
      <c r="X1606" s="17"/>
      <c r="Y1606" s="17"/>
      <c r="Z1606" s="17"/>
    </row>
    <row r="1607">
      <c r="A1607" s="379"/>
      <c r="B1607" s="345">
        <v>476400.0</v>
      </c>
      <c r="C1607" s="346"/>
      <c r="D1607" s="347"/>
      <c r="E1607" s="347"/>
      <c r="F1607" s="347"/>
      <c r="G1607" s="348"/>
      <c r="H1607" s="349"/>
      <c r="I1607" s="352"/>
      <c r="J1607" s="380"/>
      <c r="K1607" s="17"/>
      <c r="L1607" s="17"/>
      <c r="M1607" s="17"/>
      <c r="N1607" s="17"/>
      <c r="O1607" s="17"/>
      <c r="P1607" s="17"/>
      <c r="Q1607" s="17"/>
      <c r="R1607" s="17"/>
      <c r="S1607" s="17"/>
      <c r="T1607" s="17"/>
      <c r="U1607" s="17"/>
      <c r="V1607" s="17"/>
      <c r="W1607" s="17"/>
      <c r="X1607" s="17"/>
      <c r="Y1607" s="17"/>
      <c r="Z1607" s="17"/>
    </row>
    <row r="1608">
      <c r="A1608" s="379"/>
      <c r="B1608" s="345">
        <v>476400.0</v>
      </c>
      <c r="C1608" s="346"/>
      <c r="D1608" s="347"/>
      <c r="E1608" s="347"/>
      <c r="F1608" s="347"/>
      <c r="G1608" s="348"/>
      <c r="H1608" s="349"/>
      <c r="I1608" s="352"/>
      <c r="J1608" s="380"/>
      <c r="K1608" s="17"/>
      <c r="L1608" s="17"/>
      <c r="M1608" s="17"/>
      <c r="N1608" s="17"/>
      <c r="O1608" s="17"/>
      <c r="P1608" s="17"/>
      <c r="Q1608" s="17"/>
      <c r="R1608" s="17"/>
      <c r="S1608" s="17"/>
      <c r="T1608" s="17"/>
      <c r="U1608" s="17"/>
      <c r="V1608" s="17"/>
      <c r="W1608" s="17"/>
      <c r="X1608" s="17"/>
      <c r="Y1608" s="17"/>
      <c r="Z1608" s="17"/>
    </row>
    <row r="1609">
      <c r="A1609" s="379"/>
      <c r="B1609" s="345">
        <v>476401.0</v>
      </c>
      <c r="C1609" s="346"/>
      <c r="D1609" s="347"/>
      <c r="E1609" s="347"/>
      <c r="F1609" s="347"/>
      <c r="G1609" s="348"/>
      <c r="H1609" s="349"/>
      <c r="I1609" s="352"/>
      <c r="J1609" s="380"/>
      <c r="K1609" s="17"/>
      <c r="L1609" s="17"/>
      <c r="M1609" s="17"/>
      <c r="N1609" s="17"/>
      <c r="O1609" s="17"/>
      <c r="P1609" s="17"/>
      <c r="Q1609" s="17"/>
      <c r="R1609" s="17"/>
      <c r="S1609" s="17"/>
      <c r="T1609" s="17"/>
      <c r="U1609" s="17"/>
      <c r="V1609" s="17"/>
      <c r="W1609" s="17"/>
      <c r="X1609" s="17"/>
      <c r="Y1609" s="17"/>
      <c r="Z1609" s="17"/>
    </row>
    <row r="1610">
      <c r="A1610" s="379"/>
      <c r="B1610" s="345">
        <v>476402.0</v>
      </c>
      <c r="C1610" s="346"/>
      <c r="D1610" s="347"/>
      <c r="E1610" s="347"/>
      <c r="F1610" s="347"/>
      <c r="G1610" s="348"/>
      <c r="H1610" s="349"/>
      <c r="I1610" s="352"/>
      <c r="J1610" s="380"/>
      <c r="K1610" s="17"/>
      <c r="L1610" s="17"/>
      <c r="M1610" s="17"/>
      <c r="N1610" s="17"/>
      <c r="O1610" s="17"/>
      <c r="P1610" s="17"/>
      <c r="Q1610" s="17"/>
      <c r="R1610" s="17"/>
      <c r="S1610" s="17"/>
      <c r="T1610" s="17"/>
      <c r="U1610" s="17"/>
      <c r="V1610" s="17"/>
      <c r="W1610" s="17"/>
      <c r="X1610" s="17"/>
      <c r="Y1610" s="17"/>
      <c r="Z1610" s="17"/>
    </row>
    <row r="1611">
      <c r="A1611" s="379"/>
      <c r="B1611" s="345">
        <v>476403.0</v>
      </c>
      <c r="C1611" s="346"/>
      <c r="D1611" s="347"/>
      <c r="E1611" s="347"/>
      <c r="F1611" s="347"/>
      <c r="G1611" s="348"/>
      <c r="H1611" s="349"/>
      <c r="I1611" s="352"/>
      <c r="J1611" s="380"/>
      <c r="K1611" s="17"/>
      <c r="L1611" s="17"/>
      <c r="M1611" s="17"/>
      <c r="N1611" s="17"/>
      <c r="O1611" s="17"/>
      <c r="P1611" s="17"/>
      <c r="Q1611" s="17"/>
      <c r="R1611" s="17"/>
      <c r="S1611" s="17"/>
      <c r="T1611" s="17"/>
      <c r="U1611" s="17"/>
      <c r="V1611" s="17"/>
      <c r="W1611" s="17"/>
      <c r="X1611" s="17"/>
      <c r="Y1611" s="17"/>
      <c r="Z1611" s="17"/>
    </row>
    <row r="1612">
      <c r="A1612" s="379"/>
      <c r="B1612" s="345">
        <v>476404.0</v>
      </c>
      <c r="C1612" s="346"/>
      <c r="D1612" s="347"/>
      <c r="E1612" s="347"/>
      <c r="F1612" s="347"/>
      <c r="G1612" s="348"/>
      <c r="H1612" s="349"/>
      <c r="I1612" s="352"/>
      <c r="J1612" s="380"/>
      <c r="K1612" s="17"/>
      <c r="L1612" s="17"/>
      <c r="M1612" s="17"/>
      <c r="N1612" s="17"/>
      <c r="O1612" s="17"/>
      <c r="P1612" s="17"/>
      <c r="Q1612" s="17"/>
      <c r="R1612" s="17"/>
      <c r="S1612" s="17"/>
      <c r="T1612" s="17"/>
      <c r="U1612" s="17"/>
      <c r="V1612" s="17"/>
      <c r="W1612" s="17"/>
      <c r="X1612" s="17"/>
      <c r="Y1612" s="17"/>
      <c r="Z1612" s="17"/>
    </row>
    <row r="1613">
      <c r="A1613" s="379"/>
      <c r="B1613" s="345">
        <v>476405.0</v>
      </c>
      <c r="C1613" s="346"/>
      <c r="D1613" s="347"/>
      <c r="E1613" s="347"/>
      <c r="F1613" s="347"/>
      <c r="G1613" s="348"/>
      <c r="H1613" s="349"/>
      <c r="I1613" s="352"/>
      <c r="J1613" s="380"/>
      <c r="K1613" s="17"/>
      <c r="L1613" s="17"/>
      <c r="M1613" s="17"/>
      <c r="N1613" s="17"/>
      <c r="O1613" s="17"/>
      <c r="P1613" s="17"/>
      <c r="Q1613" s="17"/>
      <c r="R1613" s="17"/>
      <c r="S1613" s="17"/>
      <c r="T1613" s="17"/>
      <c r="U1613" s="17"/>
      <c r="V1613" s="17"/>
      <c r="W1613" s="17"/>
      <c r="X1613" s="17"/>
      <c r="Y1613" s="17"/>
      <c r="Z1613" s="17"/>
    </row>
    <row r="1614">
      <c r="A1614" s="382">
        <v>14945.0</v>
      </c>
      <c r="B1614" s="383">
        <v>476406.0</v>
      </c>
      <c r="C1614" s="384"/>
      <c r="D1614" s="385"/>
      <c r="E1614" s="385"/>
      <c r="F1614" s="385"/>
      <c r="G1614" s="385" t="s">
        <v>3405</v>
      </c>
      <c r="H1614" s="387" t="s">
        <v>1681</v>
      </c>
      <c r="I1614" s="398">
        <v>7722.89</v>
      </c>
      <c r="J1614" s="389" t="s">
        <v>3406</v>
      </c>
      <c r="K1614" s="267"/>
      <c r="L1614" s="267"/>
      <c r="M1614" s="267"/>
      <c r="N1614" s="267"/>
      <c r="O1614" s="267"/>
      <c r="P1614" s="267"/>
      <c r="Q1614" s="267"/>
      <c r="R1614" s="267"/>
      <c r="S1614" s="267"/>
      <c r="T1614" s="267"/>
      <c r="U1614" s="267"/>
      <c r="V1614" s="267"/>
      <c r="W1614" s="267"/>
      <c r="X1614" s="267"/>
      <c r="Y1614" s="267"/>
      <c r="Z1614" s="267"/>
    </row>
    <row r="1615">
      <c r="A1615" s="382">
        <v>14947.0</v>
      </c>
      <c r="B1615" s="383">
        <v>476407.0</v>
      </c>
      <c r="C1615" s="384"/>
      <c r="D1615" s="385"/>
      <c r="E1615" s="385"/>
      <c r="F1615" s="385"/>
      <c r="G1615" s="385" t="s">
        <v>3405</v>
      </c>
      <c r="H1615" s="387" t="s">
        <v>1681</v>
      </c>
      <c r="I1615" s="398">
        <v>7722.89</v>
      </c>
      <c r="J1615" s="389" t="s">
        <v>3407</v>
      </c>
      <c r="K1615" s="267"/>
      <c r="L1615" s="267"/>
      <c r="M1615" s="267"/>
      <c r="N1615" s="267"/>
      <c r="O1615" s="267"/>
      <c r="P1615" s="267"/>
      <c r="Q1615" s="267"/>
      <c r="R1615" s="267"/>
      <c r="S1615" s="267"/>
      <c r="T1615" s="267"/>
      <c r="U1615" s="267"/>
      <c r="V1615" s="267"/>
      <c r="W1615" s="267"/>
      <c r="X1615" s="267"/>
      <c r="Y1615" s="267"/>
      <c r="Z1615" s="267"/>
    </row>
    <row r="1616">
      <c r="A1616" s="379"/>
      <c r="B1616" s="345">
        <v>476408.0</v>
      </c>
      <c r="C1616" s="346"/>
      <c r="D1616" s="347"/>
      <c r="E1616" s="347"/>
      <c r="F1616" s="347"/>
      <c r="G1616" s="348"/>
      <c r="H1616" s="349"/>
      <c r="I1616" s="352"/>
      <c r="J1616" s="380"/>
      <c r="K1616" s="17"/>
      <c r="L1616" s="17"/>
      <c r="M1616" s="17"/>
      <c r="N1616" s="17"/>
      <c r="O1616" s="17"/>
      <c r="P1616" s="17"/>
      <c r="Q1616" s="17"/>
      <c r="R1616" s="17"/>
      <c r="S1616" s="17"/>
      <c r="T1616" s="17"/>
      <c r="U1616" s="17"/>
      <c r="V1616" s="17"/>
      <c r="W1616" s="17"/>
      <c r="X1616" s="17"/>
      <c r="Y1616" s="17"/>
      <c r="Z1616" s="17"/>
    </row>
    <row r="1617">
      <c r="A1617" s="379"/>
      <c r="B1617" s="345">
        <v>476409.0</v>
      </c>
      <c r="C1617" s="346"/>
      <c r="D1617" s="347"/>
      <c r="E1617" s="347"/>
      <c r="F1617" s="347"/>
      <c r="G1617" s="348"/>
      <c r="H1617" s="349"/>
      <c r="I1617" s="352"/>
      <c r="J1617" s="380"/>
      <c r="K1617" s="17"/>
      <c r="L1617" s="17"/>
      <c r="M1617" s="17"/>
      <c r="N1617" s="17"/>
      <c r="O1617" s="17"/>
      <c r="P1617" s="17"/>
      <c r="Q1617" s="17"/>
      <c r="R1617" s="17"/>
      <c r="S1617" s="17"/>
      <c r="T1617" s="17"/>
      <c r="U1617" s="17"/>
      <c r="V1617" s="17"/>
      <c r="W1617" s="17"/>
      <c r="X1617" s="17"/>
      <c r="Y1617" s="17"/>
      <c r="Z1617" s="17"/>
    </row>
    <row r="1618">
      <c r="A1618" s="379"/>
      <c r="B1618" s="345">
        <v>476410.0</v>
      </c>
      <c r="C1618" s="346"/>
      <c r="D1618" s="347"/>
      <c r="E1618" s="347"/>
      <c r="F1618" s="347"/>
      <c r="G1618" s="348"/>
      <c r="H1618" s="349"/>
      <c r="I1618" s="352"/>
      <c r="J1618" s="380"/>
      <c r="K1618" s="17"/>
      <c r="L1618" s="17"/>
      <c r="M1618" s="17"/>
      <c r="N1618" s="17"/>
      <c r="O1618" s="17"/>
      <c r="P1618" s="17"/>
      <c r="Q1618" s="17"/>
      <c r="R1618" s="17"/>
      <c r="S1618" s="17"/>
      <c r="T1618" s="17"/>
      <c r="U1618" s="17"/>
      <c r="V1618" s="17"/>
      <c r="W1618" s="17"/>
      <c r="X1618" s="17"/>
      <c r="Y1618" s="17"/>
      <c r="Z1618" s="17"/>
    </row>
    <row r="1619">
      <c r="A1619" s="379"/>
      <c r="B1619" s="345">
        <v>476411.0</v>
      </c>
      <c r="C1619" s="346"/>
      <c r="D1619" s="347"/>
      <c r="E1619" s="347"/>
      <c r="F1619" s="347"/>
      <c r="G1619" s="348"/>
      <c r="H1619" s="349"/>
      <c r="I1619" s="352"/>
      <c r="J1619" s="380"/>
      <c r="K1619" s="17"/>
      <c r="L1619" s="17"/>
      <c r="M1619" s="17"/>
      <c r="N1619" s="17"/>
      <c r="O1619" s="17"/>
      <c r="P1619" s="17"/>
      <c r="Q1619" s="17"/>
      <c r="R1619" s="17"/>
      <c r="S1619" s="17"/>
      <c r="T1619" s="17"/>
      <c r="U1619" s="17"/>
      <c r="V1619" s="17"/>
      <c r="W1619" s="17"/>
      <c r="X1619" s="17"/>
      <c r="Y1619" s="17"/>
      <c r="Z1619" s="17"/>
    </row>
    <row r="1620">
      <c r="A1620" s="379"/>
      <c r="B1620" s="345">
        <v>476412.0</v>
      </c>
      <c r="C1620" s="346"/>
      <c r="D1620" s="347"/>
      <c r="E1620" s="347"/>
      <c r="F1620" s="347"/>
      <c r="G1620" s="348"/>
      <c r="H1620" s="349"/>
      <c r="I1620" s="352"/>
      <c r="J1620" s="380"/>
      <c r="K1620" s="17"/>
      <c r="L1620" s="17"/>
      <c r="M1620" s="17"/>
      <c r="N1620" s="17"/>
      <c r="O1620" s="17"/>
      <c r="P1620" s="17"/>
      <c r="Q1620" s="17"/>
      <c r="R1620" s="17"/>
      <c r="S1620" s="17"/>
      <c r="T1620" s="17"/>
      <c r="U1620" s="17"/>
      <c r="V1620" s="17"/>
      <c r="W1620" s="17"/>
      <c r="X1620" s="17"/>
      <c r="Y1620" s="17"/>
      <c r="Z1620" s="17"/>
    </row>
    <row r="1621">
      <c r="A1621" s="379"/>
      <c r="B1621" s="345">
        <v>476413.0</v>
      </c>
      <c r="C1621" s="346"/>
      <c r="D1621" s="347"/>
      <c r="E1621" s="347"/>
      <c r="F1621" s="347"/>
      <c r="G1621" s="348"/>
      <c r="H1621" s="349"/>
      <c r="I1621" s="352"/>
      <c r="J1621" s="380"/>
      <c r="K1621" s="17"/>
      <c r="L1621" s="17"/>
      <c r="M1621" s="17"/>
      <c r="N1621" s="17"/>
      <c r="O1621" s="17"/>
      <c r="P1621" s="17"/>
      <c r="Q1621" s="17"/>
      <c r="R1621" s="17"/>
      <c r="S1621" s="17"/>
      <c r="T1621" s="17"/>
      <c r="U1621" s="17"/>
      <c r="V1621" s="17"/>
      <c r="W1621" s="17"/>
      <c r="X1621" s="17"/>
      <c r="Y1621" s="17"/>
      <c r="Z1621" s="17"/>
    </row>
    <row r="1622">
      <c r="A1622" s="379"/>
      <c r="B1622" s="345">
        <v>476414.0</v>
      </c>
      <c r="C1622" s="346"/>
      <c r="D1622" s="347"/>
      <c r="E1622" s="347"/>
      <c r="F1622" s="347"/>
      <c r="G1622" s="348"/>
      <c r="H1622" s="349"/>
      <c r="I1622" s="352"/>
      <c r="J1622" s="380"/>
      <c r="K1622" s="17"/>
      <c r="L1622" s="17"/>
      <c r="M1622" s="17"/>
      <c r="N1622" s="17"/>
      <c r="O1622" s="17"/>
      <c r="P1622" s="17"/>
      <c r="Q1622" s="17"/>
      <c r="R1622" s="17"/>
      <c r="S1622" s="17"/>
      <c r="T1622" s="17"/>
      <c r="U1622" s="17"/>
      <c r="V1622" s="17"/>
      <c r="W1622" s="17"/>
      <c r="X1622" s="17"/>
      <c r="Y1622" s="17"/>
      <c r="Z1622" s="17"/>
    </row>
    <row r="1623">
      <c r="A1623" s="379"/>
      <c r="B1623" s="345">
        <v>476415.0</v>
      </c>
      <c r="C1623" s="346"/>
      <c r="D1623" s="347"/>
      <c r="E1623" s="347"/>
      <c r="F1623" s="347"/>
      <c r="G1623" s="348"/>
      <c r="H1623" s="349"/>
      <c r="I1623" s="352"/>
      <c r="J1623" s="380"/>
      <c r="K1623" s="17"/>
      <c r="L1623" s="17"/>
      <c r="M1623" s="17"/>
      <c r="N1623" s="17"/>
      <c r="O1623" s="17"/>
      <c r="P1623" s="17"/>
      <c r="Q1623" s="17"/>
      <c r="R1623" s="17"/>
      <c r="S1623" s="17"/>
      <c r="T1623" s="17"/>
      <c r="U1623" s="17"/>
      <c r="V1623" s="17"/>
      <c r="W1623" s="17"/>
      <c r="X1623" s="17"/>
      <c r="Y1623" s="17"/>
      <c r="Z1623" s="17"/>
    </row>
    <row r="1624">
      <c r="A1624" s="379"/>
      <c r="B1624" s="345">
        <v>476416.0</v>
      </c>
      <c r="C1624" s="346"/>
      <c r="D1624" s="347"/>
      <c r="E1624" s="347"/>
      <c r="F1624" s="347"/>
      <c r="G1624" s="348"/>
      <c r="H1624" s="349"/>
      <c r="I1624" s="352"/>
      <c r="J1624" s="380"/>
      <c r="K1624" s="17"/>
      <c r="L1624" s="17"/>
      <c r="M1624" s="17"/>
      <c r="N1624" s="17"/>
      <c r="O1624" s="17"/>
      <c r="P1624" s="17"/>
      <c r="Q1624" s="17"/>
      <c r="R1624" s="17"/>
      <c r="S1624" s="17"/>
      <c r="T1624" s="17"/>
      <c r="U1624" s="17"/>
      <c r="V1624" s="17"/>
      <c r="W1624" s="17"/>
      <c r="X1624" s="17"/>
      <c r="Y1624" s="17"/>
      <c r="Z1624" s="17"/>
    </row>
    <row r="1625">
      <c r="A1625" s="379"/>
      <c r="B1625" s="345">
        <v>476417.0</v>
      </c>
      <c r="C1625" s="346"/>
      <c r="D1625" s="347"/>
      <c r="E1625" s="347"/>
      <c r="F1625" s="347"/>
      <c r="G1625" s="348"/>
      <c r="H1625" s="349"/>
      <c r="I1625" s="352"/>
      <c r="J1625" s="380"/>
      <c r="K1625" s="17"/>
      <c r="L1625" s="17"/>
      <c r="M1625" s="17"/>
      <c r="N1625" s="17"/>
      <c r="O1625" s="17"/>
      <c r="P1625" s="17"/>
      <c r="Q1625" s="17"/>
      <c r="R1625" s="17"/>
      <c r="S1625" s="17"/>
      <c r="T1625" s="17"/>
      <c r="U1625" s="17"/>
      <c r="V1625" s="17"/>
      <c r="W1625" s="17"/>
      <c r="X1625" s="17"/>
      <c r="Y1625" s="17"/>
      <c r="Z1625" s="17"/>
    </row>
    <row r="1626">
      <c r="A1626" s="379"/>
      <c r="B1626" s="345">
        <v>476418.0</v>
      </c>
      <c r="C1626" s="346"/>
      <c r="D1626" s="347"/>
      <c r="E1626" s="347"/>
      <c r="F1626" s="347"/>
      <c r="G1626" s="348"/>
      <c r="H1626" s="349"/>
      <c r="I1626" s="352"/>
      <c r="J1626" s="380"/>
      <c r="K1626" s="17"/>
      <c r="L1626" s="17"/>
      <c r="M1626" s="17"/>
      <c r="N1626" s="17"/>
      <c r="O1626" s="17"/>
      <c r="P1626" s="17"/>
      <c r="Q1626" s="17"/>
      <c r="R1626" s="17"/>
      <c r="S1626" s="17"/>
      <c r="T1626" s="17"/>
      <c r="U1626" s="17"/>
      <c r="V1626" s="17"/>
      <c r="W1626" s="17"/>
      <c r="X1626" s="17"/>
      <c r="Y1626" s="17"/>
      <c r="Z1626" s="17"/>
    </row>
    <row r="1627">
      <c r="A1627" s="379"/>
      <c r="B1627" s="345">
        <v>476419.0</v>
      </c>
      <c r="C1627" s="346"/>
      <c r="D1627" s="347"/>
      <c r="E1627" s="347"/>
      <c r="F1627" s="347"/>
      <c r="G1627" s="348"/>
      <c r="H1627" s="349"/>
      <c r="I1627" s="352"/>
      <c r="J1627" s="380"/>
      <c r="K1627" s="17"/>
      <c r="L1627" s="17"/>
      <c r="M1627" s="17"/>
      <c r="N1627" s="17"/>
      <c r="O1627" s="17"/>
      <c r="P1627" s="17"/>
      <c r="Q1627" s="17"/>
      <c r="R1627" s="17"/>
      <c r="S1627" s="17"/>
      <c r="T1627" s="17"/>
      <c r="U1627" s="17"/>
      <c r="V1627" s="17"/>
      <c r="W1627" s="17"/>
      <c r="X1627" s="17"/>
      <c r="Y1627" s="17"/>
      <c r="Z1627" s="17"/>
    </row>
    <row r="1628">
      <c r="A1628" s="379"/>
      <c r="B1628" s="345">
        <v>476420.0</v>
      </c>
      <c r="C1628" s="346"/>
      <c r="D1628" s="347"/>
      <c r="E1628" s="347"/>
      <c r="F1628" s="347"/>
      <c r="G1628" s="348"/>
      <c r="H1628" s="349"/>
      <c r="I1628" s="352"/>
      <c r="J1628" s="380"/>
      <c r="K1628" s="17"/>
      <c r="L1628" s="17"/>
      <c r="M1628" s="17"/>
      <c r="N1628" s="17"/>
      <c r="O1628" s="17"/>
      <c r="P1628" s="17"/>
      <c r="Q1628" s="17"/>
      <c r="R1628" s="17"/>
      <c r="S1628" s="17"/>
      <c r="T1628" s="17"/>
      <c r="U1628" s="17"/>
      <c r="V1628" s="17"/>
      <c r="W1628" s="17"/>
      <c r="X1628" s="17"/>
      <c r="Y1628" s="17"/>
      <c r="Z1628" s="17"/>
    </row>
    <row r="1629">
      <c r="A1629" s="379"/>
      <c r="B1629" s="345">
        <v>476421.0</v>
      </c>
      <c r="C1629" s="346"/>
      <c r="D1629" s="347"/>
      <c r="E1629" s="347"/>
      <c r="F1629" s="347"/>
      <c r="G1629" s="348"/>
      <c r="H1629" s="349"/>
      <c r="I1629" s="352"/>
      <c r="J1629" s="380"/>
      <c r="K1629" s="17"/>
      <c r="L1629" s="17"/>
      <c r="M1629" s="17"/>
      <c r="N1629" s="17"/>
      <c r="O1629" s="17"/>
      <c r="P1629" s="17"/>
      <c r="Q1629" s="17"/>
      <c r="R1629" s="17"/>
      <c r="S1629" s="17"/>
      <c r="T1629" s="17"/>
      <c r="U1629" s="17"/>
      <c r="V1629" s="17"/>
      <c r="W1629" s="17"/>
      <c r="X1629" s="17"/>
      <c r="Y1629" s="17"/>
      <c r="Z1629" s="17"/>
    </row>
    <row r="1630">
      <c r="A1630" s="379"/>
      <c r="B1630" s="345">
        <v>476422.0</v>
      </c>
      <c r="C1630" s="346"/>
      <c r="D1630" s="347"/>
      <c r="E1630" s="347"/>
      <c r="F1630" s="347"/>
      <c r="G1630" s="348"/>
      <c r="H1630" s="349"/>
      <c r="I1630" s="352"/>
      <c r="J1630" s="380"/>
      <c r="K1630" s="17"/>
      <c r="L1630" s="17"/>
      <c r="M1630" s="17"/>
      <c r="N1630" s="17"/>
      <c r="O1630" s="17"/>
      <c r="P1630" s="17"/>
      <c r="Q1630" s="17"/>
      <c r="R1630" s="17"/>
      <c r="S1630" s="17"/>
      <c r="T1630" s="17"/>
      <c r="U1630" s="17"/>
      <c r="V1630" s="17"/>
      <c r="W1630" s="17"/>
      <c r="X1630" s="17"/>
      <c r="Y1630" s="17"/>
      <c r="Z1630" s="17"/>
    </row>
    <row r="1631">
      <c r="A1631" s="382">
        <v>17909.0</v>
      </c>
      <c r="B1631" s="383">
        <v>476423.0</v>
      </c>
      <c r="C1631" s="384">
        <v>45799.0</v>
      </c>
      <c r="D1631" s="385"/>
      <c r="E1631" s="385"/>
      <c r="F1631" s="385"/>
      <c r="G1631" s="385" t="s">
        <v>3408</v>
      </c>
      <c r="H1631" s="387" t="s">
        <v>1434</v>
      </c>
      <c r="I1631" s="398">
        <v>1225.98</v>
      </c>
      <c r="J1631" s="389" t="s">
        <v>3409</v>
      </c>
      <c r="K1631" s="267"/>
      <c r="L1631" s="267"/>
      <c r="M1631" s="267"/>
      <c r="N1631" s="267"/>
      <c r="O1631" s="267"/>
      <c r="P1631" s="267"/>
      <c r="Q1631" s="267"/>
      <c r="R1631" s="267"/>
      <c r="S1631" s="267"/>
      <c r="T1631" s="267"/>
      <c r="U1631" s="267"/>
      <c r="V1631" s="267"/>
      <c r="W1631" s="267"/>
      <c r="X1631" s="267"/>
      <c r="Y1631" s="267"/>
      <c r="Z1631" s="267"/>
    </row>
    <row r="1632">
      <c r="A1632" s="379"/>
      <c r="B1632" s="345">
        <v>476424.0</v>
      </c>
      <c r="C1632" s="346"/>
      <c r="D1632" s="347"/>
      <c r="E1632" s="347"/>
      <c r="F1632" s="347"/>
      <c r="G1632" s="348"/>
      <c r="H1632" s="349"/>
      <c r="I1632" s="352"/>
      <c r="J1632" s="380"/>
      <c r="K1632" s="17"/>
      <c r="L1632" s="17"/>
      <c r="M1632" s="17"/>
      <c r="N1632" s="17"/>
      <c r="O1632" s="17"/>
      <c r="P1632" s="17"/>
      <c r="Q1632" s="17"/>
      <c r="R1632" s="17"/>
      <c r="S1632" s="17"/>
      <c r="T1632" s="17"/>
      <c r="U1632" s="17"/>
      <c r="V1632" s="17"/>
      <c r="W1632" s="17"/>
      <c r="X1632" s="17"/>
      <c r="Y1632" s="17"/>
      <c r="Z1632" s="17"/>
    </row>
    <row r="1633">
      <c r="A1633" s="379"/>
      <c r="B1633" s="345">
        <v>476425.0</v>
      </c>
      <c r="C1633" s="346"/>
      <c r="D1633" s="347"/>
      <c r="E1633" s="347"/>
      <c r="F1633" s="347"/>
      <c r="G1633" s="348"/>
      <c r="H1633" s="349"/>
      <c r="I1633" s="352"/>
      <c r="J1633" s="380"/>
      <c r="K1633" s="17"/>
      <c r="L1633" s="17"/>
      <c r="M1633" s="17"/>
      <c r="N1633" s="17"/>
      <c r="O1633" s="17"/>
      <c r="P1633" s="17"/>
      <c r="Q1633" s="17"/>
      <c r="R1633" s="17"/>
      <c r="S1633" s="17"/>
      <c r="T1633" s="17"/>
      <c r="U1633" s="17"/>
      <c r="V1633" s="17"/>
      <c r="W1633" s="17"/>
      <c r="X1633" s="17"/>
      <c r="Y1633" s="17"/>
      <c r="Z1633" s="17"/>
    </row>
    <row r="1634">
      <c r="A1634" s="379"/>
      <c r="B1634" s="345">
        <v>476426.0</v>
      </c>
      <c r="C1634" s="346"/>
      <c r="D1634" s="347"/>
      <c r="E1634" s="347"/>
      <c r="F1634" s="347"/>
      <c r="G1634" s="348"/>
      <c r="H1634" s="349"/>
      <c r="I1634" s="352"/>
      <c r="J1634" s="380"/>
      <c r="K1634" s="17"/>
      <c r="L1634" s="17"/>
      <c r="M1634" s="17"/>
      <c r="N1634" s="17"/>
      <c r="O1634" s="17"/>
      <c r="P1634" s="17"/>
      <c r="Q1634" s="17"/>
      <c r="R1634" s="17"/>
      <c r="S1634" s="17"/>
      <c r="T1634" s="17"/>
      <c r="U1634" s="17"/>
      <c r="V1634" s="17"/>
      <c r="W1634" s="17"/>
      <c r="X1634" s="17"/>
      <c r="Y1634" s="17"/>
      <c r="Z1634" s="17"/>
    </row>
    <row r="1635">
      <c r="A1635" s="379"/>
      <c r="B1635" s="345">
        <v>476427.0</v>
      </c>
      <c r="C1635" s="346"/>
      <c r="D1635" s="347"/>
      <c r="E1635" s="347"/>
      <c r="F1635" s="347"/>
      <c r="G1635" s="348"/>
      <c r="H1635" s="349"/>
      <c r="I1635" s="352"/>
      <c r="J1635" s="380"/>
      <c r="K1635" s="17"/>
      <c r="L1635" s="17"/>
      <c r="M1635" s="17"/>
      <c r="N1635" s="17"/>
      <c r="O1635" s="17"/>
      <c r="P1635" s="17"/>
      <c r="Q1635" s="17"/>
      <c r="R1635" s="17"/>
      <c r="S1635" s="17"/>
      <c r="T1635" s="17"/>
      <c r="U1635" s="17"/>
      <c r="V1635" s="17"/>
      <c r="W1635" s="17"/>
      <c r="X1635" s="17"/>
      <c r="Y1635" s="17"/>
      <c r="Z1635" s="17"/>
    </row>
    <row r="1636">
      <c r="A1636" s="382">
        <v>17325.0</v>
      </c>
      <c r="B1636" s="383">
        <v>476428.0</v>
      </c>
      <c r="C1636" s="384">
        <v>45799.0</v>
      </c>
      <c r="D1636" s="385"/>
      <c r="E1636" s="385"/>
      <c r="F1636" s="385"/>
      <c r="G1636" s="385" t="s">
        <v>3410</v>
      </c>
      <c r="H1636" s="387" t="s">
        <v>1432</v>
      </c>
      <c r="I1636" s="398">
        <v>209.27</v>
      </c>
      <c r="J1636" s="389" t="s">
        <v>3411</v>
      </c>
      <c r="K1636" s="267"/>
      <c r="L1636" s="267"/>
      <c r="M1636" s="267"/>
      <c r="N1636" s="267"/>
      <c r="O1636" s="267"/>
      <c r="P1636" s="267"/>
      <c r="Q1636" s="267"/>
      <c r="R1636" s="267"/>
      <c r="S1636" s="267"/>
      <c r="T1636" s="267"/>
      <c r="U1636" s="267"/>
      <c r="V1636" s="267"/>
      <c r="W1636" s="267"/>
      <c r="X1636" s="267"/>
      <c r="Y1636" s="267"/>
      <c r="Z1636" s="267"/>
    </row>
    <row r="1637">
      <c r="A1637" s="379"/>
      <c r="B1637" s="345">
        <v>476429.0</v>
      </c>
      <c r="C1637" s="346"/>
      <c r="D1637" s="347"/>
      <c r="E1637" s="347"/>
      <c r="F1637" s="347"/>
      <c r="G1637" s="348"/>
      <c r="H1637" s="349"/>
      <c r="I1637" s="352"/>
      <c r="J1637" s="380"/>
      <c r="K1637" s="17"/>
      <c r="L1637" s="17"/>
      <c r="M1637" s="17"/>
      <c r="N1637" s="17"/>
      <c r="O1637" s="17"/>
      <c r="P1637" s="17"/>
      <c r="Q1637" s="17"/>
      <c r="R1637" s="17"/>
      <c r="S1637" s="17"/>
      <c r="T1637" s="17"/>
      <c r="U1637" s="17"/>
      <c r="V1637" s="17"/>
      <c r="W1637" s="17"/>
      <c r="X1637" s="17"/>
      <c r="Y1637" s="17"/>
      <c r="Z1637" s="17"/>
    </row>
    <row r="1638">
      <c r="A1638" s="382">
        <v>17301.0</v>
      </c>
      <c r="B1638" s="383">
        <v>476430.0</v>
      </c>
      <c r="C1638" s="384">
        <v>45799.0</v>
      </c>
      <c r="D1638" s="385" t="s">
        <v>3412</v>
      </c>
      <c r="E1638" s="385"/>
      <c r="F1638" s="385"/>
      <c r="G1638" s="386"/>
      <c r="H1638" s="387" t="s">
        <v>1394</v>
      </c>
      <c r="I1638" s="398">
        <v>749.55</v>
      </c>
      <c r="J1638" s="389" t="s">
        <v>3413</v>
      </c>
      <c r="K1638" s="267"/>
      <c r="L1638" s="267"/>
      <c r="M1638" s="267"/>
      <c r="N1638" s="267"/>
      <c r="O1638" s="267"/>
      <c r="P1638" s="267"/>
      <c r="Q1638" s="267"/>
      <c r="R1638" s="267"/>
      <c r="S1638" s="267"/>
      <c r="T1638" s="267"/>
      <c r="U1638" s="267"/>
      <c r="V1638" s="267"/>
      <c r="W1638" s="267"/>
      <c r="X1638" s="267"/>
      <c r="Y1638" s="267"/>
      <c r="Z1638" s="267"/>
    </row>
    <row r="1639">
      <c r="A1639" s="382">
        <v>17476.0</v>
      </c>
      <c r="B1639" s="383">
        <v>476431.0</v>
      </c>
      <c r="C1639" s="384">
        <v>45799.0</v>
      </c>
      <c r="D1639" s="385" t="s">
        <v>3414</v>
      </c>
      <c r="E1639" s="385" t="s">
        <v>325</v>
      </c>
      <c r="F1639" s="385" t="s">
        <v>824</v>
      </c>
      <c r="G1639" s="386"/>
      <c r="H1639" s="387" t="s">
        <v>1394</v>
      </c>
      <c r="I1639" s="398">
        <v>749.55</v>
      </c>
      <c r="J1639" s="389" t="s">
        <v>3415</v>
      </c>
      <c r="K1639" s="267"/>
      <c r="L1639" s="267"/>
      <c r="M1639" s="267"/>
      <c r="N1639" s="267"/>
      <c r="O1639" s="267"/>
      <c r="P1639" s="267"/>
      <c r="Q1639" s="267"/>
      <c r="R1639" s="267"/>
      <c r="S1639" s="267"/>
      <c r="T1639" s="267"/>
      <c r="U1639" s="267"/>
      <c r="V1639" s="267"/>
      <c r="W1639" s="267"/>
      <c r="X1639" s="267"/>
      <c r="Y1639" s="267"/>
      <c r="Z1639" s="267"/>
    </row>
    <row r="1640">
      <c r="A1640" s="379"/>
      <c r="B1640" s="345">
        <v>476432.0</v>
      </c>
      <c r="C1640" s="346"/>
      <c r="D1640" s="347"/>
      <c r="E1640" s="347"/>
      <c r="F1640" s="347"/>
      <c r="G1640" s="348"/>
      <c r="H1640" s="349"/>
      <c r="I1640" s="352"/>
      <c r="J1640" s="380"/>
      <c r="K1640" s="17"/>
      <c r="L1640" s="17"/>
      <c r="M1640" s="17"/>
      <c r="N1640" s="17"/>
      <c r="O1640" s="17"/>
      <c r="P1640" s="17"/>
      <c r="Q1640" s="17"/>
      <c r="R1640" s="17"/>
      <c r="S1640" s="17"/>
      <c r="T1640" s="17"/>
      <c r="U1640" s="17"/>
      <c r="V1640" s="17"/>
      <c r="W1640" s="17"/>
      <c r="X1640" s="17"/>
      <c r="Y1640" s="17"/>
      <c r="Z1640" s="17"/>
    </row>
    <row r="1641">
      <c r="A1641" s="379"/>
      <c r="B1641" s="345">
        <v>476433.0</v>
      </c>
      <c r="C1641" s="346"/>
      <c r="D1641" s="347"/>
      <c r="E1641" s="347"/>
      <c r="F1641" s="347"/>
      <c r="G1641" s="348"/>
      <c r="H1641" s="349"/>
      <c r="I1641" s="352"/>
      <c r="J1641" s="380"/>
      <c r="K1641" s="17"/>
      <c r="L1641" s="17"/>
      <c r="M1641" s="17"/>
      <c r="N1641" s="17"/>
      <c r="O1641" s="17"/>
      <c r="P1641" s="17"/>
      <c r="Q1641" s="17"/>
      <c r="R1641" s="17"/>
      <c r="S1641" s="17"/>
      <c r="T1641" s="17"/>
      <c r="U1641" s="17"/>
      <c r="V1641" s="17"/>
      <c r="W1641" s="17"/>
      <c r="X1641" s="17"/>
      <c r="Y1641" s="17"/>
      <c r="Z1641" s="17"/>
    </row>
    <row r="1642">
      <c r="A1642" s="379"/>
      <c r="B1642" s="345">
        <v>476434.0</v>
      </c>
      <c r="C1642" s="346"/>
      <c r="D1642" s="347"/>
      <c r="E1642" s="347"/>
      <c r="F1642" s="347"/>
      <c r="G1642" s="348"/>
      <c r="H1642" s="349"/>
      <c r="I1642" s="352"/>
      <c r="J1642" s="380"/>
      <c r="K1642" s="17"/>
      <c r="L1642" s="17"/>
      <c r="M1642" s="17"/>
      <c r="N1642" s="17"/>
      <c r="O1642" s="17"/>
      <c r="P1642" s="17"/>
      <c r="Q1642" s="17"/>
      <c r="R1642" s="17"/>
      <c r="S1642" s="17"/>
      <c r="T1642" s="17"/>
      <c r="U1642" s="17"/>
      <c r="V1642" s="17"/>
      <c r="W1642" s="17"/>
      <c r="X1642" s="17"/>
      <c r="Y1642" s="17"/>
      <c r="Z1642" s="17"/>
    </row>
    <row r="1643">
      <c r="A1643" s="379"/>
      <c r="B1643" s="345">
        <v>476435.0</v>
      </c>
      <c r="C1643" s="346"/>
      <c r="D1643" s="347"/>
      <c r="E1643" s="347"/>
      <c r="F1643" s="347"/>
      <c r="G1643" s="348"/>
      <c r="H1643" s="349"/>
      <c r="I1643" s="352"/>
      <c r="J1643" s="380"/>
      <c r="K1643" s="17"/>
      <c r="L1643" s="17"/>
      <c r="M1643" s="17"/>
      <c r="N1643" s="17"/>
      <c r="O1643" s="17"/>
      <c r="P1643" s="17"/>
      <c r="Q1643" s="17"/>
      <c r="R1643" s="17"/>
      <c r="S1643" s="17"/>
      <c r="T1643" s="17"/>
      <c r="U1643" s="17"/>
      <c r="V1643" s="17"/>
      <c r="W1643" s="17"/>
      <c r="X1643" s="17"/>
      <c r="Y1643" s="17"/>
      <c r="Z1643" s="17"/>
    </row>
    <row r="1644">
      <c r="A1644" s="382">
        <v>16614.0</v>
      </c>
      <c r="B1644" s="383">
        <v>476436.0</v>
      </c>
      <c r="C1644" s="384">
        <v>45799.0</v>
      </c>
      <c r="D1644" s="385" t="s">
        <v>2593</v>
      </c>
      <c r="E1644" s="385" t="s">
        <v>655</v>
      </c>
      <c r="F1644" s="385" t="s">
        <v>645</v>
      </c>
      <c r="G1644" s="386"/>
      <c r="H1644" s="387" t="s">
        <v>2463</v>
      </c>
      <c r="I1644" s="398">
        <f>749.55+987.9</f>
        <v>1737.45</v>
      </c>
      <c r="J1644" s="389" t="s">
        <v>3416</v>
      </c>
      <c r="K1644" s="267"/>
      <c r="L1644" s="267"/>
      <c r="M1644" s="267"/>
      <c r="N1644" s="267"/>
      <c r="O1644" s="267"/>
      <c r="P1644" s="267"/>
      <c r="Q1644" s="267"/>
      <c r="R1644" s="267"/>
      <c r="S1644" s="267"/>
      <c r="T1644" s="267"/>
      <c r="U1644" s="267"/>
      <c r="V1644" s="267"/>
      <c r="W1644" s="267"/>
      <c r="X1644" s="267"/>
      <c r="Y1644" s="267"/>
      <c r="Z1644" s="267"/>
    </row>
    <row r="1645">
      <c r="A1645" s="379"/>
      <c r="B1645" s="345">
        <v>476437.0</v>
      </c>
      <c r="C1645" s="346"/>
      <c r="D1645" s="347"/>
      <c r="E1645" s="347"/>
      <c r="F1645" s="347"/>
      <c r="G1645" s="348"/>
      <c r="H1645" s="349"/>
      <c r="I1645" s="352"/>
      <c r="J1645" s="380"/>
      <c r="K1645" s="17"/>
      <c r="L1645" s="17"/>
      <c r="M1645" s="17"/>
      <c r="N1645" s="17"/>
      <c r="O1645" s="17"/>
      <c r="P1645" s="17"/>
      <c r="Q1645" s="17"/>
      <c r="R1645" s="17"/>
      <c r="S1645" s="17"/>
      <c r="T1645" s="17"/>
      <c r="U1645" s="17"/>
      <c r="V1645" s="17"/>
      <c r="W1645" s="17"/>
      <c r="X1645" s="17"/>
      <c r="Y1645" s="17"/>
      <c r="Z1645" s="17"/>
    </row>
    <row r="1646">
      <c r="A1646" s="379"/>
      <c r="B1646" s="345">
        <v>476438.0</v>
      </c>
      <c r="C1646" s="346"/>
      <c r="D1646" s="347"/>
      <c r="E1646" s="347"/>
      <c r="F1646" s="347"/>
      <c r="G1646" s="348"/>
      <c r="H1646" s="349"/>
      <c r="I1646" s="352"/>
      <c r="J1646" s="380"/>
      <c r="K1646" s="17"/>
      <c r="L1646" s="17"/>
      <c r="M1646" s="17"/>
      <c r="N1646" s="17"/>
      <c r="O1646" s="17"/>
      <c r="P1646" s="17"/>
      <c r="Q1646" s="17"/>
      <c r="R1646" s="17"/>
      <c r="S1646" s="17"/>
      <c r="T1646" s="17"/>
      <c r="U1646" s="17"/>
      <c r="V1646" s="17"/>
      <c r="W1646" s="17"/>
      <c r="X1646" s="17"/>
      <c r="Y1646" s="17"/>
      <c r="Z1646" s="17"/>
    </row>
    <row r="1647">
      <c r="A1647" s="379"/>
      <c r="B1647" s="345">
        <v>476439.0</v>
      </c>
      <c r="C1647" s="346"/>
      <c r="D1647" s="347"/>
      <c r="E1647" s="347"/>
      <c r="F1647" s="347"/>
      <c r="G1647" s="348"/>
      <c r="H1647" s="349"/>
      <c r="I1647" s="352"/>
      <c r="J1647" s="380"/>
      <c r="K1647" s="17"/>
      <c r="L1647" s="17"/>
      <c r="M1647" s="17"/>
      <c r="N1647" s="17"/>
      <c r="O1647" s="17"/>
      <c r="P1647" s="17"/>
      <c r="Q1647" s="17"/>
      <c r="R1647" s="17"/>
      <c r="S1647" s="17"/>
      <c r="T1647" s="17"/>
      <c r="U1647" s="17"/>
      <c r="V1647" s="17"/>
      <c r="W1647" s="17"/>
      <c r="X1647" s="17"/>
      <c r="Y1647" s="17"/>
      <c r="Z1647" s="17"/>
    </row>
    <row r="1648">
      <c r="A1648" s="382">
        <v>17991.0</v>
      </c>
      <c r="B1648" s="383">
        <v>476440.0</v>
      </c>
      <c r="C1648" s="384">
        <v>45800.0</v>
      </c>
      <c r="D1648" s="385" t="s">
        <v>3417</v>
      </c>
      <c r="E1648" s="385" t="s">
        <v>3418</v>
      </c>
      <c r="F1648" s="385" t="s">
        <v>3419</v>
      </c>
      <c r="G1648" s="386"/>
      <c r="H1648" s="387" t="s">
        <v>1394</v>
      </c>
      <c r="I1648" s="398">
        <v>749.55</v>
      </c>
      <c r="J1648" s="389" t="s">
        <v>3420</v>
      </c>
      <c r="K1648" s="267"/>
      <c r="L1648" s="267"/>
      <c r="M1648" s="267"/>
      <c r="N1648" s="267"/>
      <c r="O1648" s="267"/>
      <c r="P1648" s="267"/>
      <c r="Q1648" s="267"/>
      <c r="R1648" s="267"/>
      <c r="S1648" s="267"/>
      <c r="T1648" s="267"/>
      <c r="U1648" s="267"/>
      <c r="V1648" s="267"/>
      <c r="W1648" s="267"/>
      <c r="X1648" s="267"/>
      <c r="Y1648" s="267"/>
      <c r="Z1648" s="267"/>
    </row>
    <row r="1649">
      <c r="A1649" s="382" t="s">
        <v>3421</v>
      </c>
      <c r="B1649" s="383">
        <v>476441.0</v>
      </c>
      <c r="C1649" s="384">
        <v>45800.0</v>
      </c>
      <c r="D1649" s="385" t="s">
        <v>2666</v>
      </c>
      <c r="E1649" s="385" t="s">
        <v>428</v>
      </c>
      <c r="F1649" s="385" t="s">
        <v>3422</v>
      </c>
      <c r="G1649" s="386"/>
      <c r="H1649" s="387" t="s">
        <v>3423</v>
      </c>
      <c r="I1649" s="398">
        <v>396.64</v>
      </c>
      <c r="J1649" s="389" t="s">
        <v>3424</v>
      </c>
      <c r="K1649" s="267"/>
      <c r="L1649" s="267"/>
      <c r="M1649" s="267"/>
      <c r="N1649" s="267"/>
      <c r="O1649" s="267"/>
      <c r="P1649" s="267"/>
      <c r="Q1649" s="267"/>
      <c r="R1649" s="267"/>
      <c r="S1649" s="267"/>
      <c r="T1649" s="267"/>
      <c r="U1649" s="267"/>
      <c r="V1649" s="267"/>
      <c r="W1649" s="267"/>
      <c r="X1649" s="267"/>
      <c r="Y1649" s="267"/>
      <c r="Z1649" s="267"/>
    </row>
    <row r="1650">
      <c r="A1650" s="382">
        <v>17443.0</v>
      </c>
      <c r="B1650" s="383">
        <v>476442.0</v>
      </c>
      <c r="C1650" s="384">
        <v>45435.0</v>
      </c>
      <c r="D1650" s="385" t="s">
        <v>3175</v>
      </c>
      <c r="E1650" s="385" t="s">
        <v>3425</v>
      </c>
      <c r="F1650" s="385" t="s">
        <v>3426</v>
      </c>
      <c r="G1650" s="386"/>
      <c r="H1650" s="387" t="s">
        <v>1394</v>
      </c>
      <c r="I1650" s="398">
        <v>749.55</v>
      </c>
      <c r="J1650" s="389" t="s">
        <v>3427</v>
      </c>
      <c r="K1650" s="267"/>
      <c r="L1650" s="267"/>
      <c r="M1650" s="267"/>
      <c r="N1650" s="267"/>
      <c r="O1650" s="267"/>
      <c r="P1650" s="267"/>
      <c r="Q1650" s="267"/>
      <c r="R1650" s="267"/>
      <c r="S1650" s="267"/>
      <c r="T1650" s="267"/>
      <c r="U1650" s="267"/>
      <c r="V1650" s="267"/>
      <c r="W1650" s="267"/>
      <c r="X1650" s="267"/>
      <c r="Y1650" s="267"/>
      <c r="Z1650" s="267"/>
    </row>
    <row r="1651">
      <c r="A1651" s="382" t="s">
        <v>3428</v>
      </c>
      <c r="B1651" s="383">
        <v>476443.0</v>
      </c>
      <c r="C1651" s="384">
        <v>45800.0</v>
      </c>
      <c r="D1651" s="385" t="s">
        <v>2523</v>
      </c>
      <c r="E1651" s="385" t="s">
        <v>105</v>
      </c>
      <c r="F1651" s="385" t="s">
        <v>105</v>
      </c>
      <c r="G1651" s="386"/>
      <c r="H1651" s="387" t="s">
        <v>1739</v>
      </c>
      <c r="I1651" s="398">
        <f>396.64*6</f>
        <v>2379.84</v>
      </c>
      <c r="J1651" s="389" t="s">
        <v>3429</v>
      </c>
      <c r="K1651" s="267"/>
      <c r="L1651" s="267"/>
      <c r="M1651" s="267"/>
      <c r="N1651" s="267"/>
      <c r="O1651" s="267"/>
      <c r="P1651" s="267"/>
      <c r="Q1651" s="267"/>
      <c r="R1651" s="267"/>
      <c r="S1651" s="267"/>
      <c r="T1651" s="267"/>
      <c r="U1651" s="267"/>
      <c r="V1651" s="267"/>
      <c r="W1651" s="267"/>
      <c r="X1651" s="267"/>
      <c r="Y1651" s="267"/>
      <c r="Z1651" s="267"/>
    </row>
    <row r="1652">
      <c r="A1652" s="382" t="s">
        <v>3430</v>
      </c>
      <c r="B1652" s="383">
        <v>476444.0</v>
      </c>
      <c r="C1652" s="384">
        <v>45800.0</v>
      </c>
      <c r="D1652" s="385" t="s">
        <v>1873</v>
      </c>
      <c r="E1652" s="385" t="s">
        <v>3431</v>
      </c>
      <c r="F1652" s="385" t="s">
        <v>308</v>
      </c>
      <c r="G1652" s="386"/>
      <c r="H1652" s="387" t="s">
        <v>1349</v>
      </c>
      <c r="I1652" s="398">
        <v>396.64</v>
      </c>
      <c r="J1652" s="389" t="s">
        <v>3432</v>
      </c>
      <c r="K1652" s="267"/>
      <c r="L1652" s="267"/>
      <c r="M1652" s="267"/>
      <c r="N1652" s="267"/>
      <c r="O1652" s="267"/>
      <c r="P1652" s="267"/>
      <c r="Q1652" s="267"/>
      <c r="R1652" s="267"/>
      <c r="S1652" s="267"/>
      <c r="T1652" s="267"/>
      <c r="U1652" s="267"/>
      <c r="V1652" s="267"/>
      <c r="W1652" s="267"/>
      <c r="X1652" s="267"/>
      <c r="Y1652" s="267"/>
      <c r="Z1652" s="267"/>
    </row>
    <row r="1653">
      <c r="A1653" s="379"/>
      <c r="B1653" s="345">
        <v>476445.0</v>
      </c>
      <c r="C1653" s="346"/>
      <c r="D1653" s="347"/>
      <c r="E1653" s="347"/>
      <c r="F1653" s="347"/>
      <c r="G1653" s="348"/>
      <c r="H1653" s="349"/>
      <c r="I1653" s="352"/>
      <c r="J1653" s="380"/>
      <c r="K1653" s="17"/>
      <c r="L1653" s="17"/>
      <c r="M1653" s="17"/>
      <c r="N1653" s="17"/>
      <c r="O1653" s="17"/>
      <c r="P1653" s="17"/>
      <c r="Q1653" s="17"/>
      <c r="R1653" s="17"/>
      <c r="S1653" s="17"/>
      <c r="T1653" s="17"/>
      <c r="U1653" s="17"/>
      <c r="V1653" s="17"/>
      <c r="W1653" s="17"/>
      <c r="X1653" s="17"/>
      <c r="Y1653" s="17"/>
      <c r="Z1653" s="17"/>
    </row>
    <row r="1654">
      <c r="A1654" s="382">
        <v>17740.0</v>
      </c>
      <c r="B1654" s="383">
        <v>476446.0</v>
      </c>
      <c r="C1654" s="384">
        <v>45800.0</v>
      </c>
      <c r="D1654" s="385" t="s">
        <v>3433</v>
      </c>
      <c r="E1654" s="385" t="s">
        <v>3434</v>
      </c>
      <c r="F1654" s="385" t="s">
        <v>3435</v>
      </c>
      <c r="G1654" s="386"/>
      <c r="H1654" s="387" t="s">
        <v>2678</v>
      </c>
      <c r="I1654" s="398">
        <v>987.9</v>
      </c>
      <c r="J1654" s="389" t="s">
        <v>3436</v>
      </c>
      <c r="K1654" s="267"/>
      <c r="L1654" s="267"/>
      <c r="M1654" s="267"/>
      <c r="N1654" s="267"/>
      <c r="O1654" s="267"/>
      <c r="P1654" s="267"/>
      <c r="Q1654" s="267"/>
      <c r="R1654" s="267"/>
      <c r="S1654" s="267"/>
      <c r="T1654" s="267"/>
      <c r="U1654" s="267"/>
      <c r="V1654" s="267"/>
      <c r="W1654" s="267"/>
      <c r="X1654" s="267"/>
      <c r="Y1654" s="267"/>
      <c r="Z1654" s="267"/>
    </row>
    <row r="1655">
      <c r="A1655" s="382" t="s">
        <v>3437</v>
      </c>
      <c r="B1655" s="383">
        <v>476447.0</v>
      </c>
      <c r="C1655" s="384">
        <v>45800.0</v>
      </c>
      <c r="D1655" s="385" t="s">
        <v>1399</v>
      </c>
      <c r="E1655" s="385" t="s">
        <v>105</v>
      </c>
      <c r="F1655" s="385" t="s">
        <v>3438</v>
      </c>
      <c r="G1655" s="386"/>
      <c r="H1655" s="387" t="s">
        <v>1362</v>
      </c>
      <c r="I1655" s="398">
        <f>396.64*2</f>
        <v>793.28</v>
      </c>
      <c r="J1655" s="389" t="s">
        <v>3439</v>
      </c>
      <c r="K1655" s="267"/>
      <c r="L1655" s="267"/>
      <c r="M1655" s="267"/>
      <c r="N1655" s="267"/>
      <c r="O1655" s="267"/>
      <c r="P1655" s="267"/>
      <c r="Q1655" s="267"/>
      <c r="R1655" s="267"/>
      <c r="S1655" s="267"/>
      <c r="T1655" s="267"/>
      <c r="U1655" s="267"/>
      <c r="V1655" s="267"/>
      <c r="W1655" s="267"/>
      <c r="X1655" s="267"/>
      <c r="Y1655" s="267"/>
      <c r="Z1655" s="267"/>
    </row>
    <row r="1656">
      <c r="A1656" s="382">
        <v>17803.0</v>
      </c>
      <c r="B1656" s="383">
        <v>476448.0</v>
      </c>
      <c r="C1656" s="384">
        <v>45770.0</v>
      </c>
      <c r="D1656" s="385" t="s">
        <v>3440</v>
      </c>
      <c r="E1656" s="385" t="s">
        <v>655</v>
      </c>
      <c r="F1656" s="385" t="s">
        <v>238</v>
      </c>
      <c r="G1656" s="386"/>
      <c r="H1656" s="387" t="s">
        <v>1394</v>
      </c>
      <c r="I1656" s="398">
        <v>749.55</v>
      </c>
      <c r="J1656" s="389" t="s">
        <v>3441</v>
      </c>
      <c r="K1656" s="267"/>
      <c r="L1656" s="267"/>
      <c r="M1656" s="267"/>
      <c r="N1656" s="267"/>
      <c r="O1656" s="267"/>
      <c r="P1656" s="267"/>
      <c r="Q1656" s="267"/>
      <c r="R1656" s="267"/>
      <c r="S1656" s="267"/>
      <c r="T1656" s="267"/>
      <c r="U1656" s="267"/>
      <c r="V1656" s="267"/>
      <c r="W1656" s="267"/>
      <c r="X1656" s="267"/>
      <c r="Y1656" s="267"/>
      <c r="Z1656" s="267"/>
    </row>
    <row r="1657">
      <c r="A1657" s="379"/>
      <c r="B1657" s="345">
        <v>476449.0</v>
      </c>
      <c r="C1657" s="346"/>
      <c r="D1657" s="347"/>
      <c r="E1657" s="347"/>
      <c r="F1657" s="347"/>
      <c r="G1657" s="348"/>
      <c r="H1657" s="349"/>
      <c r="I1657" s="352"/>
      <c r="J1657" s="380"/>
      <c r="K1657" s="17"/>
      <c r="L1657" s="17"/>
      <c r="M1657" s="17"/>
      <c r="N1657" s="17"/>
      <c r="O1657" s="17"/>
      <c r="P1657" s="17"/>
      <c r="Q1657" s="17"/>
      <c r="R1657" s="17"/>
      <c r="S1657" s="17"/>
      <c r="T1657" s="17"/>
      <c r="U1657" s="17"/>
      <c r="V1657" s="17"/>
      <c r="W1657" s="17"/>
      <c r="X1657" s="17"/>
      <c r="Y1657" s="17"/>
      <c r="Z1657" s="17"/>
    </row>
    <row r="1658">
      <c r="A1658" s="379"/>
      <c r="B1658" s="345">
        <v>476450.0</v>
      </c>
      <c r="C1658" s="346"/>
      <c r="D1658" s="347"/>
      <c r="E1658" s="347"/>
      <c r="F1658" s="347"/>
      <c r="G1658" s="348"/>
      <c r="H1658" s="349"/>
      <c r="I1658" s="352"/>
      <c r="J1658" s="380"/>
      <c r="K1658" s="17"/>
      <c r="L1658" s="17"/>
      <c r="M1658" s="17"/>
      <c r="N1658" s="17"/>
      <c r="O1658" s="17"/>
      <c r="P1658" s="17"/>
      <c r="Q1658" s="17"/>
      <c r="R1658" s="17"/>
      <c r="S1658" s="17"/>
      <c r="T1658" s="17"/>
      <c r="U1658" s="17"/>
      <c r="V1658" s="17"/>
      <c r="W1658" s="17"/>
      <c r="X1658" s="17"/>
      <c r="Y1658" s="17"/>
      <c r="Z1658" s="17"/>
    </row>
    <row r="1659">
      <c r="A1659" s="379"/>
      <c r="B1659" s="345">
        <v>476451.0</v>
      </c>
      <c r="C1659" s="346">
        <v>45804.0</v>
      </c>
      <c r="D1659" s="347" t="s">
        <v>3442</v>
      </c>
      <c r="E1659" s="347" t="s">
        <v>2576</v>
      </c>
      <c r="F1659" s="347" t="s">
        <v>463</v>
      </c>
      <c r="G1659" s="348"/>
      <c r="H1659" s="349" t="s">
        <v>1394</v>
      </c>
      <c r="I1659" s="352">
        <v>749.55</v>
      </c>
      <c r="J1659" s="380"/>
      <c r="K1659" s="17"/>
      <c r="L1659" s="17"/>
      <c r="M1659" s="17"/>
      <c r="N1659" s="17"/>
      <c r="O1659" s="17"/>
      <c r="P1659" s="17"/>
      <c r="Q1659" s="17"/>
      <c r="R1659" s="17"/>
      <c r="S1659" s="17"/>
      <c r="T1659" s="17"/>
      <c r="U1659" s="17"/>
      <c r="V1659" s="17"/>
      <c r="W1659" s="17"/>
      <c r="X1659" s="17"/>
      <c r="Y1659" s="17"/>
      <c r="Z1659" s="17"/>
    </row>
    <row r="1660">
      <c r="A1660" s="379"/>
      <c r="B1660" s="345">
        <v>476452.0</v>
      </c>
      <c r="C1660" s="346">
        <v>45804.0</v>
      </c>
      <c r="D1660" s="347" t="s">
        <v>3443</v>
      </c>
      <c r="E1660" s="347" t="s">
        <v>3444</v>
      </c>
      <c r="F1660" s="347" t="s">
        <v>84</v>
      </c>
      <c r="G1660" s="348"/>
      <c r="H1660" s="349" t="s">
        <v>1394</v>
      </c>
      <c r="I1660" s="352">
        <v>749.55</v>
      </c>
      <c r="J1660" s="380"/>
      <c r="K1660" s="17"/>
      <c r="L1660" s="17"/>
      <c r="M1660" s="17"/>
      <c r="N1660" s="17"/>
      <c r="O1660" s="17"/>
      <c r="P1660" s="17"/>
      <c r="Q1660" s="17"/>
      <c r="R1660" s="17"/>
      <c r="S1660" s="17"/>
      <c r="T1660" s="17"/>
      <c r="U1660" s="17"/>
      <c r="V1660" s="17"/>
      <c r="W1660" s="17"/>
      <c r="X1660" s="17"/>
      <c r="Y1660" s="17"/>
      <c r="Z1660" s="17"/>
    </row>
    <row r="1661">
      <c r="A1661" s="382">
        <v>17725.0</v>
      </c>
      <c r="B1661" s="383">
        <v>476453.0</v>
      </c>
      <c r="C1661" s="384">
        <v>45804.0</v>
      </c>
      <c r="D1661" s="385" t="s">
        <v>3445</v>
      </c>
      <c r="E1661" s="385" t="s">
        <v>230</v>
      </c>
      <c r="F1661" s="385" t="s">
        <v>1005</v>
      </c>
      <c r="G1661" s="386"/>
      <c r="H1661" s="387" t="s">
        <v>1681</v>
      </c>
      <c r="I1661" s="398">
        <v>7722.89</v>
      </c>
      <c r="J1661" s="389" t="s">
        <v>3446</v>
      </c>
      <c r="K1661" s="267"/>
      <c r="L1661" s="267"/>
      <c r="M1661" s="267"/>
      <c r="N1661" s="267"/>
      <c r="O1661" s="267"/>
      <c r="P1661" s="267"/>
      <c r="Q1661" s="267"/>
      <c r="R1661" s="267"/>
      <c r="S1661" s="267"/>
      <c r="T1661" s="267"/>
      <c r="U1661" s="267"/>
      <c r="V1661" s="267"/>
      <c r="W1661" s="267"/>
      <c r="X1661" s="267"/>
      <c r="Y1661" s="267"/>
      <c r="Z1661" s="267"/>
    </row>
    <row r="1662">
      <c r="A1662" s="382">
        <v>17288.0</v>
      </c>
      <c r="B1662" s="383">
        <v>476454.0</v>
      </c>
      <c r="C1662" s="384">
        <v>45804.0</v>
      </c>
      <c r="D1662" s="385" t="s">
        <v>3447</v>
      </c>
      <c r="E1662" s="385" t="s">
        <v>3448</v>
      </c>
      <c r="F1662" s="385" t="s">
        <v>3449</v>
      </c>
      <c r="G1662" s="386"/>
      <c r="H1662" s="387" t="s">
        <v>1394</v>
      </c>
      <c r="I1662" s="398">
        <v>749.55</v>
      </c>
      <c r="J1662" s="389" t="s">
        <v>3450</v>
      </c>
      <c r="K1662" s="267"/>
      <c r="L1662" s="267"/>
      <c r="M1662" s="267"/>
      <c r="N1662" s="267"/>
      <c r="O1662" s="267"/>
      <c r="P1662" s="267"/>
      <c r="Q1662" s="267"/>
      <c r="R1662" s="267"/>
      <c r="S1662" s="267"/>
      <c r="T1662" s="267"/>
      <c r="U1662" s="267"/>
      <c r="V1662" s="267"/>
      <c r="W1662" s="267"/>
      <c r="X1662" s="267"/>
      <c r="Y1662" s="267"/>
      <c r="Z1662" s="267"/>
    </row>
    <row r="1663">
      <c r="A1663" s="361" t="s">
        <v>68</v>
      </c>
      <c r="B1663" s="362">
        <v>476455.0</v>
      </c>
      <c r="C1663" s="363"/>
      <c r="D1663" s="364" t="s">
        <v>68</v>
      </c>
      <c r="E1663" s="365"/>
      <c r="F1663" s="365"/>
      <c r="G1663" s="364" t="s">
        <v>68</v>
      </c>
      <c r="H1663" s="366" t="s">
        <v>68</v>
      </c>
      <c r="I1663" s="400">
        <v>0.0</v>
      </c>
      <c r="J1663" s="368" t="s">
        <v>68</v>
      </c>
      <c r="K1663" s="275"/>
      <c r="L1663" s="275"/>
      <c r="M1663" s="275"/>
      <c r="N1663" s="275"/>
      <c r="O1663" s="275"/>
      <c r="P1663" s="275"/>
      <c r="Q1663" s="275"/>
      <c r="R1663" s="275"/>
      <c r="S1663" s="275"/>
      <c r="T1663" s="275"/>
      <c r="U1663" s="275"/>
      <c r="V1663" s="275"/>
      <c r="W1663" s="275"/>
      <c r="X1663" s="275"/>
      <c r="Y1663" s="275"/>
      <c r="Z1663" s="275"/>
    </row>
    <row r="1664">
      <c r="A1664" s="382" t="s">
        <v>3451</v>
      </c>
      <c r="B1664" s="383">
        <v>476456.0</v>
      </c>
      <c r="C1664" s="384">
        <v>45804.0</v>
      </c>
      <c r="D1664" s="386"/>
      <c r="E1664" s="386"/>
      <c r="F1664" s="386"/>
      <c r="G1664" s="385" t="s">
        <v>3341</v>
      </c>
      <c r="H1664" s="387" t="s">
        <v>1349</v>
      </c>
      <c r="I1664" s="398">
        <v>396.64</v>
      </c>
      <c r="J1664" s="389" t="s">
        <v>3452</v>
      </c>
      <c r="K1664" s="267"/>
      <c r="L1664" s="267"/>
      <c r="M1664" s="267"/>
      <c r="N1664" s="267"/>
      <c r="O1664" s="267"/>
      <c r="P1664" s="267"/>
      <c r="Q1664" s="267"/>
      <c r="R1664" s="267"/>
      <c r="S1664" s="267"/>
      <c r="T1664" s="267"/>
      <c r="U1664" s="267"/>
      <c r="V1664" s="267"/>
      <c r="W1664" s="267"/>
      <c r="X1664" s="267"/>
      <c r="Y1664" s="267"/>
      <c r="Z1664" s="267"/>
    </row>
    <row r="1665">
      <c r="A1665" s="382" t="s">
        <v>3453</v>
      </c>
      <c r="B1665" s="383">
        <v>476457.0</v>
      </c>
      <c r="C1665" s="384">
        <v>45804.0</v>
      </c>
      <c r="D1665" s="385" t="s">
        <v>336</v>
      </c>
      <c r="E1665" s="385" t="s">
        <v>3454</v>
      </c>
      <c r="F1665" s="385" t="s">
        <v>104</v>
      </c>
      <c r="G1665" s="386"/>
      <c r="H1665" s="387" t="s">
        <v>3455</v>
      </c>
      <c r="I1665" s="388">
        <f>396.64*3</f>
        <v>1189.92</v>
      </c>
      <c r="J1665" s="389" t="s">
        <v>3456</v>
      </c>
      <c r="K1665" s="267"/>
      <c r="L1665" s="267"/>
      <c r="M1665" s="267"/>
      <c r="N1665" s="267"/>
      <c r="O1665" s="267"/>
      <c r="P1665" s="267"/>
      <c r="Q1665" s="267"/>
      <c r="R1665" s="267"/>
      <c r="S1665" s="267"/>
      <c r="T1665" s="267"/>
      <c r="U1665" s="267"/>
      <c r="V1665" s="267"/>
      <c r="W1665" s="267"/>
      <c r="X1665" s="267"/>
      <c r="Y1665" s="267"/>
      <c r="Z1665" s="267"/>
    </row>
    <row r="1666">
      <c r="A1666" s="382">
        <v>17094.0</v>
      </c>
      <c r="B1666" s="383">
        <v>476458.0</v>
      </c>
      <c r="C1666" s="384">
        <v>45804.0</v>
      </c>
      <c r="D1666" s="385" t="s">
        <v>1723</v>
      </c>
      <c r="E1666" s="385" t="s">
        <v>3457</v>
      </c>
      <c r="F1666" s="385" t="s">
        <v>76</v>
      </c>
      <c r="G1666" s="386"/>
      <c r="H1666" s="387" t="s">
        <v>1394</v>
      </c>
      <c r="I1666" s="398">
        <v>749.55</v>
      </c>
      <c r="J1666" s="389" t="s">
        <v>3458</v>
      </c>
      <c r="K1666" s="267"/>
      <c r="L1666" s="267"/>
      <c r="M1666" s="267"/>
      <c r="N1666" s="267"/>
      <c r="O1666" s="267"/>
      <c r="P1666" s="267"/>
      <c r="Q1666" s="267"/>
      <c r="R1666" s="267"/>
      <c r="S1666" s="267"/>
      <c r="T1666" s="267"/>
      <c r="U1666" s="267"/>
      <c r="V1666" s="267"/>
      <c r="W1666" s="267"/>
      <c r="X1666" s="267"/>
      <c r="Y1666" s="267"/>
      <c r="Z1666" s="267"/>
    </row>
    <row r="1667">
      <c r="A1667" s="382">
        <v>17525.0</v>
      </c>
      <c r="B1667" s="383">
        <v>476459.0</v>
      </c>
      <c r="C1667" s="384">
        <v>45804.0</v>
      </c>
      <c r="D1667" s="385" t="s">
        <v>3459</v>
      </c>
      <c r="E1667" s="385" t="s">
        <v>1891</v>
      </c>
      <c r="F1667" s="385" t="s">
        <v>999</v>
      </c>
      <c r="G1667" s="386"/>
      <c r="H1667" s="387" t="s">
        <v>1394</v>
      </c>
      <c r="I1667" s="398">
        <v>749.55</v>
      </c>
      <c r="J1667" s="389" t="s">
        <v>3460</v>
      </c>
      <c r="K1667" s="267"/>
      <c r="L1667" s="267"/>
      <c r="M1667" s="267"/>
      <c r="N1667" s="267"/>
      <c r="O1667" s="267"/>
      <c r="P1667" s="267"/>
      <c r="Q1667" s="267"/>
      <c r="R1667" s="267"/>
      <c r="S1667" s="267"/>
      <c r="T1667" s="267"/>
      <c r="U1667" s="267"/>
      <c r="V1667" s="267"/>
      <c r="W1667" s="267"/>
      <c r="X1667" s="267"/>
      <c r="Y1667" s="267"/>
      <c r="Z1667" s="267"/>
    </row>
    <row r="1668">
      <c r="A1668" s="382">
        <v>17826.0</v>
      </c>
      <c r="B1668" s="383">
        <v>476460.0</v>
      </c>
      <c r="C1668" s="384">
        <v>45804.0</v>
      </c>
      <c r="D1668" s="385" t="s">
        <v>709</v>
      </c>
      <c r="E1668" s="385" t="s">
        <v>2499</v>
      </c>
      <c r="F1668" s="385" t="s">
        <v>1891</v>
      </c>
      <c r="G1668" s="386"/>
      <c r="H1668" s="387" t="s">
        <v>1394</v>
      </c>
      <c r="I1668" s="398">
        <v>749.55</v>
      </c>
      <c r="J1668" s="389" t="s">
        <v>3461</v>
      </c>
      <c r="K1668" s="267"/>
      <c r="L1668" s="267"/>
      <c r="M1668" s="267"/>
      <c r="N1668" s="267"/>
      <c r="O1668" s="267"/>
      <c r="P1668" s="267"/>
      <c r="Q1668" s="267"/>
      <c r="R1668" s="267"/>
      <c r="S1668" s="267"/>
      <c r="T1668" s="267"/>
      <c r="U1668" s="267"/>
      <c r="V1668" s="267"/>
      <c r="W1668" s="267"/>
      <c r="X1668" s="267"/>
      <c r="Y1668" s="267"/>
      <c r="Z1668" s="267"/>
    </row>
    <row r="1669">
      <c r="A1669" s="382" t="s">
        <v>3462</v>
      </c>
      <c r="B1669" s="383">
        <v>476461.0</v>
      </c>
      <c r="C1669" s="384">
        <v>45804.0</v>
      </c>
      <c r="D1669" s="385" t="s">
        <v>3463</v>
      </c>
      <c r="E1669" s="385" t="s">
        <v>885</v>
      </c>
      <c r="F1669" s="385" t="s">
        <v>3464</v>
      </c>
      <c r="G1669" s="386"/>
      <c r="H1669" s="387" t="s">
        <v>1394</v>
      </c>
      <c r="I1669" s="398">
        <v>749.55</v>
      </c>
      <c r="J1669" s="389" t="s">
        <v>3465</v>
      </c>
      <c r="K1669" s="267"/>
      <c r="L1669" s="267"/>
      <c r="M1669" s="267"/>
      <c r="N1669" s="267"/>
      <c r="O1669" s="267"/>
      <c r="P1669" s="267"/>
      <c r="Q1669" s="267"/>
      <c r="R1669" s="267"/>
      <c r="S1669" s="267"/>
      <c r="T1669" s="267"/>
      <c r="U1669" s="267"/>
      <c r="V1669" s="267"/>
      <c r="W1669" s="267"/>
      <c r="X1669" s="267"/>
      <c r="Y1669" s="267"/>
      <c r="Z1669" s="267"/>
    </row>
    <row r="1670">
      <c r="A1670" s="441" t="s">
        <v>68</v>
      </c>
      <c r="B1670" s="442">
        <v>476462.0</v>
      </c>
      <c r="C1670" s="443"/>
      <c r="D1670" s="469" t="s">
        <v>68</v>
      </c>
      <c r="E1670" s="444"/>
      <c r="F1670" s="444"/>
      <c r="G1670" s="469" t="s">
        <v>68</v>
      </c>
      <c r="H1670" s="469" t="s">
        <v>68</v>
      </c>
      <c r="I1670" s="474">
        <v>0.0</v>
      </c>
      <c r="J1670" s="442" t="s">
        <v>68</v>
      </c>
      <c r="K1670" s="339"/>
      <c r="L1670" s="339"/>
      <c r="M1670" s="339"/>
      <c r="N1670" s="339"/>
      <c r="O1670" s="339"/>
      <c r="P1670" s="339"/>
      <c r="Q1670" s="339"/>
      <c r="R1670" s="339"/>
      <c r="S1670" s="339"/>
      <c r="T1670" s="339"/>
      <c r="U1670" s="339"/>
      <c r="V1670" s="339"/>
      <c r="W1670" s="339"/>
      <c r="X1670" s="339"/>
      <c r="Y1670" s="339"/>
      <c r="Z1670" s="339"/>
    </row>
    <row r="1671">
      <c r="A1671" s="382">
        <v>17885.0</v>
      </c>
      <c r="B1671" s="383">
        <v>476463.0</v>
      </c>
      <c r="C1671" s="384">
        <v>45805.0</v>
      </c>
      <c r="D1671" s="386"/>
      <c r="E1671" s="386"/>
      <c r="F1671" s="386"/>
      <c r="G1671" s="385" t="s">
        <v>3466</v>
      </c>
      <c r="H1671" s="387" t="s">
        <v>2088</v>
      </c>
      <c r="I1671" s="388">
        <f>1225.98+92.56</f>
        <v>1318.54</v>
      </c>
      <c r="J1671" s="389" t="s">
        <v>3467</v>
      </c>
      <c r="K1671" s="267"/>
      <c r="L1671" s="267"/>
      <c r="M1671" s="267"/>
      <c r="N1671" s="267"/>
      <c r="O1671" s="267"/>
      <c r="P1671" s="267"/>
      <c r="Q1671" s="267"/>
      <c r="R1671" s="267"/>
      <c r="S1671" s="267"/>
      <c r="T1671" s="267"/>
      <c r="U1671" s="267"/>
      <c r="V1671" s="267"/>
      <c r="W1671" s="267"/>
      <c r="X1671" s="267"/>
      <c r="Y1671" s="267"/>
      <c r="Z1671" s="267"/>
    </row>
    <row r="1672">
      <c r="A1672" s="361" t="s">
        <v>68</v>
      </c>
      <c r="B1672" s="362">
        <v>476464.0</v>
      </c>
      <c r="C1672" s="399"/>
      <c r="D1672" s="364" t="s">
        <v>68</v>
      </c>
      <c r="E1672" s="365"/>
      <c r="F1672" s="365"/>
      <c r="G1672" s="364" t="s">
        <v>68</v>
      </c>
      <c r="H1672" s="366" t="s">
        <v>68</v>
      </c>
      <c r="I1672" s="400">
        <v>0.0</v>
      </c>
      <c r="J1672" s="368" t="s">
        <v>68</v>
      </c>
      <c r="K1672" s="275"/>
      <c r="L1672" s="275"/>
      <c r="M1672" s="275"/>
      <c r="N1672" s="275"/>
      <c r="O1672" s="275"/>
      <c r="P1672" s="275"/>
      <c r="Q1672" s="275"/>
      <c r="R1672" s="275"/>
      <c r="S1672" s="275"/>
      <c r="T1672" s="275"/>
      <c r="U1672" s="275"/>
      <c r="V1672" s="275"/>
      <c r="W1672" s="275"/>
      <c r="X1672" s="275"/>
      <c r="Y1672" s="275"/>
      <c r="Z1672" s="275"/>
    </row>
    <row r="1673">
      <c r="A1673" s="382">
        <v>14105.0</v>
      </c>
      <c r="B1673" s="383">
        <v>476465.0</v>
      </c>
      <c r="C1673" s="384">
        <v>45805.0</v>
      </c>
      <c r="D1673" s="386"/>
      <c r="E1673" s="386"/>
      <c r="F1673" s="386"/>
      <c r="G1673" s="385" t="s">
        <v>3468</v>
      </c>
      <c r="H1673" s="387" t="s">
        <v>1394</v>
      </c>
      <c r="I1673" s="398">
        <v>749.55</v>
      </c>
      <c r="J1673" s="389" t="s">
        <v>3469</v>
      </c>
      <c r="K1673" s="267"/>
      <c r="L1673" s="267"/>
      <c r="M1673" s="267"/>
      <c r="N1673" s="267"/>
      <c r="O1673" s="267"/>
      <c r="P1673" s="267"/>
      <c r="Q1673" s="267"/>
      <c r="R1673" s="267"/>
      <c r="S1673" s="267"/>
      <c r="T1673" s="267"/>
      <c r="U1673" s="267"/>
      <c r="V1673" s="267"/>
      <c r="W1673" s="267"/>
      <c r="X1673" s="267"/>
      <c r="Y1673" s="267"/>
      <c r="Z1673" s="267"/>
    </row>
    <row r="1674">
      <c r="A1674" s="382" t="s">
        <v>3470</v>
      </c>
      <c r="B1674" s="383">
        <v>476466.0</v>
      </c>
      <c r="C1674" s="384">
        <v>45805.0</v>
      </c>
      <c r="D1674" s="385" t="s">
        <v>3471</v>
      </c>
      <c r="E1674" s="385" t="s">
        <v>3472</v>
      </c>
      <c r="F1674" s="385" t="s">
        <v>3473</v>
      </c>
      <c r="G1674" s="386"/>
      <c r="H1674" s="387" t="s">
        <v>1837</v>
      </c>
      <c r="I1674" s="398">
        <v>918.01</v>
      </c>
      <c r="J1674" s="389" t="s">
        <v>3474</v>
      </c>
      <c r="K1674" s="267"/>
      <c r="L1674" s="267"/>
      <c r="M1674" s="267"/>
      <c r="N1674" s="267"/>
      <c r="O1674" s="267"/>
      <c r="P1674" s="267"/>
      <c r="Q1674" s="267"/>
      <c r="R1674" s="267"/>
      <c r="S1674" s="267"/>
      <c r="T1674" s="267"/>
      <c r="U1674" s="267"/>
      <c r="V1674" s="267"/>
      <c r="W1674" s="267"/>
      <c r="X1674" s="267"/>
      <c r="Y1674" s="267"/>
      <c r="Z1674" s="267"/>
    </row>
    <row r="1675">
      <c r="A1675" s="379"/>
      <c r="B1675" s="345">
        <v>476467.0</v>
      </c>
      <c r="C1675" s="346">
        <v>45805.0</v>
      </c>
      <c r="D1675" s="347" t="s">
        <v>1360</v>
      </c>
      <c r="E1675" s="347" t="s">
        <v>3475</v>
      </c>
      <c r="F1675" s="347" t="s">
        <v>3476</v>
      </c>
      <c r="G1675" s="348"/>
      <c r="H1675" s="349" t="s">
        <v>1394</v>
      </c>
      <c r="I1675" s="352">
        <v>749.55</v>
      </c>
      <c r="J1675" s="380"/>
      <c r="K1675" s="17"/>
      <c r="L1675" s="17"/>
      <c r="M1675" s="17"/>
      <c r="N1675" s="17"/>
      <c r="O1675" s="17"/>
      <c r="P1675" s="17"/>
      <c r="Q1675" s="17"/>
      <c r="R1675" s="17"/>
      <c r="S1675" s="17"/>
      <c r="T1675" s="17"/>
      <c r="U1675" s="17"/>
      <c r="V1675" s="17"/>
      <c r="W1675" s="17"/>
      <c r="X1675" s="17"/>
      <c r="Y1675" s="17"/>
      <c r="Z1675" s="17"/>
    </row>
    <row r="1676">
      <c r="A1676" s="382">
        <v>17695.0</v>
      </c>
      <c r="B1676" s="383">
        <v>476468.0</v>
      </c>
      <c r="C1676" s="384">
        <v>45805.0</v>
      </c>
      <c r="D1676" s="385" t="s">
        <v>3477</v>
      </c>
      <c r="E1676" s="385" t="s">
        <v>587</v>
      </c>
      <c r="F1676" s="385" t="s">
        <v>451</v>
      </c>
      <c r="G1676" s="386"/>
      <c r="H1676" s="387" t="s">
        <v>1434</v>
      </c>
      <c r="I1676" s="398">
        <v>809.31</v>
      </c>
      <c r="J1676" s="389" t="s">
        <v>3478</v>
      </c>
      <c r="K1676" s="267"/>
      <c r="L1676" s="267"/>
      <c r="M1676" s="267"/>
      <c r="N1676" s="267"/>
      <c r="O1676" s="267"/>
      <c r="P1676" s="267"/>
      <c r="Q1676" s="267"/>
      <c r="R1676" s="267"/>
      <c r="S1676" s="267"/>
      <c r="T1676" s="267"/>
      <c r="U1676" s="267"/>
      <c r="V1676" s="267"/>
      <c r="W1676" s="267"/>
      <c r="X1676" s="267"/>
      <c r="Y1676" s="267"/>
      <c r="Z1676" s="267"/>
    </row>
    <row r="1677">
      <c r="A1677" s="379"/>
      <c r="B1677" s="345">
        <v>476469.0</v>
      </c>
      <c r="C1677" s="346">
        <v>45805.0</v>
      </c>
      <c r="D1677" s="348"/>
      <c r="E1677" s="348"/>
      <c r="F1677" s="348"/>
      <c r="G1677" s="347" t="s">
        <v>3479</v>
      </c>
      <c r="H1677" s="349" t="s">
        <v>3480</v>
      </c>
      <c r="I1677" s="350">
        <f>918.01*17+20*1836.02</f>
        <v>52326.57</v>
      </c>
      <c r="J1677" s="380"/>
      <c r="K1677" s="17"/>
      <c r="L1677" s="17"/>
      <c r="M1677" s="17"/>
      <c r="N1677" s="17"/>
      <c r="O1677" s="17"/>
      <c r="P1677" s="17"/>
      <c r="Q1677" s="17"/>
      <c r="R1677" s="17"/>
      <c r="S1677" s="17"/>
      <c r="T1677" s="17"/>
      <c r="U1677" s="17"/>
      <c r="V1677" s="17"/>
      <c r="W1677" s="17"/>
      <c r="X1677" s="17"/>
      <c r="Y1677" s="17"/>
      <c r="Z1677" s="17"/>
    </row>
    <row r="1678">
      <c r="A1678" s="379"/>
      <c r="B1678" s="345">
        <v>476470.0</v>
      </c>
      <c r="C1678" s="346">
        <v>45805.0</v>
      </c>
      <c r="D1678" s="348"/>
      <c r="E1678" s="348"/>
      <c r="F1678" s="348"/>
      <c r="G1678" s="347" t="s">
        <v>3481</v>
      </c>
      <c r="H1678" s="349" t="s">
        <v>1434</v>
      </c>
      <c r="I1678" s="352">
        <v>1225.98</v>
      </c>
      <c r="J1678" s="380"/>
      <c r="K1678" s="17"/>
      <c r="L1678" s="17"/>
      <c r="M1678" s="17"/>
      <c r="N1678" s="17"/>
      <c r="O1678" s="17"/>
      <c r="P1678" s="17"/>
      <c r="Q1678" s="17"/>
      <c r="R1678" s="17"/>
      <c r="S1678" s="17"/>
      <c r="T1678" s="17"/>
      <c r="U1678" s="17"/>
      <c r="V1678" s="17"/>
      <c r="W1678" s="17"/>
      <c r="X1678" s="17"/>
      <c r="Y1678" s="17"/>
      <c r="Z1678" s="17"/>
    </row>
    <row r="1679">
      <c r="A1679" s="379"/>
      <c r="B1679" s="345">
        <v>476471.0</v>
      </c>
      <c r="C1679" s="346">
        <v>45805.0</v>
      </c>
      <c r="D1679" s="348"/>
      <c r="E1679" s="348"/>
      <c r="F1679" s="348"/>
      <c r="G1679" s="347" t="s">
        <v>3482</v>
      </c>
      <c r="H1679" s="349" t="s">
        <v>3483</v>
      </c>
      <c r="I1679" s="352">
        <v>549929.62</v>
      </c>
      <c r="J1679" s="380"/>
      <c r="K1679" s="17"/>
      <c r="L1679" s="17"/>
      <c r="M1679" s="17"/>
      <c r="N1679" s="17"/>
      <c r="O1679" s="17"/>
      <c r="P1679" s="17"/>
      <c r="Q1679" s="17"/>
      <c r="R1679" s="17"/>
      <c r="S1679" s="17"/>
      <c r="T1679" s="17"/>
      <c r="U1679" s="17"/>
      <c r="V1679" s="17"/>
      <c r="W1679" s="17"/>
      <c r="X1679" s="17"/>
      <c r="Y1679" s="17"/>
      <c r="Z1679" s="17"/>
    </row>
    <row r="1680">
      <c r="A1680" s="382">
        <v>17803.0</v>
      </c>
      <c r="B1680" s="383">
        <v>476472.0</v>
      </c>
      <c r="C1680" s="384">
        <v>45805.0</v>
      </c>
      <c r="D1680" s="385" t="s">
        <v>3484</v>
      </c>
      <c r="E1680" s="385" t="s">
        <v>655</v>
      </c>
      <c r="F1680" s="385" t="s">
        <v>238</v>
      </c>
      <c r="G1680" s="386"/>
      <c r="H1680" s="387" t="s">
        <v>2678</v>
      </c>
      <c r="I1680" s="398">
        <v>987.9</v>
      </c>
      <c r="J1680" s="389" t="s">
        <v>3485</v>
      </c>
      <c r="K1680" s="267"/>
      <c r="L1680" s="267"/>
      <c r="M1680" s="267"/>
      <c r="N1680" s="267"/>
      <c r="O1680" s="267"/>
      <c r="P1680" s="267"/>
      <c r="Q1680" s="267"/>
      <c r="R1680" s="267"/>
      <c r="S1680" s="267"/>
      <c r="T1680" s="267"/>
      <c r="U1680" s="267"/>
      <c r="V1680" s="267"/>
      <c r="W1680" s="267"/>
      <c r="X1680" s="267"/>
      <c r="Y1680" s="267"/>
      <c r="Z1680" s="267"/>
    </row>
    <row r="1681">
      <c r="A1681" s="382">
        <v>18181.0</v>
      </c>
      <c r="B1681" s="383">
        <v>476473.0</v>
      </c>
      <c r="C1681" s="384">
        <v>45806.0</v>
      </c>
      <c r="D1681" s="385" t="s">
        <v>2510</v>
      </c>
      <c r="E1681" s="385" t="s">
        <v>1571</v>
      </c>
      <c r="F1681" s="385" t="s">
        <v>65</v>
      </c>
      <c r="G1681" s="386"/>
      <c r="H1681" s="387" t="s">
        <v>1394</v>
      </c>
      <c r="I1681" s="398">
        <v>749.55</v>
      </c>
      <c r="J1681" s="389" t="s">
        <v>3486</v>
      </c>
      <c r="K1681" s="267"/>
      <c r="L1681" s="267"/>
      <c r="M1681" s="267"/>
      <c r="N1681" s="267"/>
      <c r="O1681" s="267"/>
      <c r="P1681" s="267"/>
      <c r="Q1681" s="267"/>
      <c r="R1681" s="267"/>
      <c r="S1681" s="267"/>
      <c r="T1681" s="267"/>
      <c r="U1681" s="267"/>
      <c r="V1681" s="267"/>
      <c r="W1681" s="267"/>
      <c r="X1681" s="267"/>
      <c r="Y1681" s="267"/>
      <c r="Z1681" s="267"/>
    </row>
    <row r="1682">
      <c r="A1682" s="382" t="s">
        <v>3487</v>
      </c>
      <c r="B1682" s="383">
        <v>476474.0</v>
      </c>
      <c r="C1682" s="384">
        <v>45806.0</v>
      </c>
      <c r="D1682" s="385" t="s">
        <v>1406</v>
      </c>
      <c r="E1682" s="385" t="s">
        <v>165</v>
      </c>
      <c r="F1682" s="385" t="s">
        <v>395</v>
      </c>
      <c r="G1682" s="386"/>
      <c r="H1682" s="387" t="s">
        <v>1365</v>
      </c>
      <c r="I1682" s="388">
        <f>396.64*4</f>
        <v>1586.56</v>
      </c>
      <c r="J1682" s="389" t="s">
        <v>3488</v>
      </c>
      <c r="K1682" s="267"/>
      <c r="L1682" s="267"/>
      <c r="M1682" s="267"/>
      <c r="N1682" s="267"/>
      <c r="O1682" s="267"/>
      <c r="P1682" s="267"/>
      <c r="Q1682" s="267"/>
      <c r="R1682" s="267"/>
      <c r="S1682" s="267"/>
      <c r="T1682" s="267"/>
      <c r="U1682" s="267"/>
      <c r="V1682" s="267"/>
      <c r="W1682" s="267"/>
      <c r="X1682" s="267"/>
      <c r="Y1682" s="267"/>
      <c r="Z1682" s="267"/>
    </row>
    <row r="1683">
      <c r="A1683" s="379"/>
      <c r="B1683" s="345">
        <v>476475.0</v>
      </c>
      <c r="C1683" s="346">
        <v>45806.0</v>
      </c>
      <c r="D1683" s="348"/>
      <c r="E1683" s="348"/>
      <c r="F1683" s="348"/>
      <c r="G1683" s="347" t="s">
        <v>3489</v>
      </c>
      <c r="H1683" s="349" t="s">
        <v>3490</v>
      </c>
      <c r="I1683" s="350">
        <f>918.01*7</f>
        <v>6426.07</v>
      </c>
      <c r="J1683" s="380"/>
      <c r="K1683" s="17"/>
      <c r="L1683" s="17"/>
      <c r="M1683" s="17"/>
      <c r="N1683" s="17"/>
      <c r="O1683" s="17"/>
      <c r="P1683" s="17"/>
      <c r="Q1683" s="17"/>
      <c r="R1683" s="17"/>
      <c r="S1683" s="17"/>
      <c r="T1683" s="17"/>
      <c r="U1683" s="17"/>
      <c r="V1683" s="17"/>
      <c r="W1683" s="17"/>
      <c r="X1683" s="17"/>
      <c r="Y1683" s="17"/>
      <c r="Z1683" s="17"/>
    </row>
    <row r="1684">
      <c r="A1684" s="379"/>
      <c r="B1684" s="345">
        <v>476476.0</v>
      </c>
      <c r="C1684" s="439"/>
      <c r="D1684" s="348"/>
      <c r="E1684" s="348"/>
      <c r="F1684" s="348"/>
      <c r="G1684" s="348"/>
      <c r="H1684" s="436"/>
      <c r="I1684" s="350"/>
      <c r="J1684" s="380"/>
      <c r="K1684" s="17"/>
      <c r="L1684" s="17"/>
      <c r="M1684" s="17"/>
      <c r="N1684" s="17"/>
      <c r="O1684" s="17"/>
      <c r="P1684" s="17"/>
      <c r="Q1684" s="17"/>
      <c r="R1684" s="17"/>
      <c r="S1684" s="17"/>
      <c r="T1684" s="17"/>
      <c r="U1684" s="17"/>
      <c r="V1684" s="17"/>
      <c r="W1684" s="17"/>
      <c r="X1684" s="17"/>
      <c r="Y1684" s="17"/>
      <c r="Z1684" s="17"/>
    </row>
    <row r="1685">
      <c r="A1685" s="441" t="s">
        <v>68</v>
      </c>
      <c r="B1685" s="442">
        <v>476477.0</v>
      </c>
      <c r="C1685" s="443"/>
      <c r="D1685" s="475" t="s">
        <v>68</v>
      </c>
      <c r="E1685" s="444"/>
      <c r="F1685" s="444"/>
      <c r="G1685" s="441" t="s">
        <v>68</v>
      </c>
      <c r="H1685" s="475" t="s">
        <v>68</v>
      </c>
      <c r="I1685" s="446">
        <v>0.0</v>
      </c>
      <c r="J1685" s="441" t="s">
        <v>68</v>
      </c>
      <c r="K1685" s="339"/>
      <c r="L1685" s="339"/>
      <c r="M1685" s="339"/>
      <c r="N1685" s="339"/>
      <c r="O1685" s="339"/>
      <c r="P1685" s="339"/>
      <c r="Q1685" s="339"/>
      <c r="R1685" s="339"/>
      <c r="S1685" s="339"/>
      <c r="T1685" s="339"/>
      <c r="U1685" s="339"/>
      <c r="V1685" s="339"/>
      <c r="W1685" s="339"/>
      <c r="X1685" s="339"/>
      <c r="Y1685" s="339"/>
      <c r="Z1685" s="339"/>
    </row>
    <row r="1686">
      <c r="A1686" s="361" t="s">
        <v>68</v>
      </c>
      <c r="B1686" s="362">
        <v>476478.0</v>
      </c>
      <c r="C1686" s="399"/>
      <c r="D1686" s="476" t="s">
        <v>68</v>
      </c>
      <c r="E1686" s="365"/>
      <c r="F1686" s="365"/>
      <c r="G1686" s="361" t="s">
        <v>68</v>
      </c>
      <c r="H1686" s="476" t="s">
        <v>68</v>
      </c>
      <c r="I1686" s="400">
        <v>0.0</v>
      </c>
      <c r="J1686" s="361" t="s">
        <v>68</v>
      </c>
      <c r="K1686" s="275"/>
      <c r="L1686" s="275"/>
      <c r="M1686" s="275"/>
      <c r="N1686" s="275"/>
      <c r="O1686" s="275"/>
      <c r="P1686" s="275"/>
      <c r="Q1686" s="275"/>
      <c r="R1686" s="275"/>
      <c r="S1686" s="275"/>
      <c r="T1686" s="275"/>
      <c r="U1686" s="275"/>
      <c r="V1686" s="275"/>
      <c r="W1686" s="275"/>
      <c r="X1686" s="275"/>
      <c r="Y1686" s="275"/>
      <c r="Z1686" s="275"/>
    </row>
    <row r="1687">
      <c r="A1687" s="379"/>
      <c r="B1687" s="345">
        <v>476479.0</v>
      </c>
      <c r="C1687" s="439"/>
      <c r="D1687" s="348"/>
      <c r="E1687" s="348"/>
      <c r="F1687" s="348"/>
      <c r="G1687" s="348"/>
      <c r="H1687" s="436"/>
      <c r="I1687" s="350"/>
      <c r="J1687" s="380"/>
      <c r="K1687" s="17"/>
      <c r="L1687" s="17"/>
      <c r="M1687" s="17"/>
      <c r="N1687" s="17"/>
      <c r="O1687" s="17"/>
      <c r="P1687" s="17"/>
      <c r="Q1687" s="17"/>
      <c r="R1687" s="17"/>
      <c r="S1687" s="17"/>
      <c r="T1687" s="17"/>
      <c r="U1687" s="17"/>
      <c r="V1687" s="17"/>
      <c r="W1687" s="17"/>
      <c r="X1687" s="17"/>
      <c r="Y1687" s="17"/>
      <c r="Z1687" s="17"/>
    </row>
    <row r="1688">
      <c r="A1688" s="452"/>
      <c r="B1688" s="362">
        <v>476480.0</v>
      </c>
      <c r="C1688" s="399"/>
      <c r="D1688" s="365"/>
      <c r="E1688" s="365"/>
      <c r="F1688" s="365"/>
      <c r="G1688" s="365"/>
      <c r="H1688" s="453"/>
      <c r="I1688" s="367"/>
      <c r="J1688" s="454"/>
      <c r="K1688" s="275"/>
      <c r="L1688" s="275"/>
      <c r="M1688" s="275"/>
      <c r="N1688" s="275"/>
      <c r="O1688" s="275"/>
      <c r="P1688" s="275"/>
      <c r="Q1688" s="275"/>
      <c r="R1688" s="275"/>
      <c r="S1688" s="275"/>
      <c r="T1688" s="275"/>
      <c r="U1688" s="275"/>
      <c r="V1688" s="275"/>
      <c r="W1688" s="275"/>
      <c r="X1688" s="275"/>
      <c r="Y1688" s="275"/>
      <c r="Z1688" s="275"/>
    </row>
    <row r="1689">
      <c r="A1689" s="379"/>
      <c r="B1689" s="345">
        <v>476481.0</v>
      </c>
      <c r="C1689" s="439"/>
      <c r="D1689" s="348"/>
      <c r="E1689" s="348"/>
      <c r="F1689" s="348"/>
      <c r="G1689" s="348"/>
      <c r="H1689" s="436"/>
      <c r="I1689" s="350"/>
      <c r="J1689" s="380"/>
      <c r="K1689" s="17"/>
      <c r="L1689" s="17"/>
      <c r="M1689" s="17"/>
      <c r="N1689" s="17"/>
      <c r="O1689" s="17"/>
      <c r="P1689" s="17"/>
      <c r="Q1689" s="17"/>
      <c r="R1689" s="17"/>
      <c r="S1689" s="17"/>
      <c r="T1689" s="17"/>
      <c r="U1689" s="17"/>
      <c r="V1689" s="17"/>
      <c r="W1689" s="17"/>
      <c r="X1689" s="17"/>
      <c r="Y1689" s="17"/>
      <c r="Z1689" s="17"/>
    </row>
    <row r="1690">
      <c r="A1690" s="379"/>
      <c r="B1690" s="345">
        <v>476482.0</v>
      </c>
      <c r="C1690" s="439"/>
      <c r="D1690" s="348"/>
      <c r="E1690" s="348"/>
      <c r="F1690" s="348"/>
      <c r="G1690" s="348"/>
      <c r="H1690" s="436"/>
      <c r="I1690" s="350"/>
      <c r="J1690" s="380"/>
      <c r="K1690" s="17"/>
      <c r="L1690" s="17"/>
      <c r="M1690" s="17"/>
      <c r="N1690" s="17"/>
      <c r="O1690" s="17"/>
      <c r="P1690" s="17"/>
      <c r="Q1690" s="17"/>
      <c r="R1690" s="17"/>
      <c r="S1690" s="17"/>
      <c r="T1690" s="17"/>
      <c r="U1690" s="17"/>
      <c r="V1690" s="17"/>
      <c r="W1690" s="17"/>
      <c r="X1690" s="17"/>
      <c r="Y1690" s="17"/>
      <c r="Z1690" s="17"/>
    </row>
    <row r="1691">
      <c r="A1691" s="379"/>
      <c r="B1691" s="345">
        <v>476483.0</v>
      </c>
      <c r="C1691" s="439"/>
      <c r="D1691" s="348"/>
      <c r="E1691" s="348"/>
      <c r="F1691" s="348"/>
      <c r="G1691" s="348"/>
      <c r="H1691" s="436"/>
      <c r="I1691" s="350"/>
      <c r="J1691" s="380"/>
      <c r="K1691" s="17"/>
      <c r="L1691" s="17"/>
      <c r="M1691" s="17"/>
      <c r="N1691" s="17"/>
      <c r="O1691" s="17"/>
      <c r="P1691" s="17"/>
      <c r="Q1691" s="17"/>
      <c r="R1691" s="17"/>
      <c r="S1691" s="17"/>
      <c r="T1691" s="17"/>
      <c r="U1691" s="17"/>
      <c r="V1691" s="17"/>
      <c r="W1691" s="17"/>
      <c r="X1691" s="17"/>
      <c r="Y1691" s="17"/>
      <c r="Z1691" s="17"/>
    </row>
    <row r="1692">
      <c r="A1692" s="379"/>
      <c r="B1692" s="345">
        <v>476484.0</v>
      </c>
      <c r="C1692" s="439"/>
      <c r="D1692" s="348"/>
      <c r="E1692" s="348"/>
      <c r="F1692" s="348"/>
      <c r="G1692" s="348"/>
      <c r="H1692" s="436"/>
      <c r="I1692" s="350"/>
      <c r="J1692" s="380"/>
      <c r="K1692" s="17"/>
      <c r="L1692" s="17"/>
      <c r="M1692" s="17"/>
      <c r="N1692" s="17"/>
      <c r="O1692" s="17"/>
      <c r="P1692" s="17"/>
      <c r="Q1692" s="17"/>
      <c r="R1692" s="17"/>
      <c r="S1692" s="17"/>
      <c r="T1692" s="17"/>
      <c r="U1692" s="17"/>
      <c r="V1692" s="17"/>
      <c r="W1692" s="17"/>
      <c r="X1692" s="17"/>
      <c r="Y1692" s="17"/>
      <c r="Z1692" s="17"/>
    </row>
    <row r="1693">
      <c r="A1693" s="379"/>
      <c r="B1693" s="345">
        <v>476485.0</v>
      </c>
      <c r="C1693" s="439"/>
      <c r="D1693" s="348"/>
      <c r="E1693" s="348"/>
      <c r="F1693" s="348"/>
      <c r="G1693" s="348"/>
      <c r="H1693" s="436"/>
      <c r="I1693" s="350"/>
      <c r="J1693" s="380"/>
      <c r="K1693" s="17"/>
      <c r="L1693" s="17"/>
      <c r="M1693" s="17"/>
      <c r="N1693" s="17"/>
      <c r="O1693" s="17"/>
      <c r="P1693" s="17"/>
      <c r="Q1693" s="17"/>
      <c r="R1693" s="17"/>
      <c r="S1693" s="17"/>
      <c r="T1693" s="17"/>
      <c r="U1693" s="17"/>
      <c r="V1693" s="17"/>
      <c r="W1693" s="17"/>
      <c r="X1693" s="17"/>
      <c r="Y1693" s="17"/>
      <c r="Z1693" s="17"/>
    </row>
    <row r="1694">
      <c r="A1694" s="379"/>
      <c r="B1694" s="345">
        <v>476486.0</v>
      </c>
      <c r="C1694" s="439"/>
      <c r="D1694" s="348"/>
      <c r="E1694" s="348"/>
      <c r="F1694" s="348"/>
      <c r="G1694" s="348"/>
      <c r="H1694" s="436"/>
      <c r="I1694" s="350"/>
      <c r="J1694" s="380"/>
      <c r="K1694" s="17"/>
      <c r="L1694" s="17"/>
      <c r="M1694" s="17"/>
      <c r="N1694" s="17"/>
      <c r="O1694" s="17"/>
      <c r="P1694" s="17"/>
      <c r="Q1694" s="17"/>
      <c r="R1694" s="17"/>
      <c r="S1694" s="17"/>
      <c r="T1694" s="17"/>
      <c r="U1694" s="17"/>
      <c r="V1694" s="17"/>
      <c r="W1694" s="17"/>
      <c r="X1694" s="17"/>
      <c r="Y1694" s="17"/>
      <c r="Z1694" s="17"/>
    </row>
    <row r="1695">
      <c r="A1695" s="379"/>
      <c r="B1695" s="345">
        <v>476487.0</v>
      </c>
      <c r="C1695" s="439"/>
      <c r="D1695" s="348"/>
      <c r="E1695" s="348"/>
      <c r="F1695" s="348"/>
      <c r="G1695" s="348"/>
      <c r="H1695" s="436"/>
      <c r="I1695" s="350"/>
      <c r="J1695" s="380"/>
      <c r="K1695" s="17"/>
      <c r="L1695" s="17"/>
      <c r="M1695" s="17"/>
      <c r="N1695" s="17"/>
      <c r="O1695" s="17"/>
      <c r="P1695" s="17"/>
      <c r="Q1695" s="17"/>
      <c r="R1695" s="17"/>
      <c r="S1695" s="17"/>
      <c r="T1695" s="17"/>
      <c r="U1695" s="17"/>
      <c r="V1695" s="17"/>
      <c r="W1695" s="17"/>
      <c r="X1695" s="17"/>
      <c r="Y1695" s="17"/>
      <c r="Z1695" s="17"/>
    </row>
    <row r="1696">
      <c r="A1696" s="379"/>
      <c r="B1696" s="345">
        <v>476488.0</v>
      </c>
      <c r="C1696" s="439"/>
      <c r="D1696" s="348"/>
      <c r="E1696" s="348"/>
      <c r="F1696" s="348"/>
      <c r="G1696" s="348"/>
      <c r="H1696" s="436"/>
      <c r="I1696" s="350"/>
      <c r="J1696" s="380"/>
      <c r="K1696" s="17"/>
      <c r="L1696" s="17"/>
      <c r="M1696" s="17"/>
      <c r="N1696" s="17"/>
      <c r="O1696" s="17"/>
      <c r="P1696" s="17"/>
      <c r="Q1696" s="17"/>
      <c r="R1696" s="17"/>
      <c r="S1696" s="17"/>
      <c r="T1696" s="17"/>
      <c r="U1696" s="17"/>
      <c r="V1696" s="17"/>
      <c r="W1696" s="17"/>
      <c r="X1696" s="17"/>
      <c r="Y1696" s="17"/>
      <c r="Z1696" s="17"/>
    </row>
    <row r="1697">
      <c r="A1697" s="379"/>
      <c r="B1697" s="345">
        <v>476489.0</v>
      </c>
      <c r="C1697" s="439"/>
      <c r="D1697" s="348"/>
      <c r="E1697" s="348"/>
      <c r="F1697" s="348"/>
      <c r="G1697" s="348"/>
      <c r="H1697" s="436"/>
      <c r="I1697" s="350"/>
      <c r="J1697" s="380"/>
      <c r="K1697" s="17"/>
      <c r="L1697" s="17"/>
      <c r="M1697" s="17"/>
      <c r="N1697" s="17"/>
      <c r="O1697" s="17"/>
      <c r="P1697" s="17"/>
      <c r="Q1697" s="17"/>
      <c r="R1697" s="17"/>
      <c r="S1697" s="17"/>
      <c r="T1697" s="17"/>
      <c r="U1697" s="17"/>
      <c r="V1697" s="17"/>
      <c r="W1697" s="17"/>
      <c r="X1697" s="17"/>
      <c r="Y1697" s="17"/>
      <c r="Z1697" s="17"/>
    </row>
    <row r="1698">
      <c r="A1698" s="379"/>
      <c r="B1698" s="345">
        <v>476490.0</v>
      </c>
      <c r="C1698" s="439"/>
      <c r="D1698" s="348"/>
      <c r="E1698" s="348"/>
      <c r="F1698" s="348"/>
      <c r="G1698" s="348"/>
      <c r="H1698" s="436"/>
      <c r="I1698" s="350"/>
      <c r="J1698" s="380"/>
      <c r="K1698" s="17"/>
      <c r="L1698" s="17"/>
      <c r="M1698" s="17"/>
      <c r="N1698" s="17"/>
      <c r="O1698" s="17"/>
      <c r="P1698" s="17"/>
      <c r="Q1698" s="17"/>
      <c r="R1698" s="17"/>
      <c r="S1698" s="17"/>
      <c r="T1698" s="17"/>
      <c r="U1698" s="17"/>
      <c r="V1698" s="17"/>
      <c r="W1698" s="17"/>
      <c r="X1698" s="17"/>
      <c r="Y1698" s="17"/>
      <c r="Z1698" s="17"/>
    </row>
    <row r="1699">
      <c r="A1699" s="379"/>
      <c r="B1699" s="345">
        <v>476491.0</v>
      </c>
      <c r="C1699" s="439"/>
      <c r="D1699" s="348"/>
      <c r="E1699" s="348"/>
      <c r="F1699" s="348"/>
      <c r="G1699" s="348"/>
      <c r="H1699" s="436"/>
      <c r="I1699" s="350"/>
      <c r="J1699" s="380"/>
      <c r="K1699" s="17"/>
      <c r="L1699" s="17"/>
      <c r="M1699" s="17"/>
      <c r="N1699" s="17"/>
      <c r="O1699" s="17"/>
      <c r="P1699" s="17"/>
      <c r="Q1699" s="17"/>
      <c r="R1699" s="17"/>
      <c r="S1699" s="17"/>
      <c r="T1699" s="17"/>
      <c r="U1699" s="17"/>
      <c r="V1699" s="17"/>
      <c r="W1699" s="17"/>
      <c r="X1699" s="17"/>
      <c r="Y1699" s="17"/>
      <c r="Z1699" s="17"/>
    </row>
    <row r="1700">
      <c r="A1700" s="379"/>
      <c r="B1700" s="345">
        <v>476492.0</v>
      </c>
      <c r="C1700" s="439"/>
      <c r="D1700" s="348"/>
      <c r="E1700" s="348"/>
      <c r="F1700" s="348"/>
      <c r="G1700" s="348"/>
      <c r="H1700" s="436"/>
      <c r="I1700" s="350"/>
      <c r="J1700" s="380"/>
      <c r="K1700" s="17"/>
      <c r="L1700" s="17"/>
      <c r="M1700" s="17"/>
      <c r="N1700" s="17"/>
      <c r="O1700" s="17"/>
      <c r="P1700" s="17"/>
      <c r="Q1700" s="17"/>
      <c r="R1700" s="17"/>
      <c r="S1700" s="17"/>
      <c r="T1700" s="17"/>
      <c r="U1700" s="17"/>
      <c r="V1700" s="17"/>
      <c r="W1700" s="17"/>
      <c r="X1700" s="17"/>
      <c r="Y1700" s="17"/>
      <c r="Z1700" s="17"/>
    </row>
    <row r="1701">
      <c r="A1701" s="379"/>
      <c r="B1701" s="345">
        <v>476493.0</v>
      </c>
      <c r="C1701" s="439"/>
      <c r="D1701" s="348"/>
      <c r="E1701" s="348"/>
      <c r="F1701" s="348"/>
      <c r="G1701" s="348"/>
      <c r="H1701" s="436"/>
      <c r="I1701" s="350"/>
      <c r="J1701" s="380"/>
      <c r="K1701" s="17"/>
      <c r="L1701" s="17"/>
      <c r="M1701" s="17"/>
      <c r="N1701" s="17"/>
      <c r="O1701" s="17"/>
      <c r="P1701" s="17"/>
      <c r="Q1701" s="17"/>
      <c r="R1701" s="17"/>
      <c r="S1701" s="17"/>
      <c r="T1701" s="17"/>
      <c r="U1701" s="17"/>
      <c r="V1701" s="17"/>
      <c r="W1701" s="17"/>
      <c r="X1701" s="17"/>
      <c r="Y1701" s="17"/>
      <c r="Z1701" s="17"/>
    </row>
    <row r="1702">
      <c r="A1702" s="379"/>
      <c r="B1702" s="345">
        <v>476494.0</v>
      </c>
      <c r="C1702" s="439"/>
      <c r="D1702" s="348"/>
      <c r="E1702" s="348"/>
      <c r="F1702" s="348"/>
      <c r="G1702" s="348"/>
      <c r="H1702" s="436"/>
      <c r="I1702" s="350"/>
      <c r="J1702" s="380"/>
      <c r="K1702" s="17"/>
      <c r="L1702" s="17"/>
      <c r="M1702" s="17"/>
      <c r="N1702" s="17"/>
      <c r="O1702" s="17"/>
      <c r="P1702" s="17"/>
      <c r="Q1702" s="17"/>
      <c r="R1702" s="17"/>
      <c r="S1702" s="17"/>
      <c r="T1702" s="17"/>
      <c r="U1702" s="17"/>
      <c r="V1702" s="17"/>
      <c r="W1702" s="17"/>
      <c r="X1702" s="17"/>
      <c r="Y1702" s="17"/>
      <c r="Z1702" s="17"/>
    </row>
    <row r="1703">
      <c r="A1703" s="379"/>
      <c r="B1703" s="345">
        <v>476495.0</v>
      </c>
      <c r="C1703" s="439"/>
      <c r="D1703" s="348"/>
      <c r="E1703" s="348"/>
      <c r="F1703" s="348"/>
      <c r="G1703" s="348"/>
      <c r="H1703" s="436"/>
      <c r="I1703" s="350"/>
      <c r="J1703" s="380"/>
      <c r="K1703" s="17"/>
      <c r="L1703" s="17"/>
      <c r="M1703" s="17"/>
      <c r="N1703" s="17"/>
      <c r="O1703" s="17"/>
      <c r="P1703" s="17"/>
      <c r="Q1703" s="17"/>
      <c r="R1703" s="17"/>
      <c r="S1703" s="17"/>
      <c r="T1703" s="17"/>
      <c r="U1703" s="17"/>
      <c r="V1703" s="17"/>
      <c r="W1703" s="17"/>
      <c r="X1703" s="17"/>
      <c r="Y1703" s="17"/>
      <c r="Z1703" s="17"/>
    </row>
    <row r="1704">
      <c r="A1704" s="379"/>
      <c r="B1704" s="345">
        <v>476496.0</v>
      </c>
      <c r="C1704" s="439"/>
      <c r="D1704" s="348"/>
      <c r="E1704" s="348"/>
      <c r="F1704" s="348"/>
      <c r="G1704" s="348"/>
      <c r="H1704" s="436"/>
      <c r="I1704" s="350"/>
      <c r="J1704" s="380"/>
      <c r="K1704" s="17"/>
      <c r="L1704" s="17"/>
      <c r="M1704" s="17"/>
      <c r="N1704" s="17"/>
      <c r="O1704" s="17"/>
      <c r="P1704" s="17"/>
      <c r="Q1704" s="17"/>
      <c r="R1704" s="17"/>
      <c r="S1704" s="17"/>
      <c r="T1704" s="17"/>
      <c r="U1704" s="17"/>
      <c r="V1704" s="17"/>
      <c r="W1704" s="17"/>
      <c r="X1704" s="17"/>
      <c r="Y1704" s="17"/>
      <c r="Z1704" s="17"/>
    </row>
    <row r="1705">
      <c r="A1705" s="379"/>
      <c r="B1705" s="345">
        <v>476497.0</v>
      </c>
      <c r="C1705" s="439"/>
      <c r="D1705" s="348"/>
      <c r="E1705" s="348"/>
      <c r="F1705" s="348"/>
      <c r="G1705" s="348"/>
      <c r="H1705" s="436"/>
      <c r="I1705" s="350"/>
      <c r="J1705" s="380"/>
      <c r="K1705" s="17"/>
      <c r="L1705" s="17"/>
      <c r="M1705" s="17"/>
      <c r="N1705" s="17"/>
      <c r="O1705" s="17"/>
      <c r="P1705" s="17"/>
      <c r="Q1705" s="17"/>
      <c r="R1705" s="17"/>
      <c r="S1705" s="17"/>
      <c r="T1705" s="17"/>
      <c r="U1705" s="17"/>
      <c r="V1705" s="17"/>
      <c r="W1705" s="17"/>
      <c r="X1705" s="17"/>
      <c r="Y1705" s="17"/>
      <c r="Z1705" s="17"/>
    </row>
    <row r="1706">
      <c r="A1706" s="379"/>
      <c r="B1706" s="345">
        <v>476498.0</v>
      </c>
      <c r="C1706" s="439"/>
      <c r="D1706" s="348"/>
      <c r="E1706" s="348"/>
      <c r="F1706" s="348"/>
      <c r="G1706" s="348"/>
      <c r="H1706" s="436"/>
      <c r="I1706" s="350"/>
      <c r="J1706" s="380"/>
      <c r="K1706" s="17"/>
      <c r="L1706" s="17"/>
      <c r="M1706" s="17"/>
      <c r="N1706" s="17"/>
      <c r="O1706" s="17"/>
      <c r="P1706" s="17"/>
      <c r="Q1706" s="17"/>
      <c r="R1706" s="17"/>
      <c r="S1706" s="17"/>
      <c r="T1706" s="17"/>
      <c r="U1706" s="17"/>
      <c r="V1706" s="17"/>
      <c r="W1706" s="17"/>
      <c r="X1706" s="17"/>
      <c r="Y1706" s="17"/>
      <c r="Z1706" s="17"/>
    </row>
    <row r="1707">
      <c r="A1707" s="379"/>
      <c r="B1707" s="345">
        <v>476499.0</v>
      </c>
      <c r="C1707" s="439"/>
      <c r="D1707" s="348"/>
      <c r="E1707" s="348"/>
      <c r="F1707" s="348"/>
      <c r="G1707" s="348"/>
      <c r="H1707" s="436"/>
      <c r="I1707" s="350"/>
      <c r="J1707" s="380"/>
      <c r="K1707" s="17"/>
      <c r="L1707" s="17"/>
      <c r="M1707" s="17"/>
      <c r="N1707" s="17"/>
      <c r="O1707" s="17"/>
      <c r="P1707" s="17"/>
      <c r="Q1707" s="17"/>
      <c r="R1707" s="17"/>
      <c r="S1707" s="17"/>
      <c r="T1707" s="17"/>
      <c r="U1707" s="17"/>
      <c r="V1707" s="17"/>
      <c r="W1707" s="17"/>
      <c r="X1707" s="17"/>
      <c r="Y1707" s="17"/>
      <c r="Z1707" s="17"/>
    </row>
    <row r="1708">
      <c r="A1708" s="379"/>
      <c r="B1708" s="345">
        <v>476500.0</v>
      </c>
      <c r="C1708" s="439"/>
      <c r="D1708" s="348"/>
      <c r="E1708" s="348"/>
      <c r="F1708" s="348"/>
      <c r="G1708" s="348"/>
      <c r="H1708" s="436"/>
      <c r="I1708" s="350"/>
      <c r="J1708" s="380"/>
      <c r="K1708" s="17"/>
      <c r="L1708" s="17"/>
      <c r="M1708" s="17"/>
      <c r="N1708" s="17"/>
      <c r="O1708" s="17"/>
      <c r="P1708" s="17"/>
      <c r="Q1708" s="17"/>
      <c r="R1708" s="17"/>
      <c r="S1708" s="17"/>
      <c r="T1708" s="17"/>
      <c r="U1708" s="17"/>
      <c r="V1708" s="17"/>
      <c r="W1708" s="17"/>
      <c r="X1708" s="17"/>
      <c r="Y1708" s="17"/>
      <c r="Z1708" s="17"/>
    </row>
    <row r="1709">
      <c r="A1709" s="24"/>
      <c r="B1709" s="477"/>
      <c r="C1709" s="26"/>
      <c r="D1709" s="27"/>
      <c r="E1709" s="27"/>
      <c r="F1709" s="27"/>
      <c r="G1709" s="27"/>
      <c r="H1709" s="28"/>
      <c r="I1709" s="29"/>
      <c r="J1709" s="30"/>
      <c r="K1709" s="17"/>
      <c r="L1709" s="17"/>
      <c r="M1709" s="17"/>
      <c r="N1709" s="17"/>
      <c r="O1709" s="17"/>
      <c r="P1709" s="17"/>
      <c r="Q1709" s="17"/>
      <c r="R1709" s="17"/>
      <c r="S1709" s="17"/>
      <c r="T1709" s="17"/>
      <c r="U1709" s="17"/>
      <c r="V1709" s="17"/>
      <c r="W1709" s="17"/>
      <c r="X1709" s="17"/>
      <c r="Y1709" s="17"/>
      <c r="Z1709" s="17"/>
    </row>
    <row r="1710">
      <c r="A1710" s="24"/>
      <c r="B1710" s="477"/>
      <c r="C1710" s="26"/>
      <c r="D1710" s="27"/>
      <c r="E1710" s="27"/>
      <c r="F1710" s="27"/>
      <c r="G1710" s="27"/>
      <c r="H1710" s="28"/>
      <c r="I1710" s="29"/>
      <c r="J1710" s="30"/>
      <c r="K1710" s="17"/>
      <c r="L1710" s="17"/>
      <c r="M1710" s="17"/>
      <c r="N1710" s="17"/>
      <c r="O1710" s="17"/>
      <c r="P1710" s="17"/>
      <c r="Q1710" s="17"/>
      <c r="R1710" s="17"/>
      <c r="S1710" s="17"/>
      <c r="T1710" s="17"/>
      <c r="U1710" s="17"/>
      <c r="V1710" s="17"/>
      <c r="W1710" s="17"/>
      <c r="X1710" s="17"/>
      <c r="Y1710" s="17"/>
      <c r="Z1710" s="17"/>
    </row>
    <row r="1711">
      <c r="A1711" s="24"/>
      <c r="B1711" s="477"/>
      <c r="C1711" s="26"/>
      <c r="D1711" s="27"/>
      <c r="E1711" s="27"/>
      <c r="F1711" s="27"/>
      <c r="G1711" s="27"/>
      <c r="H1711" s="28"/>
      <c r="I1711" s="29"/>
      <c r="J1711" s="30"/>
      <c r="K1711" s="17"/>
      <c r="L1711" s="17"/>
      <c r="M1711" s="17"/>
      <c r="N1711" s="17"/>
      <c r="O1711" s="17"/>
      <c r="P1711" s="17"/>
      <c r="Q1711" s="17"/>
      <c r="R1711" s="17"/>
      <c r="S1711" s="17"/>
      <c r="T1711" s="17"/>
      <c r="U1711" s="17"/>
      <c r="V1711" s="17"/>
      <c r="W1711" s="17"/>
      <c r="X1711" s="17"/>
      <c r="Y1711" s="17"/>
      <c r="Z1711" s="17"/>
    </row>
    <row r="1712">
      <c r="A1712" s="24"/>
      <c r="B1712" s="477"/>
      <c r="C1712" s="26"/>
      <c r="D1712" s="27"/>
      <c r="E1712" s="27"/>
      <c r="F1712" s="27"/>
      <c r="G1712" s="27"/>
      <c r="H1712" s="28"/>
      <c r="I1712" s="29"/>
      <c r="J1712" s="30"/>
      <c r="K1712" s="17"/>
      <c r="L1712" s="17"/>
      <c r="M1712" s="17"/>
      <c r="N1712" s="17"/>
      <c r="O1712" s="17"/>
      <c r="P1712" s="17"/>
      <c r="Q1712" s="17"/>
      <c r="R1712" s="17"/>
      <c r="S1712" s="17"/>
      <c r="T1712" s="17"/>
      <c r="U1712" s="17"/>
      <c r="V1712" s="17"/>
      <c r="W1712" s="17"/>
      <c r="X1712" s="17"/>
      <c r="Y1712" s="17"/>
      <c r="Z1712" s="17"/>
    </row>
    <row r="1713">
      <c r="A1713" s="24"/>
      <c r="B1713" s="477"/>
      <c r="C1713" s="26"/>
      <c r="D1713" s="27"/>
      <c r="E1713" s="27"/>
      <c r="F1713" s="27"/>
      <c r="G1713" s="27"/>
      <c r="H1713" s="28"/>
      <c r="I1713" s="29"/>
      <c r="J1713" s="30"/>
      <c r="K1713" s="17"/>
      <c r="L1713" s="17"/>
      <c r="M1713" s="17"/>
      <c r="N1713" s="17"/>
      <c r="O1713" s="17"/>
      <c r="P1713" s="17"/>
      <c r="Q1713" s="17"/>
      <c r="R1713" s="17"/>
      <c r="S1713" s="17"/>
      <c r="T1713" s="17"/>
      <c r="U1713" s="17"/>
      <c r="V1713" s="17"/>
      <c r="W1713" s="17"/>
      <c r="X1713" s="17"/>
      <c r="Y1713" s="17"/>
      <c r="Z1713" s="17"/>
    </row>
    <row r="1714">
      <c r="A1714" s="24"/>
      <c r="B1714" s="477"/>
      <c r="C1714" s="26"/>
      <c r="D1714" s="27"/>
      <c r="E1714" s="27"/>
      <c r="F1714" s="27"/>
      <c r="G1714" s="27"/>
      <c r="H1714" s="28"/>
      <c r="I1714" s="29"/>
      <c r="J1714" s="30"/>
      <c r="K1714" s="17"/>
      <c r="L1714" s="17"/>
      <c r="M1714" s="17"/>
      <c r="N1714" s="17"/>
      <c r="O1714" s="17"/>
      <c r="P1714" s="17"/>
      <c r="Q1714" s="17"/>
      <c r="R1714" s="17"/>
      <c r="S1714" s="17"/>
      <c r="T1714" s="17"/>
      <c r="U1714" s="17"/>
      <c r="V1714" s="17"/>
      <c r="W1714" s="17"/>
      <c r="X1714" s="17"/>
      <c r="Y1714" s="17"/>
      <c r="Z1714" s="17"/>
    </row>
    <row r="1715">
      <c r="A1715" s="24"/>
      <c r="B1715" s="477"/>
      <c r="C1715" s="26"/>
      <c r="D1715" s="27"/>
      <c r="E1715" s="27"/>
      <c r="F1715" s="27"/>
      <c r="G1715" s="27"/>
      <c r="H1715" s="28"/>
      <c r="I1715" s="29"/>
      <c r="J1715" s="30"/>
      <c r="K1715" s="17"/>
      <c r="L1715" s="17"/>
      <c r="M1715" s="17"/>
      <c r="N1715" s="17"/>
      <c r="O1715" s="17"/>
      <c r="P1715" s="17"/>
      <c r="Q1715" s="17"/>
      <c r="R1715" s="17"/>
      <c r="S1715" s="17"/>
      <c r="T1715" s="17"/>
      <c r="U1715" s="17"/>
      <c r="V1715" s="17"/>
      <c r="W1715" s="17"/>
      <c r="X1715" s="17"/>
      <c r="Y1715" s="17"/>
      <c r="Z1715" s="17"/>
    </row>
    <row r="1716">
      <c r="A1716" s="24"/>
      <c r="B1716" s="477"/>
      <c r="C1716" s="26"/>
      <c r="D1716" s="27"/>
      <c r="E1716" s="27"/>
      <c r="F1716" s="27"/>
      <c r="G1716" s="27"/>
      <c r="H1716" s="28"/>
      <c r="I1716" s="29"/>
      <c r="J1716" s="30"/>
      <c r="K1716" s="17"/>
      <c r="L1716" s="17"/>
      <c r="M1716" s="17"/>
      <c r="N1716" s="17"/>
      <c r="O1716" s="17"/>
      <c r="P1716" s="17"/>
      <c r="Q1716" s="17"/>
      <c r="R1716" s="17"/>
      <c r="S1716" s="17"/>
      <c r="T1716" s="17"/>
      <c r="U1716" s="17"/>
      <c r="V1716" s="17"/>
      <c r="W1716" s="17"/>
      <c r="X1716" s="17"/>
      <c r="Y1716" s="17"/>
      <c r="Z1716" s="17"/>
    </row>
    <row r="1717">
      <c r="A1717" s="24"/>
      <c r="B1717" s="477"/>
      <c r="C1717" s="26"/>
      <c r="D1717" s="27"/>
      <c r="E1717" s="27"/>
      <c r="F1717" s="27"/>
      <c r="G1717" s="27"/>
      <c r="H1717" s="28"/>
      <c r="I1717" s="29"/>
      <c r="J1717" s="30"/>
      <c r="K1717" s="17"/>
      <c r="L1717" s="17"/>
      <c r="M1717" s="17"/>
      <c r="N1717" s="17"/>
      <c r="O1717" s="17"/>
      <c r="P1717" s="17"/>
      <c r="Q1717" s="17"/>
      <c r="R1717" s="17"/>
      <c r="S1717" s="17"/>
      <c r="T1717" s="17"/>
      <c r="U1717" s="17"/>
      <c r="V1717" s="17"/>
      <c r="W1717" s="17"/>
      <c r="X1717" s="17"/>
      <c r="Y1717" s="17"/>
      <c r="Z1717" s="17"/>
    </row>
    <row r="1718">
      <c r="A1718" s="24"/>
      <c r="B1718" s="477"/>
      <c r="C1718" s="26"/>
      <c r="D1718" s="27"/>
      <c r="E1718" s="27"/>
      <c r="F1718" s="27"/>
      <c r="G1718" s="27"/>
      <c r="H1718" s="28"/>
      <c r="I1718" s="29"/>
      <c r="J1718" s="30"/>
      <c r="K1718" s="17"/>
      <c r="L1718" s="17"/>
      <c r="M1718" s="17"/>
      <c r="N1718" s="17"/>
      <c r="O1718" s="17"/>
      <c r="P1718" s="17"/>
      <c r="Q1718" s="17"/>
      <c r="R1718" s="17"/>
      <c r="S1718" s="17"/>
      <c r="T1718" s="17"/>
      <c r="U1718" s="17"/>
      <c r="V1718" s="17"/>
      <c r="W1718" s="17"/>
      <c r="X1718" s="17"/>
      <c r="Y1718" s="17"/>
      <c r="Z1718" s="17"/>
    </row>
    <row r="1719">
      <c r="A1719" s="24"/>
      <c r="B1719" s="477"/>
      <c r="C1719" s="26"/>
      <c r="D1719" s="27"/>
      <c r="E1719" s="27"/>
      <c r="F1719" s="27"/>
      <c r="G1719" s="27"/>
      <c r="H1719" s="28"/>
      <c r="I1719" s="29"/>
      <c r="J1719" s="30"/>
      <c r="K1719" s="17"/>
      <c r="L1719" s="17"/>
      <c r="M1719" s="17"/>
      <c r="N1719" s="17"/>
      <c r="O1719" s="17"/>
      <c r="P1719" s="17"/>
      <c r="Q1719" s="17"/>
      <c r="R1719" s="17"/>
      <c r="S1719" s="17"/>
      <c r="T1719" s="17"/>
      <c r="U1719" s="17"/>
      <c r="V1719" s="17"/>
      <c r="W1719" s="17"/>
      <c r="X1719" s="17"/>
      <c r="Y1719" s="17"/>
      <c r="Z1719" s="17"/>
    </row>
    <row r="1720">
      <c r="A1720" s="24"/>
      <c r="B1720" s="477"/>
      <c r="C1720" s="26"/>
      <c r="D1720" s="27"/>
      <c r="E1720" s="27"/>
      <c r="F1720" s="27"/>
      <c r="G1720" s="27"/>
      <c r="H1720" s="28"/>
      <c r="I1720" s="29"/>
      <c r="J1720" s="30"/>
      <c r="K1720" s="17"/>
      <c r="L1720" s="17"/>
      <c r="M1720" s="17"/>
      <c r="N1720" s="17"/>
      <c r="O1720" s="17"/>
      <c r="P1720" s="17"/>
      <c r="Q1720" s="17"/>
      <c r="R1720" s="17"/>
      <c r="S1720" s="17"/>
      <c r="T1720" s="17"/>
      <c r="U1720" s="17"/>
      <c r="V1720" s="17"/>
      <c r="W1720" s="17"/>
      <c r="X1720" s="17"/>
      <c r="Y1720" s="17"/>
      <c r="Z1720" s="17"/>
    </row>
    <row r="1721">
      <c r="A1721" s="24"/>
      <c r="B1721" s="477"/>
      <c r="C1721" s="26"/>
      <c r="D1721" s="27"/>
      <c r="E1721" s="27"/>
      <c r="F1721" s="27"/>
      <c r="G1721" s="27"/>
      <c r="H1721" s="28"/>
      <c r="I1721" s="29"/>
      <c r="J1721" s="30"/>
      <c r="K1721" s="17"/>
      <c r="L1721" s="17"/>
      <c r="M1721" s="17"/>
      <c r="N1721" s="17"/>
      <c r="O1721" s="17"/>
      <c r="P1721" s="17"/>
      <c r="Q1721" s="17"/>
      <c r="R1721" s="17"/>
      <c r="S1721" s="17"/>
      <c r="T1721" s="17"/>
      <c r="U1721" s="17"/>
      <c r="V1721" s="17"/>
      <c r="W1721" s="17"/>
      <c r="X1721" s="17"/>
      <c r="Y1721" s="17"/>
      <c r="Z1721" s="17"/>
    </row>
    <row r="1722">
      <c r="A1722" s="24"/>
      <c r="B1722" s="477"/>
      <c r="C1722" s="26"/>
      <c r="D1722" s="27"/>
      <c r="E1722" s="27"/>
      <c r="F1722" s="27"/>
      <c r="G1722" s="27"/>
      <c r="H1722" s="28"/>
      <c r="I1722" s="29"/>
      <c r="J1722" s="30"/>
      <c r="K1722" s="17"/>
      <c r="L1722" s="17"/>
      <c r="M1722" s="17"/>
      <c r="N1722" s="17"/>
      <c r="O1722" s="17"/>
      <c r="P1722" s="17"/>
      <c r="Q1722" s="17"/>
      <c r="R1722" s="17"/>
      <c r="S1722" s="17"/>
      <c r="T1722" s="17"/>
      <c r="U1722" s="17"/>
      <c r="V1722" s="17"/>
      <c r="W1722" s="17"/>
      <c r="X1722" s="17"/>
      <c r="Y1722" s="17"/>
      <c r="Z1722" s="17"/>
    </row>
    <row r="1723">
      <c r="A1723" s="24"/>
      <c r="B1723" s="477"/>
      <c r="C1723" s="26"/>
      <c r="D1723" s="27"/>
      <c r="E1723" s="27"/>
      <c r="F1723" s="27"/>
      <c r="G1723" s="27"/>
      <c r="H1723" s="28"/>
      <c r="I1723" s="29"/>
      <c r="J1723" s="30"/>
      <c r="K1723" s="17"/>
      <c r="L1723" s="17"/>
      <c r="M1723" s="17"/>
      <c r="N1723" s="17"/>
      <c r="O1723" s="17"/>
      <c r="P1723" s="17"/>
      <c r="Q1723" s="17"/>
      <c r="R1723" s="17"/>
      <c r="S1723" s="17"/>
      <c r="T1723" s="17"/>
      <c r="U1723" s="17"/>
      <c r="V1723" s="17"/>
      <c r="W1723" s="17"/>
      <c r="X1723" s="17"/>
      <c r="Y1723" s="17"/>
      <c r="Z1723" s="17"/>
    </row>
    <row r="1724">
      <c r="A1724" s="24"/>
      <c r="B1724" s="477"/>
      <c r="C1724" s="26"/>
      <c r="D1724" s="27"/>
      <c r="E1724" s="27"/>
      <c r="F1724" s="27"/>
      <c r="G1724" s="27"/>
      <c r="H1724" s="28"/>
      <c r="I1724" s="29"/>
      <c r="J1724" s="30"/>
      <c r="K1724" s="17"/>
      <c r="L1724" s="17"/>
      <c r="M1724" s="17"/>
      <c r="N1724" s="17"/>
      <c r="O1724" s="17"/>
      <c r="P1724" s="17"/>
      <c r="Q1724" s="17"/>
      <c r="R1724" s="17"/>
      <c r="S1724" s="17"/>
      <c r="T1724" s="17"/>
      <c r="U1724" s="17"/>
      <c r="V1724" s="17"/>
      <c r="W1724" s="17"/>
      <c r="X1724" s="17"/>
      <c r="Y1724" s="17"/>
      <c r="Z1724" s="17"/>
    </row>
    <row r="1725">
      <c r="A1725" s="24"/>
      <c r="B1725" s="477"/>
      <c r="C1725" s="26"/>
      <c r="D1725" s="27"/>
      <c r="E1725" s="27"/>
      <c r="F1725" s="27"/>
      <c r="G1725" s="27"/>
      <c r="H1725" s="28"/>
      <c r="I1725" s="29"/>
      <c r="J1725" s="30"/>
      <c r="K1725" s="17"/>
      <c r="L1725" s="17"/>
      <c r="M1725" s="17"/>
      <c r="N1725" s="17"/>
      <c r="O1725" s="17"/>
      <c r="P1725" s="17"/>
      <c r="Q1725" s="17"/>
      <c r="R1725" s="17"/>
      <c r="S1725" s="17"/>
      <c r="T1725" s="17"/>
      <c r="U1725" s="17"/>
      <c r="V1725" s="17"/>
      <c r="W1725" s="17"/>
      <c r="X1725" s="17"/>
      <c r="Y1725" s="17"/>
      <c r="Z1725" s="17"/>
    </row>
    <row r="1726">
      <c r="A1726" s="24"/>
      <c r="B1726" s="477"/>
      <c r="C1726" s="26"/>
      <c r="D1726" s="27"/>
      <c r="E1726" s="27"/>
      <c r="F1726" s="27"/>
      <c r="G1726" s="27"/>
      <c r="H1726" s="28"/>
      <c r="I1726" s="29"/>
      <c r="J1726" s="30"/>
      <c r="K1726" s="17"/>
      <c r="L1726" s="17"/>
      <c r="M1726" s="17"/>
      <c r="N1726" s="17"/>
      <c r="O1726" s="17"/>
      <c r="P1726" s="17"/>
      <c r="Q1726" s="17"/>
      <c r="R1726" s="17"/>
      <c r="S1726" s="17"/>
      <c r="T1726" s="17"/>
      <c r="U1726" s="17"/>
      <c r="V1726" s="17"/>
      <c r="W1726" s="17"/>
      <c r="X1726" s="17"/>
      <c r="Y1726" s="17"/>
      <c r="Z1726" s="17"/>
    </row>
    <row r="1727">
      <c r="A1727" s="24"/>
      <c r="B1727" s="477"/>
      <c r="C1727" s="26"/>
      <c r="D1727" s="27"/>
      <c r="E1727" s="27"/>
      <c r="F1727" s="27"/>
      <c r="G1727" s="27"/>
      <c r="H1727" s="28"/>
      <c r="I1727" s="29"/>
      <c r="J1727" s="30"/>
      <c r="K1727" s="17"/>
      <c r="L1727" s="17"/>
      <c r="M1727" s="17"/>
      <c r="N1727" s="17"/>
      <c r="O1727" s="17"/>
      <c r="P1727" s="17"/>
      <c r="Q1727" s="17"/>
      <c r="R1727" s="17"/>
      <c r="S1727" s="17"/>
      <c r="T1727" s="17"/>
      <c r="U1727" s="17"/>
      <c r="V1727" s="17"/>
      <c r="W1727" s="17"/>
      <c r="X1727" s="17"/>
      <c r="Y1727" s="17"/>
      <c r="Z1727" s="17"/>
    </row>
    <row r="1728">
      <c r="A1728" s="24"/>
      <c r="B1728" s="477"/>
      <c r="C1728" s="26"/>
      <c r="D1728" s="27"/>
      <c r="E1728" s="27"/>
      <c r="F1728" s="27"/>
      <c r="G1728" s="27"/>
      <c r="H1728" s="28"/>
      <c r="I1728" s="29"/>
      <c r="J1728" s="30"/>
      <c r="K1728" s="17"/>
      <c r="L1728" s="17"/>
      <c r="M1728" s="17"/>
      <c r="N1728" s="17"/>
      <c r="O1728" s="17"/>
      <c r="P1728" s="17"/>
      <c r="Q1728" s="17"/>
      <c r="R1728" s="17"/>
      <c r="S1728" s="17"/>
      <c r="T1728" s="17"/>
      <c r="U1728" s="17"/>
      <c r="V1728" s="17"/>
      <c r="W1728" s="17"/>
      <c r="X1728" s="17"/>
      <c r="Y1728" s="17"/>
      <c r="Z1728" s="17"/>
    </row>
    <row r="1729">
      <c r="A1729" s="24"/>
      <c r="B1729" s="477"/>
      <c r="C1729" s="26"/>
      <c r="D1729" s="27"/>
      <c r="E1729" s="27"/>
      <c r="F1729" s="27"/>
      <c r="G1729" s="27"/>
      <c r="H1729" s="28"/>
      <c r="I1729" s="29"/>
      <c r="J1729" s="30"/>
      <c r="K1729" s="17"/>
      <c r="L1729" s="17"/>
      <c r="M1729" s="17"/>
      <c r="N1729" s="17"/>
      <c r="O1729" s="17"/>
      <c r="P1729" s="17"/>
      <c r="Q1729" s="17"/>
      <c r="R1729" s="17"/>
      <c r="S1729" s="17"/>
      <c r="T1729" s="17"/>
      <c r="U1729" s="17"/>
      <c r="V1729" s="17"/>
      <c r="W1729" s="17"/>
      <c r="X1729" s="17"/>
      <c r="Y1729" s="17"/>
      <c r="Z1729" s="17"/>
    </row>
    <row r="1730">
      <c r="A1730" s="24"/>
      <c r="B1730" s="477"/>
      <c r="C1730" s="26"/>
      <c r="D1730" s="27"/>
      <c r="E1730" s="27"/>
      <c r="F1730" s="27"/>
      <c r="G1730" s="27"/>
      <c r="H1730" s="28"/>
      <c r="I1730" s="29"/>
      <c r="J1730" s="30"/>
      <c r="K1730" s="17"/>
      <c r="L1730" s="17"/>
      <c r="M1730" s="17"/>
      <c r="N1730" s="17"/>
      <c r="O1730" s="17"/>
      <c r="P1730" s="17"/>
      <c r="Q1730" s="17"/>
      <c r="R1730" s="17"/>
      <c r="S1730" s="17"/>
      <c r="T1730" s="17"/>
      <c r="U1730" s="17"/>
      <c r="V1730" s="17"/>
      <c r="W1730" s="17"/>
      <c r="X1730" s="17"/>
      <c r="Y1730" s="17"/>
      <c r="Z1730" s="17"/>
    </row>
    <row r="1731">
      <c r="A1731" s="24"/>
      <c r="B1731" s="477"/>
      <c r="C1731" s="26"/>
      <c r="D1731" s="27"/>
      <c r="E1731" s="27"/>
      <c r="F1731" s="27"/>
      <c r="G1731" s="27"/>
      <c r="H1731" s="28"/>
      <c r="I1731" s="29"/>
      <c r="J1731" s="30"/>
      <c r="K1731" s="17"/>
      <c r="L1731" s="17"/>
      <c r="M1731" s="17"/>
      <c r="N1731" s="17"/>
      <c r="O1731" s="17"/>
      <c r="P1731" s="17"/>
      <c r="Q1731" s="17"/>
      <c r="R1731" s="17"/>
      <c r="S1731" s="17"/>
      <c r="T1731" s="17"/>
      <c r="U1731" s="17"/>
      <c r="V1731" s="17"/>
      <c r="W1731" s="17"/>
      <c r="X1731" s="17"/>
      <c r="Y1731" s="17"/>
      <c r="Z1731" s="17"/>
    </row>
    <row r="1732">
      <c r="A1732" s="24"/>
      <c r="B1732" s="477"/>
      <c r="C1732" s="26"/>
      <c r="D1732" s="27"/>
      <c r="E1732" s="27"/>
      <c r="F1732" s="27"/>
      <c r="G1732" s="27"/>
      <c r="H1732" s="28"/>
      <c r="I1732" s="29"/>
      <c r="J1732" s="30"/>
      <c r="K1732" s="17"/>
      <c r="L1732" s="17"/>
      <c r="M1732" s="17"/>
      <c r="N1732" s="17"/>
      <c r="O1732" s="17"/>
      <c r="P1732" s="17"/>
      <c r="Q1732" s="17"/>
      <c r="R1732" s="17"/>
      <c r="S1732" s="17"/>
      <c r="T1732" s="17"/>
      <c r="U1732" s="17"/>
      <c r="V1732" s="17"/>
      <c r="W1732" s="17"/>
      <c r="X1732" s="17"/>
      <c r="Y1732" s="17"/>
      <c r="Z1732" s="17"/>
    </row>
    <row r="1733">
      <c r="A1733" s="24"/>
      <c r="B1733" s="477"/>
      <c r="C1733" s="26"/>
      <c r="D1733" s="27"/>
      <c r="E1733" s="27"/>
      <c r="F1733" s="27"/>
      <c r="G1733" s="27"/>
      <c r="H1733" s="28"/>
      <c r="I1733" s="29"/>
      <c r="J1733" s="30"/>
      <c r="K1733" s="17"/>
      <c r="L1733" s="17"/>
      <c r="M1733" s="17"/>
      <c r="N1733" s="17"/>
      <c r="O1733" s="17"/>
      <c r="P1733" s="17"/>
      <c r="Q1733" s="17"/>
      <c r="R1733" s="17"/>
      <c r="S1733" s="17"/>
      <c r="T1733" s="17"/>
      <c r="U1733" s="17"/>
      <c r="V1733" s="17"/>
      <c r="W1733" s="17"/>
      <c r="X1733" s="17"/>
      <c r="Y1733" s="17"/>
      <c r="Z1733" s="17"/>
    </row>
    <row r="1734">
      <c r="A1734" s="24"/>
      <c r="B1734" s="477"/>
      <c r="C1734" s="26"/>
      <c r="D1734" s="27"/>
      <c r="E1734" s="27"/>
      <c r="F1734" s="27"/>
      <c r="G1734" s="27"/>
      <c r="H1734" s="28"/>
      <c r="I1734" s="29"/>
      <c r="J1734" s="30"/>
      <c r="K1734" s="17"/>
      <c r="L1734" s="17"/>
      <c r="M1734" s="17"/>
      <c r="N1734" s="17"/>
      <c r="O1734" s="17"/>
      <c r="P1734" s="17"/>
      <c r="Q1734" s="17"/>
      <c r="R1734" s="17"/>
      <c r="S1734" s="17"/>
      <c r="T1734" s="17"/>
      <c r="U1734" s="17"/>
      <c r="V1734" s="17"/>
      <c r="W1734" s="17"/>
      <c r="X1734" s="17"/>
      <c r="Y1734" s="17"/>
      <c r="Z1734" s="17"/>
    </row>
    <row r="1735">
      <c r="A1735" s="24"/>
      <c r="B1735" s="477"/>
      <c r="C1735" s="26"/>
      <c r="D1735" s="27"/>
      <c r="E1735" s="27"/>
      <c r="F1735" s="27"/>
      <c r="G1735" s="27"/>
      <c r="H1735" s="28"/>
      <c r="I1735" s="29"/>
      <c r="J1735" s="30"/>
      <c r="K1735" s="17"/>
      <c r="L1735" s="17"/>
      <c r="M1735" s="17"/>
      <c r="N1735" s="17"/>
      <c r="O1735" s="17"/>
      <c r="P1735" s="17"/>
      <c r="Q1735" s="17"/>
      <c r="R1735" s="17"/>
      <c r="S1735" s="17"/>
      <c r="T1735" s="17"/>
      <c r="U1735" s="17"/>
      <c r="V1735" s="17"/>
      <c r="W1735" s="17"/>
      <c r="X1735" s="17"/>
      <c r="Y1735" s="17"/>
      <c r="Z1735" s="17"/>
    </row>
    <row r="1736">
      <c r="A1736" s="24"/>
      <c r="B1736" s="477"/>
      <c r="C1736" s="26"/>
      <c r="D1736" s="27"/>
      <c r="E1736" s="27"/>
      <c r="F1736" s="27"/>
      <c r="G1736" s="27"/>
      <c r="H1736" s="28"/>
      <c r="I1736" s="29"/>
      <c r="J1736" s="30"/>
      <c r="K1736" s="17"/>
      <c r="L1736" s="17"/>
      <c r="M1736" s="17"/>
      <c r="N1736" s="17"/>
      <c r="O1736" s="17"/>
      <c r="P1736" s="17"/>
      <c r="Q1736" s="17"/>
      <c r="R1736" s="17"/>
      <c r="S1736" s="17"/>
      <c r="T1736" s="17"/>
      <c r="U1736" s="17"/>
      <c r="V1736" s="17"/>
      <c r="W1736" s="17"/>
      <c r="X1736" s="17"/>
      <c r="Y1736" s="17"/>
      <c r="Z1736" s="17"/>
    </row>
    <row r="1737">
      <c r="A1737" s="24"/>
      <c r="B1737" s="477"/>
      <c r="C1737" s="26"/>
      <c r="D1737" s="27"/>
      <c r="E1737" s="27"/>
      <c r="F1737" s="27"/>
      <c r="G1737" s="27"/>
      <c r="H1737" s="28"/>
      <c r="I1737" s="29"/>
      <c r="J1737" s="30"/>
      <c r="K1737" s="17"/>
      <c r="L1737" s="17"/>
      <c r="M1737" s="17"/>
      <c r="N1737" s="17"/>
      <c r="O1737" s="17"/>
      <c r="P1737" s="17"/>
      <c r="Q1737" s="17"/>
      <c r="R1737" s="17"/>
      <c r="S1737" s="17"/>
      <c r="T1737" s="17"/>
      <c r="U1737" s="17"/>
      <c r="V1737" s="17"/>
      <c r="W1737" s="17"/>
      <c r="X1737" s="17"/>
      <c r="Y1737" s="17"/>
      <c r="Z1737" s="17"/>
    </row>
    <row r="1738">
      <c r="A1738" s="24"/>
      <c r="B1738" s="477"/>
      <c r="C1738" s="26"/>
      <c r="D1738" s="27"/>
      <c r="E1738" s="27"/>
      <c r="F1738" s="27"/>
      <c r="G1738" s="27"/>
      <c r="H1738" s="28"/>
      <c r="I1738" s="29"/>
      <c r="J1738" s="30"/>
      <c r="K1738" s="17"/>
      <c r="L1738" s="17"/>
      <c r="M1738" s="17"/>
      <c r="N1738" s="17"/>
      <c r="O1738" s="17"/>
      <c r="P1738" s="17"/>
      <c r="Q1738" s="17"/>
      <c r="R1738" s="17"/>
      <c r="S1738" s="17"/>
      <c r="T1738" s="17"/>
      <c r="U1738" s="17"/>
      <c r="V1738" s="17"/>
      <c r="W1738" s="17"/>
      <c r="X1738" s="17"/>
      <c r="Y1738" s="17"/>
      <c r="Z1738" s="17"/>
    </row>
    <row r="1739">
      <c r="A1739" s="24"/>
      <c r="B1739" s="477"/>
      <c r="C1739" s="26"/>
      <c r="D1739" s="27"/>
      <c r="E1739" s="27"/>
      <c r="F1739" s="27"/>
      <c r="G1739" s="27"/>
      <c r="H1739" s="28"/>
      <c r="I1739" s="29"/>
      <c r="J1739" s="30"/>
      <c r="K1739" s="17"/>
      <c r="L1739" s="17"/>
      <c r="M1739" s="17"/>
      <c r="N1739" s="17"/>
      <c r="O1739" s="17"/>
      <c r="P1739" s="17"/>
      <c r="Q1739" s="17"/>
      <c r="R1739" s="17"/>
      <c r="S1739" s="17"/>
      <c r="T1739" s="17"/>
      <c r="U1739" s="17"/>
      <c r="V1739" s="17"/>
      <c r="W1739" s="17"/>
      <c r="X1739" s="17"/>
      <c r="Y1739" s="17"/>
      <c r="Z1739" s="17"/>
    </row>
    <row r="1740">
      <c r="A1740" s="24"/>
      <c r="B1740" s="477"/>
      <c r="C1740" s="26"/>
      <c r="D1740" s="27"/>
      <c r="E1740" s="27"/>
      <c r="F1740" s="27"/>
      <c r="G1740" s="27"/>
      <c r="H1740" s="28"/>
      <c r="I1740" s="29"/>
      <c r="J1740" s="30"/>
      <c r="K1740" s="17"/>
      <c r="L1740" s="17"/>
      <c r="M1740" s="17"/>
      <c r="N1740" s="17"/>
      <c r="O1740" s="17"/>
      <c r="P1740" s="17"/>
      <c r="Q1740" s="17"/>
      <c r="R1740" s="17"/>
      <c r="S1740" s="17"/>
      <c r="T1740" s="17"/>
      <c r="U1740" s="17"/>
      <c r="V1740" s="17"/>
      <c r="W1740" s="17"/>
      <c r="X1740" s="17"/>
      <c r="Y1740" s="17"/>
      <c r="Z1740" s="17"/>
    </row>
    <row r="1741">
      <c r="A1741" s="24"/>
      <c r="B1741" s="477"/>
      <c r="C1741" s="26"/>
      <c r="D1741" s="27"/>
      <c r="E1741" s="27"/>
      <c r="F1741" s="27"/>
      <c r="G1741" s="27"/>
      <c r="H1741" s="28"/>
      <c r="I1741" s="29"/>
      <c r="J1741" s="30"/>
      <c r="K1741" s="17"/>
      <c r="L1741" s="17"/>
      <c r="M1741" s="17"/>
      <c r="N1741" s="17"/>
      <c r="O1741" s="17"/>
      <c r="P1741" s="17"/>
      <c r="Q1741" s="17"/>
      <c r="R1741" s="17"/>
      <c r="S1741" s="17"/>
      <c r="T1741" s="17"/>
      <c r="U1741" s="17"/>
      <c r="V1741" s="17"/>
      <c r="W1741" s="17"/>
      <c r="X1741" s="17"/>
      <c r="Y1741" s="17"/>
      <c r="Z1741" s="17"/>
    </row>
    <row r="1742">
      <c r="A1742" s="24"/>
      <c r="B1742" s="477"/>
      <c r="C1742" s="26"/>
      <c r="D1742" s="27"/>
      <c r="E1742" s="27"/>
      <c r="F1742" s="27"/>
      <c r="G1742" s="27"/>
      <c r="H1742" s="28"/>
      <c r="I1742" s="29"/>
      <c r="J1742" s="30"/>
      <c r="K1742" s="17"/>
      <c r="L1742" s="17"/>
      <c r="M1742" s="17"/>
      <c r="N1742" s="17"/>
      <c r="O1742" s="17"/>
      <c r="P1742" s="17"/>
      <c r="Q1742" s="17"/>
      <c r="R1742" s="17"/>
      <c r="S1742" s="17"/>
      <c r="T1742" s="17"/>
      <c r="U1742" s="17"/>
      <c r="V1742" s="17"/>
      <c r="W1742" s="17"/>
      <c r="X1742" s="17"/>
      <c r="Y1742" s="17"/>
      <c r="Z1742" s="17"/>
    </row>
    <row r="1743">
      <c r="A1743" s="24"/>
      <c r="B1743" s="477"/>
      <c r="C1743" s="26"/>
      <c r="D1743" s="27"/>
      <c r="E1743" s="27"/>
      <c r="F1743" s="27"/>
      <c r="G1743" s="27"/>
      <c r="H1743" s="28"/>
      <c r="I1743" s="29"/>
      <c r="J1743" s="30"/>
      <c r="K1743" s="17"/>
      <c r="L1743" s="17"/>
      <c r="M1743" s="17"/>
      <c r="N1743" s="17"/>
      <c r="O1743" s="17"/>
      <c r="P1743" s="17"/>
      <c r="Q1743" s="17"/>
      <c r="R1743" s="17"/>
      <c r="S1743" s="17"/>
      <c r="T1743" s="17"/>
      <c r="U1743" s="17"/>
      <c r="V1743" s="17"/>
      <c r="W1743" s="17"/>
      <c r="X1743" s="17"/>
      <c r="Y1743" s="17"/>
      <c r="Z1743" s="17"/>
    </row>
    <row r="1744">
      <c r="A1744" s="24"/>
      <c r="B1744" s="477"/>
      <c r="C1744" s="26"/>
      <c r="D1744" s="27"/>
      <c r="E1744" s="27"/>
      <c r="F1744" s="27"/>
      <c r="G1744" s="27"/>
      <c r="H1744" s="28"/>
      <c r="I1744" s="29"/>
      <c r="J1744" s="30"/>
      <c r="K1744" s="17"/>
      <c r="L1744" s="17"/>
      <c r="M1744" s="17"/>
      <c r="N1744" s="17"/>
      <c r="O1744" s="17"/>
      <c r="P1744" s="17"/>
      <c r="Q1744" s="17"/>
      <c r="R1744" s="17"/>
      <c r="S1744" s="17"/>
      <c r="T1744" s="17"/>
      <c r="U1744" s="17"/>
      <c r="V1744" s="17"/>
      <c r="W1744" s="17"/>
      <c r="X1744" s="17"/>
      <c r="Y1744" s="17"/>
      <c r="Z1744" s="17"/>
    </row>
    <row r="1745">
      <c r="A1745" s="24"/>
      <c r="B1745" s="477"/>
      <c r="C1745" s="26"/>
      <c r="D1745" s="27"/>
      <c r="E1745" s="27"/>
      <c r="F1745" s="27"/>
      <c r="G1745" s="27"/>
      <c r="H1745" s="28"/>
      <c r="I1745" s="29"/>
      <c r="J1745" s="30"/>
      <c r="K1745" s="17"/>
      <c r="L1745" s="17"/>
      <c r="M1745" s="17"/>
      <c r="N1745" s="17"/>
      <c r="O1745" s="17"/>
      <c r="P1745" s="17"/>
      <c r="Q1745" s="17"/>
      <c r="R1745" s="17"/>
      <c r="S1745" s="17"/>
      <c r="T1745" s="17"/>
      <c r="U1745" s="17"/>
      <c r="V1745" s="17"/>
      <c r="W1745" s="17"/>
      <c r="X1745" s="17"/>
      <c r="Y1745" s="17"/>
      <c r="Z1745" s="17"/>
    </row>
    <row r="1746">
      <c r="A1746" s="24"/>
      <c r="B1746" s="477"/>
      <c r="C1746" s="26"/>
      <c r="D1746" s="27"/>
      <c r="E1746" s="27"/>
      <c r="F1746" s="27"/>
      <c r="G1746" s="27"/>
      <c r="H1746" s="28"/>
      <c r="I1746" s="29"/>
      <c r="J1746" s="30"/>
      <c r="K1746" s="17"/>
      <c r="L1746" s="17"/>
      <c r="M1746" s="17"/>
      <c r="N1746" s="17"/>
      <c r="O1746" s="17"/>
      <c r="P1746" s="17"/>
      <c r="Q1746" s="17"/>
      <c r="R1746" s="17"/>
      <c r="S1746" s="17"/>
      <c r="T1746" s="17"/>
      <c r="U1746" s="17"/>
      <c r="V1746" s="17"/>
      <c r="W1746" s="17"/>
      <c r="X1746" s="17"/>
      <c r="Y1746" s="17"/>
      <c r="Z1746" s="17"/>
    </row>
    <row r="1747">
      <c r="A1747" s="24"/>
      <c r="B1747" s="477"/>
      <c r="C1747" s="26"/>
      <c r="D1747" s="27"/>
      <c r="E1747" s="27"/>
      <c r="F1747" s="27"/>
      <c r="G1747" s="27"/>
      <c r="H1747" s="28"/>
      <c r="I1747" s="29"/>
      <c r="J1747" s="30"/>
      <c r="K1747" s="17"/>
      <c r="L1747" s="17"/>
      <c r="M1747" s="17"/>
      <c r="N1747" s="17"/>
      <c r="O1747" s="17"/>
      <c r="P1747" s="17"/>
      <c r="Q1747" s="17"/>
      <c r="R1747" s="17"/>
      <c r="S1747" s="17"/>
      <c r="T1747" s="17"/>
      <c r="U1747" s="17"/>
      <c r="V1747" s="17"/>
      <c r="W1747" s="17"/>
      <c r="X1747" s="17"/>
      <c r="Y1747" s="17"/>
      <c r="Z1747" s="17"/>
    </row>
    <row r="1748">
      <c r="A1748" s="24"/>
      <c r="B1748" s="477"/>
      <c r="C1748" s="26"/>
      <c r="D1748" s="27"/>
      <c r="E1748" s="27"/>
      <c r="F1748" s="27"/>
      <c r="G1748" s="27"/>
      <c r="H1748" s="28"/>
      <c r="I1748" s="29"/>
      <c r="J1748" s="30"/>
      <c r="K1748" s="17"/>
      <c r="L1748" s="17"/>
      <c r="M1748" s="17"/>
      <c r="N1748" s="17"/>
      <c r="O1748" s="17"/>
      <c r="P1748" s="17"/>
      <c r="Q1748" s="17"/>
      <c r="R1748" s="17"/>
      <c r="S1748" s="17"/>
      <c r="T1748" s="17"/>
      <c r="U1748" s="17"/>
      <c r="V1748" s="17"/>
      <c r="W1748" s="17"/>
      <c r="X1748" s="17"/>
      <c r="Y1748" s="17"/>
      <c r="Z1748" s="17"/>
    </row>
    <row r="1749">
      <c r="A1749" s="24"/>
      <c r="B1749" s="477"/>
      <c r="C1749" s="26"/>
      <c r="D1749" s="27"/>
      <c r="E1749" s="27"/>
      <c r="F1749" s="27"/>
      <c r="G1749" s="27"/>
      <c r="H1749" s="28"/>
      <c r="I1749" s="29"/>
      <c r="J1749" s="30"/>
      <c r="K1749" s="17"/>
      <c r="L1749" s="17"/>
      <c r="M1749" s="17"/>
      <c r="N1749" s="17"/>
      <c r="O1749" s="17"/>
      <c r="P1749" s="17"/>
      <c r="Q1749" s="17"/>
      <c r="R1749" s="17"/>
      <c r="S1749" s="17"/>
      <c r="T1749" s="17"/>
      <c r="U1749" s="17"/>
      <c r="V1749" s="17"/>
      <c r="W1749" s="17"/>
      <c r="X1749" s="17"/>
      <c r="Y1749" s="17"/>
      <c r="Z1749" s="17"/>
    </row>
    <row r="1750">
      <c r="A1750" s="24"/>
      <c r="B1750" s="477"/>
      <c r="C1750" s="26"/>
      <c r="D1750" s="27"/>
      <c r="E1750" s="27"/>
      <c r="F1750" s="27"/>
      <c r="G1750" s="27"/>
      <c r="H1750" s="28"/>
      <c r="I1750" s="29"/>
      <c r="J1750" s="30"/>
      <c r="K1750" s="17"/>
      <c r="L1750" s="17"/>
      <c r="M1750" s="17"/>
      <c r="N1750" s="17"/>
      <c r="O1750" s="17"/>
      <c r="P1750" s="17"/>
      <c r="Q1750" s="17"/>
      <c r="R1750" s="17"/>
      <c r="S1750" s="17"/>
      <c r="T1750" s="17"/>
      <c r="U1750" s="17"/>
      <c r="V1750" s="17"/>
      <c r="W1750" s="17"/>
      <c r="X1750" s="17"/>
      <c r="Y1750" s="17"/>
      <c r="Z1750" s="17"/>
    </row>
    <row r="1751">
      <c r="A1751" s="24"/>
      <c r="B1751" s="477"/>
      <c r="C1751" s="26"/>
      <c r="D1751" s="27"/>
      <c r="E1751" s="27"/>
      <c r="F1751" s="27"/>
      <c r="G1751" s="27"/>
      <c r="H1751" s="28"/>
      <c r="I1751" s="29"/>
      <c r="J1751" s="30"/>
      <c r="K1751" s="17"/>
      <c r="L1751" s="17"/>
      <c r="M1751" s="17"/>
      <c r="N1751" s="17"/>
      <c r="O1751" s="17"/>
      <c r="P1751" s="17"/>
      <c r="Q1751" s="17"/>
      <c r="R1751" s="17"/>
      <c r="S1751" s="17"/>
      <c r="T1751" s="17"/>
      <c r="U1751" s="17"/>
      <c r="V1751" s="17"/>
      <c r="W1751" s="17"/>
      <c r="X1751" s="17"/>
      <c r="Y1751" s="17"/>
      <c r="Z1751" s="17"/>
    </row>
    <row r="1752">
      <c r="A1752" s="24"/>
      <c r="B1752" s="477"/>
      <c r="C1752" s="26"/>
      <c r="D1752" s="27"/>
      <c r="E1752" s="27"/>
      <c r="F1752" s="27"/>
      <c r="G1752" s="27"/>
      <c r="H1752" s="28"/>
      <c r="I1752" s="29"/>
      <c r="J1752" s="30"/>
      <c r="K1752" s="17"/>
      <c r="L1752" s="17"/>
      <c r="M1752" s="17"/>
      <c r="N1752" s="17"/>
      <c r="O1752" s="17"/>
      <c r="P1752" s="17"/>
      <c r="Q1752" s="17"/>
      <c r="R1752" s="17"/>
      <c r="S1752" s="17"/>
      <c r="T1752" s="17"/>
      <c r="U1752" s="17"/>
      <c r="V1752" s="17"/>
      <c r="W1752" s="17"/>
      <c r="X1752" s="17"/>
      <c r="Y1752" s="17"/>
      <c r="Z1752" s="17"/>
    </row>
    <row r="1753">
      <c r="A1753" s="24"/>
      <c r="B1753" s="477"/>
      <c r="C1753" s="26"/>
      <c r="D1753" s="27"/>
      <c r="E1753" s="27"/>
      <c r="F1753" s="27"/>
      <c r="G1753" s="27"/>
      <c r="H1753" s="28"/>
      <c r="I1753" s="29"/>
      <c r="J1753" s="30"/>
      <c r="K1753" s="17"/>
      <c r="L1753" s="17"/>
      <c r="M1753" s="17"/>
      <c r="N1753" s="17"/>
      <c r="O1753" s="17"/>
      <c r="P1753" s="17"/>
      <c r="Q1753" s="17"/>
      <c r="R1753" s="17"/>
      <c r="S1753" s="17"/>
      <c r="T1753" s="17"/>
      <c r="U1753" s="17"/>
      <c r="V1753" s="17"/>
      <c r="W1753" s="17"/>
      <c r="X1753" s="17"/>
      <c r="Y1753" s="17"/>
      <c r="Z1753" s="17"/>
    </row>
    <row r="1754">
      <c r="A1754" s="24"/>
      <c r="B1754" s="477"/>
      <c r="C1754" s="26"/>
      <c r="D1754" s="27"/>
      <c r="E1754" s="27"/>
      <c r="F1754" s="27"/>
      <c r="G1754" s="27"/>
      <c r="H1754" s="28"/>
      <c r="I1754" s="29"/>
      <c r="J1754" s="30"/>
      <c r="K1754" s="17"/>
      <c r="L1754" s="17"/>
      <c r="M1754" s="17"/>
      <c r="N1754" s="17"/>
      <c r="O1754" s="17"/>
      <c r="P1754" s="17"/>
      <c r="Q1754" s="17"/>
      <c r="R1754" s="17"/>
      <c r="S1754" s="17"/>
      <c r="T1754" s="17"/>
      <c r="U1754" s="17"/>
      <c r="V1754" s="17"/>
      <c r="W1754" s="17"/>
      <c r="X1754" s="17"/>
      <c r="Y1754" s="17"/>
      <c r="Z1754" s="17"/>
    </row>
    <row r="1755">
      <c r="A1755" s="24"/>
      <c r="B1755" s="477"/>
      <c r="C1755" s="26"/>
      <c r="D1755" s="27"/>
      <c r="E1755" s="27"/>
      <c r="F1755" s="27"/>
      <c r="G1755" s="27"/>
      <c r="H1755" s="28"/>
      <c r="I1755" s="29"/>
      <c r="J1755" s="30"/>
      <c r="K1755" s="17"/>
      <c r="L1755" s="17"/>
      <c r="M1755" s="17"/>
      <c r="N1755" s="17"/>
      <c r="O1755" s="17"/>
      <c r="P1755" s="17"/>
      <c r="Q1755" s="17"/>
      <c r="R1755" s="17"/>
      <c r="S1755" s="17"/>
      <c r="T1755" s="17"/>
      <c r="U1755" s="17"/>
      <c r="V1755" s="17"/>
      <c r="W1755" s="17"/>
      <c r="X1755" s="17"/>
      <c r="Y1755" s="17"/>
      <c r="Z1755" s="17"/>
    </row>
    <row r="1756">
      <c r="A1756" s="24"/>
      <c r="B1756" s="477"/>
      <c r="C1756" s="26"/>
      <c r="D1756" s="27"/>
      <c r="E1756" s="27"/>
      <c r="F1756" s="27"/>
      <c r="G1756" s="27"/>
      <c r="H1756" s="28"/>
      <c r="I1756" s="29"/>
      <c r="J1756" s="30"/>
      <c r="K1756" s="17"/>
      <c r="L1756" s="17"/>
      <c r="M1756" s="17"/>
      <c r="N1756" s="17"/>
      <c r="O1756" s="17"/>
      <c r="P1756" s="17"/>
      <c r="Q1756" s="17"/>
      <c r="R1756" s="17"/>
      <c r="S1756" s="17"/>
      <c r="T1756" s="17"/>
      <c r="U1756" s="17"/>
      <c r="V1756" s="17"/>
      <c r="W1756" s="17"/>
      <c r="X1756" s="17"/>
      <c r="Y1756" s="17"/>
      <c r="Z1756" s="17"/>
    </row>
    <row r="1757">
      <c r="A1757" s="24"/>
      <c r="B1757" s="477"/>
      <c r="C1757" s="26"/>
      <c r="D1757" s="27"/>
      <c r="E1757" s="27"/>
      <c r="F1757" s="27"/>
      <c r="G1757" s="27"/>
      <c r="H1757" s="28"/>
      <c r="I1757" s="29"/>
      <c r="J1757" s="30"/>
      <c r="K1757" s="17"/>
      <c r="L1757" s="17"/>
      <c r="M1757" s="17"/>
      <c r="N1757" s="17"/>
      <c r="O1757" s="17"/>
      <c r="P1757" s="17"/>
      <c r="Q1757" s="17"/>
      <c r="R1757" s="17"/>
      <c r="S1757" s="17"/>
      <c r="T1757" s="17"/>
      <c r="U1757" s="17"/>
      <c r="V1757" s="17"/>
      <c r="W1757" s="17"/>
      <c r="X1757" s="17"/>
      <c r="Y1757" s="17"/>
      <c r="Z1757" s="17"/>
    </row>
    <row r="1758">
      <c r="A1758" s="24"/>
      <c r="B1758" s="477"/>
      <c r="C1758" s="26"/>
      <c r="D1758" s="27"/>
      <c r="E1758" s="27"/>
      <c r="F1758" s="27"/>
      <c r="G1758" s="27"/>
      <c r="H1758" s="28"/>
      <c r="I1758" s="29"/>
      <c r="J1758" s="30"/>
      <c r="K1758" s="17"/>
      <c r="L1758" s="17"/>
      <c r="M1758" s="17"/>
      <c r="N1758" s="17"/>
      <c r="O1758" s="17"/>
      <c r="P1758" s="17"/>
      <c r="Q1758" s="17"/>
      <c r="R1758" s="17"/>
      <c r="S1758" s="17"/>
      <c r="T1758" s="17"/>
      <c r="U1758" s="17"/>
      <c r="V1758" s="17"/>
      <c r="W1758" s="17"/>
      <c r="X1758" s="17"/>
      <c r="Y1758" s="17"/>
      <c r="Z1758" s="17"/>
    </row>
    <row r="1759">
      <c r="A1759" s="24"/>
      <c r="B1759" s="477"/>
      <c r="C1759" s="26"/>
      <c r="D1759" s="27"/>
      <c r="E1759" s="27"/>
      <c r="F1759" s="27"/>
      <c r="G1759" s="27"/>
      <c r="H1759" s="28"/>
      <c r="I1759" s="29"/>
      <c r="J1759" s="30"/>
      <c r="K1759" s="17"/>
      <c r="L1759" s="17"/>
      <c r="M1759" s="17"/>
      <c r="N1759" s="17"/>
      <c r="O1759" s="17"/>
      <c r="P1759" s="17"/>
      <c r="Q1759" s="17"/>
      <c r="R1759" s="17"/>
      <c r="S1759" s="17"/>
      <c r="T1759" s="17"/>
      <c r="U1759" s="17"/>
      <c r="V1759" s="17"/>
      <c r="W1759" s="17"/>
      <c r="X1759" s="17"/>
      <c r="Y1759" s="17"/>
      <c r="Z1759" s="17"/>
    </row>
    <row r="1760">
      <c r="A1760" s="24"/>
      <c r="B1760" s="477"/>
      <c r="C1760" s="26"/>
      <c r="D1760" s="27"/>
      <c r="E1760" s="27"/>
      <c r="F1760" s="27"/>
      <c r="G1760" s="27"/>
      <c r="H1760" s="28"/>
      <c r="I1760" s="29"/>
      <c r="J1760" s="30"/>
      <c r="K1760" s="17"/>
      <c r="L1760" s="17"/>
      <c r="M1760" s="17"/>
      <c r="N1760" s="17"/>
      <c r="O1760" s="17"/>
      <c r="P1760" s="17"/>
      <c r="Q1760" s="17"/>
      <c r="R1760" s="17"/>
      <c r="S1760" s="17"/>
      <c r="T1760" s="17"/>
      <c r="U1760" s="17"/>
      <c r="V1760" s="17"/>
      <c r="W1760" s="17"/>
      <c r="X1760" s="17"/>
      <c r="Y1760" s="17"/>
      <c r="Z1760" s="17"/>
    </row>
    <row r="1761">
      <c r="A1761" s="24"/>
      <c r="B1761" s="477"/>
      <c r="C1761" s="26"/>
      <c r="D1761" s="27"/>
      <c r="E1761" s="27"/>
      <c r="F1761" s="27"/>
      <c r="G1761" s="27"/>
      <c r="H1761" s="28"/>
      <c r="I1761" s="29"/>
      <c r="J1761" s="30"/>
      <c r="K1761" s="17"/>
      <c r="L1761" s="17"/>
      <c r="M1761" s="17"/>
      <c r="N1761" s="17"/>
      <c r="O1761" s="17"/>
      <c r="P1761" s="17"/>
      <c r="Q1761" s="17"/>
      <c r="R1761" s="17"/>
      <c r="S1761" s="17"/>
      <c r="T1761" s="17"/>
      <c r="U1761" s="17"/>
      <c r="V1761" s="17"/>
      <c r="W1761" s="17"/>
      <c r="X1761" s="17"/>
      <c r="Y1761" s="17"/>
      <c r="Z1761" s="17"/>
    </row>
    <row r="1762">
      <c r="A1762" s="24"/>
      <c r="B1762" s="477"/>
      <c r="C1762" s="26"/>
      <c r="D1762" s="27"/>
      <c r="E1762" s="27"/>
      <c r="F1762" s="27"/>
      <c r="G1762" s="27"/>
      <c r="H1762" s="28"/>
      <c r="I1762" s="29"/>
      <c r="J1762" s="30"/>
      <c r="K1762" s="17"/>
      <c r="L1762" s="17"/>
      <c r="M1762" s="17"/>
      <c r="N1762" s="17"/>
      <c r="O1762" s="17"/>
      <c r="P1762" s="17"/>
      <c r="Q1762" s="17"/>
      <c r="R1762" s="17"/>
      <c r="S1762" s="17"/>
      <c r="T1762" s="17"/>
      <c r="U1762" s="17"/>
      <c r="V1762" s="17"/>
      <c r="W1762" s="17"/>
      <c r="X1762" s="17"/>
      <c r="Y1762" s="17"/>
      <c r="Z1762" s="17"/>
    </row>
    <row r="1763">
      <c r="A1763" s="24"/>
      <c r="B1763" s="477"/>
      <c r="C1763" s="26"/>
      <c r="D1763" s="27"/>
      <c r="E1763" s="27"/>
      <c r="F1763" s="27"/>
      <c r="G1763" s="27"/>
      <c r="H1763" s="28"/>
      <c r="I1763" s="29"/>
      <c r="J1763" s="30"/>
      <c r="K1763" s="17"/>
      <c r="L1763" s="17"/>
      <c r="M1763" s="17"/>
      <c r="N1763" s="17"/>
      <c r="O1763" s="17"/>
      <c r="P1763" s="17"/>
      <c r="Q1763" s="17"/>
      <c r="R1763" s="17"/>
      <c r="S1763" s="17"/>
      <c r="T1763" s="17"/>
      <c r="U1763" s="17"/>
      <c r="V1763" s="17"/>
      <c r="W1763" s="17"/>
      <c r="X1763" s="17"/>
      <c r="Y1763" s="17"/>
      <c r="Z1763" s="17"/>
    </row>
    <row r="1764">
      <c r="A1764" s="24"/>
      <c r="B1764" s="477"/>
      <c r="C1764" s="26"/>
      <c r="D1764" s="27"/>
      <c r="E1764" s="27"/>
      <c r="F1764" s="27"/>
      <c r="G1764" s="27"/>
      <c r="H1764" s="28"/>
      <c r="I1764" s="29"/>
      <c r="J1764" s="30"/>
      <c r="K1764" s="17"/>
      <c r="L1764" s="17"/>
      <c r="M1764" s="17"/>
      <c r="N1764" s="17"/>
      <c r="O1764" s="17"/>
      <c r="P1764" s="17"/>
      <c r="Q1764" s="17"/>
      <c r="R1764" s="17"/>
      <c r="S1764" s="17"/>
      <c r="T1764" s="17"/>
      <c r="U1764" s="17"/>
      <c r="V1764" s="17"/>
      <c r="W1764" s="17"/>
      <c r="X1764" s="17"/>
      <c r="Y1764" s="17"/>
      <c r="Z1764" s="17"/>
    </row>
    <row r="1765">
      <c r="A1765" s="24"/>
      <c r="B1765" s="477"/>
      <c r="C1765" s="26"/>
      <c r="D1765" s="27"/>
      <c r="E1765" s="27"/>
      <c r="F1765" s="27"/>
      <c r="G1765" s="27"/>
      <c r="H1765" s="28"/>
      <c r="I1765" s="29"/>
      <c r="J1765" s="30"/>
      <c r="K1765" s="17"/>
      <c r="L1765" s="17"/>
      <c r="M1765" s="17"/>
      <c r="N1765" s="17"/>
      <c r="O1765" s="17"/>
      <c r="P1765" s="17"/>
      <c r="Q1765" s="17"/>
      <c r="R1765" s="17"/>
      <c r="S1765" s="17"/>
      <c r="T1765" s="17"/>
      <c r="U1765" s="17"/>
      <c r="V1765" s="17"/>
      <c r="W1765" s="17"/>
      <c r="X1765" s="17"/>
      <c r="Y1765" s="17"/>
      <c r="Z1765" s="17"/>
    </row>
    <row r="1766">
      <c r="A1766" s="24"/>
      <c r="B1766" s="477"/>
      <c r="C1766" s="26"/>
      <c r="D1766" s="27"/>
      <c r="E1766" s="27"/>
      <c r="F1766" s="27"/>
      <c r="G1766" s="27"/>
      <c r="H1766" s="28"/>
      <c r="I1766" s="29"/>
      <c r="J1766" s="30"/>
      <c r="K1766" s="17"/>
      <c r="L1766" s="17"/>
      <c r="M1766" s="17"/>
      <c r="N1766" s="17"/>
      <c r="O1766" s="17"/>
      <c r="P1766" s="17"/>
      <c r="Q1766" s="17"/>
      <c r="R1766" s="17"/>
      <c r="S1766" s="17"/>
      <c r="T1766" s="17"/>
      <c r="U1766" s="17"/>
      <c r="V1766" s="17"/>
      <c r="W1766" s="17"/>
      <c r="X1766" s="17"/>
      <c r="Y1766" s="17"/>
      <c r="Z1766" s="17"/>
    </row>
    <row r="1767">
      <c r="A1767" s="24"/>
      <c r="B1767" s="477"/>
      <c r="C1767" s="26"/>
      <c r="D1767" s="27"/>
      <c r="E1767" s="27"/>
      <c r="F1767" s="27"/>
      <c r="G1767" s="27"/>
      <c r="H1767" s="28"/>
      <c r="I1767" s="29"/>
      <c r="J1767" s="30"/>
      <c r="K1767" s="17"/>
      <c r="L1767" s="17"/>
      <c r="M1767" s="17"/>
      <c r="N1767" s="17"/>
      <c r="O1767" s="17"/>
      <c r="P1767" s="17"/>
      <c r="Q1767" s="17"/>
      <c r="R1767" s="17"/>
      <c r="S1767" s="17"/>
      <c r="T1767" s="17"/>
      <c r="U1767" s="17"/>
      <c r="V1767" s="17"/>
      <c r="W1767" s="17"/>
      <c r="X1767" s="17"/>
      <c r="Y1767" s="17"/>
      <c r="Z1767" s="17"/>
    </row>
    <row r="1768">
      <c r="A1768" s="24"/>
      <c r="B1768" s="477"/>
      <c r="C1768" s="26"/>
      <c r="D1768" s="27"/>
      <c r="E1768" s="27"/>
      <c r="F1768" s="27"/>
      <c r="G1768" s="27"/>
      <c r="H1768" s="28"/>
      <c r="I1768" s="29"/>
      <c r="J1768" s="30"/>
      <c r="K1768" s="17"/>
      <c r="L1768" s="17"/>
      <c r="M1768" s="17"/>
      <c r="N1768" s="17"/>
      <c r="O1768" s="17"/>
      <c r="P1768" s="17"/>
      <c r="Q1768" s="17"/>
      <c r="R1768" s="17"/>
      <c r="S1768" s="17"/>
      <c r="T1768" s="17"/>
      <c r="U1768" s="17"/>
      <c r="V1768" s="17"/>
      <c r="W1768" s="17"/>
      <c r="X1768" s="17"/>
      <c r="Y1768" s="17"/>
      <c r="Z1768" s="17"/>
    </row>
    <row r="1769">
      <c r="A1769" s="24"/>
      <c r="B1769" s="477"/>
      <c r="C1769" s="26"/>
      <c r="D1769" s="27"/>
      <c r="E1769" s="27"/>
      <c r="F1769" s="27"/>
      <c r="G1769" s="27"/>
      <c r="H1769" s="28"/>
      <c r="I1769" s="29"/>
      <c r="J1769" s="30"/>
      <c r="K1769" s="17"/>
      <c r="L1769" s="17"/>
      <c r="M1769" s="17"/>
      <c r="N1769" s="17"/>
      <c r="O1769" s="17"/>
      <c r="P1769" s="17"/>
      <c r="Q1769" s="17"/>
      <c r="R1769" s="17"/>
      <c r="S1769" s="17"/>
      <c r="T1769" s="17"/>
      <c r="U1769" s="17"/>
      <c r="V1769" s="17"/>
      <c r="W1769" s="17"/>
      <c r="X1769" s="17"/>
      <c r="Y1769" s="17"/>
      <c r="Z1769" s="17"/>
    </row>
    <row r="1770">
      <c r="A1770" s="24"/>
      <c r="B1770" s="477"/>
      <c r="C1770" s="26"/>
      <c r="D1770" s="27"/>
      <c r="E1770" s="27"/>
      <c r="F1770" s="27"/>
      <c r="G1770" s="27"/>
      <c r="H1770" s="28"/>
      <c r="I1770" s="29"/>
      <c r="J1770" s="30"/>
      <c r="K1770" s="17"/>
      <c r="L1770" s="17"/>
      <c r="M1770" s="17"/>
      <c r="N1770" s="17"/>
      <c r="O1770" s="17"/>
      <c r="P1770" s="17"/>
      <c r="Q1770" s="17"/>
      <c r="R1770" s="17"/>
      <c r="S1770" s="17"/>
      <c r="T1770" s="17"/>
      <c r="U1770" s="17"/>
      <c r="V1770" s="17"/>
      <c r="W1770" s="17"/>
      <c r="X1770" s="17"/>
      <c r="Y1770" s="17"/>
      <c r="Z1770" s="17"/>
    </row>
    <row r="1771">
      <c r="A1771" s="24"/>
      <c r="B1771" s="477"/>
      <c r="C1771" s="26"/>
      <c r="D1771" s="27"/>
      <c r="E1771" s="27"/>
      <c r="F1771" s="27"/>
      <c r="G1771" s="27"/>
      <c r="H1771" s="28"/>
      <c r="I1771" s="29"/>
      <c r="J1771" s="30"/>
      <c r="K1771" s="17"/>
      <c r="L1771" s="17"/>
      <c r="M1771" s="17"/>
      <c r="N1771" s="17"/>
      <c r="O1771" s="17"/>
      <c r="P1771" s="17"/>
      <c r="Q1771" s="17"/>
      <c r="R1771" s="17"/>
      <c r="S1771" s="17"/>
      <c r="T1771" s="17"/>
      <c r="U1771" s="17"/>
      <c r="V1771" s="17"/>
      <c r="W1771" s="17"/>
      <c r="X1771" s="17"/>
      <c r="Y1771" s="17"/>
      <c r="Z1771" s="17"/>
    </row>
    <row r="1772">
      <c r="A1772" s="24"/>
      <c r="B1772" s="477"/>
      <c r="C1772" s="26"/>
      <c r="D1772" s="27"/>
      <c r="E1772" s="27"/>
      <c r="F1772" s="27"/>
      <c r="G1772" s="27"/>
      <c r="H1772" s="28"/>
      <c r="I1772" s="29"/>
      <c r="J1772" s="30"/>
      <c r="K1772" s="17"/>
      <c r="L1772" s="17"/>
      <c r="M1772" s="17"/>
      <c r="N1772" s="17"/>
      <c r="O1772" s="17"/>
      <c r="P1772" s="17"/>
      <c r="Q1772" s="17"/>
      <c r="R1772" s="17"/>
      <c r="S1772" s="17"/>
      <c r="T1772" s="17"/>
      <c r="U1772" s="17"/>
      <c r="V1772" s="17"/>
      <c r="W1772" s="17"/>
      <c r="X1772" s="17"/>
      <c r="Y1772" s="17"/>
      <c r="Z1772" s="17"/>
    </row>
    <row r="1773">
      <c r="A1773" s="24"/>
      <c r="B1773" s="477"/>
      <c r="C1773" s="26"/>
      <c r="D1773" s="27"/>
      <c r="E1773" s="27"/>
      <c r="F1773" s="27"/>
      <c r="G1773" s="27"/>
      <c r="H1773" s="28"/>
      <c r="I1773" s="29"/>
      <c r="J1773" s="30"/>
      <c r="K1773" s="17"/>
      <c r="L1773" s="17"/>
      <c r="M1773" s="17"/>
      <c r="N1773" s="17"/>
      <c r="O1773" s="17"/>
      <c r="P1773" s="17"/>
      <c r="Q1773" s="17"/>
      <c r="R1773" s="17"/>
      <c r="S1773" s="17"/>
      <c r="T1773" s="17"/>
      <c r="U1773" s="17"/>
      <c r="V1773" s="17"/>
      <c r="W1773" s="17"/>
      <c r="X1773" s="17"/>
      <c r="Y1773" s="17"/>
      <c r="Z1773" s="17"/>
    </row>
    <row r="1774">
      <c r="A1774" s="24"/>
      <c r="B1774" s="477"/>
      <c r="C1774" s="26"/>
      <c r="D1774" s="27"/>
      <c r="E1774" s="27"/>
      <c r="F1774" s="27"/>
      <c r="G1774" s="27"/>
      <c r="H1774" s="28"/>
      <c r="I1774" s="29"/>
      <c r="J1774" s="30"/>
      <c r="K1774" s="17"/>
      <c r="L1774" s="17"/>
      <c r="M1774" s="17"/>
      <c r="N1774" s="17"/>
      <c r="O1774" s="17"/>
      <c r="P1774" s="17"/>
      <c r="Q1774" s="17"/>
      <c r="R1774" s="17"/>
      <c r="S1774" s="17"/>
      <c r="T1774" s="17"/>
      <c r="U1774" s="17"/>
      <c r="V1774" s="17"/>
      <c r="W1774" s="17"/>
      <c r="X1774" s="17"/>
      <c r="Y1774" s="17"/>
      <c r="Z1774" s="17"/>
    </row>
    <row r="1775">
      <c r="A1775" s="24"/>
      <c r="B1775" s="477"/>
      <c r="C1775" s="26"/>
      <c r="D1775" s="27"/>
      <c r="E1775" s="27"/>
      <c r="F1775" s="27"/>
      <c r="G1775" s="27"/>
      <c r="H1775" s="28"/>
      <c r="I1775" s="29"/>
      <c r="J1775" s="30"/>
      <c r="K1775" s="17"/>
      <c r="L1775" s="17"/>
      <c r="M1775" s="17"/>
      <c r="N1775" s="17"/>
      <c r="O1775" s="17"/>
      <c r="P1775" s="17"/>
      <c r="Q1775" s="17"/>
      <c r="R1775" s="17"/>
      <c r="S1775" s="17"/>
      <c r="T1775" s="17"/>
      <c r="U1775" s="17"/>
      <c r="V1775" s="17"/>
      <c r="W1775" s="17"/>
      <c r="X1775" s="17"/>
      <c r="Y1775" s="17"/>
      <c r="Z1775" s="17"/>
    </row>
    <row r="1776">
      <c r="A1776" s="24"/>
      <c r="B1776" s="477"/>
      <c r="C1776" s="26"/>
      <c r="D1776" s="27"/>
      <c r="E1776" s="27"/>
      <c r="F1776" s="27"/>
      <c r="G1776" s="27"/>
      <c r="H1776" s="28"/>
      <c r="I1776" s="29"/>
      <c r="J1776" s="30"/>
      <c r="K1776" s="17"/>
      <c r="L1776" s="17"/>
      <c r="M1776" s="17"/>
      <c r="N1776" s="17"/>
      <c r="O1776" s="17"/>
      <c r="P1776" s="17"/>
      <c r="Q1776" s="17"/>
      <c r="R1776" s="17"/>
      <c r="S1776" s="17"/>
      <c r="T1776" s="17"/>
      <c r="U1776" s="17"/>
      <c r="V1776" s="17"/>
      <c r="W1776" s="17"/>
      <c r="X1776" s="17"/>
      <c r="Y1776" s="17"/>
      <c r="Z1776" s="17"/>
    </row>
    <row r="1777">
      <c r="A1777" s="24"/>
      <c r="B1777" s="477"/>
      <c r="C1777" s="26"/>
      <c r="D1777" s="27"/>
      <c r="E1777" s="27"/>
      <c r="F1777" s="27"/>
      <c r="G1777" s="27"/>
      <c r="H1777" s="28"/>
      <c r="I1777" s="29"/>
      <c r="J1777" s="30"/>
      <c r="K1777" s="17"/>
      <c r="L1777" s="17"/>
      <c r="M1777" s="17"/>
      <c r="N1777" s="17"/>
      <c r="O1777" s="17"/>
      <c r="P1777" s="17"/>
      <c r="Q1777" s="17"/>
      <c r="R1777" s="17"/>
      <c r="S1777" s="17"/>
      <c r="T1777" s="17"/>
      <c r="U1777" s="17"/>
      <c r="V1777" s="17"/>
      <c r="W1777" s="17"/>
      <c r="X1777" s="17"/>
      <c r="Y1777" s="17"/>
      <c r="Z1777" s="17"/>
    </row>
    <row r="1778">
      <c r="A1778" s="24"/>
      <c r="B1778" s="477"/>
      <c r="C1778" s="26"/>
      <c r="D1778" s="27"/>
      <c r="E1778" s="27"/>
      <c r="F1778" s="27"/>
      <c r="G1778" s="27"/>
      <c r="H1778" s="28"/>
      <c r="I1778" s="29"/>
      <c r="J1778" s="30"/>
      <c r="K1778" s="17"/>
      <c r="L1778" s="17"/>
      <c r="M1778" s="17"/>
      <c r="N1778" s="17"/>
      <c r="O1778" s="17"/>
      <c r="P1778" s="17"/>
      <c r="Q1778" s="17"/>
      <c r="R1778" s="17"/>
      <c r="S1778" s="17"/>
      <c r="T1778" s="17"/>
      <c r="U1778" s="17"/>
      <c r="V1778" s="17"/>
      <c r="W1778" s="17"/>
      <c r="X1778" s="17"/>
      <c r="Y1778" s="17"/>
      <c r="Z1778" s="17"/>
    </row>
    <row r="1779">
      <c r="A1779" s="24"/>
      <c r="B1779" s="477"/>
      <c r="C1779" s="26"/>
      <c r="D1779" s="27"/>
      <c r="E1779" s="27"/>
      <c r="F1779" s="27"/>
      <c r="G1779" s="27"/>
      <c r="H1779" s="28"/>
      <c r="I1779" s="29"/>
      <c r="J1779" s="30"/>
      <c r="K1779" s="17"/>
      <c r="L1779" s="17"/>
      <c r="M1779" s="17"/>
      <c r="N1779" s="17"/>
      <c r="O1779" s="17"/>
      <c r="P1779" s="17"/>
      <c r="Q1779" s="17"/>
      <c r="R1779" s="17"/>
      <c r="S1779" s="17"/>
      <c r="T1779" s="17"/>
      <c r="U1779" s="17"/>
      <c r="V1779" s="17"/>
      <c r="W1779" s="17"/>
      <c r="X1779" s="17"/>
      <c r="Y1779" s="17"/>
      <c r="Z1779" s="17"/>
    </row>
    <row r="1780">
      <c r="A1780" s="24"/>
      <c r="B1780" s="477"/>
      <c r="C1780" s="26"/>
      <c r="D1780" s="27"/>
      <c r="E1780" s="27"/>
      <c r="F1780" s="27"/>
      <c r="G1780" s="27"/>
      <c r="H1780" s="28"/>
      <c r="I1780" s="29"/>
      <c r="J1780" s="30"/>
      <c r="K1780" s="17"/>
      <c r="L1780" s="17"/>
      <c r="M1780" s="17"/>
      <c r="N1780" s="17"/>
      <c r="O1780" s="17"/>
      <c r="P1780" s="17"/>
      <c r="Q1780" s="17"/>
      <c r="R1780" s="17"/>
      <c r="S1780" s="17"/>
      <c r="T1780" s="17"/>
      <c r="U1780" s="17"/>
      <c r="V1780" s="17"/>
      <c r="W1780" s="17"/>
      <c r="X1780" s="17"/>
      <c r="Y1780" s="17"/>
      <c r="Z1780" s="17"/>
    </row>
    <row r="1781">
      <c r="A1781" s="24"/>
      <c r="B1781" s="477"/>
      <c r="C1781" s="26"/>
      <c r="D1781" s="27"/>
      <c r="E1781" s="27"/>
      <c r="F1781" s="27"/>
      <c r="G1781" s="27"/>
      <c r="H1781" s="28"/>
      <c r="I1781" s="29"/>
      <c r="J1781" s="30"/>
      <c r="K1781" s="17"/>
      <c r="L1781" s="17"/>
      <c r="M1781" s="17"/>
      <c r="N1781" s="17"/>
      <c r="O1781" s="17"/>
      <c r="P1781" s="17"/>
      <c r="Q1781" s="17"/>
      <c r="R1781" s="17"/>
      <c r="S1781" s="17"/>
      <c r="T1781" s="17"/>
      <c r="U1781" s="17"/>
      <c r="V1781" s="17"/>
      <c r="W1781" s="17"/>
      <c r="X1781" s="17"/>
      <c r="Y1781" s="17"/>
      <c r="Z1781" s="17"/>
    </row>
    <row r="1782">
      <c r="A1782" s="24"/>
      <c r="B1782" s="477"/>
      <c r="C1782" s="26"/>
      <c r="D1782" s="27"/>
      <c r="E1782" s="27"/>
      <c r="F1782" s="27"/>
      <c r="G1782" s="27"/>
      <c r="H1782" s="28"/>
      <c r="I1782" s="29"/>
      <c r="J1782" s="30"/>
      <c r="K1782" s="17"/>
      <c r="L1782" s="17"/>
      <c r="M1782" s="17"/>
      <c r="N1782" s="17"/>
      <c r="O1782" s="17"/>
      <c r="P1782" s="17"/>
      <c r="Q1782" s="17"/>
      <c r="R1782" s="17"/>
      <c r="S1782" s="17"/>
      <c r="T1782" s="17"/>
      <c r="U1782" s="17"/>
      <c r="V1782" s="17"/>
      <c r="W1782" s="17"/>
      <c r="X1782" s="17"/>
      <c r="Y1782" s="17"/>
      <c r="Z1782" s="17"/>
    </row>
    <row r="1783">
      <c r="A1783" s="24"/>
      <c r="B1783" s="477"/>
      <c r="C1783" s="26"/>
      <c r="D1783" s="27"/>
      <c r="E1783" s="27"/>
      <c r="F1783" s="27"/>
      <c r="G1783" s="27"/>
      <c r="H1783" s="28"/>
      <c r="I1783" s="29"/>
      <c r="J1783" s="30"/>
      <c r="K1783" s="17"/>
      <c r="L1783" s="17"/>
      <c r="M1783" s="17"/>
      <c r="N1783" s="17"/>
      <c r="O1783" s="17"/>
      <c r="P1783" s="17"/>
      <c r="Q1783" s="17"/>
      <c r="R1783" s="17"/>
      <c r="S1783" s="17"/>
      <c r="T1783" s="17"/>
      <c r="U1783" s="17"/>
      <c r="V1783" s="17"/>
      <c r="W1783" s="17"/>
      <c r="X1783" s="17"/>
      <c r="Y1783" s="17"/>
      <c r="Z1783" s="17"/>
    </row>
    <row r="1784">
      <c r="A1784" s="24"/>
      <c r="B1784" s="477"/>
      <c r="C1784" s="26"/>
      <c r="D1784" s="27"/>
      <c r="E1784" s="27"/>
      <c r="F1784" s="27"/>
      <c r="G1784" s="27"/>
      <c r="H1784" s="28"/>
      <c r="I1784" s="29"/>
      <c r="J1784" s="30"/>
      <c r="K1784" s="17"/>
      <c r="L1784" s="17"/>
      <c r="M1784" s="17"/>
      <c r="N1784" s="17"/>
      <c r="O1784" s="17"/>
      <c r="P1784" s="17"/>
      <c r="Q1784" s="17"/>
      <c r="R1784" s="17"/>
      <c r="S1784" s="17"/>
      <c r="T1784" s="17"/>
      <c r="U1784" s="17"/>
      <c r="V1784" s="17"/>
      <c r="W1784" s="17"/>
      <c r="X1784" s="17"/>
      <c r="Y1784" s="17"/>
      <c r="Z1784" s="17"/>
    </row>
    <row r="1785">
      <c r="A1785" s="24"/>
      <c r="B1785" s="477"/>
      <c r="C1785" s="26"/>
      <c r="D1785" s="27"/>
      <c r="E1785" s="27"/>
      <c r="F1785" s="27"/>
      <c r="G1785" s="27"/>
      <c r="H1785" s="28"/>
      <c r="I1785" s="29"/>
      <c r="J1785" s="30"/>
      <c r="K1785" s="17"/>
      <c r="L1785" s="17"/>
      <c r="M1785" s="17"/>
      <c r="N1785" s="17"/>
      <c r="O1785" s="17"/>
      <c r="P1785" s="17"/>
      <c r="Q1785" s="17"/>
      <c r="R1785" s="17"/>
      <c r="S1785" s="17"/>
      <c r="T1785" s="17"/>
      <c r="U1785" s="17"/>
      <c r="V1785" s="17"/>
      <c r="W1785" s="17"/>
      <c r="X1785" s="17"/>
      <c r="Y1785" s="17"/>
      <c r="Z1785" s="17"/>
    </row>
    <row r="1786">
      <c r="A1786" s="24"/>
      <c r="B1786" s="477"/>
      <c r="C1786" s="26"/>
      <c r="D1786" s="27"/>
      <c r="E1786" s="27"/>
      <c r="F1786" s="27"/>
      <c r="G1786" s="27"/>
      <c r="H1786" s="28"/>
      <c r="I1786" s="29"/>
      <c r="J1786" s="30"/>
      <c r="K1786" s="17"/>
      <c r="L1786" s="17"/>
      <c r="M1786" s="17"/>
      <c r="N1786" s="17"/>
      <c r="O1786" s="17"/>
      <c r="P1786" s="17"/>
      <c r="Q1786" s="17"/>
      <c r="R1786" s="17"/>
      <c r="S1786" s="17"/>
      <c r="T1786" s="17"/>
      <c r="U1786" s="17"/>
      <c r="V1786" s="17"/>
      <c r="W1786" s="17"/>
      <c r="X1786" s="17"/>
      <c r="Y1786" s="17"/>
      <c r="Z1786" s="17"/>
    </row>
    <row r="1787">
      <c r="A1787" s="24"/>
      <c r="B1787" s="477"/>
      <c r="C1787" s="26"/>
      <c r="D1787" s="27"/>
      <c r="E1787" s="27"/>
      <c r="F1787" s="27"/>
      <c r="G1787" s="27"/>
      <c r="H1787" s="28"/>
      <c r="I1787" s="29"/>
      <c r="J1787" s="30"/>
      <c r="K1787" s="17"/>
      <c r="L1787" s="17"/>
      <c r="M1787" s="17"/>
      <c r="N1787" s="17"/>
      <c r="O1787" s="17"/>
      <c r="P1787" s="17"/>
      <c r="Q1787" s="17"/>
      <c r="R1787" s="17"/>
      <c r="S1787" s="17"/>
      <c r="T1787" s="17"/>
      <c r="U1787" s="17"/>
      <c r="V1787" s="17"/>
      <c r="W1787" s="17"/>
      <c r="X1787" s="17"/>
      <c r="Y1787" s="17"/>
      <c r="Z1787" s="17"/>
    </row>
    <row r="1788">
      <c r="A1788" s="24"/>
      <c r="B1788" s="477"/>
      <c r="C1788" s="26"/>
      <c r="D1788" s="27"/>
      <c r="E1788" s="27"/>
      <c r="F1788" s="27"/>
      <c r="G1788" s="27"/>
      <c r="H1788" s="28"/>
      <c r="I1788" s="29"/>
      <c r="J1788" s="30"/>
      <c r="K1788" s="17"/>
      <c r="L1788" s="17"/>
      <c r="M1788" s="17"/>
      <c r="N1788" s="17"/>
      <c r="O1788" s="17"/>
      <c r="P1788" s="17"/>
      <c r="Q1788" s="17"/>
      <c r="R1788" s="17"/>
      <c r="S1788" s="17"/>
      <c r="T1788" s="17"/>
      <c r="U1788" s="17"/>
      <c r="V1788" s="17"/>
      <c r="W1788" s="17"/>
      <c r="X1788" s="17"/>
      <c r="Y1788" s="17"/>
      <c r="Z1788" s="17"/>
    </row>
    <row r="1789">
      <c r="A1789" s="24"/>
      <c r="B1789" s="477"/>
      <c r="C1789" s="26"/>
      <c r="D1789" s="27"/>
      <c r="E1789" s="27"/>
      <c r="F1789" s="27"/>
      <c r="G1789" s="27"/>
      <c r="H1789" s="28"/>
      <c r="I1789" s="29"/>
      <c r="J1789" s="30"/>
      <c r="K1789" s="17"/>
      <c r="L1789" s="17"/>
      <c r="M1789" s="17"/>
      <c r="N1789" s="17"/>
      <c r="O1789" s="17"/>
      <c r="P1789" s="17"/>
      <c r="Q1789" s="17"/>
      <c r="R1789" s="17"/>
      <c r="S1789" s="17"/>
      <c r="T1789" s="17"/>
      <c r="U1789" s="17"/>
      <c r="V1789" s="17"/>
      <c r="W1789" s="17"/>
      <c r="X1789" s="17"/>
      <c r="Y1789" s="17"/>
      <c r="Z1789" s="17"/>
    </row>
    <row r="1790">
      <c r="A1790" s="24"/>
      <c r="B1790" s="477"/>
      <c r="C1790" s="26"/>
      <c r="D1790" s="27"/>
      <c r="E1790" s="27"/>
      <c r="F1790" s="27"/>
      <c r="G1790" s="27"/>
      <c r="H1790" s="28"/>
      <c r="I1790" s="29"/>
      <c r="J1790" s="30"/>
      <c r="K1790" s="17"/>
      <c r="L1790" s="17"/>
      <c r="M1790" s="17"/>
      <c r="N1790" s="17"/>
      <c r="O1790" s="17"/>
      <c r="P1790" s="17"/>
      <c r="Q1790" s="17"/>
      <c r="R1790" s="17"/>
      <c r="S1790" s="17"/>
      <c r="T1790" s="17"/>
      <c r="U1790" s="17"/>
      <c r="V1790" s="17"/>
      <c r="W1790" s="17"/>
      <c r="X1790" s="17"/>
      <c r="Y1790" s="17"/>
      <c r="Z1790" s="17"/>
    </row>
    <row r="1791">
      <c r="A1791" s="24"/>
      <c r="B1791" s="477"/>
      <c r="C1791" s="26"/>
      <c r="D1791" s="27"/>
      <c r="E1791" s="27"/>
      <c r="F1791" s="27"/>
      <c r="G1791" s="27"/>
      <c r="H1791" s="28"/>
      <c r="I1791" s="29"/>
      <c r="J1791" s="30"/>
      <c r="K1791" s="17"/>
      <c r="L1791" s="17"/>
      <c r="M1791" s="17"/>
      <c r="N1791" s="17"/>
      <c r="O1791" s="17"/>
      <c r="P1791" s="17"/>
      <c r="Q1791" s="17"/>
      <c r="R1791" s="17"/>
      <c r="S1791" s="17"/>
      <c r="T1791" s="17"/>
      <c r="U1791" s="17"/>
      <c r="V1791" s="17"/>
      <c r="W1791" s="17"/>
      <c r="X1791" s="17"/>
      <c r="Y1791" s="17"/>
      <c r="Z1791" s="17"/>
    </row>
    <row r="1792">
      <c r="A1792" s="24"/>
      <c r="B1792" s="477"/>
      <c r="C1792" s="26"/>
      <c r="D1792" s="27"/>
      <c r="E1792" s="27"/>
      <c r="F1792" s="27"/>
      <c r="G1792" s="27"/>
      <c r="H1792" s="28"/>
      <c r="I1792" s="29"/>
      <c r="J1792" s="30"/>
      <c r="K1792" s="17"/>
      <c r="L1792" s="17"/>
      <c r="M1792" s="17"/>
      <c r="N1792" s="17"/>
      <c r="O1792" s="17"/>
      <c r="P1792" s="17"/>
      <c r="Q1792" s="17"/>
      <c r="R1792" s="17"/>
      <c r="S1792" s="17"/>
      <c r="T1792" s="17"/>
      <c r="U1792" s="17"/>
      <c r="V1792" s="17"/>
      <c r="W1792" s="17"/>
      <c r="X1792" s="17"/>
      <c r="Y1792" s="17"/>
      <c r="Z1792" s="17"/>
    </row>
    <row r="1793">
      <c r="A1793" s="24"/>
      <c r="B1793" s="477"/>
      <c r="C1793" s="26"/>
      <c r="D1793" s="27"/>
      <c r="E1793" s="27"/>
      <c r="F1793" s="27"/>
      <c r="G1793" s="27"/>
      <c r="H1793" s="28"/>
      <c r="I1793" s="29"/>
      <c r="J1793" s="30"/>
      <c r="K1793" s="17"/>
      <c r="L1793" s="17"/>
      <c r="M1793" s="17"/>
      <c r="N1793" s="17"/>
      <c r="O1793" s="17"/>
      <c r="P1793" s="17"/>
      <c r="Q1793" s="17"/>
      <c r="R1793" s="17"/>
      <c r="S1793" s="17"/>
      <c r="T1793" s="17"/>
      <c r="U1793" s="17"/>
      <c r="V1793" s="17"/>
      <c r="W1793" s="17"/>
      <c r="X1793" s="17"/>
      <c r="Y1793" s="17"/>
      <c r="Z1793" s="17"/>
    </row>
    <row r="1794">
      <c r="A1794" s="24"/>
      <c r="B1794" s="477"/>
      <c r="C1794" s="26"/>
      <c r="D1794" s="27"/>
      <c r="E1794" s="27"/>
      <c r="F1794" s="27"/>
      <c r="G1794" s="27"/>
      <c r="H1794" s="28"/>
      <c r="I1794" s="29"/>
      <c r="J1794" s="30"/>
      <c r="K1794" s="17"/>
      <c r="L1794" s="17"/>
      <c r="M1794" s="17"/>
      <c r="N1794" s="17"/>
      <c r="O1794" s="17"/>
      <c r="P1794" s="17"/>
      <c r="Q1794" s="17"/>
      <c r="R1794" s="17"/>
      <c r="S1794" s="17"/>
      <c r="T1794" s="17"/>
      <c r="U1794" s="17"/>
      <c r="V1794" s="17"/>
      <c r="W1794" s="17"/>
      <c r="X1794" s="17"/>
      <c r="Y1794" s="17"/>
      <c r="Z1794" s="17"/>
    </row>
    <row r="1795">
      <c r="A1795" s="24"/>
      <c r="B1795" s="477"/>
      <c r="C1795" s="26"/>
      <c r="D1795" s="27"/>
      <c r="E1795" s="27"/>
      <c r="F1795" s="27"/>
      <c r="G1795" s="27"/>
      <c r="H1795" s="28"/>
      <c r="I1795" s="29"/>
      <c r="J1795" s="30"/>
      <c r="K1795" s="17"/>
      <c r="L1795" s="17"/>
      <c r="M1795" s="17"/>
      <c r="N1795" s="17"/>
      <c r="O1795" s="17"/>
      <c r="P1795" s="17"/>
      <c r="Q1795" s="17"/>
      <c r="R1795" s="17"/>
      <c r="S1795" s="17"/>
      <c r="T1795" s="17"/>
      <c r="U1795" s="17"/>
      <c r="V1795" s="17"/>
      <c r="W1795" s="17"/>
      <c r="X1795" s="17"/>
      <c r="Y1795" s="17"/>
      <c r="Z1795" s="17"/>
    </row>
    <row r="1796">
      <c r="A1796" s="24"/>
      <c r="B1796" s="477"/>
      <c r="C1796" s="26"/>
      <c r="D1796" s="27"/>
      <c r="E1796" s="27"/>
      <c r="F1796" s="27"/>
      <c r="G1796" s="27"/>
      <c r="H1796" s="28"/>
      <c r="I1796" s="29"/>
      <c r="J1796" s="30"/>
      <c r="K1796" s="17"/>
      <c r="L1796" s="17"/>
      <c r="M1796" s="17"/>
      <c r="N1796" s="17"/>
      <c r="O1796" s="17"/>
      <c r="P1796" s="17"/>
      <c r="Q1796" s="17"/>
      <c r="R1796" s="17"/>
      <c r="S1796" s="17"/>
      <c r="T1796" s="17"/>
      <c r="U1796" s="17"/>
      <c r="V1796" s="17"/>
      <c r="W1796" s="17"/>
      <c r="X1796" s="17"/>
      <c r="Y1796" s="17"/>
      <c r="Z1796" s="17"/>
    </row>
    <row r="1797">
      <c r="A1797" s="24"/>
      <c r="B1797" s="477"/>
      <c r="C1797" s="26"/>
      <c r="D1797" s="27"/>
      <c r="E1797" s="27"/>
      <c r="F1797" s="27"/>
      <c r="G1797" s="27"/>
      <c r="H1797" s="28"/>
      <c r="I1797" s="29"/>
      <c r="J1797" s="30"/>
      <c r="K1797" s="17"/>
      <c r="L1797" s="17"/>
      <c r="M1797" s="17"/>
      <c r="N1797" s="17"/>
      <c r="O1797" s="17"/>
      <c r="P1797" s="17"/>
      <c r="Q1797" s="17"/>
      <c r="R1797" s="17"/>
      <c r="S1797" s="17"/>
      <c r="T1797" s="17"/>
      <c r="U1797" s="17"/>
      <c r="V1797" s="17"/>
      <c r="W1797" s="17"/>
      <c r="X1797" s="17"/>
      <c r="Y1797" s="17"/>
      <c r="Z1797" s="17"/>
    </row>
    <row r="1798">
      <c r="A1798" s="24"/>
      <c r="B1798" s="477"/>
      <c r="C1798" s="26"/>
      <c r="D1798" s="27"/>
      <c r="E1798" s="27"/>
      <c r="F1798" s="27"/>
      <c r="G1798" s="27"/>
      <c r="H1798" s="28"/>
      <c r="I1798" s="29"/>
      <c r="J1798" s="30"/>
      <c r="K1798" s="17"/>
      <c r="L1798" s="17"/>
      <c r="M1798" s="17"/>
      <c r="N1798" s="17"/>
      <c r="O1798" s="17"/>
      <c r="P1798" s="17"/>
      <c r="Q1798" s="17"/>
      <c r="R1798" s="17"/>
      <c r="S1798" s="17"/>
      <c r="T1798" s="17"/>
      <c r="U1798" s="17"/>
      <c r="V1798" s="17"/>
      <c r="W1798" s="17"/>
      <c r="X1798" s="17"/>
      <c r="Y1798" s="17"/>
      <c r="Z1798" s="17"/>
    </row>
    <row r="1799">
      <c r="A1799" s="24"/>
      <c r="B1799" s="477"/>
      <c r="C1799" s="26"/>
      <c r="D1799" s="27"/>
      <c r="E1799" s="27"/>
      <c r="F1799" s="27"/>
      <c r="G1799" s="27"/>
      <c r="H1799" s="28"/>
      <c r="I1799" s="29"/>
      <c r="J1799" s="30"/>
      <c r="K1799" s="17"/>
      <c r="L1799" s="17"/>
      <c r="M1799" s="17"/>
      <c r="N1799" s="17"/>
      <c r="O1799" s="17"/>
      <c r="P1799" s="17"/>
      <c r="Q1799" s="17"/>
      <c r="R1799" s="17"/>
      <c r="S1799" s="17"/>
      <c r="T1799" s="17"/>
      <c r="U1799" s="17"/>
      <c r="V1799" s="17"/>
      <c r="W1799" s="17"/>
      <c r="X1799" s="17"/>
      <c r="Y1799" s="17"/>
      <c r="Z1799" s="17"/>
    </row>
    <row r="1800">
      <c r="A1800" s="24"/>
      <c r="B1800" s="477"/>
      <c r="C1800" s="26"/>
      <c r="D1800" s="27"/>
      <c r="E1800" s="27"/>
      <c r="F1800" s="27"/>
      <c r="G1800" s="27"/>
      <c r="H1800" s="28"/>
      <c r="I1800" s="29"/>
      <c r="J1800" s="30"/>
      <c r="K1800" s="17"/>
      <c r="L1800" s="17"/>
      <c r="M1800" s="17"/>
      <c r="N1800" s="17"/>
      <c r="O1800" s="17"/>
      <c r="P1800" s="17"/>
      <c r="Q1800" s="17"/>
      <c r="R1800" s="17"/>
      <c r="S1800" s="17"/>
      <c r="T1800" s="17"/>
      <c r="U1800" s="17"/>
      <c r="V1800" s="17"/>
      <c r="W1800" s="17"/>
      <c r="X1800" s="17"/>
      <c r="Y1800" s="17"/>
      <c r="Z1800" s="17"/>
    </row>
    <row r="1801">
      <c r="A1801" s="24"/>
      <c r="B1801" s="477"/>
      <c r="C1801" s="26"/>
      <c r="D1801" s="27"/>
      <c r="E1801" s="27"/>
      <c r="F1801" s="27"/>
      <c r="G1801" s="27"/>
      <c r="H1801" s="28"/>
      <c r="I1801" s="29"/>
      <c r="J1801" s="30"/>
      <c r="K1801" s="17"/>
      <c r="L1801" s="17"/>
      <c r="M1801" s="17"/>
      <c r="N1801" s="17"/>
      <c r="O1801" s="17"/>
      <c r="P1801" s="17"/>
      <c r="Q1801" s="17"/>
      <c r="R1801" s="17"/>
      <c r="S1801" s="17"/>
      <c r="T1801" s="17"/>
      <c r="U1801" s="17"/>
      <c r="V1801" s="17"/>
      <c r="W1801" s="17"/>
      <c r="X1801" s="17"/>
      <c r="Y1801" s="17"/>
      <c r="Z1801" s="17"/>
    </row>
    <row r="1802">
      <c r="A1802" s="24"/>
      <c r="B1802" s="477"/>
      <c r="C1802" s="26"/>
      <c r="D1802" s="27"/>
      <c r="E1802" s="27"/>
      <c r="F1802" s="27"/>
      <c r="G1802" s="27"/>
      <c r="H1802" s="28"/>
      <c r="I1802" s="29"/>
      <c r="J1802" s="30"/>
      <c r="K1802" s="17"/>
      <c r="L1802" s="17"/>
      <c r="M1802" s="17"/>
      <c r="N1802" s="17"/>
      <c r="O1802" s="17"/>
      <c r="P1802" s="17"/>
      <c r="Q1802" s="17"/>
      <c r="R1802" s="17"/>
      <c r="S1802" s="17"/>
      <c r="T1802" s="17"/>
      <c r="U1802" s="17"/>
      <c r="V1802" s="17"/>
      <c r="W1802" s="17"/>
      <c r="X1802" s="17"/>
      <c r="Y1802" s="17"/>
      <c r="Z1802" s="17"/>
    </row>
    <row r="1803">
      <c r="A1803" s="24"/>
      <c r="B1803" s="477"/>
      <c r="C1803" s="26"/>
      <c r="D1803" s="27"/>
      <c r="E1803" s="27"/>
      <c r="F1803" s="27"/>
      <c r="G1803" s="27"/>
      <c r="H1803" s="28"/>
      <c r="I1803" s="29"/>
      <c r="J1803" s="30"/>
      <c r="K1803" s="17"/>
      <c r="L1803" s="17"/>
      <c r="M1803" s="17"/>
      <c r="N1803" s="17"/>
      <c r="O1803" s="17"/>
      <c r="P1803" s="17"/>
      <c r="Q1803" s="17"/>
      <c r="R1803" s="17"/>
      <c r="S1803" s="17"/>
      <c r="T1803" s="17"/>
      <c r="U1803" s="17"/>
      <c r="V1803" s="17"/>
      <c r="W1803" s="17"/>
      <c r="X1803" s="17"/>
      <c r="Y1803" s="17"/>
      <c r="Z1803" s="17"/>
    </row>
    <row r="1804">
      <c r="A1804" s="24"/>
      <c r="B1804" s="477"/>
      <c r="C1804" s="26"/>
      <c r="D1804" s="27"/>
      <c r="E1804" s="27"/>
      <c r="F1804" s="27"/>
      <c r="G1804" s="27"/>
      <c r="H1804" s="28"/>
      <c r="I1804" s="29"/>
      <c r="J1804" s="30"/>
      <c r="K1804" s="17"/>
      <c r="L1804" s="17"/>
      <c r="M1804" s="17"/>
      <c r="N1804" s="17"/>
      <c r="O1804" s="17"/>
      <c r="P1804" s="17"/>
      <c r="Q1804" s="17"/>
      <c r="R1804" s="17"/>
      <c r="S1804" s="17"/>
      <c r="T1804" s="17"/>
      <c r="U1804" s="17"/>
      <c r="V1804" s="17"/>
      <c r="W1804" s="17"/>
      <c r="X1804" s="17"/>
      <c r="Y1804" s="17"/>
      <c r="Z1804" s="17"/>
    </row>
    <row r="1805">
      <c r="A1805" s="24"/>
      <c r="B1805" s="477"/>
      <c r="C1805" s="26"/>
      <c r="D1805" s="27"/>
      <c r="E1805" s="27"/>
      <c r="F1805" s="27"/>
      <c r="G1805" s="27"/>
      <c r="H1805" s="28"/>
      <c r="I1805" s="29"/>
      <c r="J1805" s="30"/>
      <c r="K1805" s="17"/>
      <c r="L1805" s="17"/>
      <c r="M1805" s="17"/>
      <c r="N1805" s="17"/>
      <c r="O1805" s="17"/>
      <c r="P1805" s="17"/>
      <c r="Q1805" s="17"/>
      <c r="R1805" s="17"/>
      <c r="S1805" s="17"/>
      <c r="T1805" s="17"/>
      <c r="U1805" s="17"/>
      <c r="V1805" s="17"/>
      <c r="W1805" s="17"/>
      <c r="X1805" s="17"/>
      <c r="Y1805" s="17"/>
      <c r="Z1805" s="17"/>
    </row>
    <row r="1806">
      <c r="A1806" s="24"/>
      <c r="B1806" s="477"/>
      <c r="C1806" s="26"/>
      <c r="D1806" s="27"/>
      <c r="E1806" s="27"/>
      <c r="F1806" s="27"/>
      <c r="G1806" s="27"/>
      <c r="H1806" s="28"/>
      <c r="I1806" s="29"/>
      <c r="J1806" s="30"/>
      <c r="K1806" s="17"/>
      <c r="L1806" s="17"/>
      <c r="M1806" s="17"/>
      <c r="N1806" s="17"/>
      <c r="O1806" s="17"/>
      <c r="P1806" s="17"/>
      <c r="Q1806" s="17"/>
      <c r="R1806" s="17"/>
      <c r="S1806" s="17"/>
      <c r="T1806" s="17"/>
      <c r="U1806" s="17"/>
      <c r="V1806" s="17"/>
      <c r="W1806" s="17"/>
      <c r="X1806" s="17"/>
      <c r="Y1806" s="17"/>
      <c r="Z1806" s="17"/>
    </row>
    <row r="1807">
      <c r="A1807" s="24"/>
      <c r="B1807" s="477"/>
      <c r="C1807" s="26"/>
      <c r="D1807" s="27"/>
      <c r="E1807" s="27"/>
      <c r="F1807" s="27"/>
      <c r="G1807" s="27"/>
      <c r="H1807" s="28"/>
      <c r="I1807" s="29"/>
      <c r="J1807" s="30"/>
      <c r="K1807" s="17"/>
      <c r="L1807" s="17"/>
      <c r="M1807" s="17"/>
      <c r="N1807" s="17"/>
      <c r="O1807" s="17"/>
      <c r="P1807" s="17"/>
      <c r="Q1807" s="17"/>
      <c r="R1807" s="17"/>
      <c r="S1807" s="17"/>
      <c r="T1807" s="17"/>
      <c r="U1807" s="17"/>
      <c r="V1807" s="17"/>
      <c r="W1807" s="17"/>
      <c r="X1807" s="17"/>
      <c r="Y1807" s="17"/>
      <c r="Z1807" s="17"/>
    </row>
    <row r="1808">
      <c r="A1808" s="24"/>
      <c r="B1808" s="477"/>
      <c r="C1808" s="26"/>
      <c r="D1808" s="27"/>
      <c r="E1808" s="27"/>
      <c r="F1808" s="27"/>
      <c r="G1808" s="27"/>
      <c r="H1808" s="28"/>
      <c r="I1808" s="29"/>
      <c r="J1808" s="30"/>
      <c r="K1808" s="17"/>
      <c r="L1808" s="17"/>
      <c r="M1808" s="17"/>
      <c r="N1808" s="17"/>
      <c r="O1808" s="17"/>
      <c r="P1808" s="17"/>
      <c r="Q1808" s="17"/>
      <c r="R1808" s="17"/>
      <c r="S1808" s="17"/>
      <c r="T1808" s="17"/>
      <c r="U1808" s="17"/>
      <c r="V1808" s="17"/>
      <c r="W1808" s="17"/>
      <c r="X1808" s="17"/>
      <c r="Y1808" s="17"/>
      <c r="Z1808" s="17"/>
    </row>
    <row r="1809">
      <c r="A1809" s="24"/>
      <c r="B1809" s="477"/>
      <c r="C1809" s="26"/>
      <c r="D1809" s="27"/>
      <c r="E1809" s="27"/>
      <c r="F1809" s="27"/>
      <c r="G1809" s="27"/>
      <c r="H1809" s="28"/>
      <c r="I1809" s="29"/>
      <c r="J1809" s="30"/>
      <c r="K1809" s="17"/>
      <c r="L1809" s="17"/>
      <c r="M1809" s="17"/>
      <c r="N1809" s="17"/>
      <c r="O1809" s="17"/>
      <c r="P1809" s="17"/>
      <c r="Q1809" s="17"/>
      <c r="R1809" s="17"/>
      <c r="S1809" s="17"/>
      <c r="T1809" s="17"/>
      <c r="U1809" s="17"/>
      <c r="V1809" s="17"/>
      <c r="W1809" s="17"/>
      <c r="X1809" s="17"/>
      <c r="Y1809" s="17"/>
      <c r="Z1809" s="17"/>
    </row>
    <row r="1810">
      <c r="A1810" s="24"/>
      <c r="B1810" s="477"/>
      <c r="C1810" s="26"/>
      <c r="D1810" s="27"/>
      <c r="E1810" s="27"/>
      <c r="F1810" s="27"/>
      <c r="G1810" s="27"/>
      <c r="H1810" s="28"/>
      <c r="I1810" s="29"/>
      <c r="J1810" s="30"/>
      <c r="K1810" s="17"/>
      <c r="L1810" s="17"/>
      <c r="M1810" s="17"/>
      <c r="N1810" s="17"/>
      <c r="O1810" s="17"/>
      <c r="P1810" s="17"/>
      <c r="Q1810" s="17"/>
      <c r="R1810" s="17"/>
      <c r="S1810" s="17"/>
      <c r="T1810" s="17"/>
      <c r="U1810" s="17"/>
      <c r="V1810" s="17"/>
      <c r="W1810" s="17"/>
      <c r="X1810" s="17"/>
      <c r="Y1810" s="17"/>
      <c r="Z1810" s="17"/>
    </row>
    <row r="1811">
      <c r="A1811" s="24"/>
      <c r="B1811" s="477"/>
      <c r="C1811" s="26"/>
      <c r="D1811" s="27"/>
      <c r="E1811" s="27"/>
      <c r="F1811" s="27"/>
      <c r="G1811" s="27"/>
      <c r="H1811" s="28"/>
      <c r="I1811" s="29"/>
      <c r="J1811" s="30"/>
      <c r="K1811" s="17"/>
      <c r="L1811" s="17"/>
      <c r="M1811" s="17"/>
      <c r="N1811" s="17"/>
      <c r="O1811" s="17"/>
      <c r="P1811" s="17"/>
      <c r="Q1811" s="17"/>
      <c r="R1811" s="17"/>
      <c r="S1811" s="17"/>
      <c r="T1811" s="17"/>
      <c r="U1811" s="17"/>
      <c r="V1811" s="17"/>
      <c r="W1811" s="17"/>
      <c r="X1811" s="17"/>
      <c r="Y1811" s="17"/>
      <c r="Z1811" s="17"/>
    </row>
    <row r="1812">
      <c r="A1812" s="24"/>
      <c r="B1812" s="477"/>
      <c r="C1812" s="26"/>
      <c r="D1812" s="27"/>
      <c r="E1812" s="27"/>
      <c r="F1812" s="27"/>
      <c r="G1812" s="27"/>
      <c r="H1812" s="28"/>
      <c r="I1812" s="29"/>
      <c r="J1812" s="30"/>
      <c r="K1812" s="17"/>
      <c r="L1812" s="17"/>
      <c r="M1812" s="17"/>
      <c r="N1812" s="17"/>
      <c r="O1812" s="17"/>
      <c r="P1812" s="17"/>
      <c r="Q1812" s="17"/>
      <c r="R1812" s="17"/>
      <c r="S1812" s="17"/>
      <c r="T1812" s="17"/>
      <c r="U1812" s="17"/>
      <c r="V1812" s="17"/>
      <c r="W1812" s="17"/>
      <c r="X1812" s="17"/>
      <c r="Y1812" s="17"/>
      <c r="Z1812" s="17"/>
    </row>
    <row r="1813">
      <c r="A1813" s="24"/>
      <c r="B1813" s="477"/>
      <c r="C1813" s="26"/>
      <c r="D1813" s="27"/>
      <c r="E1813" s="27"/>
      <c r="F1813" s="27"/>
      <c r="G1813" s="27"/>
      <c r="H1813" s="28"/>
      <c r="I1813" s="29"/>
      <c r="J1813" s="30"/>
      <c r="K1813" s="17"/>
      <c r="L1813" s="17"/>
      <c r="M1813" s="17"/>
      <c r="N1813" s="17"/>
      <c r="O1813" s="17"/>
      <c r="P1813" s="17"/>
      <c r="Q1813" s="17"/>
      <c r="R1813" s="17"/>
      <c r="S1813" s="17"/>
      <c r="T1813" s="17"/>
      <c r="U1813" s="17"/>
      <c r="V1813" s="17"/>
      <c r="W1813" s="17"/>
      <c r="X1813" s="17"/>
      <c r="Y1813" s="17"/>
      <c r="Z1813" s="17"/>
    </row>
    <row r="1814">
      <c r="A1814" s="24"/>
      <c r="B1814" s="477"/>
      <c r="C1814" s="26"/>
      <c r="D1814" s="27"/>
      <c r="E1814" s="27"/>
      <c r="F1814" s="27"/>
      <c r="G1814" s="27"/>
      <c r="H1814" s="28"/>
      <c r="I1814" s="29"/>
      <c r="J1814" s="30"/>
      <c r="K1814" s="17"/>
      <c r="L1814" s="17"/>
      <c r="M1814" s="17"/>
      <c r="N1814" s="17"/>
      <c r="O1814" s="17"/>
      <c r="P1814" s="17"/>
      <c r="Q1814" s="17"/>
      <c r="R1814" s="17"/>
      <c r="S1814" s="17"/>
      <c r="T1814" s="17"/>
      <c r="U1814" s="17"/>
      <c r="V1814" s="17"/>
      <c r="W1814" s="17"/>
      <c r="X1814" s="17"/>
      <c r="Y1814" s="17"/>
      <c r="Z1814" s="17"/>
    </row>
    <row r="1815">
      <c r="A1815" s="24"/>
      <c r="B1815" s="477"/>
      <c r="C1815" s="26"/>
      <c r="D1815" s="27"/>
      <c r="E1815" s="27"/>
      <c r="F1815" s="27"/>
      <c r="G1815" s="27"/>
      <c r="H1815" s="28"/>
      <c r="I1815" s="29"/>
      <c r="J1815" s="30"/>
      <c r="K1815" s="17"/>
      <c r="L1815" s="17"/>
      <c r="M1815" s="17"/>
      <c r="N1815" s="17"/>
      <c r="O1815" s="17"/>
      <c r="P1815" s="17"/>
      <c r="Q1815" s="17"/>
      <c r="R1815" s="17"/>
      <c r="S1815" s="17"/>
      <c r="T1815" s="17"/>
      <c r="U1815" s="17"/>
      <c r="V1815" s="17"/>
      <c r="W1815" s="17"/>
      <c r="X1815" s="17"/>
      <c r="Y1815" s="17"/>
      <c r="Z1815" s="17"/>
    </row>
    <row r="1816">
      <c r="A1816" s="24"/>
      <c r="B1816" s="477"/>
      <c r="C1816" s="26"/>
      <c r="D1816" s="27"/>
      <c r="E1816" s="27"/>
      <c r="F1816" s="27"/>
      <c r="G1816" s="27"/>
      <c r="H1816" s="28"/>
      <c r="I1816" s="29"/>
      <c r="J1816" s="30"/>
      <c r="K1816" s="17"/>
      <c r="L1816" s="17"/>
      <c r="M1816" s="17"/>
      <c r="N1816" s="17"/>
      <c r="O1816" s="17"/>
      <c r="P1816" s="17"/>
      <c r="Q1816" s="17"/>
      <c r="R1816" s="17"/>
      <c r="S1816" s="17"/>
      <c r="T1816" s="17"/>
      <c r="U1816" s="17"/>
      <c r="V1816" s="17"/>
      <c r="W1816" s="17"/>
      <c r="X1816" s="17"/>
      <c r="Y1816" s="17"/>
      <c r="Z1816" s="17"/>
    </row>
    <row r="1817">
      <c r="A1817" s="24"/>
      <c r="B1817" s="477"/>
      <c r="C1817" s="26"/>
      <c r="D1817" s="27"/>
      <c r="E1817" s="27"/>
      <c r="F1817" s="27"/>
      <c r="G1817" s="27"/>
      <c r="H1817" s="28"/>
      <c r="I1817" s="29"/>
      <c r="J1817" s="30"/>
      <c r="K1817" s="17"/>
      <c r="L1817" s="17"/>
      <c r="M1817" s="17"/>
      <c r="N1817" s="17"/>
      <c r="O1817" s="17"/>
      <c r="P1817" s="17"/>
      <c r="Q1817" s="17"/>
      <c r="R1817" s="17"/>
      <c r="S1817" s="17"/>
      <c r="T1817" s="17"/>
      <c r="U1817" s="17"/>
      <c r="V1817" s="17"/>
      <c r="W1817" s="17"/>
      <c r="X1817" s="17"/>
      <c r="Y1817" s="17"/>
      <c r="Z1817" s="17"/>
    </row>
    <row r="1818">
      <c r="A1818" s="24"/>
      <c r="B1818" s="477"/>
      <c r="C1818" s="26"/>
      <c r="D1818" s="27"/>
      <c r="E1818" s="27"/>
      <c r="F1818" s="27"/>
      <c r="G1818" s="27"/>
      <c r="H1818" s="28"/>
      <c r="I1818" s="29"/>
      <c r="J1818" s="30"/>
      <c r="K1818" s="17"/>
      <c r="L1818" s="17"/>
      <c r="M1818" s="17"/>
      <c r="N1818" s="17"/>
      <c r="O1818" s="17"/>
      <c r="P1818" s="17"/>
      <c r="Q1818" s="17"/>
      <c r="R1818" s="17"/>
      <c r="S1818" s="17"/>
      <c r="T1818" s="17"/>
      <c r="U1818" s="17"/>
      <c r="V1818" s="17"/>
      <c r="W1818" s="17"/>
      <c r="X1818" s="17"/>
      <c r="Y1818" s="17"/>
      <c r="Z1818" s="17"/>
    </row>
    <row r="1819">
      <c r="A1819" s="24"/>
      <c r="B1819" s="477"/>
      <c r="C1819" s="26"/>
      <c r="D1819" s="27"/>
      <c r="E1819" s="27"/>
      <c r="F1819" s="27"/>
      <c r="G1819" s="27"/>
      <c r="H1819" s="28"/>
      <c r="I1819" s="29"/>
      <c r="J1819" s="30"/>
      <c r="K1819" s="17"/>
      <c r="L1819" s="17"/>
      <c r="M1819" s="17"/>
      <c r="N1819" s="17"/>
      <c r="O1819" s="17"/>
      <c r="P1819" s="17"/>
      <c r="Q1819" s="17"/>
      <c r="R1819" s="17"/>
      <c r="S1819" s="17"/>
      <c r="T1819" s="17"/>
      <c r="U1819" s="17"/>
      <c r="V1819" s="17"/>
      <c r="W1819" s="17"/>
      <c r="X1819" s="17"/>
      <c r="Y1819" s="17"/>
      <c r="Z1819" s="17"/>
    </row>
    <row r="1820">
      <c r="A1820" s="24"/>
      <c r="B1820" s="477"/>
      <c r="C1820" s="26"/>
      <c r="D1820" s="27"/>
      <c r="E1820" s="27"/>
      <c r="F1820" s="27"/>
      <c r="G1820" s="27"/>
      <c r="H1820" s="28"/>
      <c r="I1820" s="29"/>
      <c r="J1820" s="30"/>
      <c r="K1820" s="17"/>
      <c r="L1820" s="17"/>
      <c r="M1820" s="17"/>
      <c r="N1820" s="17"/>
      <c r="O1820" s="17"/>
      <c r="P1820" s="17"/>
      <c r="Q1820" s="17"/>
      <c r="R1820" s="17"/>
      <c r="S1820" s="17"/>
      <c r="T1820" s="17"/>
      <c r="U1820" s="17"/>
      <c r="V1820" s="17"/>
      <c r="W1820" s="17"/>
      <c r="X1820" s="17"/>
      <c r="Y1820" s="17"/>
      <c r="Z1820" s="17"/>
    </row>
    <row r="1821">
      <c r="A1821" s="24"/>
      <c r="B1821" s="477"/>
      <c r="C1821" s="26"/>
      <c r="D1821" s="27"/>
      <c r="E1821" s="27"/>
      <c r="F1821" s="27"/>
      <c r="G1821" s="27"/>
      <c r="H1821" s="28"/>
      <c r="I1821" s="29"/>
      <c r="J1821" s="30"/>
      <c r="K1821" s="17"/>
      <c r="L1821" s="17"/>
      <c r="M1821" s="17"/>
      <c r="N1821" s="17"/>
      <c r="O1821" s="17"/>
      <c r="P1821" s="17"/>
      <c r="Q1821" s="17"/>
      <c r="R1821" s="17"/>
      <c r="S1821" s="17"/>
      <c r="T1821" s="17"/>
      <c r="U1821" s="17"/>
      <c r="V1821" s="17"/>
      <c r="W1821" s="17"/>
      <c r="X1821" s="17"/>
      <c r="Y1821" s="17"/>
      <c r="Z1821" s="17"/>
    </row>
    <row r="1822">
      <c r="A1822" s="24"/>
      <c r="B1822" s="477"/>
      <c r="C1822" s="26"/>
      <c r="D1822" s="27"/>
      <c r="E1822" s="27"/>
      <c r="F1822" s="27"/>
      <c r="G1822" s="27"/>
      <c r="H1822" s="28"/>
      <c r="I1822" s="29"/>
      <c r="J1822" s="30"/>
      <c r="K1822" s="17"/>
      <c r="L1822" s="17"/>
      <c r="M1822" s="17"/>
      <c r="N1822" s="17"/>
      <c r="O1822" s="17"/>
      <c r="P1822" s="17"/>
      <c r="Q1822" s="17"/>
      <c r="R1822" s="17"/>
      <c r="S1822" s="17"/>
      <c r="T1822" s="17"/>
      <c r="U1822" s="17"/>
      <c r="V1822" s="17"/>
      <c r="W1822" s="17"/>
      <c r="X1822" s="17"/>
      <c r="Y1822" s="17"/>
      <c r="Z1822" s="17"/>
    </row>
    <row r="1823">
      <c r="A1823" s="24"/>
      <c r="B1823" s="477"/>
      <c r="C1823" s="26"/>
      <c r="D1823" s="27"/>
      <c r="E1823" s="27"/>
      <c r="F1823" s="27"/>
      <c r="G1823" s="27"/>
      <c r="H1823" s="28"/>
      <c r="I1823" s="29"/>
      <c r="J1823" s="30"/>
      <c r="K1823" s="17"/>
      <c r="L1823" s="17"/>
      <c r="M1823" s="17"/>
      <c r="N1823" s="17"/>
      <c r="O1823" s="17"/>
      <c r="P1823" s="17"/>
      <c r="Q1823" s="17"/>
      <c r="R1823" s="17"/>
      <c r="S1823" s="17"/>
      <c r="T1823" s="17"/>
      <c r="U1823" s="17"/>
      <c r="V1823" s="17"/>
      <c r="W1823" s="17"/>
      <c r="X1823" s="17"/>
      <c r="Y1823" s="17"/>
      <c r="Z1823" s="17"/>
    </row>
    <row r="1824">
      <c r="A1824" s="24"/>
      <c r="B1824" s="477"/>
      <c r="C1824" s="26"/>
      <c r="D1824" s="27"/>
      <c r="E1824" s="27"/>
      <c r="F1824" s="27"/>
      <c r="G1824" s="27"/>
      <c r="H1824" s="28"/>
      <c r="I1824" s="29"/>
      <c r="J1824" s="30"/>
      <c r="K1824" s="17"/>
      <c r="L1824" s="17"/>
      <c r="M1824" s="17"/>
      <c r="N1824" s="17"/>
      <c r="O1824" s="17"/>
      <c r="P1824" s="17"/>
      <c r="Q1824" s="17"/>
      <c r="R1824" s="17"/>
      <c r="S1824" s="17"/>
      <c r="T1824" s="17"/>
      <c r="U1824" s="17"/>
      <c r="V1824" s="17"/>
      <c r="W1824" s="17"/>
      <c r="X1824" s="17"/>
      <c r="Y1824" s="17"/>
      <c r="Z1824" s="17"/>
    </row>
    <row r="1825">
      <c r="A1825" s="24"/>
      <c r="B1825" s="477"/>
      <c r="C1825" s="26"/>
      <c r="D1825" s="27"/>
      <c r="E1825" s="27"/>
      <c r="F1825" s="27"/>
      <c r="G1825" s="27"/>
      <c r="H1825" s="28"/>
      <c r="I1825" s="29"/>
      <c r="J1825" s="30"/>
      <c r="K1825" s="17"/>
      <c r="L1825" s="17"/>
      <c r="M1825" s="17"/>
      <c r="N1825" s="17"/>
      <c r="O1825" s="17"/>
      <c r="P1825" s="17"/>
      <c r="Q1825" s="17"/>
      <c r="R1825" s="17"/>
      <c r="S1825" s="17"/>
      <c r="T1825" s="17"/>
      <c r="U1825" s="17"/>
      <c r="V1825" s="17"/>
      <c r="W1825" s="17"/>
      <c r="X1825" s="17"/>
      <c r="Y1825" s="17"/>
      <c r="Z1825" s="17"/>
    </row>
    <row r="1826">
      <c r="A1826" s="24"/>
      <c r="B1826" s="477"/>
      <c r="C1826" s="26"/>
      <c r="D1826" s="27"/>
      <c r="E1826" s="27"/>
      <c r="F1826" s="27"/>
      <c r="G1826" s="27"/>
      <c r="H1826" s="28"/>
      <c r="I1826" s="29"/>
      <c r="J1826" s="30"/>
      <c r="K1826" s="17"/>
      <c r="L1826" s="17"/>
      <c r="M1826" s="17"/>
      <c r="N1826" s="17"/>
      <c r="O1826" s="17"/>
      <c r="P1826" s="17"/>
      <c r="Q1826" s="17"/>
      <c r="R1826" s="17"/>
      <c r="S1826" s="17"/>
      <c r="T1826" s="17"/>
      <c r="U1826" s="17"/>
      <c r="V1826" s="17"/>
      <c r="W1826" s="17"/>
      <c r="X1826" s="17"/>
      <c r="Y1826" s="17"/>
      <c r="Z1826" s="17"/>
    </row>
    <row r="1827">
      <c r="A1827" s="24"/>
      <c r="B1827" s="477"/>
      <c r="C1827" s="26"/>
      <c r="D1827" s="27"/>
      <c r="E1827" s="27"/>
      <c r="F1827" s="27"/>
      <c r="G1827" s="27"/>
      <c r="H1827" s="28"/>
      <c r="I1827" s="29"/>
      <c r="J1827" s="30"/>
      <c r="K1827" s="17"/>
      <c r="L1827" s="17"/>
      <c r="M1827" s="17"/>
      <c r="N1827" s="17"/>
      <c r="O1827" s="17"/>
      <c r="P1827" s="17"/>
      <c r="Q1827" s="17"/>
      <c r="R1827" s="17"/>
      <c r="S1827" s="17"/>
      <c r="T1827" s="17"/>
      <c r="U1827" s="17"/>
      <c r="V1827" s="17"/>
      <c r="W1827" s="17"/>
      <c r="X1827" s="17"/>
      <c r="Y1827" s="17"/>
      <c r="Z1827" s="17"/>
    </row>
    <row r="1828">
      <c r="A1828" s="24"/>
      <c r="B1828" s="477"/>
      <c r="C1828" s="26"/>
      <c r="D1828" s="27"/>
      <c r="E1828" s="27"/>
      <c r="F1828" s="27"/>
      <c r="G1828" s="27"/>
      <c r="H1828" s="28"/>
      <c r="I1828" s="29"/>
      <c r="J1828" s="30"/>
      <c r="K1828" s="17"/>
      <c r="L1828" s="17"/>
      <c r="M1828" s="17"/>
      <c r="N1828" s="17"/>
      <c r="O1828" s="17"/>
      <c r="P1828" s="17"/>
      <c r="Q1828" s="17"/>
      <c r="R1828" s="17"/>
      <c r="S1828" s="17"/>
      <c r="T1828" s="17"/>
      <c r="U1828" s="17"/>
      <c r="V1828" s="17"/>
      <c r="W1828" s="17"/>
      <c r="X1828" s="17"/>
      <c r="Y1828" s="17"/>
      <c r="Z1828" s="17"/>
    </row>
    <row r="1829">
      <c r="A1829" s="24"/>
      <c r="B1829" s="477"/>
      <c r="C1829" s="26"/>
      <c r="D1829" s="27"/>
      <c r="E1829" s="27"/>
      <c r="F1829" s="27"/>
      <c r="G1829" s="27"/>
      <c r="H1829" s="28"/>
      <c r="I1829" s="29"/>
      <c r="J1829" s="30"/>
      <c r="K1829" s="17"/>
      <c r="L1829" s="17"/>
      <c r="M1829" s="17"/>
      <c r="N1829" s="17"/>
      <c r="O1829" s="17"/>
      <c r="P1829" s="17"/>
      <c r="Q1829" s="17"/>
      <c r="R1829" s="17"/>
      <c r="S1829" s="17"/>
      <c r="T1829" s="17"/>
      <c r="U1829" s="17"/>
      <c r="V1829" s="17"/>
      <c r="W1829" s="17"/>
      <c r="X1829" s="17"/>
      <c r="Y1829" s="17"/>
      <c r="Z1829" s="17"/>
    </row>
    <row r="1830">
      <c r="A1830" s="24"/>
      <c r="B1830" s="477"/>
      <c r="C1830" s="26"/>
      <c r="D1830" s="27"/>
      <c r="E1830" s="27"/>
      <c r="F1830" s="27"/>
      <c r="G1830" s="27"/>
      <c r="H1830" s="28"/>
      <c r="I1830" s="29"/>
      <c r="J1830" s="30"/>
      <c r="K1830" s="17"/>
      <c r="L1830" s="17"/>
      <c r="M1830" s="17"/>
      <c r="N1830" s="17"/>
      <c r="O1830" s="17"/>
      <c r="P1830" s="17"/>
      <c r="Q1830" s="17"/>
      <c r="R1830" s="17"/>
      <c r="S1830" s="17"/>
      <c r="T1830" s="17"/>
      <c r="U1830" s="17"/>
      <c r="V1830" s="17"/>
      <c r="W1830" s="17"/>
      <c r="X1830" s="17"/>
      <c r="Y1830" s="17"/>
      <c r="Z1830" s="17"/>
    </row>
    <row r="1831">
      <c r="A1831" s="24"/>
      <c r="B1831" s="477"/>
      <c r="C1831" s="26"/>
      <c r="D1831" s="27"/>
      <c r="E1831" s="27"/>
      <c r="F1831" s="27"/>
      <c r="G1831" s="27"/>
      <c r="H1831" s="28"/>
      <c r="I1831" s="29"/>
      <c r="J1831" s="30"/>
      <c r="K1831" s="17"/>
      <c r="L1831" s="17"/>
      <c r="M1831" s="17"/>
      <c r="N1831" s="17"/>
      <c r="O1831" s="17"/>
      <c r="P1831" s="17"/>
      <c r="Q1831" s="17"/>
      <c r="R1831" s="17"/>
      <c r="S1831" s="17"/>
      <c r="T1831" s="17"/>
      <c r="U1831" s="17"/>
      <c r="V1831" s="17"/>
      <c r="W1831" s="17"/>
      <c r="X1831" s="17"/>
      <c r="Y1831" s="17"/>
      <c r="Z1831" s="17"/>
    </row>
    <row r="1832">
      <c r="A1832" s="24"/>
      <c r="B1832" s="477"/>
      <c r="C1832" s="26"/>
      <c r="D1832" s="27"/>
      <c r="E1832" s="27"/>
      <c r="F1832" s="27"/>
      <c r="G1832" s="27"/>
      <c r="H1832" s="28"/>
      <c r="I1832" s="29"/>
      <c r="J1832" s="30"/>
      <c r="K1832" s="17"/>
      <c r="L1832" s="17"/>
      <c r="M1832" s="17"/>
      <c r="N1832" s="17"/>
      <c r="O1832" s="17"/>
      <c r="P1832" s="17"/>
      <c r="Q1832" s="17"/>
      <c r="R1832" s="17"/>
      <c r="S1832" s="17"/>
      <c r="T1832" s="17"/>
      <c r="U1832" s="17"/>
      <c r="V1832" s="17"/>
      <c r="W1832" s="17"/>
      <c r="X1832" s="17"/>
      <c r="Y1832" s="17"/>
      <c r="Z1832" s="17"/>
    </row>
    <row r="1833">
      <c r="A1833" s="24"/>
      <c r="B1833" s="477"/>
      <c r="C1833" s="26"/>
      <c r="D1833" s="27"/>
      <c r="E1833" s="27"/>
      <c r="F1833" s="27"/>
      <c r="G1833" s="27"/>
      <c r="H1833" s="28"/>
      <c r="I1833" s="29"/>
      <c r="J1833" s="30"/>
      <c r="K1833" s="17"/>
      <c r="L1833" s="17"/>
      <c r="M1833" s="17"/>
      <c r="N1833" s="17"/>
      <c r="O1833" s="17"/>
      <c r="P1833" s="17"/>
      <c r="Q1833" s="17"/>
      <c r="R1833" s="17"/>
      <c r="S1833" s="17"/>
      <c r="T1833" s="17"/>
      <c r="U1833" s="17"/>
      <c r="V1833" s="17"/>
      <c r="W1833" s="17"/>
      <c r="X1833" s="17"/>
      <c r="Y1833" s="17"/>
      <c r="Z1833" s="17"/>
    </row>
    <row r="1834">
      <c r="A1834" s="24"/>
      <c r="B1834" s="477"/>
      <c r="C1834" s="26"/>
      <c r="D1834" s="27"/>
      <c r="E1834" s="27"/>
      <c r="F1834" s="27"/>
      <c r="G1834" s="27"/>
      <c r="H1834" s="28"/>
      <c r="I1834" s="29"/>
      <c r="J1834" s="30"/>
      <c r="K1834" s="17"/>
      <c r="L1834" s="17"/>
      <c r="M1834" s="17"/>
      <c r="N1834" s="17"/>
      <c r="O1834" s="17"/>
      <c r="P1834" s="17"/>
      <c r="Q1834" s="17"/>
      <c r="R1834" s="17"/>
      <c r="S1834" s="17"/>
      <c r="T1834" s="17"/>
      <c r="U1834" s="17"/>
      <c r="V1834" s="17"/>
      <c r="W1834" s="17"/>
      <c r="X1834" s="17"/>
      <c r="Y1834" s="17"/>
      <c r="Z1834" s="17"/>
    </row>
    <row r="1835">
      <c r="A1835" s="24"/>
      <c r="B1835" s="477"/>
      <c r="C1835" s="26"/>
      <c r="D1835" s="27"/>
      <c r="E1835" s="27"/>
      <c r="F1835" s="27"/>
      <c r="G1835" s="27"/>
      <c r="H1835" s="28"/>
      <c r="I1835" s="29"/>
      <c r="J1835" s="30"/>
      <c r="K1835" s="17"/>
      <c r="L1835" s="17"/>
      <c r="M1835" s="17"/>
      <c r="N1835" s="17"/>
      <c r="O1835" s="17"/>
      <c r="P1835" s="17"/>
      <c r="Q1835" s="17"/>
      <c r="R1835" s="17"/>
      <c r="S1835" s="17"/>
      <c r="T1835" s="17"/>
      <c r="U1835" s="17"/>
      <c r="V1835" s="17"/>
      <c r="W1835" s="17"/>
      <c r="X1835" s="17"/>
      <c r="Y1835" s="17"/>
      <c r="Z1835" s="17"/>
    </row>
    <row r="1836">
      <c r="A1836" s="24"/>
      <c r="B1836" s="477"/>
      <c r="C1836" s="26"/>
      <c r="D1836" s="27"/>
      <c r="E1836" s="27"/>
      <c r="F1836" s="27"/>
      <c r="G1836" s="27"/>
      <c r="H1836" s="28"/>
      <c r="I1836" s="29"/>
      <c r="J1836" s="30"/>
      <c r="K1836" s="17"/>
      <c r="L1836" s="17"/>
      <c r="M1836" s="17"/>
      <c r="N1836" s="17"/>
      <c r="O1836" s="17"/>
      <c r="P1836" s="17"/>
      <c r="Q1836" s="17"/>
      <c r="R1836" s="17"/>
      <c r="S1836" s="17"/>
      <c r="T1836" s="17"/>
      <c r="U1836" s="17"/>
      <c r="V1836" s="17"/>
      <c r="W1836" s="17"/>
      <c r="X1836" s="17"/>
      <c r="Y1836" s="17"/>
      <c r="Z1836" s="17"/>
    </row>
    <row r="1837">
      <c r="A1837" s="24"/>
      <c r="B1837" s="477"/>
      <c r="C1837" s="26"/>
      <c r="D1837" s="27"/>
      <c r="E1837" s="27"/>
      <c r="F1837" s="27"/>
      <c r="G1837" s="27"/>
      <c r="H1837" s="28"/>
      <c r="I1837" s="29"/>
      <c r="J1837" s="30"/>
      <c r="K1837" s="17"/>
      <c r="L1837" s="17"/>
      <c r="M1837" s="17"/>
      <c r="N1837" s="17"/>
      <c r="O1837" s="17"/>
      <c r="P1837" s="17"/>
      <c r="Q1837" s="17"/>
      <c r="R1837" s="17"/>
      <c r="S1837" s="17"/>
      <c r="T1837" s="17"/>
      <c r="U1837" s="17"/>
      <c r="V1837" s="17"/>
      <c r="W1837" s="17"/>
      <c r="X1837" s="17"/>
      <c r="Y1837" s="17"/>
      <c r="Z1837" s="17"/>
    </row>
    <row r="1838">
      <c r="A1838" s="24"/>
      <c r="B1838" s="477"/>
      <c r="C1838" s="26"/>
      <c r="D1838" s="27"/>
      <c r="E1838" s="27"/>
      <c r="F1838" s="27"/>
      <c r="G1838" s="27"/>
      <c r="H1838" s="28"/>
      <c r="I1838" s="29"/>
      <c r="J1838" s="30"/>
      <c r="K1838" s="17"/>
      <c r="L1838" s="17"/>
      <c r="M1838" s="17"/>
      <c r="N1838" s="17"/>
      <c r="O1838" s="17"/>
      <c r="P1838" s="17"/>
      <c r="Q1838" s="17"/>
      <c r="R1838" s="17"/>
      <c r="S1838" s="17"/>
      <c r="T1838" s="17"/>
      <c r="U1838" s="17"/>
      <c r="V1838" s="17"/>
      <c r="W1838" s="17"/>
      <c r="X1838" s="17"/>
      <c r="Y1838" s="17"/>
      <c r="Z1838" s="17"/>
    </row>
    <row r="1839">
      <c r="A1839" s="24"/>
      <c r="B1839" s="477"/>
      <c r="C1839" s="26"/>
      <c r="D1839" s="27"/>
      <c r="E1839" s="27"/>
      <c r="F1839" s="27"/>
      <c r="G1839" s="27"/>
      <c r="H1839" s="28"/>
      <c r="I1839" s="29"/>
      <c r="J1839" s="30"/>
      <c r="K1839" s="17"/>
      <c r="L1839" s="17"/>
      <c r="M1839" s="17"/>
      <c r="N1839" s="17"/>
      <c r="O1839" s="17"/>
      <c r="P1839" s="17"/>
      <c r="Q1839" s="17"/>
      <c r="R1839" s="17"/>
      <c r="S1839" s="17"/>
      <c r="T1839" s="17"/>
      <c r="U1839" s="17"/>
      <c r="V1839" s="17"/>
      <c r="W1839" s="17"/>
      <c r="X1839" s="17"/>
      <c r="Y1839" s="17"/>
      <c r="Z1839" s="17"/>
    </row>
    <row r="1840">
      <c r="A1840" s="24"/>
      <c r="B1840" s="477"/>
      <c r="C1840" s="26"/>
      <c r="D1840" s="27"/>
      <c r="E1840" s="27"/>
      <c r="F1840" s="27"/>
      <c r="G1840" s="27"/>
      <c r="H1840" s="28"/>
      <c r="I1840" s="29"/>
      <c r="J1840" s="30"/>
      <c r="K1840" s="17"/>
      <c r="L1840" s="17"/>
      <c r="M1840" s="17"/>
      <c r="N1840" s="17"/>
      <c r="O1840" s="17"/>
      <c r="P1840" s="17"/>
      <c r="Q1840" s="17"/>
      <c r="R1840" s="17"/>
      <c r="S1840" s="17"/>
      <c r="T1840" s="17"/>
      <c r="U1840" s="17"/>
      <c r="V1840" s="17"/>
      <c r="W1840" s="17"/>
      <c r="X1840" s="17"/>
      <c r="Y1840" s="17"/>
      <c r="Z1840" s="17"/>
    </row>
    <row r="1841">
      <c r="A1841" s="24"/>
      <c r="B1841" s="477"/>
      <c r="C1841" s="26"/>
      <c r="D1841" s="27"/>
      <c r="E1841" s="27"/>
      <c r="F1841" s="27"/>
      <c r="G1841" s="27"/>
      <c r="H1841" s="28"/>
      <c r="I1841" s="29"/>
      <c r="J1841" s="30"/>
      <c r="K1841" s="17"/>
      <c r="L1841" s="17"/>
      <c r="M1841" s="17"/>
      <c r="N1841" s="17"/>
      <c r="O1841" s="17"/>
      <c r="P1841" s="17"/>
      <c r="Q1841" s="17"/>
      <c r="R1841" s="17"/>
      <c r="S1841" s="17"/>
      <c r="T1841" s="17"/>
      <c r="U1841" s="17"/>
      <c r="V1841" s="17"/>
      <c r="W1841" s="17"/>
      <c r="X1841" s="17"/>
      <c r="Y1841" s="17"/>
      <c r="Z1841" s="17"/>
    </row>
    <row r="1842">
      <c r="A1842" s="24"/>
      <c r="B1842" s="477"/>
      <c r="C1842" s="26"/>
      <c r="D1842" s="27"/>
      <c r="E1842" s="27"/>
      <c r="F1842" s="27"/>
      <c r="G1842" s="27"/>
      <c r="H1842" s="28"/>
      <c r="I1842" s="29"/>
      <c r="J1842" s="30"/>
      <c r="K1842" s="17"/>
      <c r="L1842" s="17"/>
      <c r="M1842" s="17"/>
      <c r="N1842" s="17"/>
      <c r="O1842" s="17"/>
      <c r="P1842" s="17"/>
      <c r="Q1842" s="17"/>
      <c r="R1842" s="17"/>
      <c r="S1842" s="17"/>
      <c r="T1842" s="17"/>
      <c r="U1842" s="17"/>
      <c r="V1842" s="17"/>
      <c r="W1842" s="17"/>
      <c r="X1842" s="17"/>
      <c r="Y1842" s="17"/>
      <c r="Z1842" s="17"/>
    </row>
    <row r="1843">
      <c r="A1843" s="24"/>
      <c r="B1843" s="477"/>
      <c r="C1843" s="26"/>
      <c r="D1843" s="27"/>
      <c r="E1843" s="27"/>
      <c r="F1843" s="27"/>
      <c r="G1843" s="27"/>
      <c r="H1843" s="28"/>
      <c r="I1843" s="29"/>
      <c r="J1843" s="30"/>
      <c r="K1843" s="17"/>
      <c r="L1843" s="17"/>
      <c r="M1843" s="17"/>
      <c r="N1843" s="17"/>
      <c r="O1843" s="17"/>
      <c r="P1843" s="17"/>
      <c r="Q1843" s="17"/>
      <c r="R1843" s="17"/>
      <c r="S1843" s="17"/>
      <c r="T1843" s="17"/>
      <c r="U1843" s="17"/>
      <c r="V1843" s="17"/>
      <c r="W1843" s="17"/>
      <c r="X1843" s="17"/>
      <c r="Y1843" s="17"/>
      <c r="Z1843" s="17"/>
    </row>
    <row r="1844">
      <c r="A1844" s="24"/>
      <c r="B1844" s="477"/>
      <c r="C1844" s="26"/>
      <c r="D1844" s="27"/>
      <c r="E1844" s="27"/>
      <c r="F1844" s="27"/>
      <c r="G1844" s="27"/>
      <c r="H1844" s="28"/>
      <c r="I1844" s="29"/>
      <c r="J1844" s="30"/>
      <c r="K1844" s="17"/>
      <c r="L1844" s="17"/>
      <c r="M1844" s="17"/>
      <c r="N1844" s="17"/>
      <c r="O1844" s="17"/>
      <c r="P1844" s="17"/>
      <c r="Q1844" s="17"/>
      <c r="R1844" s="17"/>
      <c r="S1844" s="17"/>
      <c r="T1844" s="17"/>
      <c r="U1844" s="17"/>
      <c r="V1844" s="17"/>
      <c r="W1844" s="17"/>
      <c r="X1844" s="17"/>
      <c r="Y1844" s="17"/>
      <c r="Z1844" s="17"/>
    </row>
    <row r="1845">
      <c r="A1845" s="24"/>
      <c r="B1845" s="477"/>
      <c r="C1845" s="26"/>
      <c r="D1845" s="27"/>
      <c r="E1845" s="27"/>
      <c r="F1845" s="27"/>
      <c r="G1845" s="27"/>
      <c r="H1845" s="28"/>
      <c r="I1845" s="29"/>
      <c r="J1845" s="30"/>
      <c r="K1845" s="17"/>
      <c r="L1845" s="17"/>
      <c r="M1845" s="17"/>
      <c r="N1845" s="17"/>
      <c r="O1845" s="17"/>
      <c r="P1845" s="17"/>
      <c r="Q1845" s="17"/>
      <c r="R1845" s="17"/>
      <c r="S1845" s="17"/>
      <c r="T1845" s="17"/>
      <c r="U1845" s="17"/>
      <c r="V1845" s="17"/>
      <c r="W1845" s="17"/>
      <c r="X1845" s="17"/>
      <c r="Y1845" s="17"/>
      <c r="Z1845" s="17"/>
    </row>
    <row r="1846">
      <c r="A1846" s="24"/>
      <c r="B1846" s="477"/>
      <c r="C1846" s="26"/>
      <c r="D1846" s="27"/>
      <c r="E1846" s="27"/>
      <c r="F1846" s="27"/>
      <c r="G1846" s="27"/>
      <c r="H1846" s="28"/>
      <c r="I1846" s="29"/>
      <c r="J1846" s="30"/>
      <c r="K1846" s="17"/>
      <c r="L1846" s="17"/>
      <c r="M1846" s="17"/>
      <c r="N1846" s="17"/>
      <c r="O1846" s="17"/>
      <c r="P1846" s="17"/>
      <c r="Q1846" s="17"/>
      <c r="R1846" s="17"/>
      <c r="S1846" s="17"/>
      <c r="T1846" s="17"/>
      <c r="U1846" s="17"/>
      <c r="V1846" s="17"/>
      <c r="W1846" s="17"/>
      <c r="X1846" s="17"/>
      <c r="Y1846" s="17"/>
      <c r="Z1846" s="17"/>
    </row>
    <row r="1847">
      <c r="A1847" s="24"/>
      <c r="B1847" s="477"/>
      <c r="C1847" s="26"/>
      <c r="D1847" s="27"/>
      <c r="E1847" s="27"/>
      <c r="F1847" s="27"/>
      <c r="G1847" s="27"/>
      <c r="H1847" s="28"/>
      <c r="I1847" s="29"/>
      <c r="J1847" s="30"/>
      <c r="K1847" s="17"/>
      <c r="L1847" s="17"/>
      <c r="M1847" s="17"/>
      <c r="N1847" s="17"/>
      <c r="O1847" s="17"/>
      <c r="P1847" s="17"/>
      <c r="Q1847" s="17"/>
      <c r="R1847" s="17"/>
      <c r="S1847" s="17"/>
      <c r="T1847" s="17"/>
      <c r="U1847" s="17"/>
      <c r="V1847" s="17"/>
      <c r="W1847" s="17"/>
      <c r="X1847" s="17"/>
      <c r="Y1847" s="17"/>
      <c r="Z1847" s="17"/>
    </row>
    <row r="1848">
      <c r="A1848" s="24"/>
      <c r="B1848" s="477"/>
      <c r="C1848" s="26"/>
      <c r="D1848" s="27"/>
      <c r="E1848" s="27"/>
      <c r="F1848" s="27"/>
      <c r="G1848" s="27"/>
      <c r="H1848" s="28"/>
      <c r="I1848" s="29"/>
      <c r="J1848" s="30"/>
      <c r="K1848" s="17"/>
      <c r="L1848" s="17"/>
      <c r="M1848" s="17"/>
      <c r="N1848" s="17"/>
      <c r="O1848" s="17"/>
      <c r="P1848" s="17"/>
      <c r="Q1848" s="17"/>
      <c r="R1848" s="17"/>
      <c r="S1848" s="17"/>
      <c r="T1848" s="17"/>
      <c r="U1848" s="17"/>
      <c r="V1848" s="17"/>
      <c r="W1848" s="17"/>
      <c r="X1848" s="17"/>
      <c r="Y1848" s="17"/>
      <c r="Z1848" s="17"/>
    </row>
    <row r="1849">
      <c r="A1849" s="24"/>
      <c r="B1849" s="477"/>
      <c r="C1849" s="26"/>
      <c r="D1849" s="27"/>
      <c r="E1849" s="27"/>
      <c r="F1849" s="27"/>
      <c r="G1849" s="27"/>
      <c r="H1849" s="28"/>
      <c r="I1849" s="29"/>
      <c r="J1849" s="30"/>
      <c r="K1849" s="17"/>
      <c r="L1849" s="17"/>
      <c r="M1849" s="17"/>
      <c r="N1849" s="17"/>
      <c r="O1849" s="17"/>
      <c r="P1849" s="17"/>
      <c r="Q1849" s="17"/>
      <c r="R1849" s="17"/>
      <c r="S1849" s="17"/>
      <c r="T1849" s="17"/>
      <c r="U1849" s="17"/>
      <c r="V1849" s="17"/>
      <c r="W1849" s="17"/>
      <c r="X1849" s="17"/>
      <c r="Y1849" s="17"/>
      <c r="Z1849" s="17"/>
    </row>
    <row r="1850">
      <c r="A1850" s="24"/>
      <c r="B1850" s="477"/>
      <c r="C1850" s="26"/>
      <c r="D1850" s="27"/>
      <c r="E1850" s="27"/>
      <c r="F1850" s="27"/>
      <c r="G1850" s="27"/>
      <c r="H1850" s="28"/>
      <c r="I1850" s="29"/>
      <c r="J1850" s="30"/>
      <c r="K1850" s="17"/>
      <c r="L1850" s="17"/>
      <c r="M1850" s="17"/>
      <c r="N1850" s="17"/>
      <c r="O1850" s="17"/>
      <c r="P1850" s="17"/>
      <c r="Q1850" s="17"/>
      <c r="R1850" s="17"/>
      <c r="S1850" s="17"/>
      <c r="T1850" s="17"/>
      <c r="U1850" s="17"/>
      <c r="V1850" s="17"/>
      <c r="W1850" s="17"/>
      <c r="X1850" s="17"/>
      <c r="Y1850" s="17"/>
      <c r="Z1850" s="17"/>
    </row>
    <row r="1851">
      <c r="A1851" s="24"/>
      <c r="B1851" s="477"/>
      <c r="C1851" s="26"/>
      <c r="D1851" s="27"/>
      <c r="E1851" s="27"/>
      <c r="F1851" s="27"/>
      <c r="G1851" s="27"/>
      <c r="H1851" s="28"/>
      <c r="I1851" s="29"/>
      <c r="J1851" s="30"/>
      <c r="K1851" s="17"/>
      <c r="L1851" s="17"/>
      <c r="M1851" s="17"/>
      <c r="N1851" s="17"/>
      <c r="O1851" s="17"/>
      <c r="P1851" s="17"/>
      <c r="Q1851" s="17"/>
      <c r="R1851" s="17"/>
      <c r="S1851" s="17"/>
      <c r="T1851" s="17"/>
      <c r="U1851" s="17"/>
      <c r="V1851" s="17"/>
      <c r="W1851" s="17"/>
      <c r="X1851" s="17"/>
      <c r="Y1851" s="17"/>
      <c r="Z1851" s="17"/>
    </row>
    <row r="1852">
      <c r="A1852" s="24"/>
      <c r="B1852" s="477"/>
      <c r="C1852" s="26"/>
      <c r="D1852" s="27"/>
      <c r="E1852" s="27"/>
      <c r="F1852" s="27"/>
      <c r="G1852" s="27"/>
      <c r="H1852" s="28"/>
      <c r="I1852" s="29"/>
      <c r="J1852" s="30"/>
      <c r="K1852" s="17"/>
      <c r="L1852" s="17"/>
      <c r="M1852" s="17"/>
      <c r="N1852" s="17"/>
      <c r="O1852" s="17"/>
      <c r="P1852" s="17"/>
      <c r="Q1852" s="17"/>
      <c r="R1852" s="17"/>
      <c r="S1852" s="17"/>
      <c r="T1852" s="17"/>
      <c r="U1852" s="17"/>
      <c r="V1852" s="17"/>
      <c r="W1852" s="17"/>
      <c r="X1852" s="17"/>
      <c r="Y1852" s="17"/>
      <c r="Z1852" s="17"/>
    </row>
    <row r="1853">
      <c r="A1853" s="24"/>
      <c r="B1853" s="477"/>
      <c r="C1853" s="26"/>
      <c r="D1853" s="27"/>
      <c r="E1853" s="27"/>
      <c r="F1853" s="27"/>
      <c r="G1853" s="27"/>
      <c r="H1853" s="28"/>
      <c r="I1853" s="29"/>
      <c r="J1853" s="30"/>
      <c r="K1853" s="17"/>
      <c r="L1853" s="17"/>
      <c r="M1853" s="17"/>
      <c r="N1853" s="17"/>
      <c r="O1853" s="17"/>
      <c r="P1853" s="17"/>
      <c r="Q1853" s="17"/>
      <c r="R1853" s="17"/>
      <c r="S1853" s="17"/>
      <c r="T1853" s="17"/>
      <c r="U1853" s="17"/>
      <c r="V1853" s="17"/>
      <c r="W1853" s="17"/>
      <c r="X1853" s="17"/>
      <c r="Y1853" s="17"/>
      <c r="Z1853" s="17"/>
    </row>
    <row r="1854">
      <c r="A1854" s="24"/>
      <c r="B1854" s="477"/>
      <c r="C1854" s="26"/>
      <c r="D1854" s="27"/>
      <c r="E1854" s="27"/>
      <c r="F1854" s="27"/>
      <c r="G1854" s="27"/>
      <c r="H1854" s="28"/>
      <c r="I1854" s="29"/>
      <c r="J1854" s="30"/>
      <c r="K1854" s="17"/>
      <c r="L1854" s="17"/>
      <c r="M1854" s="17"/>
      <c r="N1854" s="17"/>
      <c r="O1854" s="17"/>
      <c r="P1854" s="17"/>
      <c r="Q1854" s="17"/>
      <c r="R1854" s="17"/>
      <c r="S1854" s="17"/>
      <c r="T1854" s="17"/>
      <c r="U1854" s="17"/>
      <c r="V1854" s="17"/>
      <c r="W1854" s="17"/>
      <c r="X1854" s="17"/>
      <c r="Y1854" s="17"/>
      <c r="Z1854" s="17"/>
    </row>
    <row r="1855">
      <c r="A1855" s="24"/>
      <c r="B1855" s="477"/>
      <c r="C1855" s="26"/>
      <c r="D1855" s="27"/>
      <c r="E1855" s="27"/>
      <c r="F1855" s="27"/>
      <c r="G1855" s="27"/>
      <c r="H1855" s="28"/>
      <c r="I1855" s="29"/>
      <c r="J1855" s="30"/>
      <c r="K1855" s="17"/>
      <c r="L1855" s="17"/>
      <c r="M1855" s="17"/>
      <c r="N1855" s="17"/>
      <c r="O1855" s="17"/>
      <c r="P1855" s="17"/>
      <c r="Q1855" s="17"/>
      <c r="R1855" s="17"/>
      <c r="S1855" s="17"/>
      <c r="T1855" s="17"/>
      <c r="U1855" s="17"/>
      <c r="V1855" s="17"/>
      <c r="W1855" s="17"/>
      <c r="X1855" s="17"/>
      <c r="Y1855" s="17"/>
      <c r="Z1855" s="17"/>
    </row>
    <row r="1856">
      <c r="A1856" s="24"/>
      <c r="B1856" s="477"/>
      <c r="C1856" s="26"/>
      <c r="D1856" s="27"/>
      <c r="E1856" s="27"/>
      <c r="F1856" s="27"/>
      <c r="G1856" s="27"/>
      <c r="H1856" s="28"/>
      <c r="I1856" s="29"/>
      <c r="J1856" s="30"/>
      <c r="K1856" s="17"/>
      <c r="L1856" s="17"/>
      <c r="M1856" s="17"/>
      <c r="N1856" s="17"/>
      <c r="O1856" s="17"/>
      <c r="P1856" s="17"/>
      <c r="Q1856" s="17"/>
      <c r="R1856" s="17"/>
      <c r="S1856" s="17"/>
      <c r="T1856" s="17"/>
      <c r="U1856" s="17"/>
      <c r="V1856" s="17"/>
      <c r="W1856" s="17"/>
      <c r="X1856" s="17"/>
      <c r="Y1856" s="17"/>
      <c r="Z1856" s="17"/>
    </row>
    <row r="1857">
      <c r="A1857" s="24"/>
      <c r="B1857" s="477"/>
      <c r="C1857" s="26"/>
      <c r="D1857" s="27"/>
      <c r="E1857" s="27"/>
      <c r="F1857" s="27"/>
      <c r="G1857" s="27"/>
      <c r="H1857" s="28"/>
      <c r="I1857" s="29"/>
      <c r="J1857" s="30"/>
      <c r="K1857" s="17"/>
      <c r="L1857" s="17"/>
      <c r="M1857" s="17"/>
      <c r="N1857" s="17"/>
      <c r="O1857" s="17"/>
      <c r="P1857" s="17"/>
      <c r="Q1857" s="17"/>
      <c r="R1857" s="17"/>
      <c r="S1857" s="17"/>
      <c r="T1857" s="17"/>
      <c r="U1857" s="17"/>
      <c r="V1857" s="17"/>
      <c r="W1857" s="17"/>
      <c r="X1857" s="17"/>
      <c r="Y1857" s="17"/>
      <c r="Z1857" s="17"/>
    </row>
    <row r="1858">
      <c r="A1858" s="24"/>
      <c r="B1858" s="477"/>
      <c r="C1858" s="26"/>
      <c r="D1858" s="27"/>
      <c r="E1858" s="27"/>
      <c r="F1858" s="27"/>
      <c r="G1858" s="27"/>
      <c r="H1858" s="28"/>
      <c r="I1858" s="29"/>
      <c r="J1858" s="30"/>
      <c r="K1858" s="17"/>
      <c r="L1858" s="17"/>
      <c r="M1858" s="17"/>
      <c r="N1858" s="17"/>
      <c r="O1858" s="17"/>
      <c r="P1858" s="17"/>
      <c r="Q1858" s="17"/>
      <c r="R1858" s="17"/>
      <c r="S1858" s="17"/>
      <c r="T1858" s="17"/>
      <c r="U1858" s="17"/>
      <c r="V1858" s="17"/>
      <c r="W1858" s="17"/>
      <c r="X1858" s="17"/>
      <c r="Y1858" s="17"/>
      <c r="Z1858" s="17"/>
    </row>
    <row r="1859">
      <c r="A1859" s="24"/>
      <c r="B1859" s="477"/>
      <c r="C1859" s="26"/>
      <c r="D1859" s="27"/>
      <c r="E1859" s="27"/>
      <c r="F1859" s="27"/>
      <c r="G1859" s="27"/>
      <c r="H1859" s="28"/>
      <c r="I1859" s="29"/>
      <c r="J1859" s="30"/>
      <c r="K1859" s="17"/>
      <c r="L1859" s="17"/>
      <c r="M1859" s="17"/>
      <c r="N1859" s="17"/>
      <c r="O1859" s="17"/>
      <c r="P1859" s="17"/>
      <c r="Q1859" s="17"/>
      <c r="R1859" s="17"/>
      <c r="S1859" s="17"/>
      <c r="T1859" s="17"/>
      <c r="U1859" s="17"/>
      <c r="V1859" s="17"/>
      <c r="W1859" s="17"/>
      <c r="X1859" s="17"/>
      <c r="Y1859" s="17"/>
      <c r="Z1859" s="17"/>
    </row>
    <row r="1860">
      <c r="A1860" s="24"/>
      <c r="B1860" s="477"/>
      <c r="C1860" s="26"/>
      <c r="D1860" s="27"/>
      <c r="E1860" s="27"/>
      <c r="F1860" s="27"/>
      <c r="G1860" s="27"/>
      <c r="H1860" s="28"/>
      <c r="I1860" s="29"/>
      <c r="J1860" s="30"/>
      <c r="K1860" s="17"/>
      <c r="L1860" s="17"/>
      <c r="M1860" s="17"/>
      <c r="N1860" s="17"/>
      <c r="O1860" s="17"/>
      <c r="P1860" s="17"/>
      <c r="Q1860" s="17"/>
      <c r="R1860" s="17"/>
      <c r="S1860" s="17"/>
      <c r="T1860" s="17"/>
      <c r="U1860" s="17"/>
      <c r="V1860" s="17"/>
      <c r="W1860" s="17"/>
      <c r="X1860" s="17"/>
      <c r="Y1860" s="17"/>
      <c r="Z1860" s="17"/>
    </row>
    <row r="1861">
      <c r="A1861" s="24"/>
      <c r="B1861" s="477"/>
      <c r="C1861" s="26"/>
      <c r="D1861" s="27"/>
      <c r="E1861" s="27"/>
      <c r="F1861" s="27"/>
      <c r="G1861" s="27"/>
      <c r="H1861" s="28"/>
      <c r="I1861" s="29"/>
      <c r="J1861" s="30"/>
      <c r="K1861" s="17"/>
      <c r="L1861" s="17"/>
      <c r="M1861" s="17"/>
      <c r="N1861" s="17"/>
      <c r="O1861" s="17"/>
      <c r="P1861" s="17"/>
      <c r="Q1861" s="17"/>
      <c r="R1861" s="17"/>
      <c r="S1861" s="17"/>
      <c r="T1861" s="17"/>
      <c r="U1861" s="17"/>
      <c r="V1861" s="17"/>
      <c r="W1861" s="17"/>
      <c r="X1861" s="17"/>
      <c r="Y1861" s="17"/>
      <c r="Z1861" s="17"/>
    </row>
    <row r="1862">
      <c r="A1862" s="24"/>
      <c r="B1862" s="477"/>
      <c r="C1862" s="26"/>
      <c r="D1862" s="27"/>
      <c r="E1862" s="27"/>
      <c r="F1862" s="27"/>
      <c r="G1862" s="27"/>
      <c r="H1862" s="28"/>
      <c r="I1862" s="29"/>
      <c r="J1862" s="30"/>
      <c r="K1862" s="17"/>
      <c r="L1862" s="17"/>
      <c r="M1862" s="17"/>
      <c r="N1862" s="17"/>
      <c r="O1862" s="17"/>
      <c r="P1862" s="17"/>
      <c r="Q1862" s="17"/>
      <c r="R1862" s="17"/>
      <c r="S1862" s="17"/>
      <c r="T1862" s="17"/>
      <c r="U1862" s="17"/>
      <c r="V1862" s="17"/>
      <c r="W1862" s="17"/>
      <c r="X1862" s="17"/>
      <c r="Y1862" s="17"/>
      <c r="Z1862" s="17"/>
    </row>
    <row r="1863">
      <c r="A1863" s="24"/>
      <c r="B1863" s="477"/>
      <c r="C1863" s="26"/>
      <c r="D1863" s="27"/>
      <c r="E1863" s="27"/>
      <c r="F1863" s="27"/>
      <c r="G1863" s="27"/>
      <c r="H1863" s="28"/>
      <c r="I1863" s="29"/>
      <c r="J1863" s="30"/>
      <c r="K1863" s="17"/>
      <c r="L1863" s="17"/>
      <c r="M1863" s="17"/>
      <c r="N1863" s="17"/>
      <c r="O1863" s="17"/>
      <c r="P1863" s="17"/>
      <c r="Q1863" s="17"/>
      <c r="R1863" s="17"/>
      <c r="S1863" s="17"/>
      <c r="T1863" s="17"/>
      <c r="U1863" s="17"/>
      <c r="V1863" s="17"/>
      <c r="W1863" s="17"/>
      <c r="X1863" s="17"/>
      <c r="Y1863" s="17"/>
      <c r="Z1863" s="17"/>
    </row>
    <row r="1864">
      <c r="A1864" s="24"/>
      <c r="B1864" s="477"/>
      <c r="C1864" s="26"/>
      <c r="D1864" s="27"/>
      <c r="E1864" s="27"/>
      <c r="F1864" s="27"/>
      <c r="G1864" s="27"/>
      <c r="H1864" s="28"/>
      <c r="I1864" s="29"/>
      <c r="J1864" s="30"/>
      <c r="K1864" s="17"/>
      <c r="L1864" s="17"/>
      <c r="M1864" s="17"/>
      <c r="N1864" s="17"/>
      <c r="O1864" s="17"/>
      <c r="P1864" s="17"/>
      <c r="Q1864" s="17"/>
      <c r="R1864" s="17"/>
      <c r="S1864" s="17"/>
      <c r="T1864" s="17"/>
      <c r="U1864" s="17"/>
      <c r="V1864" s="17"/>
      <c r="W1864" s="17"/>
      <c r="X1864" s="17"/>
      <c r="Y1864" s="17"/>
      <c r="Z1864" s="17"/>
    </row>
    <row r="1865">
      <c r="A1865" s="24"/>
      <c r="B1865" s="477"/>
      <c r="C1865" s="26"/>
      <c r="D1865" s="27"/>
      <c r="E1865" s="27"/>
      <c r="F1865" s="27"/>
      <c r="G1865" s="27"/>
      <c r="H1865" s="28"/>
      <c r="I1865" s="29"/>
      <c r="J1865" s="30"/>
      <c r="K1865" s="17"/>
      <c r="L1865" s="17"/>
      <c r="M1865" s="17"/>
      <c r="N1865" s="17"/>
      <c r="O1865" s="17"/>
      <c r="P1865" s="17"/>
      <c r="Q1865" s="17"/>
      <c r="R1865" s="17"/>
      <c r="S1865" s="17"/>
      <c r="T1865" s="17"/>
      <c r="U1865" s="17"/>
      <c r="V1865" s="17"/>
      <c r="W1865" s="17"/>
      <c r="X1865" s="17"/>
      <c r="Y1865" s="17"/>
      <c r="Z1865" s="17"/>
    </row>
    <row r="1866">
      <c r="A1866" s="24"/>
      <c r="B1866" s="477"/>
      <c r="C1866" s="26"/>
      <c r="D1866" s="27"/>
      <c r="E1866" s="27"/>
      <c r="F1866" s="27"/>
      <c r="G1866" s="27"/>
      <c r="H1866" s="28"/>
      <c r="I1866" s="29"/>
      <c r="J1866" s="30"/>
      <c r="K1866" s="17"/>
      <c r="L1866" s="17"/>
      <c r="M1866" s="17"/>
      <c r="N1866" s="17"/>
      <c r="O1866" s="17"/>
      <c r="P1866" s="17"/>
      <c r="Q1866" s="17"/>
      <c r="R1866" s="17"/>
      <c r="S1866" s="17"/>
      <c r="T1866" s="17"/>
      <c r="U1866" s="17"/>
      <c r="V1866" s="17"/>
      <c r="W1866" s="17"/>
      <c r="X1866" s="17"/>
      <c r="Y1866" s="17"/>
      <c r="Z1866" s="17"/>
    </row>
    <row r="1867">
      <c r="A1867" s="24"/>
      <c r="B1867" s="477"/>
      <c r="C1867" s="26"/>
      <c r="D1867" s="27"/>
      <c r="E1867" s="27"/>
      <c r="F1867" s="27"/>
      <c r="G1867" s="27"/>
      <c r="H1867" s="28"/>
      <c r="I1867" s="29"/>
      <c r="J1867" s="30"/>
      <c r="K1867" s="17"/>
      <c r="L1867" s="17"/>
      <c r="M1867" s="17"/>
      <c r="N1867" s="17"/>
      <c r="O1867" s="17"/>
      <c r="P1867" s="17"/>
      <c r="Q1867" s="17"/>
      <c r="R1867" s="17"/>
      <c r="S1867" s="17"/>
      <c r="T1867" s="17"/>
      <c r="U1867" s="17"/>
      <c r="V1867" s="17"/>
      <c r="W1867" s="17"/>
      <c r="X1867" s="17"/>
      <c r="Y1867" s="17"/>
      <c r="Z1867" s="17"/>
    </row>
    <row r="1868">
      <c r="A1868" s="24"/>
      <c r="B1868" s="477"/>
      <c r="C1868" s="26"/>
      <c r="D1868" s="27"/>
      <c r="E1868" s="27"/>
      <c r="F1868" s="27"/>
      <c r="G1868" s="27"/>
      <c r="H1868" s="28"/>
      <c r="I1868" s="29"/>
      <c r="J1868" s="30"/>
      <c r="K1868" s="17"/>
      <c r="L1868" s="17"/>
      <c r="M1868" s="17"/>
      <c r="N1868" s="17"/>
      <c r="O1868" s="17"/>
      <c r="P1868" s="17"/>
      <c r="Q1868" s="17"/>
      <c r="R1868" s="17"/>
      <c r="S1868" s="17"/>
      <c r="T1868" s="17"/>
      <c r="U1868" s="17"/>
      <c r="V1868" s="17"/>
      <c r="W1868" s="17"/>
      <c r="X1868" s="17"/>
      <c r="Y1868" s="17"/>
      <c r="Z1868" s="17"/>
    </row>
    <row r="1869">
      <c r="A1869" s="24"/>
      <c r="B1869" s="477"/>
      <c r="C1869" s="26"/>
      <c r="D1869" s="27"/>
      <c r="E1869" s="27"/>
      <c r="F1869" s="27"/>
      <c r="G1869" s="27"/>
      <c r="H1869" s="28"/>
      <c r="I1869" s="29"/>
      <c r="J1869" s="30"/>
      <c r="K1869" s="17"/>
      <c r="L1869" s="17"/>
      <c r="M1869" s="17"/>
      <c r="N1869" s="17"/>
      <c r="O1869" s="17"/>
      <c r="P1869" s="17"/>
      <c r="Q1869" s="17"/>
      <c r="R1869" s="17"/>
      <c r="S1869" s="17"/>
      <c r="T1869" s="17"/>
      <c r="U1869" s="17"/>
      <c r="V1869" s="17"/>
      <c r="W1869" s="17"/>
      <c r="X1869" s="17"/>
      <c r="Y1869" s="17"/>
      <c r="Z1869" s="17"/>
    </row>
    <row r="1870">
      <c r="A1870" s="24"/>
      <c r="B1870" s="477"/>
      <c r="C1870" s="26"/>
      <c r="D1870" s="27"/>
      <c r="E1870" s="27"/>
      <c r="F1870" s="27"/>
      <c r="G1870" s="27"/>
      <c r="H1870" s="28"/>
      <c r="I1870" s="29"/>
      <c r="J1870" s="30"/>
      <c r="K1870" s="17"/>
      <c r="L1870" s="17"/>
      <c r="M1870" s="17"/>
      <c r="N1870" s="17"/>
      <c r="O1870" s="17"/>
      <c r="P1870" s="17"/>
      <c r="Q1870" s="17"/>
      <c r="R1870" s="17"/>
      <c r="S1870" s="17"/>
      <c r="T1870" s="17"/>
      <c r="U1870" s="17"/>
      <c r="V1870" s="17"/>
      <c r="W1870" s="17"/>
      <c r="X1870" s="17"/>
      <c r="Y1870" s="17"/>
      <c r="Z1870" s="17"/>
    </row>
    <row r="1871">
      <c r="A1871" s="24"/>
      <c r="B1871" s="477"/>
      <c r="C1871" s="26"/>
      <c r="D1871" s="27"/>
      <c r="E1871" s="27"/>
      <c r="F1871" s="27"/>
      <c r="G1871" s="27"/>
      <c r="H1871" s="28"/>
      <c r="I1871" s="29"/>
      <c r="J1871" s="30"/>
      <c r="K1871" s="17"/>
      <c r="L1871" s="17"/>
      <c r="M1871" s="17"/>
      <c r="N1871" s="17"/>
      <c r="O1871" s="17"/>
      <c r="P1871" s="17"/>
      <c r="Q1871" s="17"/>
      <c r="R1871" s="17"/>
      <c r="S1871" s="17"/>
      <c r="T1871" s="17"/>
      <c r="U1871" s="17"/>
      <c r="V1871" s="17"/>
      <c r="W1871" s="17"/>
      <c r="X1871" s="17"/>
      <c r="Y1871" s="17"/>
      <c r="Z1871" s="17"/>
    </row>
    <row r="1872">
      <c r="A1872" s="24"/>
      <c r="B1872" s="477"/>
      <c r="C1872" s="26"/>
      <c r="D1872" s="27"/>
      <c r="E1872" s="27"/>
      <c r="F1872" s="27"/>
      <c r="G1872" s="27"/>
      <c r="H1872" s="28"/>
      <c r="I1872" s="29"/>
      <c r="J1872" s="30"/>
      <c r="K1872" s="17"/>
      <c r="L1872" s="17"/>
      <c r="M1872" s="17"/>
      <c r="N1872" s="17"/>
      <c r="O1872" s="17"/>
      <c r="P1872" s="17"/>
      <c r="Q1872" s="17"/>
      <c r="R1872" s="17"/>
      <c r="S1872" s="17"/>
      <c r="T1872" s="17"/>
      <c r="U1872" s="17"/>
      <c r="V1872" s="17"/>
      <c r="W1872" s="17"/>
      <c r="X1872" s="17"/>
      <c r="Y1872" s="17"/>
      <c r="Z1872" s="17"/>
    </row>
    <row r="1873">
      <c r="A1873" s="24"/>
      <c r="B1873" s="477"/>
      <c r="C1873" s="26"/>
      <c r="D1873" s="27"/>
      <c r="E1873" s="27"/>
      <c r="F1873" s="27"/>
      <c r="G1873" s="27"/>
      <c r="H1873" s="28"/>
      <c r="I1873" s="29"/>
      <c r="J1873" s="30"/>
      <c r="K1873" s="17"/>
      <c r="L1873" s="17"/>
      <c r="M1873" s="17"/>
      <c r="N1873" s="17"/>
      <c r="O1873" s="17"/>
      <c r="P1873" s="17"/>
      <c r="Q1873" s="17"/>
      <c r="R1873" s="17"/>
      <c r="S1873" s="17"/>
      <c r="T1873" s="17"/>
      <c r="U1873" s="17"/>
      <c r="V1873" s="17"/>
      <c r="W1873" s="17"/>
      <c r="X1873" s="17"/>
      <c r="Y1873" s="17"/>
      <c r="Z1873" s="17"/>
    </row>
    <row r="1874">
      <c r="A1874" s="24"/>
      <c r="B1874" s="477"/>
      <c r="C1874" s="26"/>
      <c r="D1874" s="27"/>
      <c r="E1874" s="27"/>
      <c r="F1874" s="27"/>
      <c r="G1874" s="27"/>
      <c r="H1874" s="28"/>
      <c r="I1874" s="29"/>
      <c r="J1874" s="30"/>
      <c r="K1874" s="17"/>
      <c r="L1874" s="17"/>
      <c r="M1874" s="17"/>
      <c r="N1874" s="17"/>
      <c r="O1874" s="17"/>
      <c r="P1874" s="17"/>
      <c r="Q1874" s="17"/>
      <c r="R1874" s="17"/>
      <c r="S1874" s="17"/>
      <c r="T1874" s="17"/>
      <c r="U1874" s="17"/>
      <c r="V1874" s="17"/>
      <c r="W1874" s="17"/>
      <c r="X1874" s="17"/>
      <c r="Y1874" s="17"/>
      <c r="Z1874" s="17"/>
    </row>
    <row r="1875">
      <c r="A1875" s="24"/>
      <c r="B1875" s="477"/>
      <c r="C1875" s="26"/>
      <c r="D1875" s="27"/>
      <c r="E1875" s="27"/>
      <c r="F1875" s="27"/>
      <c r="G1875" s="27"/>
      <c r="H1875" s="28"/>
      <c r="I1875" s="29"/>
      <c r="J1875" s="30"/>
      <c r="K1875" s="17"/>
      <c r="L1875" s="17"/>
      <c r="M1875" s="17"/>
      <c r="N1875" s="17"/>
      <c r="O1875" s="17"/>
      <c r="P1875" s="17"/>
      <c r="Q1875" s="17"/>
      <c r="R1875" s="17"/>
      <c r="S1875" s="17"/>
      <c r="T1875" s="17"/>
      <c r="U1875" s="17"/>
      <c r="V1875" s="17"/>
      <c r="W1875" s="17"/>
      <c r="X1875" s="17"/>
      <c r="Y1875" s="17"/>
      <c r="Z1875" s="17"/>
    </row>
    <row r="1876">
      <c r="A1876" s="24"/>
      <c r="B1876" s="477"/>
      <c r="C1876" s="26"/>
      <c r="D1876" s="27"/>
      <c r="E1876" s="27"/>
      <c r="F1876" s="27"/>
      <c r="G1876" s="27"/>
      <c r="H1876" s="28"/>
      <c r="I1876" s="29"/>
      <c r="J1876" s="30"/>
      <c r="K1876" s="17"/>
      <c r="L1876" s="17"/>
      <c r="M1876" s="17"/>
      <c r="N1876" s="17"/>
      <c r="O1876" s="17"/>
      <c r="P1876" s="17"/>
      <c r="Q1876" s="17"/>
      <c r="R1876" s="17"/>
      <c r="S1876" s="17"/>
      <c r="T1876" s="17"/>
      <c r="U1876" s="17"/>
      <c r="V1876" s="17"/>
      <c r="W1876" s="17"/>
      <c r="X1876" s="17"/>
      <c r="Y1876" s="17"/>
      <c r="Z1876" s="17"/>
    </row>
    <row r="1877">
      <c r="A1877" s="24"/>
      <c r="B1877" s="477"/>
      <c r="C1877" s="26"/>
      <c r="D1877" s="27"/>
      <c r="E1877" s="27"/>
      <c r="F1877" s="27"/>
      <c r="G1877" s="27"/>
      <c r="H1877" s="28"/>
      <c r="I1877" s="29"/>
      <c r="J1877" s="30"/>
      <c r="K1877" s="17"/>
      <c r="L1877" s="17"/>
      <c r="M1877" s="17"/>
      <c r="N1877" s="17"/>
      <c r="O1877" s="17"/>
      <c r="P1877" s="17"/>
      <c r="Q1877" s="17"/>
      <c r="R1877" s="17"/>
      <c r="S1877" s="17"/>
      <c r="T1877" s="17"/>
      <c r="U1877" s="17"/>
      <c r="V1877" s="17"/>
      <c r="W1877" s="17"/>
      <c r="X1877" s="17"/>
      <c r="Y1877" s="17"/>
      <c r="Z1877" s="17"/>
    </row>
    <row r="1878">
      <c r="A1878" s="24"/>
      <c r="B1878" s="477"/>
      <c r="C1878" s="26"/>
      <c r="D1878" s="27"/>
      <c r="E1878" s="27"/>
      <c r="F1878" s="27"/>
      <c r="G1878" s="27"/>
      <c r="H1878" s="28"/>
      <c r="I1878" s="29"/>
      <c r="J1878" s="30"/>
      <c r="K1878" s="17"/>
      <c r="L1878" s="17"/>
      <c r="M1878" s="17"/>
      <c r="N1878" s="17"/>
      <c r="O1878" s="17"/>
      <c r="P1878" s="17"/>
      <c r="Q1878" s="17"/>
      <c r="R1878" s="17"/>
      <c r="S1878" s="17"/>
      <c r="T1878" s="17"/>
      <c r="U1878" s="17"/>
      <c r="V1878" s="17"/>
      <c r="W1878" s="17"/>
      <c r="X1878" s="17"/>
      <c r="Y1878" s="17"/>
      <c r="Z1878" s="17"/>
    </row>
    <row r="1879">
      <c r="A1879" s="24"/>
      <c r="B1879" s="477"/>
      <c r="C1879" s="26"/>
      <c r="D1879" s="27"/>
      <c r="E1879" s="27"/>
      <c r="F1879" s="27"/>
      <c r="G1879" s="27"/>
      <c r="H1879" s="28"/>
      <c r="I1879" s="29"/>
      <c r="J1879" s="30"/>
      <c r="K1879" s="17"/>
      <c r="L1879" s="17"/>
      <c r="M1879" s="17"/>
      <c r="N1879" s="17"/>
      <c r="O1879" s="17"/>
      <c r="P1879" s="17"/>
      <c r="Q1879" s="17"/>
      <c r="R1879" s="17"/>
      <c r="S1879" s="17"/>
      <c r="T1879" s="17"/>
      <c r="U1879" s="17"/>
      <c r="V1879" s="17"/>
      <c r="W1879" s="17"/>
      <c r="X1879" s="17"/>
      <c r="Y1879" s="17"/>
      <c r="Z1879" s="17"/>
    </row>
    <row r="1880">
      <c r="A1880" s="24"/>
      <c r="B1880" s="477"/>
      <c r="C1880" s="26"/>
      <c r="D1880" s="27"/>
      <c r="E1880" s="27"/>
      <c r="F1880" s="27"/>
      <c r="G1880" s="27"/>
      <c r="H1880" s="28"/>
      <c r="I1880" s="29"/>
      <c r="J1880" s="30"/>
      <c r="K1880" s="17"/>
      <c r="L1880" s="17"/>
      <c r="M1880" s="17"/>
      <c r="N1880" s="17"/>
      <c r="O1880" s="17"/>
      <c r="P1880" s="17"/>
      <c r="Q1880" s="17"/>
      <c r="R1880" s="17"/>
      <c r="S1880" s="17"/>
      <c r="T1880" s="17"/>
      <c r="U1880" s="17"/>
      <c r="V1880" s="17"/>
      <c r="W1880" s="17"/>
      <c r="X1880" s="17"/>
      <c r="Y1880" s="17"/>
      <c r="Z1880" s="17"/>
    </row>
    <row r="1881">
      <c r="A1881" s="24"/>
      <c r="B1881" s="477"/>
      <c r="C1881" s="26"/>
      <c r="D1881" s="27"/>
      <c r="E1881" s="27"/>
      <c r="F1881" s="27"/>
      <c r="G1881" s="27"/>
      <c r="H1881" s="28"/>
      <c r="I1881" s="29"/>
      <c r="J1881" s="30"/>
      <c r="K1881" s="17"/>
      <c r="L1881" s="17"/>
      <c r="M1881" s="17"/>
      <c r="N1881" s="17"/>
      <c r="O1881" s="17"/>
      <c r="P1881" s="17"/>
      <c r="Q1881" s="17"/>
      <c r="R1881" s="17"/>
      <c r="S1881" s="17"/>
      <c r="T1881" s="17"/>
      <c r="U1881" s="17"/>
      <c r="V1881" s="17"/>
      <c r="W1881" s="17"/>
      <c r="X1881" s="17"/>
      <c r="Y1881" s="17"/>
      <c r="Z1881" s="17"/>
    </row>
    <row r="1882">
      <c r="A1882" s="24"/>
      <c r="B1882" s="477"/>
      <c r="C1882" s="26"/>
      <c r="D1882" s="27"/>
      <c r="E1882" s="27"/>
      <c r="F1882" s="27"/>
      <c r="G1882" s="27"/>
      <c r="H1882" s="28"/>
      <c r="I1882" s="29"/>
      <c r="J1882" s="30"/>
      <c r="K1882" s="17"/>
      <c r="L1882" s="17"/>
      <c r="M1882" s="17"/>
      <c r="N1882" s="17"/>
      <c r="O1882" s="17"/>
      <c r="P1882" s="17"/>
      <c r="Q1882" s="17"/>
      <c r="R1882" s="17"/>
      <c r="S1882" s="17"/>
      <c r="T1882" s="17"/>
      <c r="U1882" s="17"/>
      <c r="V1882" s="17"/>
      <c r="W1882" s="17"/>
      <c r="X1882" s="17"/>
      <c r="Y1882" s="17"/>
      <c r="Z1882" s="17"/>
    </row>
    <row r="1883">
      <c r="A1883" s="24"/>
      <c r="B1883" s="477"/>
      <c r="C1883" s="26"/>
      <c r="D1883" s="27"/>
      <c r="E1883" s="27"/>
      <c r="F1883" s="27"/>
      <c r="G1883" s="27"/>
      <c r="H1883" s="28"/>
      <c r="I1883" s="29"/>
      <c r="J1883" s="30"/>
      <c r="K1883" s="17"/>
      <c r="L1883" s="17"/>
      <c r="M1883" s="17"/>
      <c r="N1883" s="17"/>
      <c r="O1883" s="17"/>
      <c r="P1883" s="17"/>
      <c r="Q1883" s="17"/>
      <c r="R1883" s="17"/>
      <c r="S1883" s="17"/>
      <c r="T1883" s="17"/>
      <c r="U1883" s="17"/>
      <c r="V1883" s="17"/>
      <c r="W1883" s="17"/>
      <c r="X1883" s="17"/>
      <c r="Y1883" s="17"/>
      <c r="Z1883" s="17"/>
    </row>
    <row r="1884">
      <c r="A1884" s="24"/>
      <c r="B1884" s="477"/>
      <c r="C1884" s="26"/>
      <c r="D1884" s="27"/>
      <c r="E1884" s="27"/>
      <c r="F1884" s="27"/>
      <c r="G1884" s="27"/>
      <c r="H1884" s="28"/>
      <c r="I1884" s="29"/>
      <c r="J1884" s="30"/>
      <c r="K1884" s="17"/>
      <c r="L1884" s="17"/>
      <c r="M1884" s="17"/>
      <c r="N1884" s="17"/>
      <c r="O1884" s="17"/>
      <c r="P1884" s="17"/>
      <c r="Q1884" s="17"/>
      <c r="R1884" s="17"/>
      <c r="S1884" s="17"/>
      <c r="T1884" s="17"/>
      <c r="U1884" s="17"/>
      <c r="V1884" s="17"/>
      <c r="W1884" s="17"/>
      <c r="X1884" s="17"/>
      <c r="Y1884" s="17"/>
      <c r="Z1884" s="17"/>
    </row>
    <row r="1885">
      <c r="A1885" s="24"/>
      <c r="B1885" s="477"/>
      <c r="C1885" s="26"/>
      <c r="D1885" s="27"/>
      <c r="E1885" s="27"/>
      <c r="F1885" s="27"/>
      <c r="G1885" s="27"/>
      <c r="H1885" s="28"/>
      <c r="I1885" s="29"/>
      <c r="J1885" s="30"/>
      <c r="K1885" s="17"/>
      <c r="L1885" s="17"/>
      <c r="M1885" s="17"/>
      <c r="N1885" s="17"/>
      <c r="O1885" s="17"/>
      <c r="P1885" s="17"/>
      <c r="Q1885" s="17"/>
      <c r="R1885" s="17"/>
      <c r="S1885" s="17"/>
      <c r="T1885" s="17"/>
      <c r="U1885" s="17"/>
      <c r="V1885" s="17"/>
      <c r="W1885" s="17"/>
      <c r="X1885" s="17"/>
      <c r="Y1885" s="17"/>
      <c r="Z1885" s="17"/>
    </row>
    <row r="1886">
      <c r="A1886" s="24"/>
      <c r="B1886" s="477"/>
      <c r="C1886" s="26"/>
      <c r="D1886" s="27"/>
      <c r="E1886" s="27"/>
      <c r="F1886" s="27"/>
      <c r="G1886" s="27"/>
      <c r="H1886" s="28"/>
      <c r="I1886" s="29"/>
      <c r="J1886" s="30"/>
      <c r="K1886" s="17"/>
      <c r="L1886" s="17"/>
      <c r="M1886" s="17"/>
      <c r="N1886" s="17"/>
      <c r="O1886" s="17"/>
      <c r="P1886" s="17"/>
      <c r="Q1886" s="17"/>
      <c r="R1886" s="17"/>
      <c r="S1886" s="17"/>
      <c r="T1886" s="17"/>
      <c r="U1886" s="17"/>
      <c r="V1886" s="17"/>
      <c r="W1886" s="17"/>
      <c r="X1886" s="17"/>
      <c r="Y1886" s="17"/>
      <c r="Z1886" s="17"/>
    </row>
    <row r="1887">
      <c r="A1887" s="24"/>
      <c r="B1887" s="477"/>
      <c r="C1887" s="26"/>
      <c r="D1887" s="27"/>
      <c r="E1887" s="27"/>
      <c r="F1887" s="27"/>
      <c r="G1887" s="27"/>
      <c r="H1887" s="28"/>
      <c r="I1887" s="29"/>
      <c r="J1887" s="30"/>
      <c r="K1887" s="17"/>
      <c r="L1887" s="17"/>
      <c r="M1887" s="17"/>
      <c r="N1887" s="17"/>
      <c r="O1887" s="17"/>
      <c r="P1887" s="17"/>
      <c r="Q1887" s="17"/>
      <c r="R1887" s="17"/>
      <c r="S1887" s="17"/>
      <c r="T1887" s="17"/>
      <c r="U1887" s="17"/>
      <c r="V1887" s="17"/>
      <c r="W1887" s="17"/>
      <c r="X1887" s="17"/>
      <c r="Y1887" s="17"/>
      <c r="Z1887" s="17"/>
    </row>
    <row r="1888">
      <c r="A1888" s="24"/>
      <c r="B1888" s="477"/>
      <c r="C1888" s="26"/>
      <c r="D1888" s="27"/>
      <c r="E1888" s="27"/>
      <c r="F1888" s="27"/>
      <c r="G1888" s="27"/>
      <c r="H1888" s="28"/>
      <c r="I1888" s="29"/>
      <c r="J1888" s="30"/>
      <c r="K1888" s="17"/>
      <c r="L1888" s="17"/>
      <c r="M1888" s="17"/>
      <c r="N1888" s="17"/>
      <c r="O1888" s="17"/>
      <c r="P1888" s="17"/>
      <c r="Q1888" s="17"/>
      <c r="R1888" s="17"/>
      <c r="S1888" s="17"/>
      <c r="T1888" s="17"/>
      <c r="U1888" s="17"/>
      <c r="V1888" s="17"/>
      <c r="W1888" s="17"/>
      <c r="X1888" s="17"/>
      <c r="Y1888" s="17"/>
      <c r="Z1888" s="17"/>
    </row>
    <row r="1889">
      <c r="A1889" s="24"/>
      <c r="B1889" s="477"/>
      <c r="C1889" s="26"/>
      <c r="D1889" s="27"/>
      <c r="E1889" s="27"/>
      <c r="F1889" s="27"/>
      <c r="G1889" s="27"/>
      <c r="H1889" s="28"/>
      <c r="I1889" s="29"/>
      <c r="J1889" s="30"/>
      <c r="K1889" s="17"/>
      <c r="L1889" s="17"/>
      <c r="M1889" s="17"/>
      <c r="N1889" s="17"/>
      <c r="O1889" s="17"/>
      <c r="P1889" s="17"/>
      <c r="Q1889" s="17"/>
      <c r="R1889" s="17"/>
      <c r="S1889" s="17"/>
      <c r="T1889" s="17"/>
      <c r="U1889" s="17"/>
      <c r="V1889" s="17"/>
      <c r="W1889" s="17"/>
      <c r="X1889" s="17"/>
      <c r="Y1889" s="17"/>
      <c r="Z1889" s="17"/>
    </row>
    <row r="1890">
      <c r="A1890" s="24"/>
      <c r="B1890" s="477"/>
      <c r="C1890" s="26"/>
      <c r="D1890" s="27"/>
      <c r="E1890" s="27"/>
      <c r="F1890" s="27"/>
      <c r="G1890" s="27"/>
      <c r="H1890" s="28"/>
      <c r="I1890" s="29"/>
      <c r="J1890" s="30"/>
      <c r="K1890" s="17"/>
      <c r="L1890" s="17"/>
      <c r="M1890" s="17"/>
      <c r="N1890" s="17"/>
      <c r="O1890" s="17"/>
      <c r="P1890" s="17"/>
      <c r="Q1890" s="17"/>
      <c r="R1890" s="17"/>
      <c r="S1890" s="17"/>
      <c r="T1890" s="17"/>
      <c r="U1890" s="17"/>
      <c r="V1890" s="17"/>
      <c r="W1890" s="17"/>
      <c r="X1890" s="17"/>
      <c r="Y1890" s="17"/>
      <c r="Z1890" s="17"/>
    </row>
    <row r="1891">
      <c r="A1891" s="24"/>
      <c r="B1891" s="477"/>
      <c r="C1891" s="26"/>
      <c r="D1891" s="27"/>
      <c r="E1891" s="27"/>
      <c r="F1891" s="27"/>
      <c r="G1891" s="27"/>
      <c r="H1891" s="28"/>
      <c r="I1891" s="29"/>
      <c r="J1891" s="30"/>
      <c r="K1891" s="17"/>
      <c r="L1891" s="17"/>
      <c r="M1891" s="17"/>
      <c r="N1891" s="17"/>
      <c r="O1891" s="17"/>
      <c r="P1891" s="17"/>
      <c r="Q1891" s="17"/>
      <c r="R1891" s="17"/>
      <c r="S1891" s="17"/>
      <c r="T1891" s="17"/>
      <c r="U1891" s="17"/>
      <c r="V1891" s="17"/>
      <c r="W1891" s="17"/>
      <c r="X1891" s="17"/>
      <c r="Y1891" s="17"/>
      <c r="Z1891" s="17"/>
    </row>
    <row r="1892">
      <c r="A1892" s="24"/>
      <c r="B1892" s="477"/>
      <c r="C1892" s="26"/>
      <c r="D1892" s="27"/>
      <c r="E1892" s="27"/>
      <c r="F1892" s="27"/>
      <c r="G1892" s="27"/>
      <c r="H1892" s="28"/>
      <c r="I1892" s="29"/>
      <c r="J1892" s="30"/>
      <c r="K1892" s="17"/>
      <c r="L1892" s="17"/>
      <c r="M1892" s="17"/>
      <c r="N1892" s="17"/>
      <c r="O1892" s="17"/>
      <c r="P1892" s="17"/>
      <c r="Q1892" s="17"/>
      <c r="R1892" s="17"/>
      <c r="S1892" s="17"/>
      <c r="T1892" s="17"/>
      <c r="U1892" s="17"/>
      <c r="V1892" s="17"/>
      <c r="W1892" s="17"/>
      <c r="X1892" s="17"/>
      <c r="Y1892" s="17"/>
      <c r="Z1892" s="17"/>
    </row>
    <row r="1893">
      <c r="A1893" s="24"/>
      <c r="B1893" s="477"/>
      <c r="C1893" s="26"/>
      <c r="D1893" s="27"/>
      <c r="E1893" s="27"/>
      <c r="F1893" s="27"/>
      <c r="G1893" s="27"/>
      <c r="H1893" s="28"/>
      <c r="I1893" s="29"/>
      <c r="J1893" s="30"/>
      <c r="K1893" s="17"/>
      <c r="L1893" s="17"/>
      <c r="M1893" s="17"/>
      <c r="N1893" s="17"/>
      <c r="O1893" s="17"/>
      <c r="P1893" s="17"/>
      <c r="Q1893" s="17"/>
      <c r="R1893" s="17"/>
      <c r="S1893" s="17"/>
      <c r="T1893" s="17"/>
      <c r="U1893" s="17"/>
      <c r="V1893" s="17"/>
      <c r="W1893" s="17"/>
      <c r="X1893" s="17"/>
      <c r="Y1893" s="17"/>
      <c r="Z1893" s="17"/>
    </row>
    <row r="1894">
      <c r="A1894" s="24"/>
      <c r="B1894" s="477"/>
      <c r="C1894" s="26"/>
      <c r="D1894" s="27"/>
      <c r="E1894" s="27"/>
      <c r="F1894" s="27"/>
      <c r="G1894" s="27"/>
      <c r="H1894" s="28"/>
      <c r="I1894" s="29"/>
      <c r="J1894" s="30"/>
      <c r="K1894" s="17"/>
      <c r="L1894" s="17"/>
      <c r="M1894" s="17"/>
      <c r="N1894" s="17"/>
      <c r="O1894" s="17"/>
      <c r="P1894" s="17"/>
      <c r="Q1894" s="17"/>
      <c r="R1894" s="17"/>
      <c r="S1894" s="17"/>
      <c r="T1894" s="17"/>
      <c r="U1894" s="17"/>
      <c r="V1894" s="17"/>
      <c r="W1894" s="17"/>
      <c r="X1894" s="17"/>
      <c r="Y1894" s="17"/>
      <c r="Z1894" s="17"/>
    </row>
    <row r="1895">
      <c r="A1895" s="24"/>
      <c r="B1895" s="477"/>
      <c r="C1895" s="26"/>
      <c r="D1895" s="27"/>
      <c r="E1895" s="27"/>
      <c r="F1895" s="27"/>
      <c r="G1895" s="27"/>
      <c r="H1895" s="28"/>
      <c r="I1895" s="29"/>
      <c r="J1895" s="30"/>
      <c r="K1895" s="17"/>
      <c r="L1895" s="17"/>
      <c r="M1895" s="17"/>
      <c r="N1895" s="17"/>
      <c r="O1895" s="17"/>
      <c r="P1895" s="17"/>
      <c r="Q1895" s="17"/>
      <c r="R1895" s="17"/>
      <c r="S1895" s="17"/>
      <c r="T1895" s="17"/>
      <c r="U1895" s="17"/>
      <c r="V1895" s="17"/>
      <c r="W1895" s="17"/>
      <c r="X1895" s="17"/>
      <c r="Y1895" s="17"/>
      <c r="Z1895" s="17"/>
    </row>
    <row r="1896">
      <c r="A1896" s="24"/>
      <c r="B1896" s="477"/>
      <c r="C1896" s="26"/>
      <c r="D1896" s="27"/>
      <c r="E1896" s="27"/>
      <c r="F1896" s="27"/>
      <c r="G1896" s="27"/>
      <c r="H1896" s="28"/>
      <c r="I1896" s="29"/>
      <c r="J1896" s="30"/>
      <c r="K1896" s="17"/>
      <c r="L1896" s="17"/>
      <c r="M1896" s="17"/>
      <c r="N1896" s="17"/>
      <c r="O1896" s="17"/>
      <c r="P1896" s="17"/>
      <c r="Q1896" s="17"/>
      <c r="R1896" s="17"/>
      <c r="S1896" s="17"/>
      <c r="T1896" s="17"/>
      <c r="U1896" s="17"/>
      <c r="V1896" s="17"/>
      <c r="W1896" s="17"/>
      <c r="X1896" s="17"/>
      <c r="Y1896" s="17"/>
      <c r="Z1896" s="17"/>
    </row>
    <row r="1897">
      <c r="A1897" s="24"/>
      <c r="B1897" s="477"/>
      <c r="C1897" s="26"/>
      <c r="D1897" s="27"/>
      <c r="E1897" s="27"/>
      <c r="F1897" s="27"/>
      <c r="G1897" s="27"/>
      <c r="H1897" s="28"/>
      <c r="I1897" s="29"/>
      <c r="J1897" s="30"/>
      <c r="K1897" s="17"/>
      <c r="L1897" s="17"/>
      <c r="M1897" s="17"/>
      <c r="N1897" s="17"/>
      <c r="O1897" s="17"/>
      <c r="P1897" s="17"/>
      <c r="Q1897" s="17"/>
      <c r="R1897" s="17"/>
      <c r="S1897" s="17"/>
      <c r="T1897" s="17"/>
      <c r="U1897" s="17"/>
      <c r="V1897" s="17"/>
      <c r="W1897" s="17"/>
      <c r="X1897" s="17"/>
      <c r="Y1897" s="17"/>
      <c r="Z1897" s="17"/>
    </row>
    <row r="1898">
      <c r="A1898" s="24"/>
      <c r="B1898" s="477"/>
      <c r="C1898" s="26"/>
      <c r="D1898" s="27"/>
      <c r="E1898" s="27"/>
      <c r="F1898" s="27"/>
      <c r="G1898" s="27"/>
      <c r="H1898" s="28"/>
      <c r="I1898" s="29"/>
      <c r="J1898" s="30"/>
      <c r="K1898" s="17"/>
      <c r="L1898" s="17"/>
      <c r="M1898" s="17"/>
      <c r="N1898" s="17"/>
      <c r="O1898" s="17"/>
      <c r="P1898" s="17"/>
      <c r="Q1898" s="17"/>
      <c r="R1898" s="17"/>
      <c r="S1898" s="17"/>
      <c r="T1898" s="17"/>
      <c r="U1898" s="17"/>
      <c r="V1898" s="17"/>
      <c r="W1898" s="17"/>
      <c r="X1898" s="17"/>
      <c r="Y1898" s="17"/>
      <c r="Z1898" s="17"/>
    </row>
    <row r="1899">
      <c r="A1899" s="24"/>
      <c r="B1899" s="477"/>
      <c r="C1899" s="26"/>
      <c r="D1899" s="27"/>
      <c r="E1899" s="27"/>
      <c r="F1899" s="27"/>
      <c r="G1899" s="27"/>
      <c r="H1899" s="28"/>
      <c r="I1899" s="29"/>
      <c r="J1899" s="30"/>
      <c r="K1899" s="17"/>
      <c r="L1899" s="17"/>
      <c r="M1899" s="17"/>
      <c r="N1899" s="17"/>
      <c r="O1899" s="17"/>
      <c r="P1899" s="17"/>
      <c r="Q1899" s="17"/>
      <c r="R1899" s="17"/>
      <c r="S1899" s="17"/>
      <c r="T1899" s="17"/>
      <c r="U1899" s="17"/>
      <c r="V1899" s="17"/>
      <c r="W1899" s="17"/>
      <c r="X1899" s="17"/>
      <c r="Y1899" s="17"/>
      <c r="Z1899" s="17"/>
    </row>
    <row r="1900">
      <c r="A1900" s="24"/>
      <c r="B1900" s="477"/>
      <c r="C1900" s="26"/>
      <c r="D1900" s="27"/>
      <c r="E1900" s="27"/>
      <c r="F1900" s="27"/>
      <c r="G1900" s="27"/>
      <c r="H1900" s="28"/>
      <c r="I1900" s="29"/>
      <c r="J1900" s="30"/>
      <c r="K1900" s="17"/>
      <c r="L1900" s="17"/>
      <c r="M1900" s="17"/>
      <c r="N1900" s="17"/>
      <c r="O1900" s="17"/>
      <c r="P1900" s="17"/>
      <c r="Q1900" s="17"/>
      <c r="R1900" s="17"/>
      <c r="S1900" s="17"/>
      <c r="T1900" s="17"/>
      <c r="U1900" s="17"/>
      <c r="V1900" s="17"/>
      <c r="W1900" s="17"/>
      <c r="X1900" s="17"/>
      <c r="Y1900" s="17"/>
      <c r="Z1900" s="17"/>
    </row>
    <row r="1901">
      <c r="A1901" s="24"/>
      <c r="B1901" s="477"/>
      <c r="C1901" s="26"/>
      <c r="D1901" s="27"/>
      <c r="E1901" s="27"/>
      <c r="F1901" s="27"/>
      <c r="G1901" s="27"/>
      <c r="H1901" s="28"/>
      <c r="I1901" s="29"/>
      <c r="J1901" s="30"/>
      <c r="K1901" s="17"/>
      <c r="L1901" s="17"/>
      <c r="M1901" s="17"/>
      <c r="N1901" s="17"/>
      <c r="O1901" s="17"/>
      <c r="P1901" s="17"/>
      <c r="Q1901" s="17"/>
      <c r="R1901" s="17"/>
      <c r="S1901" s="17"/>
      <c r="T1901" s="17"/>
      <c r="U1901" s="17"/>
      <c r="V1901" s="17"/>
      <c r="W1901" s="17"/>
      <c r="X1901" s="17"/>
      <c r="Y1901" s="17"/>
      <c r="Z1901" s="17"/>
    </row>
    <row r="1902">
      <c r="A1902" s="24"/>
      <c r="B1902" s="477"/>
      <c r="C1902" s="26"/>
      <c r="D1902" s="27"/>
      <c r="E1902" s="27"/>
      <c r="F1902" s="27"/>
      <c r="G1902" s="27"/>
      <c r="H1902" s="28"/>
      <c r="I1902" s="29"/>
      <c r="J1902" s="30"/>
      <c r="K1902" s="17"/>
      <c r="L1902" s="17"/>
      <c r="M1902" s="17"/>
      <c r="N1902" s="17"/>
      <c r="O1902" s="17"/>
      <c r="P1902" s="17"/>
      <c r="Q1902" s="17"/>
      <c r="R1902" s="17"/>
      <c r="S1902" s="17"/>
      <c r="T1902" s="17"/>
      <c r="U1902" s="17"/>
      <c r="V1902" s="17"/>
      <c r="W1902" s="17"/>
      <c r="X1902" s="17"/>
      <c r="Y1902" s="17"/>
      <c r="Z1902" s="17"/>
    </row>
    <row r="1903">
      <c r="A1903" s="24"/>
      <c r="B1903" s="477"/>
      <c r="C1903" s="26"/>
      <c r="D1903" s="27"/>
      <c r="E1903" s="27"/>
      <c r="F1903" s="27"/>
      <c r="G1903" s="27"/>
      <c r="H1903" s="28"/>
      <c r="I1903" s="29"/>
      <c r="J1903" s="30"/>
      <c r="K1903" s="17"/>
      <c r="L1903" s="17"/>
      <c r="M1903" s="17"/>
      <c r="N1903" s="17"/>
      <c r="O1903" s="17"/>
      <c r="P1903" s="17"/>
      <c r="Q1903" s="17"/>
      <c r="R1903" s="17"/>
      <c r="S1903" s="17"/>
      <c r="T1903" s="17"/>
      <c r="U1903" s="17"/>
      <c r="V1903" s="17"/>
      <c r="W1903" s="17"/>
      <c r="X1903" s="17"/>
      <c r="Y1903" s="17"/>
      <c r="Z1903" s="17"/>
    </row>
    <row r="1904">
      <c r="A1904" s="24"/>
      <c r="B1904" s="477"/>
      <c r="C1904" s="26"/>
      <c r="D1904" s="27"/>
      <c r="E1904" s="27"/>
      <c r="F1904" s="27"/>
      <c r="G1904" s="27"/>
      <c r="H1904" s="28"/>
      <c r="I1904" s="29"/>
      <c r="J1904" s="30"/>
      <c r="K1904" s="17"/>
      <c r="L1904" s="17"/>
      <c r="M1904" s="17"/>
      <c r="N1904" s="17"/>
      <c r="O1904" s="17"/>
      <c r="P1904" s="17"/>
      <c r="Q1904" s="17"/>
      <c r="R1904" s="17"/>
      <c r="S1904" s="17"/>
      <c r="T1904" s="17"/>
      <c r="U1904" s="17"/>
      <c r="V1904" s="17"/>
      <c r="W1904" s="17"/>
      <c r="X1904" s="17"/>
      <c r="Y1904" s="17"/>
      <c r="Z1904" s="17"/>
    </row>
    <row r="1905">
      <c r="A1905" s="24"/>
      <c r="B1905" s="477"/>
      <c r="C1905" s="26"/>
      <c r="D1905" s="27"/>
      <c r="E1905" s="27"/>
      <c r="F1905" s="27"/>
      <c r="G1905" s="27"/>
      <c r="H1905" s="28"/>
      <c r="I1905" s="29"/>
      <c r="J1905" s="30"/>
      <c r="K1905" s="17"/>
      <c r="L1905" s="17"/>
      <c r="M1905" s="17"/>
      <c r="N1905" s="17"/>
      <c r="O1905" s="17"/>
      <c r="P1905" s="17"/>
      <c r="Q1905" s="17"/>
      <c r="R1905" s="17"/>
      <c r="S1905" s="17"/>
      <c r="T1905" s="17"/>
      <c r="U1905" s="17"/>
      <c r="V1905" s="17"/>
      <c r="W1905" s="17"/>
      <c r="X1905" s="17"/>
      <c r="Y1905" s="17"/>
      <c r="Z1905" s="17"/>
    </row>
    <row r="1906">
      <c r="A1906" s="24"/>
      <c r="B1906" s="477"/>
      <c r="C1906" s="26"/>
      <c r="D1906" s="27"/>
      <c r="E1906" s="27"/>
      <c r="F1906" s="27"/>
      <c r="G1906" s="27"/>
      <c r="H1906" s="28"/>
      <c r="I1906" s="29"/>
      <c r="J1906" s="30"/>
      <c r="K1906" s="17"/>
      <c r="L1906" s="17"/>
      <c r="M1906" s="17"/>
      <c r="N1906" s="17"/>
      <c r="O1906" s="17"/>
      <c r="P1906" s="17"/>
      <c r="Q1906" s="17"/>
      <c r="R1906" s="17"/>
      <c r="S1906" s="17"/>
      <c r="T1906" s="17"/>
      <c r="U1906" s="17"/>
      <c r="V1906" s="17"/>
      <c r="W1906" s="17"/>
      <c r="X1906" s="17"/>
      <c r="Y1906" s="17"/>
      <c r="Z1906" s="17"/>
    </row>
    <row r="1907">
      <c r="A1907" s="24"/>
      <c r="B1907" s="477"/>
      <c r="C1907" s="26"/>
      <c r="D1907" s="27"/>
      <c r="E1907" s="27"/>
      <c r="F1907" s="27"/>
      <c r="G1907" s="27"/>
      <c r="H1907" s="28"/>
      <c r="I1907" s="29"/>
      <c r="J1907" s="30"/>
      <c r="K1907" s="17"/>
      <c r="L1907" s="17"/>
      <c r="M1907" s="17"/>
      <c r="N1907" s="17"/>
      <c r="O1907" s="17"/>
      <c r="P1907" s="17"/>
      <c r="Q1907" s="17"/>
      <c r="R1907" s="17"/>
      <c r="S1907" s="17"/>
      <c r="T1907" s="17"/>
      <c r="U1907" s="17"/>
      <c r="V1907" s="17"/>
      <c r="W1907" s="17"/>
      <c r="X1907" s="17"/>
      <c r="Y1907" s="17"/>
      <c r="Z1907" s="17"/>
    </row>
    <row r="1908">
      <c r="A1908" s="24"/>
      <c r="B1908" s="477"/>
      <c r="C1908" s="26"/>
      <c r="D1908" s="27"/>
      <c r="E1908" s="27"/>
      <c r="F1908" s="27"/>
      <c r="G1908" s="27"/>
      <c r="H1908" s="28"/>
      <c r="I1908" s="29"/>
      <c r="J1908" s="30"/>
      <c r="K1908" s="17"/>
      <c r="L1908" s="17"/>
      <c r="M1908" s="17"/>
      <c r="N1908" s="17"/>
      <c r="O1908" s="17"/>
      <c r="P1908" s="17"/>
      <c r="Q1908" s="17"/>
      <c r="R1908" s="17"/>
      <c r="S1908" s="17"/>
      <c r="T1908" s="17"/>
      <c r="U1908" s="17"/>
      <c r="V1908" s="17"/>
      <c r="W1908" s="17"/>
      <c r="X1908" s="17"/>
      <c r="Y1908" s="17"/>
      <c r="Z1908" s="17"/>
    </row>
    <row r="1909">
      <c r="A1909" s="24"/>
      <c r="B1909" s="477"/>
      <c r="C1909" s="26"/>
      <c r="D1909" s="27"/>
      <c r="E1909" s="27"/>
      <c r="F1909" s="27"/>
      <c r="G1909" s="27"/>
      <c r="H1909" s="28"/>
      <c r="I1909" s="29"/>
      <c r="J1909" s="30"/>
      <c r="K1909" s="17"/>
      <c r="L1909" s="17"/>
      <c r="M1909" s="17"/>
      <c r="N1909" s="17"/>
      <c r="O1909" s="17"/>
      <c r="P1909" s="17"/>
      <c r="Q1909" s="17"/>
      <c r="R1909" s="17"/>
      <c r="S1909" s="17"/>
      <c r="T1909" s="17"/>
      <c r="U1909" s="17"/>
      <c r="V1909" s="17"/>
      <c r="W1909" s="17"/>
      <c r="X1909" s="17"/>
      <c r="Y1909" s="17"/>
      <c r="Z1909" s="17"/>
    </row>
    <row r="1910">
      <c r="A1910" s="24"/>
      <c r="B1910" s="477"/>
      <c r="C1910" s="26"/>
      <c r="D1910" s="27"/>
      <c r="E1910" s="27"/>
      <c r="F1910" s="27"/>
      <c r="G1910" s="27"/>
      <c r="H1910" s="28"/>
      <c r="I1910" s="29"/>
      <c r="J1910" s="30"/>
      <c r="K1910" s="17"/>
      <c r="L1910" s="17"/>
      <c r="M1910" s="17"/>
      <c r="N1910" s="17"/>
      <c r="O1910" s="17"/>
      <c r="P1910" s="17"/>
      <c r="Q1910" s="17"/>
      <c r="R1910" s="17"/>
      <c r="S1910" s="17"/>
      <c r="T1910" s="17"/>
      <c r="U1910" s="17"/>
      <c r="V1910" s="17"/>
      <c r="W1910" s="17"/>
      <c r="X1910" s="17"/>
      <c r="Y1910" s="17"/>
      <c r="Z1910" s="17"/>
    </row>
    <row r="1911">
      <c r="A1911" s="24"/>
      <c r="B1911" s="477"/>
      <c r="C1911" s="26"/>
      <c r="D1911" s="27"/>
      <c r="E1911" s="27"/>
      <c r="F1911" s="27"/>
      <c r="G1911" s="27"/>
      <c r="H1911" s="28"/>
      <c r="I1911" s="29"/>
      <c r="J1911" s="30"/>
      <c r="K1911" s="17"/>
      <c r="L1911" s="17"/>
      <c r="M1911" s="17"/>
      <c r="N1911" s="17"/>
      <c r="O1911" s="17"/>
      <c r="P1911" s="17"/>
      <c r="Q1911" s="17"/>
      <c r="R1911" s="17"/>
      <c r="S1911" s="17"/>
      <c r="T1911" s="17"/>
      <c r="U1911" s="17"/>
      <c r="V1911" s="17"/>
      <c r="W1911" s="17"/>
      <c r="X1911" s="17"/>
      <c r="Y1911" s="17"/>
      <c r="Z1911" s="17"/>
    </row>
    <row r="1912">
      <c r="A1912" s="24"/>
      <c r="B1912" s="477"/>
      <c r="C1912" s="26"/>
      <c r="D1912" s="27"/>
      <c r="E1912" s="27"/>
      <c r="F1912" s="27"/>
      <c r="G1912" s="27"/>
      <c r="H1912" s="28"/>
      <c r="I1912" s="29"/>
      <c r="J1912" s="30"/>
      <c r="K1912" s="17"/>
      <c r="L1912" s="17"/>
      <c r="M1912" s="17"/>
      <c r="N1912" s="17"/>
      <c r="O1912" s="17"/>
      <c r="P1912" s="17"/>
      <c r="Q1912" s="17"/>
      <c r="R1912" s="17"/>
      <c r="S1912" s="17"/>
      <c r="T1912" s="17"/>
      <c r="U1912" s="17"/>
      <c r="V1912" s="17"/>
      <c r="W1912" s="17"/>
      <c r="X1912" s="17"/>
      <c r="Y1912" s="17"/>
      <c r="Z1912" s="17"/>
    </row>
    <row r="1913">
      <c r="A1913" s="24"/>
      <c r="B1913" s="477"/>
      <c r="C1913" s="26"/>
      <c r="D1913" s="27"/>
      <c r="E1913" s="27"/>
      <c r="F1913" s="27"/>
      <c r="G1913" s="27"/>
      <c r="H1913" s="28"/>
      <c r="I1913" s="29"/>
      <c r="J1913" s="30"/>
      <c r="K1913" s="17"/>
      <c r="L1913" s="17"/>
      <c r="M1913" s="17"/>
      <c r="N1913" s="17"/>
      <c r="O1913" s="17"/>
      <c r="P1913" s="17"/>
      <c r="Q1913" s="17"/>
      <c r="R1913" s="17"/>
      <c r="S1913" s="17"/>
      <c r="T1913" s="17"/>
      <c r="U1913" s="17"/>
      <c r="V1913" s="17"/>
      <c r="W1913" s="17"/>
      <c r="X1913" s="17"/>
      <c r="Y1913" s="17"/>
      <c r="Z1913" s="17"/>
    </row>
    <row r="1914">
      <c r="A1914" s="24"/>
      <c r="B1914" s="477"/>
      <c r="C1914" s="26"/>
      <c r="D1914" s="27"/>
      <c r="E1914" s="27"/>
      <c r="F1914" s="27"/>
      <c r="G1914" s="27"/>
      <c r="H1914" s="28"/>
      <c r="I1914" s="29"/>
      <c r="J1914" s="30"/>
      <c r="K1914" s="17"/>
      <c r="L1914" s="17"/>
      <c r="M1914" s="17"/>
      <c r="N1914" s="17"/>
      <c r="O1914" s="17"/>
      <c r="P1914" s="17"/>
      <c r="Q1914" s="17"/>
      <c r="R1914" s="17"/>
      <c r="S1914" s="17"/>
      <c r="T1914" s="17"/>
      <c r="U1914" s="17"/>
      <c r="V1914" s="17"/>
      <c r="W1914" s="17"/>
      <c r="X1914" s="17"/>
      <c r="Y1914" s="17"/>
      <c r="Z1914" s="17"/>
    </row>
    <row r="1915">
      <c r="A1915" s="24"/>
      <c r="B1915" s="477"/>
      <c r="C1915" s="26"/>
      <c r="D1915" s="27"/>
      <c r="E1915" s="27"/>
      <c r="F1915" s="27"/>
      <c r="G1915" s="27"/>
      <c r="H1915" s="28"/>
      <c r="I1915" s="29"/>
      <c r="J1915" s="30"/>
      <c r="K1915" s="17"/>
      <c r="L1915" s="17"/>
      <c r="M1915" s="17"/>
      <c r="N1915" s="17"/>
      <c r="O1915" s="17"/>
      <c r="P1915" s="17"/>
      <c r="Q1915" s="17"/>
      <c r="R1915" s="17"/>
      <c r="S1915" s="17"/>
      <c r="T1915" s="17"/>
      <c r="U1915" s="17"/>
      <c r="V1915" s="17"/>
      <c r="W1915" s="17"/>
      <c r="X1915" s="17"/>
      <c r="Y1915" s="17"/>
      <c r="Z1915" s="17"/>
    </row>
    <row r="1916">
      <c r="A1916" s="24"/>
      <c r="B1916" s="477"/>
      <c r="C1916" s="26"/>
      <c r="D1916" s="27"/>
      <c r="E1916" s="27"/>
      <c r="F1916" s="27"/>
      <c r="G1916" s="27"/>
      <c r="H1916" s="28"/>
      <c r="I1916" s="29"/>
      <c r="J1916" s="30"/>
      <c r="K1916" s="17"/>
      <c r="L1916" s="17"/>
      <c r="M1916" s="17"/>
      <c r="N1916" s="17"/>
      <c r="O1916" s="17"/>
      <c r="P1916" s="17"/>
      <c r="Q1916" s="17"/>
      <c r="R1916" s="17"/>
      <c r="S1916" s="17"/>
      <c r="T1916" s="17"/>
      <c r="U1916" s="17"/>
      <c r="V1916" s="17"/>
      <c r="W1916" s="17"/>
      <c r="X1916" s="17"/>
      <c r="Y1916" s="17"/>
      <c r="Z1916" s="17"/>
    </row>
    <row r="1917">
      <c r="A1917" s="24"/>
      <c r="B1917" s="477"/>
      <c r="C1917" s="26"/>
      <c r="D1917" s="27"/>
      <c r="E1917" s="27"/>
      <c r="F1917" s="27"/>
      <c r="G1917" s="27"/>
      <c r="H1917" s="28"/>
      <c r="I1917" s="29"/>
      <c r="J1917" s="30"/>
      <c r="K1917" s="17"/>
      <c r="L1917" s="17"/>
      <c r="M1917" s="17"/>
      <c r="N1917" s="17"/>
      <c r="O1917" s="17"/>
      <c r="P1917" s="17"/>
      <c r="Q1917" s="17"/>
      <c r="R1917" s="17"/>
      <c r="S1917" s="17"/>
      <c r="T1917" s="17"/>
      <c r="U1917" s="17"/>
      <c r="V1917" s="17"/>
      <c r="W1917" s="17"/>
      <c r="X1917" s="17"/>
      <c r="Y1917" s="17"/>
      <c r="Z1917" s="17"/>
    </row>
    <row r="1918">
      <c r="A1918" s="24"/>
      <c r="B1918" s="477"/>
      <c r="C1918" s="26"/>
      <c r="D1918" s="27"/>
      <c r="E1918" s="27"/>
      <c r="F1918" s="27"/>
      <c r="G1918" s="27"/>
      <c r="H1918" s="28"/>
      <c r="I1918" s="29"/>
      <c r="J1918" s="30"/>
      <c r="K1918" s="17"/>
      <c r="L1918" s="17"/>
      <c r="M1918" s="17"/>
      <c r="N1918" s="17"/>
      <c r="O1918" s="17"/>
      <c r="P1918" s="17"/>
      <c r="Q1918" s="17"/>
      <c r="R1918" s="17"/>
      <c r="S1918" s="17"/>
      <c r="T1918" s="17"/>
      <c r="U1918" s="17"/>
      <c r="V1918" s="17"/>
      <c r="W1918" s="17"/>
      <c r="X1918" s="17"/>
      <c r="Y1918" s="17"/>
      <c r="Z1918" s="17"/>
    </row>
    <row r="1919">
      <c r="A1919" s="24"/>
      <c r="B1919" s="477"/>
      <c r="C1919" s="26"/>
      <c r="D1919" s="27"/>
      <c r="E1919" s="27"/>
      <c r="F1919" s="27"/>
      <c r="G1919" s="27"/>
      <c r="H1919" s="28"/>
      <c r="I1919" s="29"/>
      <c r="J1919" s="30"/>
      <c r="K1919" s="17"/>
      <c r="L1919" s="17"/>
      <c r="M1919" s="17"/>
      <c r="N1919" s="17"/>
      <c r="O1919" s="17"/>
      <c r="P1919" s="17"/>
      <c r="Q1919" s="17"/>
      <c r="R1919" s="17"/>
      <c r="S1919" s="17"/>
      <c r="T1919" s="17"/>
      <c r="U1919" s="17"/>
      <c r="V1919" s="17"/>
      <c r="W1919" s="17"/>
      <c r="X1919" s="17"/>
      <c r="Y1919" s="17"/>
      <c r="Z1919" s="17"/>
    </row>
    <row r="1920">
      <c r="A1920" s="24"/>
      <c r="B1920" s="477"/>
      <c r="C1920" s="26"/>
      <c r="D1920" s="27"/>
      <c r="E1920" s="27"/>
      <c r="F1920" s="27"/>
      <c r="G1920" s="27"/>
      <c r="H1920" s="28"/>
      <c r="I1920" s="29"/>
      <c r="J1920" s="30"/>
      <c r="K1920" s="17"/>
      <c r="L1920" s="17"/>
      <c r="M1920" s="17"/>
      <c r="N1920" s="17"/>
      <c r="O1920" s="17"/>
      <c r="P1920" s="17"/>
      <c r="Q1920" s="17"/>
      <c r="R1920" s="17"/>
      <c r="S1920" s="17"/>
      <c r="T1920" s="17"/>
      <c r="U1920" s="17"/>
      <c r="V1920" s="17"/>
      <c r="W1920" s="17"/>
      <c r="X1920" s="17"/>
      <c r="Y1920" s="17"/>
      <c r="Z1920" s="17"/>
    </row>
    <row r="1921">
      <c r="A1921" s="24"/>
      <c r="B1921" s="477"/>
      <c r="C1921" s="26"/>
      <c r="D1921" s="27"/>
      <c r="E1921" s="27"/>
      <c r="F1921" s="27"/>
      <c r="G1921" s="27"/>
      <c r="H1921" s="28"/>
      <c r="I1921" s="29"/>
      <c r="J1921" s="30"/>
      <c r="K1921" s="17"/>
      <c r="L1921" s="17"/>
      <c r="M1921" s="17"/>
      <c r="N1921" s="17"/>
      <c r="O1921" s="17"/>
      <c r="P1921" s="17"/>
      <c r="Q1921" s="17"/>
      <c r="R1921" s="17"/>
      <c r="S1921" s="17"/>
      <c r="T1921" s="17"/>
      <c r="U1921" s="17"/>
      <c r="V1921" s="17"/>
      <c r="W1921" s="17"/>
      <c r="X1921" s="17"/>
      <c r="Y1921" s="17"/>
      <c r="Z1921" s="17"/>
    </row>
    <row r="1922">
      <c r="A1922" s="24"/>
      <c r="B1922" s="477"/>
      <c r="C1922" s="26"/>
      <c r="D1922" s="27"/>
      <c r="E1922" s="27"/>
      <c r="F1922" s="27"/>
      <c r="G1922" s="27"/>
      <c r="H1922" s="28"/>
      <c r="I1922" s="29"/>
      <c r="J1922" s="30"/>
      <c r="K1922" s="17"/>
      <c r="L1922" s="17"/>
      <c r="M1922" s="17"/>
      <c r="N1922" s="17"/>
      <c r="O1922" s="17"/>
      <c r="P1922" s="17"/>
      <c r="Q1922" s="17"/>
      <c r="R1922" s="17"/>
      <c r="S1922" s="17"/>
      <c r="T1922" s="17"/>
      <c r="U1922" s="17"/>
      <c r="V1922" s="17"/>
      <c r="W1922" s="17"/>
      <c r="X1922" s="17"/>
      <c r="Y1922" s="17"/>
      <c r="Z1922" s="17"/>
    </row>
    <row r="1923">
      <c r="A1923" s="24"/>
      <c r="B1923" s="477"/>
      <c r="C1923" s="26"/>
      <c r="D1923" s="27"/>
      <c r="E1923" s="27"/>
      <c r="F1923" s="27"/>
      <c r="G1923" s="27"/>
      <c r="H1923" s="28"/>
      <c r="I1923" s="29"/>
      <c r="J1923" s="30"/>
      <c r="K1923" s="17"/>
      <c r="L1923" s="17"/>
      <c r="M1923" s="17"/>
      <c r="N1923" s="17"/>
      <c r="O1923" s="17"/>
      <c r="P1923" s="17"/>
      <c r="Q1923" s="17"/>
      <c r="R1923" s="17"/>
      <c r="S1923" s="17"/>
      <c r="T1923" s="17"/>
      <c r="U1923" s="17"/>
      <c r="V1923" s="17"/>
      <c r="W1923" s="17"/>
      <c r="X1923" s="17"/>
      <c r="Y1923" s="17"/>
      <c r="Z1923" s="17"/>
    </row>
    <row r="1924">
      <c r="A1924" s="24"/>
      <c r="B1924" s="477"/>
      <c r="C1924" s="26"/>
      <c r="D1924" s="27"/>
      <c r="E1924" s="27"/>
      <c r="F1924" s="27"/>
      <c r="G1924" s="27"/>
      <c r="H1924" s="28"/>
      <c r="I1924" s="29"/>
      <c r="J1924" s="30"/>
      <c r="K1924" s="17"/>
      <c r="L1924" s="17"/>
      <c r="M1924" s="17"/>
      <c r="N1924" s="17"/>
      <c r="O1924" s="17"/>
      <c r="P1924" s="17"/>
      <c r="Q1924" s="17"/>
      <c r="R1924" s="17"/>
      <c r="S1924" s="17"/>
      <c r="T1924" s="17"/>
      <c r="U1924" s="17"/>
      <c r="V1924" s="17"/>
      <c r="W1924" s="17"/>
      <c r="X1924" s="17"/>
      <c r="Y1924" s="17"/>
      <c r="Z1924" s="17"/>
    </row>
    <row r="1925">
      <c r="A1925" s="24"/>
      <c r="B1925" s="477"/>
      <c r="C1925" s="26"/>
      <c r="D1925" s="27"/>
      <c r="E1925" s="27"/>
      <c r="F1925" s="27"/>
      <c r="G1925" s="27"/>
      <c r="H1925" s="28"/>
      <c r="I1925" s="29"/>
      <c r="J1925" s="30"/>
      <c r="K1925" s="17"/>
      <c r="L1925" s="17"/>
      <c r="M1925" s="17"/>
      <c r="N1925" s="17"/>
      <c r="O1925" s="17"/>
      <c r="P1925" s="17"/>
      <c r="Q1925" s="17"/>
      <c r="R1925" s="17"/>
      <c r="S1925" s="17"/>
      <c r="T1925" s="17"/>
      <c r="U1925" s="17"/>
      <c r="V1925" s="17"/>
      <c r="W1925" s="17"/>
      <c r="X1925" s="17"/>
      <c r="Y1925" s="17"/>
      <c r="Z1925" s="17"/>
    </row>
    <row r="1926">
      <c r="A1926" s="24"/>
      <c r="B1926" s="477"/>
      <c r="C1926" s="26"/>
      <c r="D1926" s="27"/>
      <c r="E1926" s="27"/>
      <c r="F1926" s="27"/>
      <c r="G1926" s="27"/>
      <c r="H1926" s="28"/>
      <c r="I1926" s="29"/>
      <c r="J1926" s="30"/>
      <c r="K1926" s="17"/>
      <c r="L1926" s="17"/>
      <c r="M1926" s="17"/>
      <c r="N1926" s="17"/>
      <c r="O1926" s="17"/>
      <c r="P1926" s="17"/>
      <c r="Q1926" s="17"/>
      <c r="R1926" s="17"/>
      <c r="S1926" s="17"/>
      <c r="T1926" s="17"/>
      <c r="U1926" s="17"/>
      <c r="V1926" s="17"/>
      <c r="W1926" s="17"/>
      <c r="X1926" s="17"/>
      <c r="Y1926" s="17"/>
      <c r="Z1926" s="17"/>
    </row>
    <row r="1927">
      <c r="A1927" s="24"/>
      <c r="B1927" s="477"/>
      <c r="C1927" s="26"/>
      <c r="D1927" s="27"/>
      <c r="E1927" s="27"/>
      <c r="F1927" s="27"/>
      <c r="G1927" s="27"/>
      <c r="H1927" s="28"/>
      <c r="I1927" s="29"/>
      <c r="J1927" s="30"/>
      <c r="K1927" s="17"/>
      <c r="L1927" s="17"/>
      <c r="M1927" s="17"/>
      <c r="N1927" s="17"/>
      <c r="O1927" s="17"/>
      <c r="P1927" s="17"/>
      <c r="Q1927" s="17"/>
      <c r="R1927" s="17"/>
      <c r="S1927" s="17"/>
      <c r="T1927" s="17"/>
      <c r="U1927" s="17"/>
      <c r="V1927" s="17"/>
      <c r="W1927" s="17"/>
      <c r="X1927" s="17"/>
      <c r="Y1927" s="17"/>
      <c r="Z1927" s="17"/>
    </row>
    <row r="1928">
      <c r="A1928" s="24"/>
      <c r="B1928" s="477"/>
      <c r="C1928" s="26"/>
      <c r="D1928" s="27"/>
      <c r="E1928" s="27"/>
      <c r="F1928" s="27"/>
      <c r="G1928" s="27"/>
      <c r="H1928" s="28"/>
      <c r="I1928" s="29"/>
      <c r="J1928" s="30"/>
      <c r="K1928" s="17"/>
      <c r="L1928" s="17"/>
      <c r="M1928" s="17"/>
      <c r="N1928" s="17"/>
      <c r="O1928" s="17"/>
      <c r="P1928" s="17"/>
      <c r="Q1928" s="17"/>
      <c r="R1928" s="17"/>
      <c r="S1928" s="17"/>
      <c r="T1928" s="17"/>
      <c r="U1928" s="17"/>
      <c r="V1928" s="17"/>
      <c r="W1928" s="17"/>
      <c r="X1928" s="17"/>
      <c r="Y1928" s="17"/>
      <c r="Z1928" s="17"/>
    </row>
    <row r="1929">
      <c r="A1929" s="24"/>
      <c r="B1929" s="477"/>
      <c r="C1929" s="26"/>
      <c r="D1929" s="27"/>
      <c r="E1929" s="27"/>
      <c r="F1929" s="27"/>
      <c r="G1929" s="27"/>
      <c r="H1929" s="28"/>
      <c r="I1929" s="29"/>
      <c r="J1929" s="30"/>
      <c r="K1929" s="17"/>
      <c r="L1929" s="17"/>
      <c r="M1929" s="17"/>
      <c r="N1929" s="17"/>
      <c r="O1929" s="17"/>
      <c r="P1929" s="17"/>
      <c r="Q1929" s="17"/>
      <c r="R1929" s="17"/>
      <c r="S1929" s="17"/>
      <c r="T1929" s="17"/>
      <c r="U1929" s="17"/>
      <c r="V1929" s="17"/>
      <c r="W1929" s="17"/>
      <c r="X1929" s="17"/>
      <c r="Y1929" s="17"/>
      <c r="Z1929" s="17"/>
    </row>
    <row r="1930">
      <c r="A1930" s="24"/>
      <c r="B1930" s="477"/>
      <c r="C1930" s="26"/>
      <c r="D1930" s="27"/>
      <c r="E1930" s="27"/>
      <c r="F1930" s="27"/>
      <c r="G1930" s="27"/>
      <c r="H1930" s="28"/>
      <c r="I1930" s="29"/>
      <c r="J1930" s="30"/>
      <c r="K1930" s="17"/>
      <c r="L1930" s="17"/>
      <c r="M1930" s="17"/>
      <c r="N1930" s="17"/>
      <c r="O1930" s="17"/>
      <c r="P1930" s="17"/>
      <c r="Q1930" s="17"/>
      <c r="R1930" s="17"/>
      <c r="S1930" s="17"/>
      <c r="T1930" s="17"/>
      <c r="U1930" s="17"/>
      <c r="V1930" s="17"/>
      <c r="W1930" s="17"/>
      <c r="X1930" s="17"/>
      <c r="Y1930" s="17"/>
      <c r="Z1930" s="17"/>
    </row>
    <row r="1931">
      <c r="A1931" s="24"/>
      <c r="B1931" s="477"/>
      <c r="C1931" s="26"/>
      <c r="D1931" s="27"/>
      <c r="E1931" s="27"/>
      <c r="F1931" s="27"/>
      <c r="G1931" s="27"/>
      <c r="H1931" s="28"/>
      <c r="I1931" s="29"/>
      <c r="J1931" s="30"/>
      <c r="K1931" s="17"/>
      <c r="L1931" s="17"/>
      <c r="M1931" s="17"/>
      <c r="N1931" s="17"/>
      <c r="O1931" s="17"/>
      <c r="P1931" s="17"/>
      <c r="Q1931" s="17"/>
      <c r="R1931" s="17"/>
      <c r="S1931" s="17"/>
      <c r="T1931" s="17"/>
      <c r="U1931" s="17"/>
      <c r="V1931" s="17"/>
      <c r="W1931" s="17"/>
      <c r="X1931" s="17"/>
      <c r="Y1931" s="17"/>
      <c r="Z1931" s="17"/>
    </row>
    <row r="1932">
      <c r="A1932" s="24"/>
      <c r="B1932" s="477"/>
      <c r="C1932" s="26"/>
      <c r="D1932" s="27"/>
      <c r="E1932" s="27"/>
      <c r="F1932" s="27"/>
      <c r="G1932" s="27"/>
      <c r="H1932" s="28"/>
      <c r="I1932" s="29"/>
      <c r="J1932" s="30"/>
      <c r="K1932" s="17"/>
      <c r="L1932" s="17"/>
      <c r="M1932" s="17"/>
      <c r="N1932" s="17"/>
      <c r="O1932" s="17"/>
      <c r="P1932" s="17"/>
      <c r="Q1932" s="17"/>
      <c r="R1932" s="17"/>
      <c r="S1932" s="17"/>
      <c r="T1932" s="17"/>
      <c r="U1932" s="17"/>
      <c r="V1932" s="17"/>
      <c r="W1932" s="17"/>
      <c r="X1932" s="17"/>
      <c r="Y1932" s="17"/>
      <c r="Z1932" s="17"/>
    </row>
    <row r="1933">
      <c r="A1933" s="24"/>
      <c r="B1933" s="477"/>
      <c r="C1933" s="26"/>
      <c r="D1933" s="27"/>
      <c r="E1933" s="27"/>
      <c r="F1933" s="27"/>
      <c r="G1933" s="27"/>
      <c r="H1933" s="28"/>
      <c r="I1933" s="29"/>
      <c r="J1933" s="30"/>
      <c r="K1933" s="17"/>
      <c r="L1933" s="17"/>
      <c r="M1933" s="17"/>
      <c r="N1933" s="17"/>
      <c r="O1933" s="17"/>
      <c r="P1933" s="17"/>
      <c r="Q1933" s="17"/>
      <c r="R1933" s="17"/>
      <c r="S1933" s="17"/>
      <c r="T1933" s="17"/>
      <c r="U1933" s="17"/>
      <c r="V1933" s="17"/>
      <c r="W1933" s="17"/>
      <c r="X1933" s="17"/>
      <c r="Y1933" s="17"/>
      <c r="Z1933" s="17"/>
    </row>
    <row r="1934">
      <c r="A1934" s="24"/>
      <c r="B1934" s="477"/>
      <c r="C1934" s="26"/>
      <c r="D1934" s="27"/>
      <c r="E1934" s="27"/>
      <c r="F1934" s="27"/>
      <c r="G1934" s="27"/>
      <c r="H1934" s="28"/>
      <c r="I1934" s="29"/>
      <c r="J1934" s="30"/>
      <c r="K1934" s="17"/>
      <c r="L1934" s="17"/>
      <c r="M1934" s="17"/>
      <c r="N1934" s="17"/>
      <c r="O1934" s="17"/>
      <c r="P1934" s="17"/>
      <c r="Q1934" s="17"/>
      <c r="R1934" s="17"/>
      <c r="S1934" s="17"/>
      <c r="T1934" s="17"/>
      <c r="U1934" s="17"/>
      <c r="V1934" s="17"/>
      <c r="W1934" s="17"/>
      <c r="X1934" s="17"/>
      <c r="Y1934" s="17"/>
      <c r="Z1934" s="17"/>
    </row>
    <row r="1935">
      <c r="A1935" s="24"/>
      <c r="B1935" s="477"/>
      <c r="C1935" s="26"/>
      <c r="D1935" s="27"/>
      <c r="E1935" s="27"/>
      <c r="F1935" s="27"/>
      <c r="G1935" s="27"/>
      <c r="H1935" s="28"/>
      <c r="I1935" s="29"/>
      <c r="J1935" s="30"/>
      <c r="K1935" s="17"/>
      <c r="L1935" s="17"/>
      <c r="M1935" s="17"/>
      <c r="N1935" s="17"/>
      <c r="O1935" s="17"/>
      <c r="P1935" s="17"/>
      <c r="Q1935" s="17"/>
      <c r="R1935" s="17"/>
      <c r="S1935" s="17"/>
      <c r="T1935" s="17"/>
      <c r="U1935" s="17"/>
      <c r="V1935" s="17"/>
      <c r="W1935" s="17"/>
      <c r="X1935" s="17"/>
      <c r="Y1935" s="17"/>
      <c r="Z1935" s="17"/>
    </row>
    <row r="1936">
      <c r="A1936" s="24"/>
      <c r="B1936" s="477"/>
      <c r="C1936" s="26"/>
      <c r="D1936" s="27"/>
      <c r="E1936" s="27"/>
      <c r="F1936" s="27"/>
      <c r="G1936" s="27"/>
      <c r="H1936" s="28"/>
      <c r="I1936" s="29"/>
      <c r="J1936" s="30"/>
      <c r="K1936" s="17"/>
      <c r="L1936" s="17"/>
      <c r="M1936" s="17"/>
      <c r="N1936" s="17"/>
      <c r="O1936" s="17"/>
      <c r="P1936" s="17"/>
      <c r="Q1936" s="17"/>
      <c r="R1936" s="17"/>
      <c r="S1936" s="17"/>
      <c r="T1936" s="17"/>
      <c r="U1936" s="17"/>
      <c r="V1936" s="17"/>
      <c r="W1936" s="17"/>
      <c r="X1936" s="17"/>
      <c r="Y1936" s="17"/>
      <c r="Z1936" s="17"/>
    </row>
    <row r="1937">
      <c r="A1937" s="24"/>
      <c r="B1937" s="477"/>
      <c r="C1937" s="26"/>
      <c r="D1937" s="27"/>
      <c r="E1937" s="27"/>
      <c r="F1937" s="27"/>
      <c r="G1937" s="27"/>
      <c r="H1937" s="28"/>
      <c r="I1937" s="29"/>
      <c r="J1937" s="30"/>
      <c r="K1937" s="17"/>
      <c r="L1937" s="17"/>
      <c r="M1937" s="17"/>
      <c r="N1937" s="17"/>
      <c r="O1937" s="17"/>
      <c r="P1937" s="17"/>
      <c r="Q1937" s="17"/>
      <c r="R1937" s="17"/>
      <c r="S1937" s="17"/>
      <c r="T1937" s="17"/>
      <c r="U1937" s="17"/>
      <c r="V1937" s="17"/>
      <c r="W1937" s="17"/>
      <c r="X1937" s="17"/>
      <c r="Y1937" s="17"/>
      <c r="Z1937" s="17"/>
    </row>
    <row r="1938">
      <c r="A1938" s="24"/>
      <c r="B1938" s="477"/>
      <c r="C1938" s="26"/>
      <c r="D1938" s="27"/>
      <c r="E1938" s="27"/>
      <c r="F1938" s="27"/>
      <c r="G1938" s="27"/>
      <c r="H1938" s="28"/>
      <c r="I1938" s="29"/>
      <c r="J1938" s="30"/>
      <c r="K1938" s="17"/>
      <c r="L1938" s="17"/>
      <c r="M1938" s="17"/>
      <c r="N1938" s="17"/>
      <c r="O1938" s="17"/>
      <c r="P1938" s="17"/>
      <c r="Q1938" s="17"/>
      <c r="R1938" s="17"/>
      <c r="S1938" s="17"/>
      <c r="T1938" s="17"/>
      <c r="U1938" s="17"/>
      <c r="V1938" s="17"/>
      <c r="W1938" s="17"/>
      <c r="X1938" s="17"/>
      <c r="Y1938" s="17"/>
      <c r="Z1938" s="17"/>
    </row>
    <row r="1939">
      <c r="A1939" s="24"/>
      <c r="B1939" s="477"/>
      <c r="C1939" s="26"/>
      <c r="D1939" s="27"/>
      <c r="E1939" s="27"/>
      <c r="F1939" s="27"/>
      <c r="G1939" s="27"/>
      <c r="H1939" s="28"/>
      <c r="I1939" s="29"/>
      <c r="J1939" s="30"/>
      <c r="K1939" s="17"/>
      <c r="L1939" s="17"/>
      <c r="M1939" s="17"/>
      <c r="N1939" s="17"/>
      <c r="O1939" s="17"/>
      <c r="P1939" s="17"/>
      <c r="Q1939" s="17"/>
      <c r="R1939" s="17"/>
      <c r="S1939" s="17"/>
      <c r="T1939" s="17"/>
      <c r="U1939" s="17"/>
      <c r="V1939" s="17"/>
      <c r="W1939" s="17"/>
      <c r="X1939" s="17"/>
      <c r="Y1939" s="17"/>
      <c r="Z1939" s="17"/>
    </row>
    <row r="1940">
      <c r="A1940" s="24"/>
      <c r="B1940" s="477"/>
      <c r="C1940" s="26"/>
      <c r="D1940" s="27"/>
      <c r="E1940" s="27"/>
      <c r="F1940" s="27"/>
      <c r="G1940" s="27"/>
      <c r="H1940" s="28"/>
      <c r="I1940" s="29"/>
      <c r="J1940" s="30"/>
      <c r="K1940" s="17"/>
      <c r="L1940" s="17"/>
      <c r="M1940" s="17"/>
      <c r="N1940" s="17"/>
      <c r="O1940" s="17"/>
      <c r="P1940" s="17"/>
      <c r="Q1940" s="17"/>
      <c r="R1940" s="17"/>
      <c r="S1940" s="17"/>
      <c r="T1940" s="17"/>
      <c r="U1940" s="17"/>
      <c r="V1940" s="17"/>
      <c r="W1940" s="17"/>
      <c r="X1940" s="17"/>
      <c r="Y1940" s="17"/>
      <c r="Z1940" s="17"/>
    </row>
    <row r="1941">
      <c r="A1941" s="24"/>
      <c r="B1941" s="477"/>
      <c r="C1941" s="26"/>
      <c r="D1941" s="27"/>
      <c r="E1941" s="27"/>
      <c r="F1941" s="27"/>
      <c r="G1941" s="27"/>
      <c r="H1941" s="28"/>
      <c r="I1941" s="29"/>
      <c r="J1941" s="30"/>
      <c r="K1941" s="17"/>
      <c r="L1941" s="17"/>
      <c r="M1941" s="17"/>
      <c r="N1941" s="17"/>
      <c r="O1941" s="17"/>
      <c r="P1941" s="17"/>
      <c r="Q1941" s="17"/>
      <c r="R1941" s="17"/>
      <c r="S1941" s="17"/>
      <c r="T1941" s="17"/>
      <c r="U1941" s="17"/>
      <c r="V1941" s="17"/>
      <c r="W1941" s="17"/>
      <c r="X1941" s="17"/>
      <c r="Y1941" s="17"/>
      <c r="Z1941" s="17"/>
    </row>
    <row r="1942">
      <c r="A1942" s="24"/>
      <c r="B1942" s="477"/>
      <c r="C1942" s="26"/>
      <c r="D1942" s="27"/>
      <c r="E1942" s="27"/>
      <c r="F1942" s="27"/>
      <c r="G1942" s="27"/>
      <c r="H1942" s="28"/>
      <c r="I1942" s="29"/>
      <c r="J1942" s="30"/>
      <c r="K1942" s="17"/>
      <c r="L1942" s="17"/>
      <c r="M1942" s="17"/>
      <c r="N1942" s="17"/>
      <c r="O1942" s="17"/>
      <c r="P1942" s="17"/>
      <c r="Q1942" s="17"/>
      <c r="R1942" s="17"/>
      <c r="S1942" s="17"/>
      <c r="T1942" s="17"/>
      <c r="U1942" s="17"/>
      <c r="V1942" s="17"/>
      <c r="W1942" s="17"/>
      <c r="X1942" s="17"/>
      <c r="Y1942" s="17"/>
      <c r="Z1942" s="17"/>
    </row>
    <row r="1943">
      <c r="A1943" s="24"/>
      <c r="B1943" s="477"/>
      <c r="C1943" s="26"/>
      <c r="D1943" s="27"/>
      <c r="E1943" s="27"/>
      <c r="F1943" s="27"/>
      <c r="G1943" s="27"/>
      <c r="H1943" s="28"/>
      <c r="I1943" s="29"/>
      <c r="J1943" s="30"/>
      <c r="K1943" s="17"/>
      <c r="L1943" s="17"/>
      <c r="M1943" s="17"/>
      <c r="N1943" s="17"/>
      <c r="O1943" s="17"/>
      <c r="P1943" s="17"/>
      <c r="Q1943" s="17"/>
      <c r="R1943" s="17"/>
      <c r="S1943" s="17"/>
      <c r="T1943" s="17"/>
      <c r="U1943" s="17"/>
      <c r="V1943" s="17"/>
      <c r="W1943" s="17"/>
      <c r="X1943" s="17"/>
      <c r="Y1943" s="17"/>
      <c r="Z1943" s="17"/>
    </row>
    <row r="1944">
      <c r="A1944" s="24"/>
      <c r="B1944" s="477"/>
      <c r="C1944" s="26"/>
      <c r="D1944" s="27"/>
      <c r="E1944" s="27"/>
      <c r="F1944" s="27"/>
      <c r="G1944" s="27"/>
      <c r="H1944" s="28"/>
      <c r="I1944" s="29"/>
      <c r="J1944" s="30"/>
      <c r="K1944" s="17"/>
      <c r="L1944" s="17"/>
      <c r="M1944" s="17"/>
      <c r="N1944" s="17"/>
      <c r="O1944" s="17"/>
      <c r="P1944" s="17"/>
      <c r="Q1944" s="17"/>
      <c r="R1944" s="17"/>
      <c r="S1944" s="17"/>
      <c r="T1944" s="17"/>
      <c r="U1944" s="17"/>
      <c r="V1944" s="17"/>
      <c r="W1944" s="17"/>
      <c r="X1944" s="17"/>
      <c r="Y1944" s="17"/>
      <c r="Z1944" s="17"/>
    </row>
    <row r="1945">
      <c r="A1945" s="24"/>
      <c r="B1945" s="477"/>
      <c r="C1945" s="26"/>
      <c r="D1945" s="27"/>
      <c r="E1945" s="27"/>
      <c r="F1945" s="27"/>
      <c r="G1945" s="27"/>
      <c r="H1945" s="28"/>
      <c r="I1945" s="29"/>
      <c r="J1945" s="30"/>
      <c r="K1945" s="17"/>
      <c r="L1945" s="17"/>
      <c r="M1945" s="17"/>
      <c r="N1945" s="17"/>
      <c r="O1945" s="17"/>
      <c r="P1945" s="17"/>
      <c r="Q1945" s="17"/>
      <c r="R1945" s="17"/>
      <c r="S1945" s="17"/>
      <c r="T1945" s="17"/>
      <c r="U1945" s="17"/>
      <c r="V1945" s="17"/>
      <c r="W1945" s="17"/>
      <c r="X1945" s="17"/>
      <c r="Y1945" s="17"/>
      <c r="Z1945" s="17"/>
    </row>
    <row r="1946">
      <c r="A1946" s="24"/>
      <c r="B1946" s="477"/>
      <c r="C1946" s="26"/>
      <c r="D1946" s="27"/>
      <c r="E1946" s="27"/>
      <c r="F1946" s="27"/>
      <c r="G1946" s="27"/>
      <c r="H1946" s="28"/>
      <c r="I1946" s="29"/>
      <c r="J1946" s="30"/>
      <c r="K1946" s="17"/>
      <c r="L1946" s="17"/>
      <c r="M1946" s="17"/>
      <c r="N1946" s="17"/>
      <c r="O1946" s="17"/>
      <c r="P1946" s="17"/>
      <c r="Q1946" s="17"/>
      <c r="R1946" s="17"/>
      <c r="S1946" s="17"/>
      <c r="T1946" s="17"/>
      <c r="U1946" s="17"/>
      <c r="V1946" s="17"/>
      <c r="W1946" s="17"/>
      <c r="X1946" s="17"/>
      <c r="Y1946" s="17"/>
      <c r="Z1946" s="17"/>
    </row>
    <row r="1947">
      <c r="A1947" s="24"/>
      <c r="B1947" s="477"/>
      <c r="C1947" s="26"/>
      <c r="D1947" s="27"/>
      <c r="E1947" s="27"/>
      <c r="F1947" s="27"/>
      <c r="G1947" s="27"/>
      <c r="H1947" s="28"/>
      <c r="I1947" s="29"/>
      <c r="J1947" s="30"/>
      <c r="K1947" s="17"/>
      <c r="L1947" s="17"/>
      <c r="M1947" s="17"/>
      <c r="N1947" s="17"/>
      <c r="O1947" s="17"/>
      <c r="P1947" s="17"/>
      <c r="Q1947" s="17"/>
      <c r="R1947" s="17"/>
      <c r="S1947" s="17"/>
      <c r="T1947" s="17"/>
      <c r="U1947" s="17"/>
      <c r="V1947" s="17"/>
      <c r="W1947" s="17"/>
      <c r="X1947" s="17"/>
      <c r="Y1947" s="17"/>
      <c r="Z1947" s="17"/>
    </row>
    <row r="1948">
      <c r="A1948" s="24"/>
      <c r="B1948" s="477"/>
      <c r="C1948" s="26"/>
      <c r="D1948" s="27"/>
      <c r="E1948" s="27"/>
      <c r="F1948" s="27"/>
      <c r="G1948" s="27"/>
      <c r="H1948" s="28"/>
      <c r="I1948" s="29"/>
      <c r="J1948" s="30"/>
      <c r="K1948" s="17"/>
      <c r="L1948" s="17"/>
      <c r="M1948" s="17"/>
      <c r="N1948" s="17"/>
      <c r="O1948" s="17"/>
      <c r="P1948" s="17"/>
      <c r="Q1948" s="17"/>
      <c r="R1948" s="17"/>
      <c r="S1948" s="17"/>
      <c r="T1948" s="17"/>
      <c r="U1948" s="17"/>
      <c r="V1948" s="17"/>
      <c r="W1948" s="17"/>
      <c r="X1948" s="17"/>
      <c r="Y1948" s="17"/>
      <c r="Z1948" s="17"/>
    </row>
    <row r="1949">
      <c r="A1949" s="24"/>
      <c r="B1949" s="477"/>
      <c r="C1949" s="26"/>
      <c r="D1949" s="27"/>
      <c r="E1949" s="27"/>
      <c r="F1949" s="27"/>
      <c r="G1949" s="27"/>
      <c r="H1949" s="28"/>
      <c r="I1949" s="29"/>
      <c r="J1949" s="30"/>
      <c r="K1949" s="17"/>
      <c r="L1949" s="17"/>
      <c r="M1949" s="17"/>
      <c r="N1949" s="17"/>
      <c r="O1949" s="17"/>
      <c r="P1949" s="17"/>
      <c r="Q1949" s="17"/>
      <c r="R1949" s="17"/>
      <c r="S1949" s="17"/>
      <c r="T1949" s="17"/>
      <c r="U1949" s="17"/>
      <c r="V1949" s="17"/>
      <c r="W1949" s="17"/>
      <c r="X1949" s="17"/>
      <c r="Y1949" s="17"/>
      <c r="Z1949" s="17"/>
    </row>
    <row r="1950">
      <c r="A1950" s="24"/>
      <c r="B1950" s="477"/>
      <c r="C1950" s="26"/>
      <c r="D1950" s="27"/>
      <c r="E1950" s="27"/>
      <c r="F1950" s="27"/>
      <c r="G1950" s="27"/>
      <c r="H1950" s="28"/>
      <c r="I1950" s="29"/>
      <c r="J1950" s="30"/>
      <c r="K1950" s="17"/>
      <c r="L1950" s="17"/>
      <c r="M1950" s="17"/>
      <c r="N1950" s="17"/>
      <c r="O1950" s="17"/>
      <c r="P1950" s="17"/>
      <c r="Q1950" s="17"/>
      <c r="R1950" s="17"/>
      <c r="S1950" s="17"/>
      <c r="T1950" s="17"/>
      <c r="U1950" s="17"/>
      <c r="V1950" s="17"/>
      <c r="W1950" s="17"/>
      <c r="X1950" s="17"/>
      <c r="Y1950" s="17"/>
      <c r="Z1950" s="17"/>
    </row>
    <row r="1951">
      <c r="A1951" s="24"/>
      <c r="B1951" s="477"/>
      <c r="C1951" s="26"/>
      <c r="D1951" s="27"/>
      <c r="E1951" s="27"/>
      <c r="F1951" s="27"/>
      <c r="G1951" s="27"/>
      <c r="H1951" s="28"/>
      <c r="I1951" s="29"/>
      <c r="J1951" s="30"/>
      <c r="K1951" s="17"/>
      <c r="L1951" s="17"/>
      <c r="M1951" s="17"/>
      <c r="N1951" s="17"/>
      <c r="O1951" s="17"/>
      <c r="P1951" s="17"/>
      <c r="Q1951" s="17"/>
      <c r="R1951" s="17"/>
      <c r="S1951" s="17"/>
      <c r="T1951" s="17"/>
      <c r="U1951" s="17"/>
      <c r="V1951" s="17"/>
      <c r="W1951" s="17"/>
      <c r="X1951" s="17"/>
      <c r="Y1951" s="17"/>
      <c r="Z1951" s="17"/>
    </row>
    <row r="1952">
      <c r="A1952" s="24"/>
      <c r="B1952" s="477"/>
      <c r="C1952" s="26"/>
      <c r="D1952" s="27"/>
      <c r="E1952" s="27"/>
      <c r="F1952" s="27"/>
      <c r="G1952" s="27"/>
      <c r="H1952" s="28"/>
      <c r="I1952" s="29"/>
      <c r="J1952" s="30"/>
      <c r="K1952" s="17"/>
      <c r="L1952" s="17"/>
      <c r="M1952" s="17"/>
      <c r="N1952" s="17"/>
      <c r="O1952" s="17"/>
      <c r="P1952" s="17"/>
      <c r="Q1952" s="17"/>
      <c r="R1952" s="17"/>
      <c r="S1952" s="17"/>
      <c r="T1952" s="17"/>
      <c r="U1952" s="17"/>
      <c r="V1952" s="17"/>
      <c r="W1952" s="17"/>
      <c r="X1952" s="17"/>
      <c r="Y1952" s="17"/>
      <c r="Z1952" s="17"/>
    </row>
    <row r="1953">
      <c r="A1953" s="24"/>
      <c r="B1953" s="477"/>
      <c r="C1953" s="26"/>
      <c r="D1953" s="27"/>
      <c r="E1953" s="27"/>
      <c r="F1953" s="27"/>
      <c r="G1953" s="27"/>
      <c r="H1953" s="28"/>
      <c r="I1953" s="29"/>
      <c r="J1953" s="30"/>
      <c r="K1953" s="17"/>
      <c r="L1953" s="17"/>
      <c r="M1953" s="17"/>
      <c r="N1953" s="17"/>
      <c r="O1953" s="17"/>
      <c r="P1953" s="17"/>
      <c r="Q1953" s="17"/>
      <c r="R1953" s="17"/>
      <c r="S1953" s="17"/>
      <c r="T1953" s="17"/>
      <c r="U1953" s="17"/>
      <c r="V1953" s="17"/>
      <c r="W1953" s="17"/>
      <c r="X1953" s="17"/>
      <c r="Y1953" s="17"/>
      <c r="Z1953" s="17"/>
    </row>
    <row r="1954">
      <c r="A1954" s="24"/>
      <c r="B1954" s="477"/>
      <c r="C1954" s="26"/>
      <c r="D1954" s="27"/>
      <c r="E1954" s="27"/>
      <c r="F1954" s="27"/>
      <c r="G1954" s="27"/>
      <c r="H1954" s="28"/>
      <c r="I1954" s="29"/>
      <c r="J1954" s="30"/>
      <c r="K1954" s="17"/>
      <c r="L1954" s="17"/>
      <c r="M1954" s="17"/>
      <c r="N1954" s="17"/>
      <c r="O1954" s="17"/>
      <c r="P1954" s="17"/>
      <c r="Q1954" s="17"/>
      <c r="R1954" s="17"/>
      <c r="S1954" s="17"/>
      <c r="T1954" s="17"/>
      <c r="U1954" s="17"/>
      <c r="V1954" s="17"/>
      <c r="W1954" s="17"/>
      <c r="X1954" s="17"/>
      <c r="Y1954" s="17"/>
      <c r="Z1954" s="17"/>
    </row>
    <row r="1955">
      <c r="A1955" s="24"/>
      <c r="B1955" s="477"/>
      <c r="C1955" s="26"/>
      <c r="D1955" s="27"/>
      <c r="E1955" s="27"/>
      <c r="F1955" s="27"/>
      <c r="G1955" s="27"/>
      <c r="H1955" s="28"/>
      <c r="I1955" s="29"/>
      <c r="J1955" s="30"/>
      <c r="K1955" s="17"/>
      <c r="L1955" s="17"/>
      <c r="M1955" s="17"/>
      <c r="N1955" s="17"/>
      <c r="O1955" s="17"/>
      <c r="P1955" s="17"/>
      <c r="Q1955" s="17"/>
      <c r="R1955" s="17"/>
      <c r="S1955" s="17"/>
      <c r="T1955" s="17"/>
      <c r="U1955" s="17"/>
      <c r="V1955" s="17"/>
      <c r="W1955" s="17"/>
      <c r="X1955" s="17"/>
      <c r="Y1955" s="17"/>
      <c r="Z1955" s="17"/>
    </row>
    <row r="1956">
      <c r="A1956" s="24"/>
      <c r="B1956" s="477"/>
      <c r="C1956" s="26"/>
      <c r="D1956" s="27"/>
      <c r="E1956" s="27"/>
      <c r="F1956" s="27"/>
      <c r="G1956" s="27"/>
      <c r="H1956" s="28"/>
      <c r="I1956" s="29"/>
      <c r="J1956" s="30"/>
      <c r="K1956" s="17"/>
      <c r="L1956" s="17"/>
      <c r="M1956" s="17"/>
      <c r="N1956" s="17"/>
      <c r="O1956" s="17"/>
      <c r="P1956" s="17"/>
      <c r="Q1956" s="17"/>
      <c r="R1956" s="17"/>
      <c r="S1956" s="17"/>
      <c r="T1956" s="17"/>
      <c r="U1956" s="17"/>
      <c r="V1956" s="17"/>
      <c r="W1956" s="17"/>
      <c r="X1956" s="17"/>
      <c r="Y1956" s="17"/>
      <c r="Z1956" s="17"/>
    </row>
    <row r="1957">
      <c r="A1957" s="24"/>
      <c r="B1957" s="477"/>
      <c r="C1957" s="26"/>
      <c r="D1957" s="27"/>
      <c r="E1957" s="27"/>
      <c r="F1957" s="27"/>
      <c r="G1957" s="27"/>
      <c r="H1957" s="28"/>
      <c r="I1957" s="29"/>
      <c r="J1957" s="30"/>
      <c r="K1957" s="17"/>
      <c r="L1957" s="17"/>
      <c r="M1957" s="17"/>
      <c r="N1957" s="17"/>
      <c r="O1957" s="17"/>
      <c r="P1957" s="17"/>
      <c r="Q1957" s="17"/>
      <c r="R1957" s="17"/>
      <c r="S1957" s="17"/>
      <c r="T1957" s="17"/>
      <c r="U1957" s="17"/>
      <c r="V1957" s="17"/>
      <c r="W1957" s="17"/>
      <c r="X1957" s="17"/>
      <c r="Y1957" s="17"/>
      <c r="Z1957" s="17"/>
    </row>
    <row r="1958">
      <c r="A1958" s="24"/>
      <c r="B1958" s="477"/>
      <c r="C1958" s="26"/>
      <c r="D1958" s="27"/>
      <c r="E1958" s="27"/>
      <c r="F1958" s="27"/>
      <c r="G1958" s="27"/>
      <c r="H1958" s="28"/>
      <c r="I1958" s="29"/>
      <c r="J1958" s="30"/>
      <c r="K1958" s="17"/>
      <c r="L1958" s="17"/>
      <c r="M1958" s="17"/>
      <c r="N1958" s="17"/>
      <c r="O1958" s="17"/>
      <c r="P1958" s="17"/>
      <c r="Q1958" s="17"/>
      <c r="R1958" s="17"/>
      <c r="S1958" s="17"/>
      <c r="T1958" s="17"/>
      <c r="U1958" s="17"/>
      <c r="V1958" s="17"/>
      <c r="W1958" s="17"/>
      <c r="X1958" s="17"/>
      <c r="Y1958" s="17"/>
      <c r="Z1958" s="17"/>
    </row>
    <row r="1959">
      <c r="A1959" s="24"/>
      <c r="B1959" s="477"/>
      <c r="C1959" s="26"/>
      <c r="D1959" s="27"/>
      <c r="E1959" s="27"/>
      <c r="F1959" s="27"/>
      <c r="G1959" s="27"/>
      <c r="H1959" s="28"/>
      <c r="I1959" s="29"/>
      <c r="J1959" s="30"/>
      <c r="K1959" s="17"/>
      <c r="L1959" s="17"/>
      <c r="M1959" s="17"/>
      <c r="N1959" s="17"/>
      <c r="O1959" s="17"/>
      <c r="P1959" s="17"/>
      <c r="Q1959" s="17"/>
      <c r="R1959" s="17"/>
      <c r="S1959" s="17"/>
      <c r="T1959" s="17"/>
      <c r="U1959" s="17"/>
      <c r="V1959" s="17"/>
      <c r="W1959" s="17"/>
      <c r="X1959" s="17"/>
      <c r="Y1959" s="17"/>
      <c r="Z1959" s="17"/>
    </row>
    <row r="1960">
      <c r="A1960" s="24"/>
      <c r="B1960" s="477"/>
      <c r="C1960" s="26"/>
      <c r="D1960" s="27"/>
      <c r="E1960" s="27"/>
      <c r="F1960" s="27"/>
      <c r="G1960" s="27"/>
      <c r="H1960" s="28"/>
      <c r="I1960" s="29"/>
      <c r="J1960" s="30"/>
      <c r="K1960" s="17"/>
      <c r="L1960" s="17"/>
      <c r="M1960" s="17"/>
      <c r="N1960" s="17"/>
      <c r="O1960" s="17"/>
      <c r="P1960" s="17"/>
      <c r="Q1960" s="17"/>
      <c r="R1960" s="17"/>
      <c r="S1960" s="17"/>
      <c r="T1960" s="17"/>
      <c r="U1960" s="17"/>
      <c r="V1960" s="17"/>
      <c r="W1960" s="17"/>
      <c r="X1960" s="17"/>
      <c r="Y1960" s="17"/>
      <c r="Z1960" s="17"/>
    </row>
    <row r="1961">
      <c r="A1961" s="24"/>
      <c r="B1961" s="477"/>
      <c r="C1961" s="26"/>
      <c r="D1961" s="27"/>
      <c r="E1961" s="27"/>
      <c r="F1961" s="27"/>
      <c r="G1961" s="27"/>
      <c r="H1961" s="28"/>
      <c r="I1961" s="29"/>
      <c r="J1961" s="30"/>
      <c r="K1961" s="17"/>
      <c r="L1961" s="17"/>
      <c r="M1961" s="17"/>
      <c r="N1961" s="17"/>
      <c r="O1961" s="17"/>
      <c r="P1961" s="17"/>
      <c r="Q1961" s="17"/>
      <c r="R1961" s="17"/>
      <c r="S1961" s="17"/>
      <c r="T1961" s="17"/>
      <c r="U1961" s="17"/>
      <c r="V1961" s="17"/>
      <c r="W1961" s="17"/>
      <c r="X1961" s="17"/>
      <c r="Y1961" s="17"/>
      <c r="Z1961" s="17"/>
    </row>
    <row r="1962">
      <c r="A1962" s="24"/>
      <c r="B1962" s="477"/>
      <c r="C1962" s="26"/>
      <c r="D1962" s="27"/>
      <c r="E1962" s="27"/>
      <c r="F1962" s="27"/>
      <c r="G1962" s="27"/>
      <c r="H1962" s="28"/>
      <c r="I1962" s="29"/>
      <c r="J1962" s="30"/>
      <c r="K1962" s="17"/>
      <c r="L1962" s="17"/>
      <c r="M1962" s="17"/>
      <c r="N1962" s="17"/>
      <c r="O1962" s="17"/>
      <c r="P1962" s="17"/>
      <c r="Q1962" s="17"/>
      <c r="R1962" s="17"/>
      <c r="S1962" s="17"/>
      <c r="T1962" s="17"/>
      <c r="U1962" s="17"/>
      <c r="V1962" s="17"/>
      <c r="W1962" s="17"/>
      <c r="X1962" s="17"/>
      <c r="Y1962" s="17"/>
      <c r="Z1962" s="17"/>
    </row>
    <row r="1963">
      <c r="A1963" s="24"/>
      <c r="B1963" s="477"/>
      <c r="C1963" s="26"/>
      <c r="D1963" s="27"/>
      <c r="E1963" s="27"/>
      <c r="F1963" s="27"/>
      <c r="G1963" s="27"/>
      <c r="H1963" s="28"/>
      <c r="I1963" s="29"/>
      <c r="J1963" s="30"/>
      <c r="K1963" s="17"/>
      <c r="L1963" s="17"/>
      <c r="M1963" s="17"/>
      <c r="N1963" s="17"/>
      <c r="O1963" s="17"/>
      <c r="P1963" s="17"/>
      <c r="Q1963" s="17"/>
      <c r="R1963" s="17"/>
      <c r="S1963" s="17"/>
      <c r="T1963" s="17"/>
      <c r="U1963" s="17"/>
      <c r="V1963" s="17"/>
      <c r="W1963" s="17"/>
      <c r="X1963" s="17"/>
      <c r="Y1963" s="17"/>
      <c r="Z1963" s="17"/>
    </row>
    <row r="1964">
      <c r="A1964" s="24"/>
      <c r="B1964" s="477"/>
      <c r="C1964" s="26"/>
      <c r="D1964" s="27"/>
      <c r="E1964" s="27"/>
      <c r="F1964" s="27"/>
      <c r="G1964" s="27"/>
      <c r="H1964" s="28"/>
      <c r="I1964" s="29"/>
      <c r="J1964" s="30"/>
      <c r="K1964" s="17"/>
      <c r="L1964" s="17"/>
      <c r="M1964" s="17"/>
      <c r="N1964" s="17"/>
      <c r="O1964" s="17"/>
      <c r="P1964" s="17"/>
      <c r="Q1964" s="17"/>
      <c r="R1964" s="17"/>
      <c r="S1964" s="17"/>
      <c r="T1964" s="17"/>
      <c r="U1964" s="17"/>
      <c r="V1964" s="17"/>
      <c r="W1964" s="17"/>
      <c r="X1964" s="17"/>
      <c r="Y1964" s="17"/>
      <c r="Z1964" s="17"/>
    </row>
    <row r="1965">
      <c r="A1965" s="24"/>
      <c r="B1965" s="477"/>
      <c r="C1965" s="26"/>
      <c r="D1965" s="27"/>
      <c r="E1965" s="27"/>
      <c r="F1965" s="27"/>
      <c r="G1965" s="27"/>
      <c r="H1965" s="28"/>
      <c r="I1965" s="29"/>
      <c r="J1965" s="30"/>
      <c r="K1965" s="17"/>
      <c r="L1965" s="17"/>
      <c r="M1965" s="17"/>
      <c r="N1965" s="17"/>
      <c r="O1965" s="17"/>
      <c r="P1965" s="17"/>
      <c r="Q1965" s="17"/>
      <c r="R1965" s="17"/>
      <c r="S1965" s="17"/>
      <c r="T1965" s="17"/>
      <c r="U1965" s="17"/>
      <c r="V1965" s="17"/>
      <c r="W1965" s="17"/>
      <c r="X1965" s="17"/>
      <c r="Y1965" s="17"/>
      <c r="Z1965" s="17"/>
    </row>
    <row r="1966">
      <c r="A1966" s="24"/>
      <c r="B1966" s="477"/>
      <c r="C1966" s="26"/>
      <c r="D1966" s="27"/>
      <c r="E1966" s="27"/>
      <c r="F1966" s="27"/>
      <c r="G1966" s="27"/>
      <c r="H1966" s="28"/>
      <c r="I1966" s="29"/>
      <c r="J1966" s="30"/>
      <c r="K1966" s="17"/>
      <c r="L1966" s="17"/>
      <c r="M1966" s="17"/>
      <c r="N1966" s="17"/>
      <c r="O1966" s="17"/>
      <c r="P1966" s="17"/>
      <c r="Q1966" s="17"/>
      <c r="R1966" s="17"/>
      <c r="S1966" s="17"/>
      <c r="T1966" s="17"/>
      <c r="U1966" s="17"/>
      <c r="V1966" s="17"/>
      <c r="W1966" s="17"/>
      <c r="X1966" s="17"/>
      <c r="Y1966" s="17"/>
      <c r="Z1966" s="17"/>
    </row>
    <row r="1967">
      <c r="A1967" s="24"/>
      <c r="B1967" s="477"/>
      <c r="C1967" s="26"/>
      <c r="D1967" s="27"/>
      <c r="E1967" s="27"/>
      <c r="F1967" s="27"/>
      <c r="G1967" s="27"/>
      <c r="H1967" s="28"/>
      <c r="I1967" s="29"/>
      <c r="J1967" s="30"/>
      <c r="K1967" s="17"/>
      <c r="L1967" s="17"/>
      <c r="M1967" s="17"/>
      <c r="N1967" s="17"/>
      <c r="O1967" s="17"/>
      <c r="P1967" s="17"/>
      <c r="Q1967" s="17"/>
      <c r="R1967" s="17"/>
      <c r="S1967" s="17"/>
      <c r="T1967" s="17"/>
      <c r="U1967" s="17"/>
      <c r="V1967" s="17"/>
      <c r="W1967" s="17"/>
      <c r="X1967" s="17"/>
      <c r="Y1967" s="17"/>
      <c r="Z1967" s="17"/>
    </row>
    <row r="1968">
      <c r="A1968" s="24"/>
      <c r="B1968" s="477"/>
      <c r="C1968" s="26"/>
      <c r="D1968" s="27"/>
      <c r="E1968" s="27"/>
      <c r="F1968" s="27"/>
      <c r="G1968" s="27"/>
      <c r="H1968" s="28"/>
      <c r="I1968" s="29"/>
      <c r="J1968" s="30"/>
      <c r="K1968" s="17"/>
      <c r="L1968" s="17"/>
      <c r="M1968" s="17"/>
      <c r="N1968" s="17"/>
      <c r="O1968" s="17"/>
      <c r="P1968" s="17"/>
      <c r="Q1968" s="17"/>
      <c r="R1968" s="17"/>
      <c r="S1968" s="17"/>
      <c r="T1968" s="17"/>
      <c r="U1968" s="17"/>
      <c r="V1968" s="17"/>
      <c r="W1968" s="17"/>
      <c r="X1968" s="17"/>
      <c r="Y1968" s="17"/>
      <c r="Z1968" s="17"/>
    </row>
    <row r="1969">
      <c r="A1969" s="24"/>
      <c r="B1969" s="477"/>
      <c r="C1969" s="26"/>
      <c r="D1969" s="27"/>
      <c r="E1969" s="27"/>
      <c r="F1969" s="27"/>
      <c r="G1969" s="27"/>
      <c r="H1969" s="28"/>
      <c r="I1969" s="29"/>
      <c r="J1969" s="30"/>
      <c r="K1969" s="17"/>
      <c r="L1969" s="17"/>
      <c r="M1969" s="17"/>
      <c r="N1969" s="17"/>
      <c r="O1969" s="17"/>
      <c r="P1969" s="17"/>
      <c r="Q1969" s="17"/>
      <c r="R1969" s="17"/>
      <c r="S1969" s="17"/>
      <c r="T1969" s="17"/>
      <c r="U1969" s="17"/>
      <c r="V1969" s="17"/>
      <c r="W1969" s="17"/>
      <c r="X1969" s="17"/>
      <c r="Y1969" s="17"/>
      <c r="Z1969" s="17"/>
    </row>
    <row r="1970">
      <c r="A1970" s="24"/>
      <c r="B1970" s="477"/>
      <c r="C1970" s="26"/>
      <c r="D1970" s="27"/>
      <c r="E1970" s="27"/>
      <c r="F1970" s="27"/>
      <c r="G1970" s="27"/>
      <c r="H1970" s="28"/>
      <c r="I1970" s="29"/>
      <c r="J1970" s="30"/>
      <c r="K1970" s="17"/>
      <c r="L1970" s="17"/>
      <c r="M1970" s="17"/>
      <c r="N1970" s="17"/>
      <c r="O1970" s="17"/>
      <c r="P1970" s="17"/>
      <c r="Q1970" s="17"/>
      <c r="R1970" s="17"/>
      <c r="S1970" s="17"/>
      <c r="T1970" s="17"/>
      <c r="U1970" s="17"/>
      <c r="V1970" s="17"/>
      <c r="W1970" s="17"/>
      <c r="X1970" s="17"/>
      <c r="Y1970" s="17"/>
      <c r="Z1970" s="17"/>
    </row>
    <row r="1971">
      <c r="A1971" s="24"/>
      <c r="B1971" s="477"/>
      <c r="C1971" s="26"/>
      <c r="D1971" s="27"/>
      <c r="E1971" s="27"/>
      <c r="F1971" s="27"/>
      <c r="G1971" s="27"/>
      <c r="H1971" s="28"/>
      <c r="I1971" s="29"/>
      <c r="J1971" s="30"/>
      <c r="K1971" s="17"/>
      <c r="L1971" s="17"/>
      <c r="M1971" s="17"/>
      <c r="N1971" s="17"/>
      <c r="O1971" s="17"/>
      <c r="P1971" s="17"/>
      <c r="Q1971" s="17"/>
      <c r="R1971" s="17"/>
      <c r="S1971" s="17"/>
      <c r="T1971" s="17"/>
      <c r="U1971" s="17"/>
      <c r="V1971" s="17"/>
      <c r="W1971" s="17"/>
      <c r="X1971" s="17"/>
      <c r="Y1971" s="17"/>
      <c r="Z1971" s="17"/>
    </row>
    <row r="1972">
      <c r="A1972" s="24"/>
      <c r="B1972" s="477"/>
      <c r="C1972" s="26"/>
      <c r="D1972" s="27"/>
      <c r="E1972" s="27"/>
      <c r="F1972" s="27"/>
      <c r="G1972" s="27"/>
      <c r="H1972" s="28"/>
      <c r="I1972" s="29"/>
      <c r="J1972" s="30"/>
      <c r="K1972" s="17"/>
      <c r="L1972" s="17"/>
      <c r="M1972" s="17"/>
      <c r="N1972" s="17"/>
      <c r="O1972" s="17"/>
      <c r="P1972" s="17"/>
      <c r="Q1972" s="17"/>
      <c r="R1972" s="17"/>
      <c r="S1972" s="17"/>
      <c r="T1972" s="17"/>
      <c r="U1972" s="17"/>
      <c r="V1972" s="17"/>
      <c r="W1972" s="17"/>
      <c r="X1972" s="17"/>
      <c r="Y1972" s="17"/>
      <c r="Z1972" s="17"/>
    </row>
    <row r="1973">
      <c r="A1973" s="24"/>
      <c r="B1973" s="477"/>
      <c r="C1973" s="26"/>
      <c r="D1973" s="27"/>
      <c r="E1973" s="27"/>
      <c r="F1973" s="27"/>
      <c r="G1973" s="27"/>
      <c r="H1973" s="28"/>
      <c r="I1973" s="29"/>
      <c r="J1973" s="30"/>
      <c r="K1973" s="17"/>
      <c r="L1973" s="17"/>
      <c r="M1973" s="17"/>
      <c r="N1973" s="17"/>
      <c r="O1973" s="17"/>
      <c r="P1973" s="17"/>
      <c r="Q1973" s="17"/>
      <c r="R1973" s="17"/>
      <c r="S1973" s="17"/>
      <c r="T1973" s="17"/>
      <c r="U1973" s="17"/>
      <c r="V1973" s="17"/>
      <c r="W1973" s="17"/>
      <c r="X1973" s="17"/>
      <c r="Y1973" s="17"/>
      <c r="Z1973" s="17"/>
    </row>
    <row r="1974">
      <c r="A1974" s="24"/>
      <c r="B1974" s="477"/>
      <c r="C1974" s="26"/>
      <c r="D1974" s="27"/>
      <c r="E1974" s="27"/>
      <c r="F1974" s="27"/>
      <c r="G1974" s="27"/>
      <c r="H1974" s="28"/>
      <c r="I1974" s="29"/>
      <c r="J1974" s="30"/>
      <c r="K1974" s="17"/>
      <c r="L1974" s="17"/>
      <c r="M1974" s="17"/>
      <c r="N1974" s="17"/>
      <c r="O1974" s="17"/>
      <c r="P1974" s="17"/>
      <c r="Q1974" s="17"/>
      <c r="R1974" s="17"/>
      <c r="S1974" s="17"/>
      <c r="T1974" s="17"/>
      <c r="U1974" s="17"/>
      <c r="V1974" s="17"/>
      <c r="W1974" s="17"/>
      <c r="X1974" s="17"/>
      <c r="Y1974" s="17"/>
      <c r="Z1974" s="17"/>
    </row>
    <row r="1975">
      <c r="A1975" s="24"/>
      <c r="B1975" s="477"/>
      <c r="C1975" s="26"/>
      <c r="D1975" s="27"/>
      <c r="E1975" s="27"/>
      <c r="F1975" s="27"/>
      <c r="G1975" s="27"/>
      <c r="H1975" s="28"/>
      <c r="I1975" s="29"/>
      <c r="J1975" s="30"/>
      <c r="K1975" s="17"/>
      <c r="L1975" s="17"/>
      <c r="M1975" s="17"/>
      <c r="N1975" s="17"/>
      <c r="O1975" s="17"/>
      <c r="P1975" s="17"/>
      <c r="Q1975" s="17"/>
      <c r="R1975" s="17"/>
      <c r="S1975" s="17"/>
      <c r="T1975" s="17"/>
      <c r="U1975" s="17"/>
      <c r="V1975" s="17"/>
      <c r="W1975" s="17"/>
      <c r="X1975" s="17"/>
      <c r="Y1975" s="17"/>
      <c r="Z1975" s="17"/>
    </row>
    <row r="1976">
      <c r="A1976" s="24"/>
      <c r="B1976" s="477"/>
      <c r="C1976" s="26"/>
      <c r="D1976" s="27"/>
      <c r="E1976" s="27"/>
      <c r="F1976" s="27"/>
      <c r="G1976" s="27"/>
      <c r="H1976" s="28"/>
      <c r="I1976" s="29"/>
      <c r="J1976" s="30"/>
      <c r="K1976" s="17"/>
      <c r="L1976" s="17"/>
      <c r="M1976" s="17"/>
      <c r="N1976" s="17"/>
      <c r="O1976" s="17"/>
      <c r="P1976" s="17"/>
      <c r="Q1976" s="17"/>
      <c r="R1976" s="17"/>
      <c r="S1976" s="17"/>
      <c r="T1976" s="17"/>
      <c r="U1976" s="17"/>
      <c r="V1976" s="17"/>
      <c r="W1976" s="17"/>
      <c r="X1976" s="17"/>
      <c r="Y1976" s="17"/>
      <c r="Z1976" s="17"/>
    </row>
    <row r="1977">
      <c r="A1977" s="24"/>
      <c r="B1977" s="477"/>
      <c r="C1977" s="26"/>
      <c r="D1977" s="27"/>
      <c r="E1977" s="27"/>
      <c r="F1977" s="27"/>
      <c r="G1977" s="27"/>
      <c r="H1977" s="28"/>
      <c r="I1977" s="29"/>
      <c r="J1977" s="30"/>
      <c r="K1977" s="17"/>
      <c r="L1977" s="17"/>
      <c r="M1977" s="17"/>
      <c r="N1977" s="17"/>
      <c r="O1977" s="17"/>
      <c r="P1977" s="17"/>
      <c r="Q1977" s="17"/>
      <c r="R1977" s="17"/>
      <c r="S1977" s="17"/>
      <c r="T1977" s="17"/>
      <c r="U1977" s="17"/>
      <c r="V1977" s="17"/>
      <c r="W1977" s="17"/>
      <c r="X1977" s="17"/>
      <c r="Y1977" s="17"/>
      <c r="Z1977" s="17"/>
    </row>
    <row r="1978">
      <c r="A1978" s="24"/>
      <c r="B1978" s="477"/>
      <c r="C1978" s="26"/>
      <c r="D1978" s="27"/>
      <c r="E1978" s="27"/>
      <c r="F1978" s="27"/>
      <c r="G1978" s="27"/>
      <c r="H1978" s="28"/>
      <c r="I1978" s="29"/>
      <c r="J1978" s="30"/>
      <c r="K1978" s="17"/>
      <c r="L1978" s="17"/>
      <c r="M1978" s="17"/>
      <c r="N1978" s="17"/>
      <c r="O1978" s="17"/>
      <c r="P1978" s="17"/>
      <c r="Q1978" s="17"/>
      <c r="R1978" s="17"/>
      <c r="S1978" s="17"/>
      <c r="T1978" s="17"/>
      <c r="U1978" s="17"/>
      <c r="V1978" s="17"/>
      <c r="W1978" s="17"/>
      <c r="X1978" s="17"/>
      <c r="Y1978" s="17"/>
      <c r="Z1978" s="17"/>
    </row>
    <row r="1979">
      <c r="A1979" s="24"/>
      <c r="B1979" s="477"/>
      <c r="C1979" s="26"/>
      <c r="D1979" s="27"/>
      <c r="E1979" s="27"/>
      <c r="F1979" s="27"/>
      <c r="G1979" s="27"/>
      <c r="H1979" s="28"/>
      <c r="I1979" s="29"/>
      <c r="J1979" s="30"/>
      <c r="K1979" s="17"/>
      <c r="L1979" s="17"/>
      <c r="M1979" s="17"/>
      <c r="N1979" s="17"/>
      <c r="O1979" s="17"/>
      <c r="P1979" s="17"/>
      <c r="Q1979" s="17"/>
      <c r="R1979" s="17"/>
      <c r="S1979" s="17"/>
      <c r="T1979" s="17"/>
      <c r="U1979" s="17"/>
      <c r="V1979" s="17"/>
      <c r="W1979" s="17"/>
      <c r="X1979" s="17"/>
      <c r="Y1979" s="17"/>
      <c r="Z1979" s="17"/>
    </row>
    <row r="1980">
      <c r="A1980" s="24"/>
      <c r="B1980" s="477"/>
      <c r="C1980" s="26"/>
      <c r="D1980" s="27"/>
      <c r="E1980" s="27"/>
      <c r="F1980" s="27"/>
      <c r="G1980" s="27"/>
      <c r="H1980" s="28"/>
      <c r="I1980" s="29"/>
      <c r="J1980" s="30"/>
      <c r="K1980" s="17"/>
      <c r="L1980" s="17"/>
      <c r="M1980" s="17"/>
      <c r="N1980" s="17"/>
      <c r="O1980" s="17"/>
      <c r="P1980" s="17"/>
      <c r="Q1980" s="17"/>
      <c r="R1980" s="17"/>
      <c r="S1980" s="17"/>
      <c r="T1980" s="17"/>
      <c r="U1980" s="17"/>
      <c r="V1980" s="17"/>
      <c r="W1980" s="17"/>
      <c r="X1980" s="17"/>
      <c r="Y1980" s="17"/>
      <c r="Z1980" s="17"/>
    </row>
    <row r="1981">
      <c r="A1981" s="24"/>
      <c r="B1981" s="477"/>
      <c r="C1981" s="26"/>
      <c r="D1981" s="27"/>
      <c r="E1981" s="27"/>
      <c r="F1981" s="27"/>
      <c r="G1981" s="27"/>
      <c r="H1981" s="28"/>
      <c r="I1981" s="29"/>
      <c r="J1981" s="30"/>
      <c r="K1981" s="17"/>
      <c r="L1981" s="17"/>
      <c r="M1981" s="17"/>
      <c r="N1981" s="17"/>
      <c r="O1981" s="17"/>
      <c r="P1981" s="17"/>
      <c r="Q1981" s="17"/>
      <c r="R1981" s="17"/>
      <c r="S1981" s="17"/>
      <c r="T1981" s="17"/>
      <c r="U1981" s="17"/>
      <c r="V1981" s="17"/>
      <c r="W1981" s="17"/>
      <c r="X1981" s="17"/>
      <c r="Y1981" s="17"/>
      <c r="Z1981" s="17"/>
    </row>
    <row r="1982">
      <c r="A1982" s="24"/>
      <c r="B1982" s="477"/>
      <c r="C1982" s="26"/>
      <c r="D1982" s="27"/>
      <c r="E1982" s="27"/>
      <c r="F1982" s="27"/>
      <c r="G1982" s="27"/>
      <c r="H1982" s="28"/>
      <c r="I1982" s="29"/>
      <c r="J1982" s="30"/>
      <c r="K1982" s="17"/>
      <c r="L1982" s="17"/>
      <c r="M1982" s="17"/>
      <c r="N1982" s="17"/>
      <c r="O1982" s="17"/>
      <c r="P1982" s="17"/>
      <c r="Q1982" s="17"/>
      <c r="R1982" s="17"/>
      <c r="S1982" s="17"/>
      <c r="T1982" s="17"/>
      <c r="U1982" s="17"/>
      <c r="V1982" s="17"/>
      <c r="W1982" s="17"/>
      <c r="X1982" s="17"/>
      <c r="Y1982" s="17"/>
      <c r="Z1982" s="17"/>
    </row>
    <row r="1983">
      <c r="A1983" s="24"/>
      <c r="B1983" s="477"/>
      <c r="C1983" s="26"/>
      <c r="D1983" s="27"/>
      <c r="E1983" s="27"/>
      <c r="F1983" s="27"/>
      <c r="G1983" s="27"/>
      <c r="H1983" s="28"/>
      <c r="I1983" s="29"/>
      <c r="J1983" s="30"/>
      <c r="K1983" s="17"/>
      <c r="L1983" s="17"/>
      <c r="M1983" s="17"/>
      <c r="N1983" s="17"/>
      <c r="O1983" s="17"/>
      <c r="P1983" s="17"/>
      <c r="Q1983" s="17"/>
      <c r="R1983" s="17"/>
      <c r="S1983" s="17"/>
      <c r="T1983" s="17"/>
      <c r="U1983" s="17"/>
      <c r="V1983" s="17"/>
      <c r="W1983" s="17"/>
      <c r="X1983" s="17"/>
      <c r="Y1983" s="17"/>
      <c r="Z1983" s="17"/>
    </row>
    <row r="1984">
      <c r="A1984" s="24"/>
      <c r="B1984" s="477"/>
      <c r="C1984" s="26"/>
      <c r="D1984" s="27"/>
      <c r="E1984" s="27"/>
      <c r="F1984" s="27"/>
      <c r="G1984" s="27"/>
      <c r="H1984" s="28"/>
      <c r="I1984" s="29"/>
      <c r="J1984" s="30"/>
      <c r="K1984" s="17"/>
      <c r="L1984" s="17"/>
      <c r="M1984" s="17"/>
      <c r="N1984" s="17"/>
      <c r="O1984" s="17"/>
      <c r="P1984" s="17"/>
      <c r="Q1984" s="17"/>
      <c r="R1984" s="17"/>
      <c r="S1984" s="17"/>
      <c r="T1984" s="17"/>
      <c r="U1984" s="17"/>
      <c r="V1984" s="17"/>
      <c r="W1984" s="17"/>
      <c r="X1984" s="17"/>
      <c r="Y1984" s="17"/>
      <c r="Z1984" s="17"/>
    </row>
    <row r="1985">
      <c r="A1985" s="24"/>
      <c r="B1985" s="477"/>
      <c r="C1985" s="26"/>
      <c r="D1985" s="27"/>
      <c r="E1985" s="27"/>
      <c r="F1985" s="27"/>
      <c r="G1985" s="27"/>
      <c r="H1985" s="28"/>
      <c r="I1985" s="29"/>
      <c r="J1985" s="30"/>
      <c r="K1985" s="17"/>
      <c r="L1985" s="17"/>
      <c r="M1985" s="17"/>
      <c r="N1985" s="17"/>
      <c r="O1985" s="17"/>
      <c r="P1985" s="17"/>
      <c r="Q1985" s="17"/>
      <c r="R1985" s="17"/>
      <c r="S1985" s="17"/>
      <c r="T1985" s="17"/>
      <c r="U1985" s="17"/>
      <c r="V1985" s="17"/>
      <c r="W1985" s="17"/>
      <c r="X1985" s="17"/>
      <c r="Y1985" s="17"/>
      <c r="Z1985" s="17"/>
    </row>
    <row r="1986">
      <c r="A1986" s="24"/>
      <c r="B1986" s="477"/>
      <c r="C1986" s="26"/>
      <c r="D1986" s="27"/>
      <c r="E1986" s="27"/>
      <c r="F1986" s="27"/>
      <c r="G1986" s="27"/>
      <c r="H1986" s="28"/>
      <c r="I1986" s="29"/>
      <c r="J1986" s="30"/>
      <c r="K1986" s="17"/>
      <c r="L1986" s="17"/>
      <c r="M1986" s="17"/>
      <c r="N1986" s="17"/>
      <c r="O1986" s="17"/>
      <c r="P1986" s="17"/>
      <c r="Q1986" s="17"/>
      <c r="R1986" s="17"/>
      <c r="S1986" s="17"/>
      <c r="T1986" s="17"/>
      <c r="U1986" s="17"/>
      <c r="V1986" s="17"/>
      <c r="W1986" s="17"/>
      <c r="X1986" s="17"/>
      <c r="Y1986" s="17"/>
      <c r="Z1986" s="17"/>
    </row>
    <row r="1987">
      <c r="A1987" s="24"/>
      <c r="B1987" s="477"/>
      <c r="C1987" s="26"/>
      <c r="D1987" s="27"/>
      <c r="E1987" s="27"/>
      <c r="F1987" s="27"/>
      <c r="G1987" s="27"/>
      <c r="H1987" s="28"/>
      <c r="I1987" s="29"/>
      <c r="J1987" s="30"/>
      <c r="K1987" s="17"/>
      <c r="L1987" s="17"/>
      <c r="M1987" s="17"/>
      <c r="N1987" s="17"/>
      <c r="O1987" s="17"/>
      <c r="P1987" s="17"/>
      <c r="Q1987" s="17"/>
      <c r="R1987" s="17"/>
      <c r="S1987" s="17"/>
      <c r="T1987" s="17"/>
      <c r="U1987" s="17"/>
      <c r="V1987" s="17"/>
      <c r="W1987" s="17"/>
      <c r="X1987" s="17"/>
      <c r="Y1987" s="17"/>
      <c r="Z1987" s="17"/>
    </row>
    <row r="1988">
      <c r="A1988" s="24"/>
      <c r="B1988" s="477"/>
      <c r="C1988" s="26"/>
      <c r="D1988" s="27"/>
      <c r="E1988" s="27"/>
      <c r="F1988" s="27"/>
      <c r="G1988" s="27"/>
      <c r="H1988" s="28"/>
      <c r="I1988" s="29"/>
      <c r="J1988" s="30"/>
      <c r="K1988" s="17"/>
      <c r="L1988" s="17"/>
      <c r="M1988" s="17"/>
      <c r="N1988" s="17"/>
      <c r="O1988" s="17"/>
      <c r="P1988" s="17"/>
      <c r="Q1988" s="17"/>
      <c r="R1988" s="17"/>
      <c r="S1988" s="17"/>
      <c r="T1988" s="17"/>
      <c r="U1988" s="17"/>
      <c r="V1988" s="17"/>
      <c r="W1988" s="17"/>
      <c r="X1988" s="17"/>
      <c r="Y1988" s="17"/>
      <c r="Z1988" s="17"/>
    </row>
    <row r="1989">
      <c r="A1989" s="24"/>
      <c r="B1989" s="477"/>
      <c r="C1989" s="26"/>
      <c r="D1989" s="27"/>
      <c r="E1989" s="27"/>
      <c r="F1989" s="27"/>
      <c r="G1989" s="27"/>
      <c r="H1989" s="28"/>
      <c r="I1989" s="29"/>
      <c r="J1989" s="30"/>
      <c r="K1989" s="17"/>
      <c r="L1989" s="17"/>
      <c r="M1989" s="17"/>
      <c r="N1989" s="17"/>
      <c r="O1989" s="17"/>
      <c r="P1989" s="17"/>
      <c r="Q1989" s="17"/>
      <c r="R1989" s="17"/>
      <c r="S1989" s="17"/>
      <c r="T1989" s="17"/>
      <c r="U1989" s="17"/>
      <c r="V1989" s="17"/>
      <c r="W1989" s="17"/>
      <c r="X1989" s="17"/>
      <c r="Y1989" s="17"/>
      <c r="Z1989" s="17"/>
    </row>
    <row r="1990">
      <c r="A1990" s="24"/>
      <c r="B1990" s="477"/>
      <c r="C1990" s="26"/>
      <c r="D1990" s="27"/>
      <c r="E1990" s="27"/>
      <c r="F1990" s="27"/>
      <c r="G1990" s="27"/>
      <c r="H1990" s="28"/>
      <c r="I1990" s="29"/>
      <c r="J1990" s="30"/>
      <c r="K1990" s="17"/>
      <c r="L1990" s="17"/>
      <c r="M1990" s="17"/>
      <c r="N1990" s="17"/>
      <c r="O1990" s="17"/>
      <c r="P1990" s="17"/>
      <c r="Q1990" s="17"/>
      <c r="R1990" s="17"/>
      <c r="S1990" s="17"/>
      <c r="T1990" s="17"/>
      <c r="U1990" s="17"/>
      <c r="V1990" s="17"/>
      <c r="W1990" s="17"/>
      <c r="X1990" s="17"/>
      <c r="Y1990" s="17"/>
      <c r="Z1990" s="17"/>
    </row>
    <row r="1991">
      <c r="A1991" s="24"/>
      <c r="B1991" s="477"/>
      <c r="C1991" s="26"/>
      <c r="D1991" s="27"/>
      <c r="E1991" s="27"/>
      <c r="F1991" s="27"/>
      <c r="G1991" s="27"/>
      <c r="H1991" s="28"/>
      <c r="I1991" s="29"/>
      <c r="J1991" s="30"/>
      <c r="K1991" s="17"/>
      <c r="L1991" s="17"/>
      <c r="M1991" s="17"/>
      <c r="N1991" s="17"/>
      <c r="O1991" s="17"/>
      <c r="P1991" s="17"/>
      <c r="Q1991" s="17"/>
      <c r="R1991" s="17"/>
      <c r="S1991" s="17"/>
      <c r="T1991" s="17"/>
      <c r="U1991" s="17"/>
      <c r="V1991" s="17"/>
      <c r="W1991" s="17"/>
      <c r="X1991" s="17"/>
      <c r="Y1991" s="17"/>
      <c r="Z1991" s="17"/>
    </row>
    <row r="1992">
      <c r="A1992" s="24"/>
      <c r="B1992" s="477"/>
      <c r="C1992" s="26"/>
      <c r="D1992" s="27"/>
      <c r="E1992" s="27"/>
      <c r="F1992" s="27"/>
      <c r="G1992" s="27"/>
      <c r="H1992" s="28"/>
      <c r="I1992" s="29"/>
      <c r="J1992" s="30"/>
      <c r="K1992" s="17"/>
      <c r="L1992" s="17"/>
      <c r="M1992" s="17"/>
      <c r="N1992" s="17"/>
      <c r="O1992" s="17"/>
      <c r="P1992" s="17"/>
      <c r="Q1992" s="17"/>
      <c r="R1992" s="17"/>
      <c r="S1992" s="17"/>
      <c r="T1992" s="17"/>
      <c r="U1992" s="17"/>
      <c r="V1992" s="17"/>
      <c r="W1992" s="17"/>
      <c r="X1992" s="17"/>
      <c r="Y1992" s="17"/>
      <c r="Z1992" s="17"/>
    </row>
    <row r="1993">
      <c r="A1993" s="24"/>
      <c r="B1993" s="477"/>
      <c r="C1993" s="26"/>
      <c r="D1993" s="27"/>
      <c r="E1993" s="27"/>
      <c r="F1993" s="27"/>
      <c r="G1993" s="27"/>
      <c r="H1993" s="28"/>
      <c r="I1993" s="29"/>
      <c r="J1993" s="30"/>
      <c r="K1993" s="17"/>
      <c r="L1993" s="17"/>
      <c r="M1993" s="17"/>
      <c r="N1993" s="17"/>
      <c r="O1993" s="17"/>
      <c r="P1993" s="17"/>
      <c r="Q1993" s="17"/>
      <c r="R1993" s="17"/>
      <c r="S1993" s="17"/>
      <c r="T1993" s="17"/>
      <c r="U1993" s="17"/>
      <c r="V1993" s="17"/>
      <c r="W1993" s="17"/>
      <c r="X1993" s="17"/>
      <c r="Y1993" s="17"/>
      <c r="Z1993" s="17"/>
    </row>
    <row r="1994">
      <c r="A1994" s="24"/>
      <c r="B1994" s="477"/>
      <c r="C1994" s="26"/>
      <c r="D1994" s="27"/>
      <c r="E1994" s="27"/>
      <c r="F1994" s="27"/>
      <c r="G1994" s="27"/>
      <c r="H1994" s="28"/>
      <c r="I1994" s="29"/>
      <c r="J1994" s="30"/>
      <c r="K1994" s="17"/>
      <c r="L1994" s="17"/>
      <c r="M1994" s="17"/>
      <c r="N1994" s="17"/>
      <c r="O1994" s="17"/>
      <c r="P1994" s="17"/>
      <c r="Q1994" s="17"/>
      <c r="R1994" s="17"/>
      <c r="S1994" s="17"/>
      <c r="T1994" s="17"/>
      <c r="U1994" s="17"/>
      <c r="V1994" s="17"/>
      <c r="W1994" s="17"/>
      <c r="X1994" s="17"/>
      <c r="Y1994" s="17"/>
      <c r="Z1994" s="17"/>
    </row>
    <row r="1995">
      <c r="A1995" s="24"/>
      <c r="B1995" s="477"/>
      <c r="C1995" s="26"/>
      <c r="D1995" s="27"/>
      <c r="E1995" s="27"/>
      <c r="F1995" s="27"/>
      <c r="G1995" s="27"/>
      <c r="H1995" s="28"/>
      <c r="I1995" s="29"/>
      <c r="J1995" s="30"/>
      <c r="K1995" s="17"/>
      <c r="L1995" s="17"/>
      <c r="M1995" s="17"/>
      <c r="N1995" s="17"/>
      <c r="O1995" s="17"/>
      <c r="P1995" s="17"/>
      <c r="Q1995" s="17"/>
      <c r="R1995" s="17"/>
      <c r="S1995" s="17"/>
      <c r="T1995" s="17"/>
      <c r="U1995" s="17"/>
      <c r="V1995" s="17"/>
      <c r="W1995" s="17"/>
      <c r="X1995" s="17"/>
      <c r="Y1995" s="17"/>
      <c r="Z1995" s="17"/>
    </row>
    <row r="1996">
      <c r="A1996" s="24"/>
      <c r="B1996" s="477"/>
      <c r="C1996" s="26"/>
      <c r="D1996" s="27"/>
      <c r="E1996" s="27"/>
      <c r="F1996" s="27"/>
      <c r="G1996" s="27"/>
      <c r="H1996" s="28"/>
      <c r="I1996" s="29"/>
      <c r="J1996" s="30"/>
      <c r="K1996" s="17"/>
      <c r="L1996" s="17"/>
      <c r="M1996" s="17"/>
      <c r="N1996" s="17"/>
      <c r="O1996" s="17"/>
      <c r="P1996" s="17"/>
      <c r="Q1996" s="17"/>
      <c r="R1996" s="17"/>
      <c r="S1996" s="17"/>
      <c r="T1996" s="17"/>
      <c r="U1996" s="17"/>
      <c r="V1996" s="17"/>
      <c r="W1996" s="17"/>
      <c r="X1996" s="17"/>
      <c r="Y1996" s="17"/>
      <c r="Z1996" s="17"/>
    </row>
    <row r="1997">
      <c r="A1997" s="24"/>
      <c r="B1997" s="477"/>
      <c r="C1997" s="26"/>
      <c r="D1997" s="27"/>
      <c r="E1997" s="27"/>
      <c r="F1997" s="27"/>
      <c r="G1997" s="27"/>
      <c r="H1997" s="28"/>
      <c r="I1997" s="29"/>
      <c r="J1997" s="30"/>
      <c r="K1997" s="17"/>
      <c r="L1997" s="17"/>
      <c r="M1997" s="17"/>
      <c r="N1997" s="17"/>
      <c r="O1997" s="17"/>
      <c r="P1997" s="17"/>
      <c r="Q1997" s="17"/>
      <c r="R1997" s="17"/>
      <c r="S1997" s="17"/>
      <c r="T1997" s="17"/>
      <c r="U1997" s="17"/>
      <c r="V1997" s="17"/>
      <c r="W1997" s="17"/>
      <c r="X1997" s="17"/>
      <c r="Y1997" s="17"/>
      <c r="Z1997" s="17"/>
    </row>
    <row r="1998">
      <c r="A1998" s="24"/>
      <c r="B1998" s="477"/>
      <c r="C1998" s="26"/>
      <c r="D1998" s="27"/>
      <c r="E1998" s="27"/>
      <c r="F1998" s="27"/>
      <c r="G1998" s="27"/>
      <c r="H1998" s="28"/>
      <c r="I1998" s="29"/>
      <c r="J1998" s="30"/>
      <c r="K1998" s="17"/>
      <c r="L1998" s="17"/>
      <c r="M1998" s="17"/>
      <c r="N1998" s="17"/>
      <c r="O1998" s="17"/>
      <c r="P1998" s="17"/>
      <c r="Q1998" s="17"/>
      <c r="R1998" s="17"/>
      <c r="S1998" s="17"/>
      <c r="T1998" s="17"/>
      <c r="U1998" s="17"/>
      <c r="V1998" s="17"/>
      <c r="W1998" s="17"/>
      <c r="X1998" s="17"/>
      <c r="Y1998" s="17"/>
      <c r="Z1998" s="17"/>
    </row>
    <row r="1999">
      <c r="A1999" s="24"/>
      <c r="B1999" s="477"/>
      <c r="C1999" s="26"/>
      <c r="D1999" s="27"/>
      <c r="E1999" s="27"/>
      <c r="F1999" s="27"/>
      <c r="G1999" s="27"/>
      <c r="H1999" s="28"/>
      <c r="I1999" s="29"/>
      <c r="J1999" s="30"/>
      <c r="K1999" s="17"/>
      <c r="L1999" s="17"/>
      <c r="M1999" s="17"/>
      <c r="N1999" s="17"/>
      <c r="O1999" s="17"/>
      <c r="P1999" s="17"/>
      <c r="Q1999" s="17"/>
      <c r="R1999" s="17"/>
      <c r="S1999" s="17"/>
      <c r="T1999" s="17"/>
      <c r="U1999" s="17"/>
      <c r="V1999" s="17"/>
      <c r="W1999" s="17"/>
      <c r="X1999" s="17"/>
      <c r="Y1999" s="17"/>
      <c r="Z1999" s="17"/>
    </row>
    <row r="2000">
      <c r="A2000" s="24"/>
      <c r="B2000" s="477"/>
      <c r="C2000" s="26"/>
      <c r="D2000" s="27"/>
      <c r="E2000" s="27"/>
      <c r="F2000" s="27"/>
      <c r="G2000" s="27"/>
      <c r="H2000" s="28"/>
      <c r="I2000" s="29"/>
      <c r="J2000" s="30"/>
      <c r="K2000" s="17"/>
      <c r="L2000" s="17"/>
      <c r="M2000" s="17"/>
      <c r="N2000" s="17"/>
      <c r="O2000" s="17"/>
      <c r="P2000" s="17"/>
      <c r="Q2000" s="17"/>
      <c r="R2000" s="17"/>
      <c r="S2000" s="17"/>
      <c r="T2000" s="17"/>
      <c r="U2000" s="17"/>
      <c r="V2000" s="17"/>
      <c r="W2000" s="17"/>
      <c r="X2000" s="17"/>
      <c r="Y2000" s="17"/>
      <c r="Z2000" s="17"/>
    </row>
    <row r="2001">
      <c r="A2001" s="24"/>
      <c r="B2001" s="477"/>
      <c r="C2001" s="26"/>
      <c r="D2001" s="27"/>
      <c r="E2001" s="27"/>
      <c r="F2001" s="27"/>
      <c r="G2001" s="27"/>
      <c r="H2001" s="28"/>
      <c r="I2001" s="29"/>
      <c r="J2001" s="30"/>
      <c r="K2001" s="17"/>
      <c r="L2001" s="17"/>
      <c r="M2001" s="17"/>
      <c r="N2001" s="17"/>
      <c r="O2001" s="17"/>
      <c r="P2001" s="17"/>
      <c r="Q2001" s="17"/>
      <c r="R2001" s="17"/>
      <c r="S2001" s="17"/>
      <c r="T2001" s="17"/>
      <c r="U2001" s="17"/>
      <c r="V2001" s="17"/>
      <c r="W2001" s="17"/>
      <c r="X2001" s="17"/>
      <c r="Y2001" s="17"/>
      <c r="Z2001" s="17"/>
    </row>
    <row r="2002">
      <c r="A2002" s="24"/>
      <c r="B2002" s="477"/>
      <c r="C2002" s="26"/>
      <c r="D2002" s="27"/>
      <c r="E2002" s="27"/>
      <c r="F2002" s="27"/>
      <c r="G2002" s="27"/>
      <c r="H2002" s="28"/>
      <c r="I2002" s="29"/>
      <c r="J2002" s="30"/>
      <c r="K2002" s="17"/>
      <c r="L2002" s="17"/>
      <c r="M2002" s="17"/>
      <c r="N2002" s="17"/>
      <c r="O2002" s="17"/>
      <c r="P2002" s="17"/>
      <c r="Q2002" s="17"/>
      <c r="R2002" s="17"/>
      <c r="S2002" s="17"/>
      <c r="T2002" s="17"/>
      <c r="U2002" s="17"/>
      <c r="V2002" s="17"/>
      <c r="W2002" s="17"/>
      <c r="X2002" s="17"/>
      <c r="Y2002" s="17"/>
      <c r="Z2002" s="17"/>
    </row>
    <row r="2003">
      <c r="A2003" s="24"/>
      <c r="B2003" s="477"/>
      <c r="C2003" s="26"/>
      <c r="D2003" s="27"/>
      <c r="E2003" s="27"/>
      <c r="F2003" s="27"/>
      <c r="G2003" s="27"/>
      <c r="H2003" s="28"/>
      <c r="I2003" s="29"/>
      <c r="J2003" s="30"/>
      <c r="K2003" s="17"/>
      <c r="L2003" s="17"/>
      <c r="M2003" s="17"/>
      <c r="N2003" s="17"/>
      <c r="O2003" s="17"/>
      <c r="P2003" s="17"/>
      <c r="Q2003" s="17"/>
      <c r="R2003" s="17"/>
      <c r="S2003" s="17"/>
      <c r="T2003" s="17"/>
      <c r="U2003" s="17"/>
      <c r="V2003" s="17"/>
      <c r="W2003" s="17"/>
      <c r="X2003" s="17"/>
      <c r="Y2003" s="17"/>
      <c r="Z2003" s="17"/>
    </row>
    <row r="2004">
      <c r="A2004" s="24"/>
      <c r="B2004" s="477"/>
      <c r="C2004" s="26"/>
      <c r="D2004" s="27"/>
      <c r="E2004" s="27"/>
      <c r="F2004" s="27"/>
      <c r="G2004" s="27"/>
      <c r="H2004" s="28"/>
      <c r="I2004" s="29"/>
      <c r="J2004" s="30"/>
      <c r="K2004" s="17"/>
      <c r="L2004" s="17"/>
      <c r="M2004" s="17"/>
      <c r="N2004" s="17"/>
      <c r="O2004" s="17"/>
      <c r="P2004" s="17"/>
      <c r="Q2004" s="17"/>
      <c r="R2004" s="17"/>
      <c r="S2004" s="17"/>
      <c r="T2004" s="17"/>
      <c r="U2004" s="17"/>
      <c r="V2004" s="17"/>
      <c r="W2004" s="17"/>
      <c r="X2004" s="17"/>
      <c r="Y2004" s="17"/>
      <c r="Z2004" s="17"/>
    </row>
    <row r="2005">
      <c r="A2005" s="24"/>
      <c r="B2005" s="477"/>
      <c r="C2005" s="26"/>
      <c r="D2005" s="27"/>
      <c r="E2005" s="27"/>
      <c r="F2005" s="27"/>
      <c r="G2005" s="27"/>
      <c r="H2005" s="28"/>
      <c r="I2005" s="29"/>
      <c r="J2005" s="30"/>
      <c r="K2005" s="17"/>
      <c r="L2005" s="17"/>
      <c r="M2005" s="17"/>
      <c r="N2005" s="17"/>
      <c r="O2005" s="17"/>
      <c r="P2005" s="17"/>
      <c r="Q2005" s="17"/>
      <c r="R2005" s="17"/>
      <c r="S2005" s="17"/>
      <c r="T2005" s="17"/>
      <c r="U2005" s="17"/>
      <c r="V2005" s="17"/>
      <c r="W2005" s="17"/>
      <c r="X2005" s="17"/>
      <c r="Y2005" s="17"/>
      <c r="Z2005" s="17"/>
    </row>
    <row r="2006">
      <c r="A2006" s="24"/>
      <c r="B2006" s="477"/>
      <c r="C2006" s="26"/>
      <c r="D2006" s="27"/>
      <c r="E2006" s="27"/>
      <c r="F2006" s="27"/>
      <c r="G2006" s="27"/>
      <c r="H2006" s="28"/>
      <c r="I2006" s="29"/>
      <c r="J2006" s="30"/>
      <c r="K2006" s="17"/>
      <c r="L2006" s="17"/>
      <c r="M2006" s="17"/>
      <c r="N2006" s="17"/>
      <c r="O2006" s="17"/>
      <c r="P2006" s="17"/>
      <c r="Q2006" s="17"/>
      <c r="R2006" s="17"/>
      <c r="S2006" s="17"/>
      <c r="T2006" s="17"/>
      <c r="U2006" s="17"/>
      <c r="V2006" s="17"/>
      <c r="W2006" s="17"/>
      <c r="X2006" s="17"/>
      <c r="Y2006" s="17"/>
      <c r="Z2006" s="17"/>
    </row>
    <row r="2007">
      <c r="A2007" s="24"/>
      <c r="B2007" s="477"/>
      <c r="C2007" s="26"/>
      <c r="D2007" s="27"/>
      <c r="E2007" s="27"/>
      <c r="F2007" s="27"/>
      <c r="G2007" s="27"/>
      <c r="H2007" s="28"/>
      <c r="I2007" s="29"/>
      <c r="J2007" s="30"/>
      <c r="K2007" s="17"/>
      <c r="L2007" s="17"/>
      <c r="M2007" s="17"/>
      <c r="N2007" s="17"/>
      <c r="O2007" s="17"/>
      <c r="P2007" s="17"/>
      <c r="Q2007" s="17"/>
      <c r="R2007" s="17"/>
      <c r="S2007" s="17"/>
      <c r="T2007" s="17"/>
      <c r="U2007" s="17"/>
      <c r="V2007" s="17"/>
      <c r="W2007" s="17"/>
      <c r="X2007" s="17"/>
      <c r="Y2007" s="17"/>
      <c r="Z2007" s="17"/>
    </row>
    <row r="2008">
      <c r="A2008" s="24"/>
      <c r="B2008" s="477"/>
      <c r="C2008" s="26"/>
      <c r="D2008" s="27"/>
      <c r="E2008" s="27"/>
      <c r="F2008" s="27"/>
      <c r="G2008" s="27"/>
      <c r="H2008" s="28"/>
      <c r="I2008" s="29"/>
      <c r="J2008" s="30"/>
      <c r="K2008" s="17"/>
      <c r="L2008" s="17"/>
      <c r="M2008" s="17"/>
      <c r="N2008" s="17"/>
      <c r="O2008" s="17"/>
      <c r="P2008" s="17"/>
      <c r="Q2008" s="17"/>
      <c r="R2008" s="17"/>
      <c r="S2008" s="17"/>
      <c r="T2008" s="17"/>
      <c r="U2008" s="17"/>
      <c r="V2008" s="17"/>
      <c r="W2008" s="17"/>
      <c r="X2008" s="17"/>
      <c r="Y2008" s="17"/>
      <c r="Z2008" s="17"/>
    </row>
    <row r="2009">
      <c r="A2009" s="24"/>
      <c r="B2009" s="477"/>
      <c r="C2009" s="26"/>
      <c r="D2009" s="27"/>
      <c r="E2009" s="27"/>
      <c r="F2009" s="27"/>
      <c r="G2009" s="27"/>
      <c r="H2009" s="28"/>
      <c r="I2009" s="29"/>
      <c r="J2009" s="30"/>
      <c r="K2009" s="17"/>
      <c r="L2009" s="17"/>
      <c r="M2009" s="17"/>
      <c r="N2009" s="17"/>
      <c r="O2009" s="17"/>
      <c r="P2009" s="17"/>
      <c r="Q2009" s="17"/>
      <c r="R2009" s="17"/>
      <c r="S2009" s="17"/>
      <c r="T2009" s="17"/>
      <c r="U2009" s="17"/>
      <c r="V2009" s="17"/>
      <c r="W2009" s="17"/>
      <c r="X2009" s="17"/>
      <c r="Y2009" s="17"/>
      <c r="Z2009" s="17"/>
    </row>
    <row r="2010">
      <c r="A2010" s="24"/>
      <c r="B2010" s="477"/>
      <c r="C2010" s="26"/>
      <c r="D2010" s="27"/>
      <c r="E2010" s="27"/>
      <c r="F2010" s="27"/>
      <c r="G2010" s="27"/>
      <c r="H2010" s="28"/>
      <c r="I2010" s="29"/>
      <c r="J2010" s="30"/>
      <c r="K2010" s="17"/>
      <c r="L2010" s="17"/>
      <c r="M2010" s="17"/>
      <c r="N2010" s="17"/>
      <c r="O2010" s="17"/>
      <c r="P2010" s="17"/>
      <c r="Q2010" s="17"/>
      <c r="R2010" s="17"/>
      <c r="S2010" s="17"/>
      <c r="T2010" s="17"/>
      <c r="U2010" s="17"/>
      <c r="V2010" s="17"/>
      <c r="W2010" s="17"/>
      <c r="X2010" s="17"/>
      <c r="Y2010" s="17"/>
      <c r="Z2010" s="17"/>
    </row>
    <row r="2011">
      <c r="A2011" s="24"/>
      <c r="B2011" s="477"/>
      <c r="C2011" s="26"/>
      <c r="D2011" s="27"/>
      <c r="E2011" s="27"/>
      <c r="F2011" s="27"/>
      <c r="G2011" s="27"/>
      <c r="H2011" s="28"/>
      <c r="I2011" s="29"/>
      <c r="J2011" s="30"/>
      <c r="K2011" s="17"/>
      <c r="L2011" s="17"/>
      <c r="M2011" s="17"/>
      <c r="N2011" s="17"/>
      <c r="O2011" s="17"/>
      <c r="P2011" s="17"/>
      <c r="Q2011" s="17"/>
      <c r="R2011" s="17"/>
      <c r="S2011" s="17"/>
      <c r="T2011" s="17"/>
      <c r="U2011" s="17"/>
      <c r="V2011" s="17"/>
      <c r="W2011" s="17"/>
      <c r="X2011" s="17"/>
      <c r="Y2011" s="17"/>
      <c r="Z2011" s="17"/>
    </row>
    <row r="2012">
      <c r="A2012" s="24"/>
      <c r="B2012" s="477"/>
      <c r="C2012" s="26"/>
      <c r="D2012" s="27"/>
      <c r="E2012" s="27"/>
      <c r="F2012" s="27"/>
      <c r="G2012" s="27"/>
      <c r="H2012" s="28"/>
      <c r="I2012" s="29"/>
      <c r="J2012" s="30"/>
      <c r="K2012" s="17"/>
      <c r="L2012" s="17"/>
      <c r="M2012" s="17"/>
      <c r="N2012" s="17"/>
      <c r="O2012" s="17"/>
      <c r="P2012" s="17"/>
      <c r="Q2012" s="17"/>
      <c r="R2012" s="17"/>
      <c r="S2012" s="17"/>
      <c r="T2012" s="17"/>
      <c r="U2012" s="17"/>
      <c r="V2012" s="17"/>
      <c r="W2012" s="17"/>
      <c r="X2012" s="17"/>
      <c r="Y2012" s="17"/>
      <c r="Z2012" s="17"/>
    </row>
    <row r="2013">
      <c r="A2013" s="24"/>
      <c r="B2013" s="477"/>
      <c r="C2013" s="26"/>
      <c r="D2013" s="27"/>
      <c r="E2013" s="27"/>
      <c r="F2013" s="27"/>
      <c r="G2013" s="27"/>
      <c r="H2013" s="28"/>
      <c r="I2013" s="29"/>
      <c r="J2013" s="30"/>
      <c r="K2013" s="17"/>
      <c r="L2013" s="17"/>
      <c r="M2013" s="17"/>
      <c r="N2013" s="17"/>
      <c r="O2013" s="17"/>
      <c r="P2013" s="17"/>
      <c r="Q2013" s="17"/>
      <c r="R2013" s="17"/>
      <c r="S2013" s="17"/>
      <c r="T2013" s="17"/>
      <c r="U2013" s="17"/>
      <c r="V2013" s="17"/>
      <c r="W2013" s="17"/>
      <c r="X2013" s="17"/>
      <c r="Y2013" s="17"/>
      <c r="Z2013" s="17"/>
    </row>
    <row r="2014">
      <c r="A2014" s="24"/>
      <c r="B2014" s="477"/>
      <c r="C2014" s="26"/>
      <c r="D2014" s="27"/>
      <c r="E2014" s="27"/>
      <c r="F2014" s="27"/>
      <c r="G2014" s="27"/>
      <c r="H2014" s="28"/>
      <c r="I2014" s="29"/>
      <c r="J2014" s="30"/>
      <c r="K2014" s="17"/>
      <c r="L2014" s="17"/>
      <c r="M2014" s="17"/>
      <c r="N2014" s="17"/>
      <c r="O2014" s="17"/>
      <c r="P2014" s="17"/>
      <c r="Q2014" s="17"/>
      <c r="R2014" s="17"/>
      <c r="S2014" s="17"/>
      <c r="T2014" s="17"/>
      <c r="U2014" s="17"/>
      <c r="V2014" s="17"/>
      <c r="W2014" s="17"/>
      <c r="X2014" s="17"/>
      <c r="Y2014" s="17"/>
      <c r="Z2014" s="17"/>
    </row>
    <row r="2015">
      <c r="A2015" s="24"/>
      <c r="B2015" s="477"/>
      <c r="C2015" s="26"/>
      <c r="D2015" s="27"/>
      <c r="E2015" s="27"/>
      <c r="F2015" s="27"/>
      <c r="G2015" s="27"/>
      <c r="H2015" s="28"/>
      <c r="I2015" s="29"/>
      <c r="J2015" s="30"/>
      <c r="K2015" s="17"/>
      <c r="L2015" s="17"/>
      <c r="M2015" s="17"/>
      <c r="N2015" s="17"/>
      <c r="O2015" s="17"/>
      <c r="P2015" s="17"/>
      <c r="Q2015" s="17"/>
      <c r="R2015" s="17"/>
      <c r="S2015" s="17"/>
      <c r="T2015" s="17"/>
      <c r="U2015" s="17"/>
      <c r="V2015" s="17"/>
      <c r="W2015" s="17"/>
      <c r="X2015" s="17"/>
      <c r="Y2015" s="17"/>
      <c r="Z2015" s="17"/>
    </row>
    <row r="2016">
      <c r="A2016" s="24"/>
      <c r="B2016" s="477"/>
      <c r="C2016" s="26"/>
      <c r="D2016" s="27"/>
      <c r="E2016" s="27"/>
      <c r="F2016" s="27"/>
      <c r="G2016" s="27"/>
      <c r="H2016" s="28"/>
      <c r="I2016" s="29"/>
      <c r="J2016" s="30"/>
      <c r="K2016" s="17"/>
      <c r="L2016" s="17"/>
      <c r="M2016" s="17"/>
      <c r="N2016" s="17"/>
      <c r="O2016" s="17"/>
      <c r="P2016" s="17"/>
      <c r="Q2016" s="17"/>
      <c r="R2016" s="17"/>
      <c r="S2016" s="17"/>
      <c r="T2016" s="17"/>
      <c r="U2016" s="17"/>
      <c r="V2016" s="17"/>
      <c r="W2016" s="17"/>
      <c r="X2016" s="17"/>
      <c r="Y2016" s="17"/>
      <c r="Z2016" s="17"/>
    </row>
    <row r="2017">
      <c r="A2017" s="24"/>
      <c r="B2017" s="477"/>
      <c r="C2017" s="26"/>
      <c r="D2017" s="27"/>
      <c r="E2017" s="27"/>
      <c r="F2017" s="27"/>
      <c r="G2017" s="27"/>
      <c r="H2017" s="28"/>
      <c r="I2017" s="29"/>
      <c r="J2017" s="30"/>
      <c r="K2017" s="17"/>
      <c r="L2017" s="17"/>
      <c r="M2017" s="17"/>
      <c r="N2017" s="17"/>
      <c r="O2017" s="17"/>
      <c r="P2017" s="17"/>
      <c r="Q2017" s="17"/>
      <c r="R2017" s="17"/>
      <c r="S2017" s="17"/>
      <c r="T2017" s="17"/>
      <c r="U2017" s="17"/>
      <c r="V2017" s="17"/>
      <c r="W2017" s="17"/>
      <c r="X2017" s="17"/>
      <c r="Y2017" s="17"/>
      <c r="Z2017" s="17"/>
    </row>
    <row r="2018">
      <c r="A2018" s="24"/>
      <c r="B2018" s="477"/>
      <c r="C2018" s="26"/>
      <c r="D2018" s="27"/>
      <c r="E2018" s="27"/>
      <c r="F2018" s="27"/>
      <c r="G2018" s="27"/>
      <c r="H2018" s="28"/>
      <c r="I2018" s="29"/>
      <c r="J2018" s="30"/>
      <c r="K2018" s="17"/>
      <c r="L2018" s="17"/>
      <c r="M2018" s="17"/>
      <c r="N2018" s="17"/>
      <c r="O2018" s="17"/>
      <c r="P2018" s="17"/>
      <c r="Q2018" s="17"/>
      <c r="R2018" s="17"/>
      <c r="S2018" s="17"/>
      <c r="T2018" s="17"/>
      <c r="U2018" s="17"/>
      <c r="V2018" s="17"/>
      <c r="W2018" s="17"/>
      <c r="X2018" s="17"/>
      <c r="Y2018" s="17"/>
      <c r="Z2018" s="17"/>
    </row>
    <row r="2019">
      <c r="A2019" s="24"/>
      <c r="B2019" s="477"/>
      <c r="C2019" s="26"/>
      <c r="D2019" s="27"/>
      <c r="E2019" s="27"/>
      <c r="F2019" s="27"/>
      <c r="G2019" s="27"/>
      <c r="H2019" s="28"/>
      <c r="I2019" s="29"/>
      <c r="J2019" s="30"/>
      <c r="K2019" s="17"/>
      <c r="L2019" s="17"/>
      <c r="M2019" s="17"/>
      <c r="N2019" s="17"/>
      <c r="O2019" s="17"/>
      <c r="P2019" s="17"/>
      <c r="Q2019" s="17"/>
      <c r="R2019" s="17"/>
      <c r="S2019" s="17"/>
      <c r="T2019" s="17"/>
      <c r="U2019" s="17"/>
      <c r="V2019" s="17"/>
      <c r="W2019" s="17"/>
      <c r="X2019" s="17"/>
      <c r="Y2019" s="17"/>
      <c r="Z2019" s="17"/>
    </row>
    <row r="2020">
      <c r="A2020" s="24"/>
      <c r="B2020" s="477"/>
      <c r="C2020" s="26"/>
      <c r="D2020" s="27"/>
      <c r="E2020" s="27"/>
      <c r="F2020" s="27"/>
      <c r="G2020" s="27"/>
      <c r="H2020" s="28"/>
      <c r="I2020" s="29"/>
      <c r="J2020" s="30"/>
      <c r="K2020" s="17"/>
      <c r="L2020" s="17"/>
      <c r="M2020" s="17"/>
      <c r="N2020" s="17"/>
      <c r="O2020" s="17"/>
      <c r="P2020" s="17"/>
      <c r="Q2020" s="17"/>
      <c r="R2020" s="17"/>
      <c r="S2020" s="17"/>
      <c r="T2020" s="17"/>
      <c r="U2020" s="17"/>
      <c r="V2020" s="17"/>
      <c r="W2020" s="17"/>
      <c r="X2020" s="17"/>
      <c r="Y2020" s="17"/>
      <c r="Z2020" s="17"/>
    </row>
    <row r="2021">
      <c r="A2021" s="24"/>
      <c r="B2021" s="477"/>
      <c r="C2021" s="26"/>
      <c r="D2021" s="27"/>
      <c r="E2021" s="27"/>
      <c r="F2021" s="27"/>
      <c r="G2021" s="27"/>
      <c r="H2021" s="28"/>
      <c r="I2021" s="29"/>
      <c r="J2021" s="30"/>
      <c r="K2021" s="17"/>
      <c r="L2021" s="17"/>
      <c r="M2021" s="17"/>
      <c r="N2021" s="17"/>
      <c r="O2021" s="17"/>
      <c r="P2021" s="17"/>
      <c r="Q2021" s="17"/>
      <c r="R2021" s="17"/>
      <c r="S2021" s="17"/>
      <c r="T2021" s="17"/>
      <c r="U2021" s="17"/>
      <c r="V2021" s="17"/>
      <c r="W2021" s="17"/>
      <c r="X2021" s="17"/>
      <c r="Y2021" s="17"/>
      <c r="Z2021" s="17"/>
    </row>
    <row r="2022">
      <c r="A2022" s="24"/>
      <c r="B2022" s="477"/>
      <c r="C2022" s="26"/>
      <c r="D2022" s="27"/>
      <c r="E2022" s="27"/>
      <c r="F2022" s="27"/>
      <c r="G2022" s="27"/>
      <c r="H2022" s="28"/>
      <c r="I2022" s="29"/>
      <c r="J2022" s="30"/>
      <c r="K2022" s="17"/>
      <c r="L2022" s="17"/>
      <c r="M2022" s="17"/>
      <c r="N2022" s="17"/>
      <c r="O2022" s="17"/>
      <c r="P2022" s="17"/>
      <c r="Q2022" s="17"/>
      <c r="R2022" s="17"/>
      <c r="S2022" s="17"/>
      <c r="T2022" s="17"/>
      <c r="U2022" s="17"/>
      <c r="V2022" s="17"/>
      <c r="W2022" s="17"/>
      <c r="X2022" s="17"/>
      <c r="Y2022" s="17"/>
      <c r="Z2022" s="17"/>
    </row>
    <row r="2023">
      <c r="A2023" s="24"/>
      <c r="B2023" s="477"/>
      <c r="C2023" s="26"/>
      <c r="D2023" s="27"/>
      <c r="E2023" s="27"/>
      <c r="F2023" s="27"/>
      <c r="G2023" s="27"/>
      <c r="H2023" s="28"/>
      <c r="I2023" s="29"/>
      <c r="J2023" s="30"/>
      <c r="K2023" s="17"/>
      <c r="L2023" s="17"/>
      <c r="M2023" s="17"/>
      <c r="N2023" s="17"/>
      <c r="O2023" s="17"/>
      <c r="P2023" s="17"/>
      <c r="Q2023" s="17"/>
      <c r="R2023" s="17"/>
      <c r="S2023" s="17"/>
      <c r="T2023" s="17"/>
      <c r="U2023" s="17"/>
      <c r="V2023" s="17"/>
      <c r="W2023" s="17"/>
      <c r="X2023" s="17"/>
      <c r="Y2023" s="17"/>
      <c r="Z2023" s="17"/>
    </row>
    <row r="2024">
      <c r="A2024" s="24"/>
      <c r="B2024" s="477"/>
      <c r="C2024" s="26"/>
      <c r="D2024" s="27"/>
      <c r="E2024" s="27"/>
      <c r="F2024" s="27"/>
      <c r="G2024" s="27"/>
      <c r="H2024" s="28"/>
      <c r="I2024" s="29"/>
      <c r="J2024" s="30"/>
      <c r="K2024" s="17"/>
      <c r="L2024" s="17"/>
      <c r="M2024" s="17"/>
      <c r="N2024" s="17"/>
      <c r="O2024" s="17"/>
      <c r="P2024" s="17"/>
      <c r="Q2024" s="17"/>
      <c r="R2024" s="17"/>
      <c r="S2024" s="17"/>
      <c r="T2024" s="17"/>
      <c r="U2024" s="17"/>
      <c r="V2024" s="17"/>
      <c r="W2024" s="17"/>
      <c r="X2024" s="17"/>
      <c r="Y2024" s="17"/>
      <c r="Z2024" s="17"/>
    </row>
    <row r="2025">
      <c r="A2025" s="24"/>
      <c r="B2025" s="477"/>
      <c r="C2025" s="26"/>
      <c r="D2025" s="27"/>
      <c r="E2025" s="27"/>
      <c r="F2025" s="27"/>
      <c r="G2025" s="27"/>
      <c r="H2025" s="28"/>
      <c r="I2025" s="29"/>
      <c r="J2025" s="30"/>
      <c r="K2025" s="17"/>
      <c r="L2025" s="17"/>
      <c r="M2025" s="17"/>
      <c r="N2025" s="17"/>
      <c r="O2025" s="17"/>
      <c r="P2025" s="17"/>
      <c r="Q2025" s="17"/>
      <c r="R2025" s="17"/>
      <c r="S2025" s="17"/>
      <c r="T2025" s="17"/>
      <c r="U2025" s="17"/>
      <c r="V2025" s="17"/>
      <c r="W2025" s="17"/>
      <c r="X2025" s="17"/>
      <c r="Y2025" s="17"/>
      <c r="Z2025" s="17"/>
    </row>
    <row r="2026">
      <c r="A2026" s="24"/>
      <c r="B2026" s="477"/>
      <c r="C2026" s="26"/>
      <c r="D2026" s="27"/>
      <c r="E2026" s="27"/>
      <c r="F2026" s="27"/>
      <c r="G2026" s="27"/>
      <c r="H2026" s="28"/>
      <c r="I2026" s="29"/>
      <c r="J2026" s="30"/>
      <c r="K2026" s="17"/>
      <c r="L2026" s="17"/>
      <c r="M2026" s="17"/>
      <c r="N2026" s="17"/>
      <c r="O2026" s="17"/>
      <c r="P2026" s="17"/>
      <c r="Q2026" s="17"/>
      <c r="R2026" s="17"/>
      <c r="S2026" s="17"/>
      <c r="T2026" s="17"/>
      <c r="U2026" s="17"/>
      <c r="V2026" s="17"/>
      <c r="W2026" s="17"/>
      <c r="X2026" s="17"/>
      <c r="Y2026" s="17"/>
      <c r="Z2026" s="17"/>
    </row>
    <row r="2027">
      <c r="A2027" s="24"/>
      <c r="B2027" s="477"/>
      <c r="C2027" s="26"/>
      <c r="D2027" s="27"/>
      <c r="E2027" s="27"/>
      <c r="F2027" s="27"/>
      <c r="G2027" s="27"/>
      <c r="H2027" s="28"/>
      <c r="I2027" s="29"/>
      <c r="J2027" s="30"/>
      <c r="K2027" s="17"/>
      <c r="L2027" s="17"/>
      <c r="M2027" s="17"/>
      <c r="N2027" s="17"/>
      <c r="O2027" s="17"/>
      <c r="P2027" s="17"/>
      <c r="Q2027" s="17"/>
      <c r="R2027" s="17"/>
      <c r="S2027" s="17"/>
      <c r="T2027" s="17"/>
      <c r="U2027" s="17"/>
      <c r="V2027" s="17"/>
      <c r="W2027" s="17"/>
      <c r="X2027" s="17"/>
      <c r="Y2027" s="17"/>
      <c r="Z2027" s="17"/>
    </row>
    <row r="2028">
      <c r="A2028" s="24"/>
      <c r="B2028" s="477"/>
      <c r="C2028" s="26"/>
      <c r="D2028" s="27"/>
      <c r="E2028" s="27"/>
      <c r="F2028" s="27"/>
      <c r="G2028" s="27"/>
      <c r="H2028" s="28"/>
      <c r="I2028" s="29"/>
      <c r="J2028" s="30"/>
      <c r="K2028" s="17"/>
      <c r="L2028" s="17"/>
      <c r="M2028" s="17"/>
      <c r="N2028" s="17"/>
      <c r="O2028" s="17"/>
      <c r="P2028" s="17"/>
      <c r="Q2028" s="17"/>
      <c r="R2028" s="17"/>
      <c r="S2028" s="17"/>
      <c r="T2028" s="17"/>
      <c r="U2028" s="17"/>
      <c r="V2028" s="17"/>
      <c r="W2028" s="17"/>
      <c r="X2028" s="17"/>
      <c r="Y2028" s="17"/>
      <c r="Z2028" s="17"/>
    </row>
    <row r="2029">
      <c r="A2029" s="24"/>
      <c r="B2029" s="477"/>
      <c r="C2029" s="26"/>
      <c r="D2029" s="27"/>
      <c r="E2029" s="27"/>
      <c r="F2029" s="27"/>
      <c r="G2029" s="27"/>
      <c r="H2029" s="28"/>
      <c r="I2029" s="29"/>
      <c r="J2029" s="30"/>
      <c r="K2029" s="17"/>
      <c r="L2029" s="17"/>
      <c r="M2029" s="17"/>
      <c r="N2029" s="17"/>
      <c r="O2029" s="17"/>
      <c r="P2029" s="17"/>
      <c r="Q2029" s="17"/>
      <c r="R2029" s="17"/>
      <c r="S2029" s="17"/>
      <c r="T2029" s="17"/>
      <c r="U2029" s="17"/>
      <c r="V2029" s="17"/>
      <c r="W2029" s="17"/>
      <c r="X2029" s="17"/>
      <c r="Y2029" s="17"/>
      <c r="Z2029" s="17"/>
    </row>
    <row r="2030">
      <c r="A2030" s="24"/>
      <c r="B2030" s="477"/>
      <c r="C2030" s="26"/>
      <c r="D2030" s="27"/>
      <c r="E2030" s="27"/>
      <c r="F2030" s="27"/>
      <c r="G2030" s="27"/>
      <c r="H2030" s="28"/>
      <c r="I2030" s="29"/>
      <c r="J2030" s="30"/>
      <c r="K2030" s="17"/>
      <c r="L2030" s="17"/>
      <c r="M2030" s="17"/>
      <c r="N2030" s="17"/>
      <c r="O2030" s="17"/>
      <c r="P2030" s="17"/>
      <c r="Q2030" s="17"/>
      <c r="R2030" s="17"/>
      <c r="S2030" s="17"/>
      <c r="T2030" s="17"/>
      <c r="U2030" s="17"/>
      <c r="V2030" s="17"/>
      <c r="W2030" s="17"/>
      <c r="X2030" s="17"/>
      <c r="Y2030" s="17"/>
      <c r="Z2030" s="17"/>
    </row>
    <row r="2031">
      <c r="A2031" s="24"/>
      <c r="B2031" s="477"/>
      <c r="C2031" s="26"/>
      <c r="D2031" s="27"/>
      <c r="E2031" s="27"/>
      <c r="F2031" s="27"/>
      <c r="G2031" s="27"/>
      <c r="H2031" s="28"/>
      <c r="I2031" s="29"/>
      <c r="J2031" s="30"/>
      <c r="K2031" s="17"/>
      <c r="L2031" s="17"/>
      <c r="M2031" s="17"/>
      <c r="N2031" s="17"/>
      <c r="O2031" s="17"/>
      <c r="P2031" s="17"/>
      <c r="Q2031" s="17"/>
      <c r="R2031" s="17"/>
      <c r="S2031" s="17"/>
      <c r="T2031" s="17"/>
      <c r="U2031" s="17"/>
      <c r="V2031" s="17"/>
      <c r="W2031" s="17"/>
      <c r="X2031" s="17"/>
      <c r="Y2031" s="17"/>
      <c r="Z2031" s="17"/>
    </row>
    <row r="2032">
      <c r="A2032" s="24"/>
      <c r="B2032" s="477"/>
      <c r="C2032" s="26"/>
      <c r="D2032" s="27"/>
      <c r="E2032" s="27"/>
      <c r="F2032" s="27"/>
      <c r="G2032" s="27"/>
      <c r="H2032" s="28"/>
      <c r="I2032" s="29"/>
      <c r="J2032" s="30"/>
      <c r="K2032" s="17"/>
      <c r="L2032" s="17"/>
      <c r="M2032" s="17"/>
      <c r="N2032" s="17"/>
      <c r="O2032" s="17"/>
      <c r="P2032" s="17"/>
      <c r="Q2032" s="17"/>
      <c r="R2032" s="17"/>
      <c r="S2032" s="17"/>
      <c r="T2032" s="17"/>
      <c r="U2032" s="17"/>
      <c r="V2032" s="17"/>
      <c r="W2032" s="17"/>
      <c r="X2032" s="17"/>
      <c r="Y2032" s="17"/>
      <c r="Z2032" s="17"/>
    </row>
    <row r="2033">
      <c r="A2033" s="24"/>
      <c r="B2033" s="477"/>
      <c r="C2033" s="26"/>
      <c r="D2033" s="27"/>
      <c r="E2033" s="27"/>
      <c r="F2033" s="27"/>
      <c r="G2033" s="27"/>
      <c r="H2033" s="28"/>
      <c r="I2033" s="29"/>
      <c r="J2033" s="30"/>
      <c r="K2033" s="17"/>
      <c r="L2033" s="17"/>
      <c r="M2033" s="17"/>
      <c r="N2033" s="17"/>
      <c r="O2033" s="17"/>
      <c r="P2033" s="17"/>
      <c r="Q2033" s="17"/>
      <c r="R2033" s="17"/>
      <c r="S2033" s="17"/>
      <c r="T2033" s="17"/>
      <c r="U2033" s="17"/>
      <c r="V2033" s="17"/>
      <c r="W2033" s="17"/>
      <c r="X2033" s="17"/>
      <c r="Y2033" s="17"/>
      <c r="Z2033" s="17"/>
    </row>
    <row r="2034">
      <c r="A2034" s="24"/>
      <c r="B2034" s="477"/>
      <c r="C2034" s="26"/>
      <c r="D2034" s="27"/>
      <c r="E2034" s="27"/>
      <c r="F2034" s="27"/>
      <c r="G2034" s="27"/>
      <c r="H2034" s="28"/>
      <c r="I2034" s="29"/>
      <c r="J2034" s="30"/>
      <c r="K2034" s="17"/>
      <c r="L2034" s="17"/>
      <c r="M2034" s="17"/>
      <c r="N2034" s="17"/>
      <c r="O2034" s="17"/>
      <c r="P2034" s="17"/>
      <c r="Q2034" s="17"/>
      <c r="R2034" s="17"/>
      <c r="S2034" s="17"/>
      <c r="T2034" s="17"/>
      <c r="U2034" s="17"/>
      <c r="V2034" s="17"/>
      <c r="W2034" s="17"/>
      <c r="X2034" s="17"/>
      <c r="Y2034" s="17"/>
      <c r="Z2034" s="17"/>
    </row>
    <row r="2035">
      <c r="A2035" s="24"/>
      <c r="B2035" s="477"/>
      <c r="C2035" s="26"/>
      <c r="D2035" s="27"/>
      <c r="E2035" s="27"/>
      <c r="F2035" s="27"/>
      <c r="G2035" s="27"/>
      <c r="H2035" s="28"/>
      <c r="I2035" s="29"/>
      <c r="J2035" s="30"/>
      <c r="K2035" s="17"/>
      <c r="L2035" s="17"/>
      <c r="M2035" s="17"/>
      <c r="N2035" s="17"/>
      <c r="O2035" s="17"/>
      <c r="P2035" s="17"/>
      <c r="Q2035" s="17"/>
      <c r="R2035" s="17"/>
      <c r="S2035" s="17"/>
      <c r="T2035" s="17"/>
      <c r="U2035" s="17"/>
      <c r="V2035" s="17"/>
      <c r="W2035" s="17"/>
      <c r="X2035" s="17"/>
      <c r="Y2035" s="17"/>
      <c r="Z2035" s="17"/>
    </row>
    <row r="2036">
      <c r="A2036" s="24"/>
      <c r="B2036" s="477"/>
      <c r="C2036" s="26"/>
      <c r="D2036" s="27"/>
      <c r="E2036" s="27"/>
      <c r="F2036" s="27"/>
      <c r="G2036" s="27"/>
      <c r="H2036" s="28"/>
      <c r="I2036" s="29"/>
      <c r="J2036" s="30"/>
      <c r="K2036" s="17"/>
      <c r="L2036" s="17"/>
      <c r="M2036" s="17"/>
      <c r="N2036" s="17"/>
      <c r="O2036" s="17"/>
      <c r="P2036" s="17"/>
      <c r="Q2036" s="17"/>
      <c r="R2036" s="17"/>
      <c r="S2036" s="17"/>
      <c r="T2036" s="17"/>
      <c r="U2036" s="17"/>
      <c r="V2036" s="17"/>
      <c r="W2036" s="17"/>
      <c r="X2036" s="17"/>
      <c r="Y2036" s="17"/>
      <c r="Z2036" s="17"/>
    </row>
    <row r="2037">
      <c r="A2037" s="24"/>
      <c r="B2037" s="477"/>
      <c r="C2037" s="26"/>
      <c r="D2037" s="27"/>
      <c r="E2037" s="27"/>
      <c r="F2037" s="27"/>
      <c r="G2037" s="27"/>
      <c r="H2037" s="28"/>
      <c r="I2037" s="29"/>
      <c r="J2037" s="30"/>
      <c r="K2037" s="17"/>
      <c r="L2037" s="17"/>
      <c r="M2037" s="17"/>
      <c r="N2037" s="17"/>
      <c r="O2037" s="17"/>
      <c r="P2037" s="17"/>
      <c r="Q2037" s="17"/>
      <c r="R2037" s="17"/>
      <c r="S2037" s="17"/>
      <c r="T2037" s="17"/>
      <c r="U2037" s="17"/>
      <c r="V2037" s="17"/>
      <c r="W2037" s="17"/>
      <c r="X2037" s="17"/>
      <c r="Y2037" s="17"/>
      <c r="Z2037" s="17"/>
    </row>
    <row r="2038">
      <c r="A2038" s="24"/>
      <c r="B2038" s="477"/>
      <c r="C2038" s="26"/>
      <c r="D2038" s="27"/>
      <c r="E2038" s="27"/>
      <c r="F2038" s="27"/>
      <c r="G2038" s="27"/>
      <c r="H2038" s="28"/>
      <c r="I2038" s="29"/>
      <c r="J2038" s="30"/>
      <c r="K2038" s="17"/>
      <c r="L2038" s="17"/>
      <c r="M2038" s="17"/>
      <c r="N2038" s="17"/>
      <c r="O2038" s="17"/>
      <c r="P2038" s="17"/>
      <c r="Q2038" s="17"/>
      <c r="R2038" s="17"/>
      <c r="S2038" s="17"/>
      <c r="T2038" s="17"/>
      <c r="U2038" s="17"/>
      <c r="V2038" s="17"/>
      <c r="W2038" s="17"/>
      <c r="X2038" s="17"/>
      <c r="Y2038" s="17"/>
      <c r="Z2038" s="17"/>
    </row>
    <row r="2039">
      <c r="A2039" s="24"/>
      <c r="B2039" s="477"/>
      <c r="C2039" s="26"/>
      <c r="D2039" s="27"/>
      <c r="E2039" s="27"/>
      <c r="F2039" s="27"/>
      <c r="G2039" s="27"/>
      <c r="H2039" s="28"/>
      <c r="I2039" s="29"/>
      <c r="J2039" s="30"/>
      <c r="K2039" s="17"/>
      <c r="L2039" s="17"/>
      <c r="M2039" s="17"/>
      <c r="N2039" s="17"/>
      <c r="O2039" s="17"/>
      <c r="P2039" s="17"/>
      <c r="Q2039" s="17"/>
      <c r="R2039" s="17"/>
      <c r="S2039" s="17"/>
      <c r="T2039" s="17"/>
      <c r="U2039" s="17"/>
      <c r="V2039" s="17"/>
      <c r="W2039" s="17"/>
      <c r="X2039" s="17"/>
      <c r="Y2039" s="17"/>
      <c r="Z2039" s="17"/>
    </row>
    <row r="2040">
      <c r="A2040" s="24"/>
      <c r="B2040" s="477"/>
      <c r="C2040" s="26"/>
      <c r="D2040" s="27"/>
      <c r="E2040" s="27"/>
      <c r="F2040" s="27"/>
      <c r="G2040" s="27"/>
      <c r="H2040" s="28"/>
      <c r="I2040" s="29"/>
      <c r="J2040" s="30"/>
      <c r="K2040" s="17"/>
      <c r="L2040" s="17"/>
      <c r="M2040" s="17"/>
      <c r="N2040" s="17"/>
      <c r="O2040" s="17"/>
      <c r="P2040" s="17"/>
      <c r="Q2040" s="17"/>
      <c r="R2040" s="17"/>
      <c r="S2040" s="17"/>
      <c r="T2040" s="17"/>
      <c r="U2040" s="17"/>
      <c r="V2040" s="17"/>
      <c r="W2040" s="17"/>
      <c r="X2040" s="17"/>
      <c r="Y2040" s="17"/>
      <c r="Z2040" s="17"/>
    </row>
    <row r="2041">
      <c r="A2041" s="24"/>
      <c r="B2041" s="477"/>
      <c r="C2041" s="26"/>
      <c r="D2041" s="27"/>
      <c r="E2041" s="27"/>
      <c r="F2041" s="27"/>
      <c r="G2041" s="27"/>
      <c r="H2041" s="28"/>
      <c r="I2041" s="29"/>
      <c r="J2041" s="30"/>
      <c r="K2041" s="17"/>
      <c r="L2041" s="17"/>
      <c r="M2041" s="17"/>
      <c r="N2041" s="17"/>
      <c r="O2041" s="17"/>
      <c r="P2041" s="17"/>
      <c r="Q2041" s="17"/>
      <c r="R2041" s="17"/>
      <c r="S2041" s="17"/>
      <c r="T2041" s="17"/>
      <c r="U2041" s="17"/>
      <c r="V2041" s="17"/>
      <c r="W2041" s="17"/>
      <c r="X2041" s="17"/>
      <c r="Y2041" s="17"/>
      <c r="Z2041" s="17"/>
    </row>
    <row r="2042">
      <c r="A2042" s="24"/>
      <c r="B2042" s="477"/>
      <c r="C2042" s="26"/>
      <c r="D2042" s="27"/>
      <c r="E2042" s="27"/>
      <c r="F2042" s="27"/>
      <c r="G2042" s="27"/>
      <c r="H2042" s="28"/>
      <c r="I2042" s="29"/>
      <c r="J2042" s="30"/>
      <c r="K2042" s="17"/>
      <c r="L2042" s="17"/>
      <c r="M2042" s="17"/>
      <c r="N2042" s="17"/>
      <c r="O2042" s="17"/>
      <c r="P2042" s="17"/>
      <c r="Q2042" s="17"/>
      <c r="R2042" s="17"/>
      <c r="S2042" s="17"/>
      <c r="T2042" s="17"/>
      <c r="U2042" s="17"/>
      <c r="V2042" s="17"/>
      <c r="W2042" s="17"/>
      <c r="X2042" s="17"/>
      <c r="Y2042" s="17"/>
      <c r="Z2042" s="17"/>
    </row>
    <row r="2043">
      <c r="A2043" s="24"/>
      <c r="B2043" s="477"/>
      <c r="C2043" s="26"/>
      <c r="D2043" s="27"/>
      <c r="E2043" s="27"/>
      <c r="F2043" s="27"/>
      <c r="G2043" s="27"/>
      <c r="H2043" s="28"/>
      <c r="I2043" s="29"/>
      <c r="J2043" s="30"/>
      <c r="K2043" s="17"/>
      <c r="L2043" s="17"/>
      <c r="M2043" s="17"/>
      <c r="N2043" s="17"/>
      <c r="O2043" s="17"/>
      <c r="P2043" s="17"/>
      <c r="Q2043" s="17"/>
      <c r="R2043" s="17"/>
      <c r="S2043" s="17"/>
      <c r="T2043" s="17"/>
      <c r="U2043" s="17"/>
      <c r="V2043" s="17"/>
      <c r="W2043" s="17"/>
      <c r="X2043" s="17"/>
      <c r="Y2043" s="17"/>
      <c r="Z2043" s="17"/>
    </row>
    <row r="2044">
      <c r="A2044" s="24"/>
      <c r="B2044" s="477"/>
      <c r="C2044" s="26"/>
      <c r="D2044" s="27"/>
      <c r="E2044" s="27"/>
      <c r="F2044" s="27"/>
      <c r="G2044" s="27"/>
      <c r="H2044" s="28"/>
      <c r="I2044" s="29"/>
      <c r="J2044" s="30"/>
      <c r="K2044" s="17"/>
      <c r="L2044" s="17"/>
      <c r="M2044" s="17"/>
      <c r="N2044" s="17"/>
      <c r="O2044" s="17"/>
      <c r="P2044" s="17"/>
      <c r="Q2044" s="17"/>
      <c r="R2044" s="17"/>
      <c r="S2044" s="17"/>
      <c r="T2044" s="17"/>
      <c r="U2044" s="17"/>
      <c r="V2044" s="17"/>
      <c r="W2044" s="17"/>
      <c r="X2044" s="17"/>
      <c r="Y2044" s="17"/>
      <c r="Z2044" s="17"/>
    </row>
    <row r="2045">
      <c r="A2045" s="24"/>
      <c r="B2045" s="477"/>
      <c r="C2045" s="26"/>
      <c r="D2045" s="27"/>
      <c r="E2045" s="27"/>
      <c r="F2045" s="27"/>
      <c r="G2045" s="27"/>
      <c r="H2045" s="28"/>
      <c r="I2045" s="29"/>
      <c r="J2045" s="30"/>
      <c r="K2045" s="17"/>
      <c r="L2045" s="17"/>
      <c r="M2045" s="17"/>
      <c r="N2045" s="17"/>
      <c r="O2045" s="17"/>
      <c r="P2045" s="17"/>
      <c r="Q2045" s="17"/>
      <c r="R2045" s="17"/>
      <c r="S2045" s="17"/>
      <c r="T2045" s="17"/>
      <c r="U2045" s="17"/>
      <c r="V2045" s="17"/>
      <c r="W2045" s="17"/>
      <c r="X2045" s="17"/>
      <c r="Y2045" s="17"/>
      <c r="Z2045" s="17"/>
    </row>
    <row r="2046">
      <c r="A2046" s="24"/>
      <c r="B2046" s="477"/>
      <c r="C2046" s="26"/>
      <c r="D2046" s="27"/>
      <c r="E2046" s="27"/>
      <c r="F2046" s="27"/>
      <c r="G2046" s="27"/>
      <c r="H2046" s="28"/>
      <c r="I2046" s="29"/>
      <c r="J2046" s="30"/>
      <c r="K2046" s="17"/>
      <c r="L2046" s="17"/>
      <c r="M2046" s="17"/>
      <c r="N2046" s="17"/>
      <c r="O2046" s="17"/>
      <c r="P2046" s="17"/>
      <c r="Q2046" s="17"/>
      <c r="R2046" s="17"/>
      <c r="S2046" s="17"/>
      <c r="T2046" s="17"/>
      <c r="U2046" s="17"/>
      <c r="V2046" s="17"/>
      <c r="W2046" s="17"/>
      <c r="X2046" s="17"/>
      <c r="Y2046" s="17"/>
      <c r="Z2046" s="17"/>
    </row>
    <row r="2047">
      <c r="A2047" s="24"/>
      <c r="B2047" s="477"/>
      <c r="C2047" s="26"/>
      <c r="D2047" s="27"/>
      <c r="E2047" s="27"/>
      <c r="F2047" s="27"/>
      <c r="G2047" s="27"/>
      <c r="H2047" s="28"/>
      <c r="I2047" s="29"/>
      <c r="J2047" s="30"/>
      <c r="K2047" s="17"/>
      <c r="L2047" s="17"/>
      <c r="M2047" s="17"/>
      <c r="N2047" s="17"/>
      <c r="O2047" s="17"/>
      <c r="P2047" s="17"/>
      <c r="Q2047" s="17"/>
      <c r="R2047" s="17"/>
      <c r="S2047" s="17"/>
      <c r="T2047" s="17"/>
      <c r="U2047" s="17"/>
      <c r="V2047" s="17"/>
      <c r="W2047" s="17"/>
      <c r="X2047" s="17"/>
      <c r="Y2047" s="17"/>
      <c r="Z2047" s="17"/>
    </row>
    <row r="2048">
      <c r="A2048" s="24"/>
      <c r="B2048" s="477"/>
      <c r="C2048" s="26"/>
      <c r="D2048" s="27"/>
      <c r="E2048" s="27"/>
      <c r="F2048" s="27"/>
      <c r="G2048" s="27"/>
      <c r="H2048" s="28"/>
      <c r="I2048" s="29"/>
      <c r="J2048" s="30"/>
      <c r="K2048" s="17"/>
      <c r="L2048" s="17"/>
      <c r="M2048" s="17"/>
      <c r="N2048" s="17"/>
      <c r="O2048" s="17"/>
      <c r="P2048" s="17"/>
      <c r="Q2048" s="17"/>
      <c r="R2048" s="17"/>
      <c r="S2048" s="17"/>
      <c r="T2048" s="17"/>
      <c r="U2048" s="17"/>
      <c r="V2048" s="17"/>
      <c r="W2048" s="17"/>
      <c r="X2048" s="17"/>
      <c r="Y2048" s="17"/>
      <c r="Z2048" s="17"/>
    </row>
    <row r="2049">
      <c r="A2049" s="24"/>
      <c r="B2049" s="477"/>
      <c r="C2049" s="26"/>
      <c r="D2049" s="27"/>
      <c r="E2049" s="27"/>
      <c r="F2049" s="27"/>
      <c r="G2049" s="27"/>
      <c r="H2049" s="28"/>
      <c r="I2049" s="29"/>
      <c r="J2049" s="30"/>
      <c r="K2049" s="17"/>
      <c r="L2049" s="17"/>
      <c r="M2049" s="17"/>
      <c r="N2049" s="17"/>
      <c r="O2049" s="17"/>
      <c r="P2049" s="17"/>
      <c r="Q2049" s="17"/>
      <c r="R2049" s="17"/>
      <c r="S2049" s="17"/>
      <c r="T2049" s="17"/>
      <c r="U2049" s="17"/>
      <c r="V2049" s="17"/>
      <c r="W2049" s="17"/>
      <c r="X2049" s="17"/>
      <c r="Y2049" s="17"/>
      <c r="Z2049" s="17"/>
    </row>
    <row r="2050">
      <c r="A2050" s="24"/>
      <c r="B2050" s="477"/>
      <c r="C2050" s="26"/>
      <c r="D2050" s="27"/>
      <c r="E2050" s="27"/>
      <c r="F2050" s="27"/>
      <c r="G2050" s="27"/>
      <c r="H2050" s="28"/>
      <c r="I2050" s="29"/>
      <c r="J2050" s="30"/>
      <c r="K2050" s="17"/>
      <c r="L2050" s="17"/>
      <c r="M2050" s="17"/>
      <c r="N2050" s="17"/>
      <c r="O2050" s="17"/>
      <c r="P2050" s="17"/>
      <c r="Q2050" s="17"/>
      <c r="R2050" s="17"/>
      <c r="S2050" s="17"/>
      <c r="T2050" s="17"/>
      <c r="U2050" s="17"/>
      <c r="V2050" s="17"/>
      <c r="W2050" s="17"/>
      <c r="X2050" s="17"/>
      <c r="Y2050" s="17"/>
      <c r="Z2050" s="17"/>
    </row>
    <row r="2051">
      <c r="A2051" s="24"/>
      <c r="B2051" s="477"/>
      <c r="C2051" s="26"/>
      <c r="D2051" s="27"/>
      <c r="E2051" s="27"/>
      <c r="F2051" s="27"/>
      <c r="G2051" s="27"/>
      <c r="H2051" s="28"/>
      <c r="I2051" s="29"/>
      <c r="J2051" s="30"/>
      <c r="K2051" s="17"/>
      <c r="L2051" s="17"/>
      <c r="M2051" s="17"/>
      <c r="N2051" s="17"/>
      <c r="O2051" s="17"/>
      <c r="P2051" s="17"/>
      <c r="Q2051" s="17"/>
      <c r="R2051" s="17"/>
      <c r="S2051" s="17"/>
      <c r="T2051" s="17"/>
      <c r="U2051" s="17"/>
      <c r="V2051" s="17"/>
      <c r="W2051" s="17"/>
      <c r="X2051" s="17"/>
      <c r="Y2051" s="17"/>
      <c r="Z2051" s="17"/>
    </row>
    <row r="2052">
      <c r="A2052" s="24"/>
      <c r="B2052" s="477"/>
      <c r="C2052" s="26"/>
      <c r="D2052" s="27"/>
      <c r="E2052" s="27"/>
      <c r="F2052" s="27"/>
      <c r="G2052" s="27"/>
      <c r="H2052" s="28"/>
      <c r="I2052" s="29"/>
      <c r="J2052" s="30"/>
      <c r="K2052" s="17"/>
      <c r="L2052" s="17"/>
      <c r="M2052" s="17"/>
      <c r="N2052" s="17"/>
      <c r="O2052" s="17"/>
      <c r="P2052" s="17"/>
      <c r="Q2052" s="17"/>
      <c r="R2052" s="17"/>
      <c r="S2052" s="17"/>
      <c r="T2052" s="17"/>
      <c r="U2052" s="17"/>
      <c r="V2052" s="17"/>
      <c r="W2052" s="17"/>
      <c r="X2052" s="17"/>
      <c r="Y2052" s="17"/>
      <c r="Z2052" s="17"/>
    </row>
    <row r="2053">
      <c r="A2053" s="24"/>
      <c r="B2053" s="477"/>
      <c r="C2053" s="26"/>
      <c r="D2053" s="27"/>
      <c r="E2053" s="27"/>
      <c r="F2053" s="27"/>
      <c r="G2053" s="27"/>
      <c r="H2053" s="28"/>
      <c r="I2053" s="29"/>
      <c r="J2053" s="30"/>
      <c r="K2053" s="17"/>
      <c r="L2053" s="17"/>
      <c r="M2053" s="17"/>
      <c r="N2053" s="17"/>
      <c r="O2053" s="17"/>
      <c r="P2053" s="17"/>
      <c r="Q2053" s="17"/>
      <c r="R2053" s="17"/>
      <c r="S2053" s="17"/>
      <c r="T2053" s="17"/>
      <c r="U2053" s="17"/>
      <c r="V2053" s="17"/>
      <c r="W2053" s="17"/>
      <c r="X2053" s="17"/>
      <c r="Y2053" s="17"/>
      <c r="Z2053" s="17"/>
    </row>
    <row r="2054">
      <c r="A2054" s="24"/>
      <c r="B2054" s="477"/>
      <c r="C2054" s="26"/>
      <c r="D2054" s="27"/>
      <c r="E2054" s="27"/>
      <c r="F2054" s="27"/>
      <c r="G2054" s="27"/>
      <c r="H2054" s="28"/>
      <c r="I2054" s="29"/>
      <c r="J2054" s="30"/>
      <c r="K2054" s="17"/>
      <c r="L2054" s="17"/>
      <c r="M2054" s="17"/>
      <c r="N2054" s="17"/>
      <c r="O2054" s="17"/>
      <c r="P2054" s="17"/>
      <c r="Q2054" s="17"/>
      <c r="R2054" s="17"/>
      <c r="S2054" s="17"/>
      <c r="T2054" s="17"/>
      <c r="U2054" s="17"/>
      <c r="V2054" s="17"/>
      <c r="W2054" s="17"/>
      <c r="X2054" s="17"/>
      <c r="Y2054" s="17"/>
      <c r="Z2054" s="17"/>
    </row>
    <row r="2055">
      <c r="A2055" s="24"/>
      <c r="B2055" s="477"/>
      <c r="C2055" s="26"/>
      <c r="D2055" s="27"/>
      <c r="E2055" s="27"/>
      <c r="F2055" s="27"/>
      <c r="G2055" s="27"/>
      <c r="H2055" s="28"/>
      <c r="I2055" s="29"/>
      <c r="J2055" s="30"/>
      <c r="K2055" s="17"/>
      <c r="L2055" s="17"/>
      <c r="M2055" s="17"/>
      <c r="N2055" s="17"/>
      <c r="O2055" s="17"/>
      <c r="P2055" s="17"/>
      <c r="Q2055" s="17"/>
      <c r="R2055" s="17"/>
      <c r="S2055" s="17"/>
      <c r="T2055" s="17"/>
      <c r="U2055" s="17"/>
      <c r="V2055" s="17"/>
      <c r="W2055" s="17"/>
      <c r="X2055" s="17"/>
      <c r="Y2055" s="17"/>
      <c r="Z2055" s="17"/>
    </row>
    <row r="2056">
      <c r="A2056" s="24"/>
      <c r="B2056" s="477"/>
      <c r="C2056" s="26"/>
      <c r="D2056" s="27"/>
      <c r="E2056" s="27"/>
      <c r="F2056" s="27"/>
      <c r="G2056" s="27"/>
      <c r="H2056" s="28"/>
      <c r="I2056" s="29"/>
      <c r="J2056" s="30"/>
      <c r="K2056" s="17"/>
      <c r="L2056" s="17"/>
      <c r="M2056" s="17"/>
      <c r="N2056" s="17"/>
      <c r="O2056" s="17"/>
      <c r="P2056" s="17"/>
      <c r="Q2056" s="17"/>
      <c r="R2056" s="17"/>
      <c r="S2056" s="17"/>
      <c r="T2056" s="17"/>
      <c r="U2056" s="17"/>
      <c r="V2056" s="17"/>
      <c r="W2056" s="17"/>
      <c r="X2056" s="17"/>
      <c r="Y2056" s="17"/>
      <c r="Z2056" s="17"/>
    </row>
    <row r="2057">
      <c r="A2057" s="24"/>
      <c r="B2057" s="477"/>
      <c r="C2057" s="26"/>
      <c r="D2057" s="27"/>
      <c r="E2057" s="27"/>
      <c r="F2057" s="27"/>
      <c r="G2057" s="27"/>
      <c r="H2057" s="28"/>
      <c r="I2057" s="29"/>
      <c r="J2057" s="30"/>
      <c r="K2057" s="17"/>
      <c r="L2057" s="17"/>
      <c r="M2057" s="17"/>
      <c r="N2057" s="17"/>
      <c r="O2057" s="17"/>
      <c r="P2057" s="17"/>
      <c r="Q2057" s="17"/>
      <c r="R2057" s="17"/>
      <c r="S2057" s="17"/>
      <c r="T2057" s="17"/>
      <c r="U2057" s="17"/>
      <c r="V2057" s="17"/>
      <c r="W2057" s="17"/>
      <c r="X2057" s="17"/>
      <c r="Y2057" s="17"/>
      <c r="Z2057" s="17"/>
    </row>
    <row r="2058">
      <c r="A2058" s="24"/>
      <c r="B2058" s="477"/>
      <c r="C2058" s="26"/>
      <c r="D2058" s="27"/>
      <c r="E2058" s="27"/>
      <c r="F2058" s="27"/>
      <c r="G2058" s="27"/>
      <c r="H2058" s="28"/>
      <c r="I2058" s="29"/>
      <c r="J2058" s="30"/>
      <c r="K2058" s="17"/>
      <c r="L2058" s="17"/>
      <c r="M2058" s="17"/>
      <c r="N2058" s="17"/>
      <c r="O2058" s="17"/>
      <c r="P2058" s="17"/>
      <c r="Q2058" s="17"/>
      <c r="R2058" s="17"/>
      <c r="S2058" s="17"/>
      <c r="T2058" s="17"/>
      <c r="U2058" s="17"/>
      <c r="V2058" s="17"/>
      <c r="W2058" s="17"/>
      <c r="X2058" s="17"/>
      <c r="Y2058" s="17"/>
      <c r="Z2058" s="17"/>
    </row>
    <row r="2059">
      <c r="A2059" s="24"/>
      <c r="B2059" s="477"/>
      <c r="C2059" s="26"/>
      <c r="D2059" s="27"/>
      <c r="E2059" s="27"/>
      <c r="F2059" s="27"/>
      <c r="G2059" s="27"/>
      <c r="H2059" s="28"/>
      <c r="I2059" s="29"/>
      <c r="J2059" s="30"/>
      <c r="K2059" s="17"/>
      <c r="L2059" s="17"/>
      <c r="M2059" s="17"/>
      <c r="N2059" s="17"/>
      <c r="O2059" s="17"/>
      <c r="P2059" s="17"/>
      <c r="Q2059" s="17"/>
      <c r="R2059" s="17"/>
      <c r="S2059" s="17"/>
      <c r="T2059" s="17"/>
      <c r="U2059" s="17"/>
      <c r="V2059" s="17"/>
      <c r="W2059" s="17"/>
      <c r="X2059" s="17"/>
      <c r="Y2059" s="17"/>
      <c r="Z2059" s="17"/>
    </row>
    <row r="2060">
      <c r="A2060" s="24"/>
      <c r="B2060" s="477"/>
      <c r="C2060" s="26"/>
      <c r="D2060" s="27"/>
      <c r="E2060" s="27"/>
      <c r="F2060" s="27"/>
      <c r="G2060" s="27"/>
      <c r="H2060" s="28"/>
      <c r="I2060" s="29"/>
      <c r="J2060" s="30"/>
      <c r="K2060" s="17"/>
      <c r="L2060" s="17"/>
      <c r="M2060" s="17"/>
      <c r="N2060" s="17"/>
      <c r="O2060" s="17"/>
      <c r="P2060" s="17"/>
      <c r="Q2060" s="17"/>
      <c r="R2060" s="17"/>
      <c r="S2060" s="17"/>
      <c r="T2060" s="17"/>
      <c r="U2060" s="17"/>
      <c r="V2060" s="17"/>
      <c r="W2060" s="17"/>
      <c r="X2060" s="17"/>
      <c r="Y2060" s="17"/>
      <c r="Z2060" s="17"/>
    </row>
    <row r="2061">
      <c r="A2061" s="24"/>
      <c r="B2061" s="477"/>
      <c r="C2061" s="26"/>
      <c r="D2061" s="27"/>
      <c r="E2061" s="27"/>
      <c r="F2061" s="27"/>
      <c r="G2061" s="27"/>
      <c r="H2061" s="28"/>
      <c r="I2061" s="29"/>
      <c r="J2061" s="30"/>
      <c r="K2061" s="17"/>
      <c r="L2061" s="17"/>
      <c r="M2061" s="17"/>
      <c r="N2061" s="17"/>
      <c r="O2061" s="17"/>
      <c r="P2061" s="17"/>
      <c r="Q2061" s="17"/>
      <c r="R2061" s="17"/>
      <c r="S2061" s="17"/>
      <c r="T2061" s="17"/>
      <c r="U2061" s="17"/>
      <c r="V2061" s="17"/>
      <c r="W2061" s="17"/>
      <c r="X2061" s="17"/>
      <c r="Y2061" s="17"/>
      <c r="Z2061" s="17"/>
    </row>
    <row r="2062">
      <c r="A2062" s="24"/>
      <c r="B2062" s="477"/>
      <c r="C2062" s="26"/>
      <c r="D2062" s="27"/>
      <c r="E2062" s="27"/>
      <c r="F2062" s="27"/>
      <c r="G2062" s="27"/>
      <c r="H2062" s="28"/>
      <c r="I2062" s="29"/>
      <c r="J2062" s="30"/>
      <c r="K2062" s="17"/>
      <c r="L2062" s="17"/>
      <c r="M2062" s="17"/>
      <c r="N2062" s="17"/>
      <c r="O2062" s="17"/>
      <c r="P2062" s="17"/>
      <c r="Q2062" s="17"/>
      <c r="R2062" s="17"/>
      <c r="S2062" s="17"/>
      <c r="T2062" s="17"/>
      <c r="U2062" s="17"/>
      <c r="V2062" s="17"/>
      <c r="W2062" s="17"/>
      <c r="X2062" s="17"/>
      <c r="Y2062" s="17"/>
      <c r="Z2062" s="17"/>
    </row>
    <row r="2063">
      <c r="A2063" s="24"/>
      <c r="B2063" s="477"/>
      <c r="C2063" s="26"/>
      <c r="D2063" s="27"/>
      <c r="E2063" s="27"/>
      <c r="F2063" s="27"/>
      <c r="G2063" s="27"/>
      <c r="H2063" s="28"/>
      <c r="I2063" s="29"/>
      <c r="J2063" s="30"/>
      <c r="K2063" s="17"/>
      <c r="L2063" s="17"/>
      <c r="M2063" s="17"/>
      <c r="N2063" s="17"/>
      <c r="O2063" s="17"/>
      <c r="P2063" s="17"/>
      <c r="Q2063" s="17"/>
      <c r="R2063" s="17"/>
      <c r="S2063" s="17"/>
      <c r="T2063" s="17"/>
      <c r="U2063" s="17"/>
      <c r="V2063" s="17"/>
      <c r="W2063" s="17"/>
      <c r="X2063" s="17"/>
      <c r="Y2063" s="17"/>
      <c r="Z2063" s="17"/>
    </row>
    <row r="2064">
      <c r="A2064" s="24"/>
      <c r="B2064" s="477"/>
      <c r="C2064" s="26"/>
      <c r="D2064" s="27"/>
      <c r="E2064" s="27"/>
      <c r="F2064" s="27"/>
      <c r="G2064" s="27"/>
      <c r="H2064" s="28"/>
      <c r="I2064" s="29"/>
      <c r="J2064" s="30"/>
      <c r="K2064" s="17"/>
      <c r="L2064" s="17"/>
      <c r="M2064" s="17"/>
      <c r="N2064" s="17"/>
      <c r="O2064" s="17"/>
      <c r="P2064" s="17"/>
      <c r="Q2064" s="17"/>
      <c r="R2064" s="17"/>
      <c r="S2064" s="17"/>
      <c r="T2064" s="17"/>
      <c r="U2064" s="17"/>
      <c r="V2064" s="17"/>
      <c r="W2064" s="17"/>
      <c r="X2064" s="17"/>
      <c r="Y2064" s="17"/>
      <c r="Z2064" s="17"/>
    </row>
    <row r="2065">
      <c r="A2065" s="24"/>
      <c r="B2065" s="477"/>
      <c r="C2065" s="26"/>
      <c r="D2065" s="27"/>
      <c r="E2065" s="27"/>
      <c r="F2065" s="27"/>
      <c r="G2065" s="27"/>
      <c r="H2065" s="28"/>
      <c r="I2065" s="29"/>
      <c r="J2065" s="30"/>
      <c r="K2065" s="17"/>
      <c r="L2065" s="17"/>
      <c r="M2065" s="17"/>
      <c r="N2065" s="17"/>
      <c r="O2065" s="17"/>
      <c r="P2065" s="17"/>
      <c r="Q2065" s="17"/>
      <c r="R2065" s="17"/>
      <c r="S2065" s="17"/>
      <c r="T2065" s="17"/>
      <c r="U2065" s="17"/>
      <c r="V2065" s="17"/>
      <c r="W2065" s="17"/>
      <c r="X2065" s="17"/>
      <c r="Y2065" s="17"/>
      <c r="Z2065" s="17"/>
    </row>
    <row r="2066">
      <c r="A2066" s="24"/>
      <c r="B2066" s="477"/>
      <c r="C2066" s="26"/>
      <c r="D2066" s="27"/>
      <c r="E2066" s="27"/>
      <c r="F2066" s="27"/>
      <c r="G2066" s="27"/>
      <c r="H2066" s="28"/>
      <c r="I2066" s="29"/>
      <c r="J2066" s="30"/>
      <c r="K2066" s="17"/>
      <c r="L2066" s="17"/>
      <c r="M2066" s="17"/>
      <c r="N2066" s="17"/>
      <c r="O2066" s="17"/>
      <c r="P2066" s="17"/>
      <c r="Q2066" s="17"/>
      <c r="R2066" s="17"/>
      <c r="S2066" s="17"/>
      <c r="T2066" s="17"/>
      <c r="U2066" s="17"/>
      <c r="V2066" s="17"/>
      <c r="W2066" s="17"/>
      <c r="X2066" s="17"/>
      <c r="Y2066" s="17"/>
      <c r="Z2066" s="17"/>
    </row>
    <row r="2067">
      <c r="A2067" s="24"/>
      <c r="B2067" s="477"/>
      <c r="C2067" s="26"/>
      <c r="D2067" s="27"/>
      <c r="E2067" s="27"/>
      <c r="F2067" s="27"/>
      <c r="G2067" s="27"/>
      <c r="H2067" s="28"/>
      <c r="I2067" s="29"/>
      <c r="J2067" s="30"/>
      <c r="K2067" s="17"/>
      <c r="L2067" s="17"/>
      <c r="M2067" s="17"/>
      <c r="N2067" s="17"/>
      <c r="O2067" s="17"/>
      <c r="P2067" s="17"/>
      <c r="Q2067" s="17"/>
      <c r="R2067" s="17"/>
      <c r="S2067" s="17"/>
      <c r="T2067" s="17"/>
      <c r="U2067" s="17"/>
      <c r="V2067" s="17"/>
      <c r="W2067" s="17"/>
      <c r="X2067" s="17"/>
      <c r="Y2067" s="17"/>
      <c r="Z2067" s="17"/>
    </row>
    <row r="2068">
      <c r="A2068" s="24"/>
      <c r="B2068" s="477"/>
      <c r="C2068" s="26"/>
      <c r="D2068" s="27"/>
      <c r="E2068" s="27"/>
      <c r="F2068" s="27"/>
      <c r="G2068" s="27"/>
      <c r="H2068" s="28"/>
      <c r="I2068" s="29"/>
      <c r="J2068" s="30"/>
      <c r="K2068" s="17"/>
      <c r="L2068" s="17"/>
      <c r="M2068" s="17"/>
      <c r="N2068" s="17"/>
      <c r="O2068" s="17"/>
      <c r="P2068" s="17"/>
      <c r="Q2068" s="17"/>
      <c r="R2068" s="17"/>
      <c r="S2068" s="17"/>
      <c r="T2068" s="17"/>
      <c r="U2068" s="17"/>
      <c r="V2068" s="17"/>
      <c r="W2068" s="17"/>
      <c r="X2068" s="17"/>
      <c r="Y2068" s="17"/>
      <c r="Z2068" s="17"/>
    </row>
    <row r="2069">
      <c r="A2069" s="24"/>
      <c r="B2069" s="477"/>
      <c r="C2069" s="26"/>
      <c r="D2069" s="27"/>
      <c r="E2069" s="27"/>
      <c r="F2069" s="27"/>
      <c r="G2069" s="27"/>
      <c r="H2069" s="28"/>
      <c r="I2069" s="29"/>
      <c r="J2069" s="30"/>
      <c r="K2069" s="17"/>
      <c r="L2069" s="17"/>
      <c r="M2069" s="17"/>
      <c r="N2069" s="17"/>
      <c r="O2069" s="17"/>
      <c r="P2069" s="17"/>
      <c r="Q2069" s="17"/>
      <c r="R2069" s="17"/>
      <c r="S2069" s="17"/>
      <c r="T2069" s="17"/>
      <c r="U2069" s="17"/>
      <c r="V2069" s="17"/>
      <c r="W2069" s="17"/>
      <c r="X2069" s="17"/>
      <c r="Y2069" s="17"/>
      <c r="Z2069" s="17"/>
    </row>
    <row r="2070">
      <c r="A2070" s="24"/>
      <c r="B2070" s="477"/>
      <c r="C2070" s="26"/>
      <c r="D2070" s="27"/>
      <c r="E2070" s="27"/>
      <c r="F2070" s="27"/>
      <c r="G2070" s="27"/>
      <c r="H2070" s="28"/>
      <c r="I2070" s="29"/>
      <c r="J2070" s="30"/>
      <c r="K2070" s="17"/>
      <c r="L2070" s="17"/>
      <c r="M2070" s="17"/>
      <c r="N2070" s="17"/>
      <c r="O2070" s="17"/>
      <c r="P2070" s="17"/>
      <c r="Q2070" s="17"/>
      <c r="R2070" s="17"/>
      <c r="S2070" s="17"/>
      <c r="T2070" s="17"/>
      <c r="U2070" s="17"/>
      <c r="V2070" s="17"/>
      <c r="W2070" s="17"/>
      <c r="X2070" s="17"/>
      <c r="Y2070" s="17"/>
      <c r="Z2070" s="17"/>
    </row>
    <row r="2071">
      <c r="A2071" s="24"/>
      <c r="B2071" s="477"/>
      <c r="C2071" s="26"/>
      <c r="D2071" s="27"/>
      <c r="E2071" s="27"/>
      <c r="F2071" s="27"/>
      <c r="G2071" s="27"/>
      <c r="H2071" s="28"/>
      <c r="I2071" s="29"/>
      <c r="J2071" s="30"/>
      <c r="K2071" s="17"/>
      <c r="L2071" s="17"/>
      <c r="M2071" s="17"/>
      <c r="N2071" s="17"/>
      <c r="O2071" s="17"/>
      <c r="P2071" s="17"/>
      <c r="Q2071" s="17"/>
      <c r="R2071" s="17"/>
      <c r="S2071" s="17"/>
      <c r="T2071" s="17"/>
      <c r="U2071" s="17"/>
      <c r="V2071" s="17"/>
      <c r="W2071" s="17"/>
      <c r="X2071" s="17"/>
      <c r="Y2071" s="17"/>
      <c r="Z2071" s="17"/>
    </row>
    <row r="2072">
      <c r="A2072" s="24"/>
      <c r="B2072" s="477"/>
      <c r="C2072" s="26"/>
      <c r="D2072" s="27"/>
      <c r="E2072" s="27"/>
      <c r="F2072" s="27"/>
      <c r="G2072" s="27"/>
      <c r="H2072" s="28"/>
      <c r="I2072" s="29"/>
      <c r="J2072" s="30"/>
      <c r="K2072" s="17"/>
      <c r="L2072" s="17"/>
      <c r="M2072" s="17"/>
      <c r="N2072" s="17"/>
      <c r="O2072" s="17"/>
      <c r="P2072" s="17"/>
      <c r="Q2072" s="17"/>
      <c r="R2072" s="17"/>
      <c r="S2072" s="17"/>
      <c r="T2072" s="17"/>
      <c r="U2072" s="17"/>
      <c r="V2072" s="17"/>
      <c r="W2072" s="17"/>
      <c r="X2072" s="17"/>
      <c r="Y2072" s="17"/>
      <c r="Z2072" s="17"/>
    </row>
    <row r="2073">
      <c r="A2073" s="24"/>
      <c r="B2073" s="477"/>
      <c r="C2073" s="26"/>
      <c r="D2073" s="27"/>
      <c r="E2073" s="27"/>
      <c r="F2073" s="27"/>
      <c r="G2073" s="27"/>
      <c r="H2073" s="28"/>
      <c r="I2073" s="29"/>
      <c r="J2073" s="30"/>
      <c r="K2073" s="17"/>
      <c r="L2073" s="17"/>
      <c r="M2073" s="17"/>
      <c r="N2073" s="17"/>
      <c r="O2073" s="17"/>
      <c r="P2073" s="17"/>
      <c r="Q2073" s="17"/>
      <c r="R2073" s="17"/>
      <c r="S2073" s="17"/>
      <c r="T2073" s="17"/>
      <c r="U2073" s="17"/>
      <c r="V2073" s="17"/>
      <c r="W2073" s="17"/>
      <c r="X2073" s="17"/>
      <c r="Y2073" s="17"/>
      <c r="Z2073" s="17"/>
    </row>
    <row r="2074">
      <c r="A2074" s="24"/>
      <c r="B2074" s="477"/>
      <c r="C2074" s="26"/>
      <c r="D2074" s="27"/>
      <c r="E2074" s="27"/>
      <c r="F2074" s="27"/>
      <c r="G2074" s="27"/>
      <c r="H2074" s="28"/>
      <c r="I2074" s="29"/>
      <c r="J2074" s="30"/>
      <c r="K2074" s="17"/>
      <c r="L2074" s="17"/>
      <c r="M2074" s="17"/>
      <c r="N2074" s="17"/>
      <c r="O2074" s="17"/>
      <c r="P2074" s="17"/>
      <c r="Q2074" s="17"/>
      <c r="R2074" s="17"/>
      <c r="S2074" s="17"/>
      <c r="T2074" s="17"/>
      <c r="U2074" s="17"/>
      <c r="V2074" s="17"/>
      <c r="W2074" s="17"/>
      <c r="X2074" s="17"/>
      <c r="Y2074" s="17"/>
      <c r="Z2074" s="17"/>
    </row>
    <row r="2075">
      <c r="A2075" s="24"/>
      <c r="B2075" s="477"/>
      <c r="C2075" s="26"/>
      <c r="D2075" s="27"/>
      <c r="E2075" s="27"/>
      <c r="F2075" s="27"/>
      <c r="G2075" s="27"/>
      <c r="H2075" s="28"/>
      <c r="I2075" s="29"/>
      <c r="J2075" s="30"/>
      <c r="K2075" s="17"/>
      <c r="L2075" s="17"/>
      <c r="M2075" s="17"/>
      <c r="N2075" s="17"/>
      <c r="O2075" s="17"/>
      <c r="P2075" s="17"/>
      <c r="Q2075" s="17"/>
      <c r="R2075" s="17"/>
      <c r="S2075" s="17"/>
      <c r="T2075" s="17"/>
      <c r="U2075" s="17"/>
      <c r="V2075" s="17"/>
      <c r="W2075" s="17"/>
      <c r="X2075" s="17"/>
      <c r="Y2075" s="17"/>
      <c r="Z2075" s="17"/>
    </row>
    <row r="2076">
      <c r="A2076" s="24"/>
      <c r="B2076" s="477"/>
      <c r="C2076" s="26"/>
      <c r="D2076" s="27"/>
      <c r="E2076" s="27"/>
      <c r="F2076" s="27"/>
      <c r="G2076" s="27"/>
      <c r="H2076" s="28"/>
      <c r="I2076" s="29"/>
      <c r="J2076" s="30"/>
      <c r="K2076" s="17"/>
      <c r="L2076" s="17"/>
      <c r="M2076" s="17"/>
      <c r="N2076" s="17"/>
      <c r="O2076" s="17"/>
      <c r="P2076" s="17"/>
      <c r="Q2076" s="17"/>
      <c r="R2076" s="17"/>
      <c r="S2076" s="17"/>
      <c r="T2076" s="17"/>
      <c r="U2076" s="17"/>
      <c r="V2076" s="17"/>
      <c r="W2076" s="17"/>
      <c r="X2076" s="17"/>
      <c r="Y2076" s="17"/>
      <c r="Z2076" s="17"/>
    </row>
    <row r="2077">
      <c r="A2077" s="24"/>
      <c r="B2077" s="477"/>
      <c r="C2077" s="26"/>
      <c r="D2077" s="27"/>
      <c r="E2077" s="27"/>
      <c r="F2077" s="27"/>
      <c r="G2077" s="27"/>
      <c r="H2077" s="28"/>
      <c r="I2077" s="29"/>
      <c r="J2077" s="30"/>
      <c r="K2077" s="17"/>
      <c r="L2077" s="17"/>
      <c r="M2077" s="17"/>
      <c r="N2077" s="17"/>
      <c r="O2077" s="17"/>
      <c r="P2077" s="17"/>
      <c r="Q2077" s="17"/>
      <c r="R2077" s="17"/>
      <c r="S2077" s="17"/>
      <c r="T2077" s="17"/>
      <c r="U2077" s="17"/>
      <c r="V2077" s="17"/>
      <c r="W2077" s="17"/>
      <c r="X2077" s="17"/>
      <c r="Y2077" s="17"/>
      <c r="Z2077" s="17"/>
    </row>
    <row r="2078">
      <c r="A2078" s="24"/>
      <c r="B2078" s="477"/>
      <c r="C2078" s="26"/>
      <c r="D2078" s="27"/>
      <c r="E2078" s="27"/>
      <c r="F2078" s="27"/>
      <c r="G2078" s="27"/>
      <c r="H2078" s="28"/>
      <c r="I2078" s="29"/>
      <c r="J2078" s="30"/>
      <c r="K2078" s="17"/>
      <c r="L2078" s="17"/>
      <c r="M2078" s="17"/>
      <c r="N2078" s="17"/>
      <c r="O2078" s="17"/>
      <c r="P2078" s="17"/>
      <c r="Q2078" s="17"/>
      <c r="R2078" s="17"/>
      <c r="S2078" s="17"/>
      <c r="T2078" s="17"/>
      <c r="U2078" s="17"/>
      <c r="V2078" s="17"/>
      <c r="W2078" s="17"/>
      <c r="X2078" s="17"/>
      <c r="Y2078" s="17"/>
      <c r="Z2078" s="17"/>
    </row>
    <row r="2079">
      <c r="A2079" s="24"/>
      <c r="B2079" s="477"/>
      <c r="C2079" s="26"/>
      <c r="D2079" s="27"/>
      <c r="E2079" s="27"/>
      <c r="F2079" s="27"/>
      <c r="G2079" s="27"/>
      <c r="H2079" s="28"/>
      <c r="I2079" s="29"/>
      <c r="J2079" s="30"/>
      <c r="K2079" s="17"/>
      <c r="L2079" s="17"/>
      <c r="M2079" s="17"/>
      <c r="N2079" s="17"/>
      <c r="O2079" s="17"/>
      <c r="P2079" s="17"/>
      <c r="Q2079" s="17"/>
      <c r="R2079" s="17"/>
      <c r="S2079" s="17"/>
      <c r="T2079" s="17"/>
      <c r="U2079" s="17"/>
      <c r="V2079" s="17"/>
      <c r="W2079" s="17"/>
      <c r="X2079" s="17"/>
      <c r="Y2079" s="17"/>
      <c r="Z2079" s="17"/>
    </row>
    <row r="2080">
      <c r="A2080" s="24"/>
      <c r="B2080" s="477"/>
      <c r="C2080" s="26"/>
      <c r="D2080" s="27"/>
      <c r="E2080" s="27"/>
      <c r="F2080" s="27"/>
      <c r="G2080" s="27"/>
      <c r="H2080" s="28"/>
      <c r="I2080" s="29"/>
      <c r="J2080" s="30"/>
      <c r="K2080" s="17"/>
      <c r="L2080" s="17"/>
      <c r="M2080" s="17"/>
      <c r="N2080" s="17"/>
      <c r="O2080" s="17"/>
      <c r="P2080" s="17"/>
      <c r="Q2080" s="17"/>
      <c r="R2080" s="17"/>
      <c r="S2080" s="17"/>
      <c r="T2080" s="17"/>
      <c r="U2080" s="17"/>
      <c r="V2080" s="17"/>
      <c r="W2080" s="17"/>
      <c r="X2080" s="17"/>
      <c r="Y2080" s="17"/>
      <c r="Z2080" s="17"/>
    </row>
    <row r="2081">
      <c r="A2081" s="24"/>
      <c r="B2081" s="477"/>
      <c r="C2081" s="26"/>
      <c r="D2081" s="27"/>
      <c r="E2081" s="27"/>
      <c r="F2081" s="27"/>
      <c r="G2081" s="27"/>
      <c r="H2081" s="28"/>
      <c r="I2081" s="29"/>
      <c r="J2081" s="30"/>
      <c r="K2081" s="17"/>
      <c r="L2081" s="17"/>
      <c r="M2081" s="17"/>
      <c r="N2081" s="17"/>
      <c r="O2081" s="17"/>
      <c r="P2081" s="17"/>
      <c r="Q2081" s="17"/>
      <c r="R2081" s="17"/>
      <c r="S2081" s="17"/>
      <c r="T2081" s="17"/>
      <c r="U2081" s="17"/>
      <c r="V2081" s="17"/>
      <c r="W2081" s="17"/>
      <c r="X2081" s="17"/>
      <c r="Y2081" s="17"/>
      <c r="Z2081" s="17"/>
    </row>
    <row r="2082">
      <c r="A2082" s="24"/>
      <c r="B2082" s="477"/>
      <c r="C2082" s="26"/>
      <c r="D2082" s="27"/>
      <c r="E2082" s="27"/>
      <c r="F2082" s="27"/>
      <c r="G2082" s="27"/>
      <c r="H2082" s="28"/>
      <c r="I2082" s="29"/>
      <c r="J2082" s="30"/>
      <c r="K2082" s="17"/>
      <c r="L2082" s="17"/>
      <c r="M2082" s="17"/>
      <c r="N2082" s="17"/>
      <c r="O2082" s="17"/>
      <c r="P2082" s="17"/>
      <c r="Q2082" s="17"/>
      <c r="R2082" s="17"/>
      <c r="S2082" s="17"/>
      <c r="T2082" s="17"/>
      <c r="U2082" s="17"/>
      <c r="V2082" s="17"/>
      <c r="W2082" s="17"/>
      <c r="X2082" s="17"/>
      <c r="Y2082" s="17"/>
      <c r="Z2082" s="17"/>
    </row>
    <row r="2083">
      <c r="A2083" s="24"/>
      <c r="B2083" s="477"/>
      <c r="C2083" s="26"/>
      <c r="D2083" s="27"/>
      <c r="E2083" s="27"/>
      <c r="F2083" s="27"/>
      <c r="G2083" s="27"/>
      <c r="H2083" s="28"/>
      <c r="I2083" s="29"/>
      <c r="J2083" s="30"/>
      <c r="K2083" s="17"/>
      <c r="L2083" s="17"/>
      <c r="M2083" s="17"/>
      <c r="N2083" s="17"/>
      <c r="O2083" s="17"/>
      <c r="P2083" s="17"/>
      <c r="Q2083" s="17"/>
      <c r="R2083" s="17"/>
      <c r="S2083" s="17"/>
      <c r="T2083" s="17"/>
      <c r="U2083" s="17"/>
      <c r="V2083" s="17"/>
      <c r="W2083" s="17"/>
      <c r="X2083" s="17"/>
      <c r="Y2083" s="17"/>
      <c r="Z2083" s="17"/>
    </row>
    <row r="2084">
      <c r="A2084" s="24"/>
      <c r="B2084" s="477"/>
      <c r="C2084" s="26"/>
      <c r="D2084" s="27"/>
      <c r="E2084" s="27"/>
      <c r="F2084" s="27"/>
      <c r="G2084" s="27"/>
      <c r="H2084" s="28"/>
      <c r="I2084" s="29"/>
      <c r="J2084" s="30"/>
      <c r="K2084" s="17"/>
      <c r="L2084" s="17"/>
      <c r="M2084" s="17"/>
      <c r="N2084" s="17"/>
      <c r="O2084" s="17"/>
      <c r="P2084" s="17"/>
      <c r="Q2084" s="17"/>
      <c r="R2084" s="17"/>
      <c r="S2084" s="17"/>
      <c r="T2084" s="17"/>
      <c r="U2084" s="17"/>
      <c r="V2084" s="17"/>
      <c r="W2084" s="17"/>
      <c r="X2084" s="17"/>
      <c r="Y2084" s="17"/>
      <c r="Z2084" s="17"/>
    </row>
    <row r="2085">
      <c r="A2085" s="24"/>
      <c r="B2085" s="477"/>
      <c r="C2085" s="26"/>
      <c r="D2085" s="27"/>
      <c r="E2085" s="27"/>
      <c r="F2085" s="27"/>
      <c r="G2085" s="27"/>
      <c r="H2085" s="28"/>
      <c r="I2085" s="29"/>
      <c r="J2085" s="30"/>
      <c r="K2085" s="17"/>
      <c r="L2085" s="17"/>
      <c r="M2085" s="17"/>
      <c r="N2085" s="17"/>
      <c r="O2085" s="17"/>
      <c r="P2085" s="17"/>
      <c r="Q2085" s="17"/>
      <c r="R2085" s="17"/>
      <c r="S2085" s="17"/>
      <c r="T2085" s="17"/>
      <c r="U2085" s="17"/>
      <c r="V2085" s="17"/>
      <c r="W2085" s="17"/>
      <c r="X2085" s="17"/>
      <c r="Y2085" s="17"/>
      <c r="Z2085" s="17"/>
    </row>
    <row r="2086">
      <c r="A2086" s="24"/>
      <c r="B2086" s="477"/>
      <c r="C2086" s="26"/>
      <c r="D2086" s="27"/>
      <c r="E2086" s="27"/>
      <c r="F2086" s="27"/>
      <c r="G2086" s="27"/>
      <c r="H2086" s="28"/>
      <c r="I2086" s="29"/>
      <c r="J2086" s="30"/>
      <c r="K2086" s="17"/>
      <c r="L2086" s="17"/>
      <c r="M2086" s="17"/>
      <c r="N2086" s="17"/>
      <c r="O2086" s="17"/>
      <c r="P2086" s="17"/>
      <c r="Q2086" s="17"/>
      <c r="R2086" s="17"/>
      <c r="S2086" s="17"/>
      <c r="T2086" s="17"/>
      <c r="U2086" s="17"/>
      <c r="V2086" s="17"/>
      <c r="W2086" s="17"/>
      <c r="X2086" s="17"/>
      <c r="Y2086" s="17"/>
      <c r="Z2086" s="17"/>
    </row>
    <row r="2087">
      <c r="A2087" s="24"/>
      <c r="B2087" s="477"/>
      <c r="C2087" s="26"/>
      <c r="D2087" s="27"/>
      <c r="E2087" s="27"/>
      <c r="F2087" s="27"/>
      <c r="G2087" s="27"/>
      <c r="H2087" s="28"/>
      <c r="I2087" s="29"/>
      <c r="J2087" s="30"/>
      <c r="K2087" s="17"/>
      <c r="L2087" s="17"/>
      <c r="M2087" s="17"/>
      <c r="N2087" s="17"/>
      <c r="O2087" s="17"/>
      <c r="P2087" s="17"/>
      <c r="Q2087" s="17"/>
      <c r="R2087" s="17"/>
      <c r="S2087" s="17"/>
      <c r="T2087" s="17"/>
      <c r="U2087" s="17"/>
      <c r="V2087" s="17"/>
      <c r="W2087" s="17"/>
      <c r="X2087" s="17"/>
      <c r="Y2087" s="17"/>
      <c r="Z2087" s="17"/>
    </row>
    <row r="2088">
      <c r="A2088" s="24"/>
      <c r="B2088" s="477"/>
      <c r="C2088" s="26"/>
      <c r="D2088" s="27"/>
      <c r="E2088" s="27"/>
      <c r="F2088" s="27"/>
      <c r="G2088" s="27"/>
      <c r="H2088" s="28"/>
      <c r="I2088" s="29"/>
      <c r="J2088" s="30"/>
      <c r="K2088" s="17"/>
      <c r="L2088" s="17"/>
      <c r="M2088" s="17"/>
      <c r="N2088" s="17"/>
      <c r="O2088" s="17"/>
      <c r="P2088" s="17"/>
      <c r="Q2088" s="17"/>
      <c r="R2088" s="17"/>
      <c r="S2088" s="17"/>
      <c r="T2088" s="17"/>
      <c r="U2088" s="17"/>
      <c r="V2088" s="17"/>
      <c r="W2088" s="17"/>
      <c r="X2088" s="17"/>
      <c r="Y2088" s="17"/>
      <c r="Z2088" s="17"/>
    </row>
    <row r="2089">
      <c r="A2089" s="24"/>
      <c r="B2089" s="477"/>
      <c r="C2089" s="26"/>
      <c r="D2089" s="27"/>
      <c r="E2089" s="27"/>
      <c r="F2089" s="27"/>
      <c r="G2089" s="27"/>
      <c r="H2089" s="28"/>
      <c r="I2089" s="29"/>
      <c r="J2089" s="30"/>
      <c r="K2089" s="17"/>
      <c r="L2089" s="17"/>
      <c r="M2089" s="17"/>
      <c r="N2089" s="17"/>
      <c r="O2089" s="17"/>
      <c r="P2089" s="17"/>
      <c r="Q2089" s="17"/>
      <c r="R2089" s="17"/>
      <c r="S2089" s="17"/>
      <c r="T2089" s="17"/>
      <c r="U2089" s="17"/>
      <c r="V2089" s="17"/>
      <c r="W2089" s="17"/>
      <c r="X2089" s="17"/>
      <c r="Y2089" s="17"/>
      <c r="Z2089" s="17"/>
    </row>
    <row r="2090">
      <c r="A2090" s="24"/>
      <c r="B2090" s="477"/>
      <c r="C2090" s="26"/>
      <c r="D2090" s="27"/>
      <c r="E2090" s="27"/>
      <c r="F2090" s="27"/>
      <c r="G2090" s="27"/>
      <c r="H2090" s="28"/>
      <c r="I2090" s="29"/>
      <c r="J2090" s="30"/>
      <c r="K2090" s="17"/>
      <c r="L2090" s="17"/>
      <c r="M2090" s="17"/>
      <c r="N2090" s="17"/>
      <c r="O2090" s="17"/>
      <c r="P2090" s="17"/>
      <c r="Q2090" s="17"/>
      <c r="R2090" s="17"/>
      <c r="S2090" s="17"/>
      <c r="T2090" s="17"/>
      <c r="U2090" s="17"/>
      <c r="V2090" s="17"/>
      <c r="W2090" s="17"/>
      <c r="X2090" s="17"/>
      <c r="Y2090" s="17"/>
      <c r="Z2090" s="17"/>
    </row>
    <row r="2091">
      <c r="A2091" s="24"/>
      <c r="B2091" s="477"/>
      <c r="C2091" s="26"/>
      <c r="D2091" s="27"/>
      <c r="E2091" s="27"/>
      <c r="F2091" s="27"/>
      <c r="G2091" s="27"/>
      <c r="H2091" s="28"/>
      <c r="I2091" s="29"/>
      <c r="J2091" s="30"/>
      <c r="K2091" s="17"/>
      <c r="L2091" s="17"/>
      <c r="M2091" s="17"/>
      <c r="N2091" s="17"/>
      <c r="O2091" s="17"/>
      <c r="P2091" s="17"/>
      <c r="Q2091" s="17"/>
      <c r="R2091" s="17"/>
      <c r="S2091" s="17"/>
      <c r="T2091" s="17"/>
      <c r="U2091" s="17"/>
      <c r="V2091" s="17"/>
      <c r="W2091" s="17"/>
      <c r="X2091" s="17"/>
      <c r="Y2091" s="17"/>
      <c r="Z2091" s="17"/>
    </row>
    <row r="2092">
      <c r="A2092" s="24"/>
      <c r="B2092" s="477"/>
      <c r="C2092" s="26"/>
      <c r="D2092" s="27"/>
      <c r="E2092" s="27"/>
      <c r="F2092" s="27"/>
      <c r="G2092" s="27"/>
      <c r="H2092" s="28"/>
      <c r="I2092" s="29"/>
      <c r="J2092" s="30"/>
      <c r="K2092" s="17"/>
      <c r="L2092" s="17"/>
      <c r="M2092" s="17"/>
      <c r="N2092" s="17"/>
      <c r="O2092" s="17"/>
      <c r="P2092" s="17"/>
      <c r="Q2092" s="17"/>
      <c r="R2092" s="17"/>
      <c r="S2092" s="17"/>
      <c r="T2092" s="17"/>
      <c r="U2092" s="17"/>
      <c r="V2092" s="17"/>
      <c r="W2092" s="17"/>
      <c r="X2092" s="17"/>
      <c r="Y2092" s="17"/>
      <c r="Z2092" s="17"/>
    </row>
    <row r="2093">
      <c r="A2093" s="24"/>
      <c r="B2093" s="477"/>
      <c r="C2093" s="26"/>
      <c r="D2093" s="27"/>
      <c r="E2093" s="27"/>
      <c r="F2093" s="27"/>
      <c r="G2093" s="27"/>
      <c r="H2093" s="28"/>
      <c r="I2093" s="29"/>
      <c r="J2093" s="30"/>
      <c r="K2093" s="17"/>
      <c r="L2093" s="17"/>
      <c r="M2093" s="17"/>
      <c r="N2093" s="17"/>
      <c r="O2093" s="17"/>
      <c r="P2093" s="17"/>
      <c r="Q2093" s="17"/>
      <c r="R2093" s="17"/>
      <c r="S2093" s="17"/>
      <c r="T2093" s="17"/>
      <c r="U2093" s="17"/>
      <c r="V2093" s="17"/>
      <c r="W2093" s="17"/>
      <c r="X2093" s="17"/>
      <c r="Y2093" s="17"/>
      <c r="Z2093" s="17"/>
    </row>
    <row r="2094">
      <c r="A2094" s="24"/>
      <c r="B2094" s="477"/>
      <c r="C2094" s="26"/>
      <c r="D2094" s="27"/>
      <c r="E2094" s="27"/>
      <c r="F2094" s="27"/>
      <c r="G2094" s="27"/>
      <c r="H2094" s="28"/>
      <c r="I2094" s="29"/>
      <c r="J2094" s="30"/>
      <c r="K2094" s="17"/>
      <c r="L2094" s="17"/>
      <c r="M2094" s="17"/>
      <c r="N2094" s="17"/>
      <c r="O2094" s="17"/>
      <c r="P2094" s="17"/>
      <c r="Q2094" s="17"/>
      <c r="R2094" s="17"/>
      <c r="S2094" s="17"/>
      <c r="T2094" s="17"/>
      <c r="U2094" s="17"/>
      <c r="V2094" s="17"/>
      <c r="W2094" s="17"/>
      <c r="X2094" s="17"/>
      <c r="Y2094" s="17"/>
      <c r="Z2094" s="17"/>
    </row>
    <row r="2095">
      <c r="A2095" s="24"/>
      <c r="B2095" s="477"/>
      <c r="C2095" s="26"/>
      <c r="D2095" s="27"/>
      <c r="E2095" s="27"/>
      <c r="F2095" s="27"/>
      <c r="G2095" s="27"/>
      <c r="H2095" s="28"/>
      <c r="I2095" s="29"/>
      <c r="J2095" s="30"/>
      <c r="K2095" s="17"/>
      <c r="L2095" s="17"/>
      <c r="M2095" s="17"/>
      <c r="N2095" s="17"/>
      <c r="O2095" s="17"/>
      <c r="P2095" s="17"/>
      <c r="Q2095" s="17"/>
      <c r="R2095" s="17"/>
      <c r="S2095" s="17"/>
      <c r="T2095" s="17"/>
      <c r="U2095" s="17"/>
      <c r="V2095" s="17"/>
      <c r="W2095" s="17"/>
      <c r="X2095" s="17"/>
      <c r="Y2095" s="17"/>
      <c r="Z2095" s="17"/>
    </row>
    <row r="2096">
      <c r="A2096" s="24"/>
      <c r="B2096" s="477"/>
      <c r="C2096" s="26"/>
      <c r="D2096" s="27"/>
      <c r="E2096" s="27"/>
      <c r="F2096" s="27"/>
      <c r="G2096" s="27"/>
      <c r="H2096" s="28"/>
      <c r="I2096" s="29"/>
      <c r="J2096" s="30"/>
      <c r="K2096" s="17"/>
      <c r="L2096" s="17"/>
      <c r="M2096" s="17"/>
      <c r="N2096" s="17"/>
      <c r="O2096" s="17"/>
      <c r="P2096" s="17"/>
      <c r="Q2096" s="17"/>
      <c r="R2096" s="17"/>
      <c r="S2096" s="17"/>
      <c r="T2096" s="17"/>
      <c r="U2096" s="17"/>
      <c r="V2096" s="17"/>
      <c r="W2096" s="17"/>
      <c r="X2096" s="17"/>
      <c r="Y2096" s="17"/>
      <c r="Z2096" s="17"/>
    </row>
    <row r="2097">
      <c r="A2097" s="24"/>
      <c r="B2097" s="477"/>
      <c r="C2097" s="26"/>
      <c r="D2097" s="27"/>
      <c r="E2097" s="27"/>
      <c r="F2097" s="27"/>
      <c r="G2097" s="27"/>
      <c r="H2097" s="28"/>
      <c r="I2097" s="29"/>
      <c r="J2097" s="30"/>
      <c r="K2097" s="17"/>
      <c r="L2097" s="17"/>
      <c r="M2097" s="17"/>
      <c r="N2097" s="17"/>
      <c r="O2097" s="17"/>
      <c r="P2097" s="17"/>
      <c r="Q2097" s="17"/>
      <c r="R2097" s="17"/>
      <c r="S2097" s="17"/>
      <c r="T2097" s="17"/>
      <c r="U2097" s="17"/>
      <c r="V2097" s="17"/>
      <c r="W2097" s="17"/>
      <c r="X2097" s="17"/>
      <c r="Y2097" s="17"/>
      <c r="Z2097" s="17"/>
    </row>
    <row r="2098">
      <c r="A2098" s="24"/>
      <c r="B2098" s="477"/>
      <c r="C2098" s="26"/>
      <c r="D2098" s="27"/>
      <c r="E2098" s="27"/>
      <c r="F2098" s="27"/>
      <c r="G2098" s="27"/>
      <c r="H2098" s="28"/>
      <c r="I2098" s="29"/>
      <c r="J2098" s="30"/>
      <c r="K2098" s="17"/>
      <c r="L2098" s="17"/>
      <c r="M2098" s="17"/>
      <c r="N2098" s="17"/>
      <c r="O2098" s="17"/>
      <c r="P2098" s="17"/>
      <c r="Q2098" s="17"/>
      <c r="R2098" s="17"/>
      <c r="S2098" s="17"/>
      <c r="T2098" s="17"/>
      <c r="U2098" s="17"/>
      <c r="V2098" s="17"/>
      <c r="W2098" s="17"/>
      <c r="X2098" s="17"/>
      <c r="Y2098" s="17"/>
      <c r="Z2098" s="17"/>
    </row>
    <row r="2099">
      <c r="A2099" s="24"/>
      <c r="B2099" s="477"/>
      <c r="C2099" s="26"/>
      <c r="D2099" s="27"/>
      <c r="E2099" s="27"/>
      <c r="F2099" s="27"/>
      <c r="G2099" s="27"/>
      <c r="H2099" s="28"/>
      <c r="I2099" s="29"/>
      <c r="J2099" s="30"/>
      <c r="K2099" s="17"/>
      <c r="L2099" s="17"/>
      <c r="M2099" s="17"/>
      <c r="N2099" s="17"/>
      <c r="O2099" s="17"/>
      <c r="P2099" s="17"/>
      <c r="Q2099" s="17"/>
      <c r="R2099" s="17"/>
      <c r="S2099" s="17"/>
      <c r="T2099" s="17"/>
      <c r="U2099" s="17"/>
      <c r="V2099" s="17"/>
      <c r="W2099" s="17"/>
      <c r="X2099" s="17"/>
      <c r="Y2099" s="17"/>
      <c r="Z2099" s="17"/>
    </row>
    <row r="2100">
      <c r="A2100" s="24"/>
      <c r="B2100" s="477"/>
      <c r="C2100" s="26"/>
      <c r="D2100" s="27"/>
      <c r="E2100" s="27"/>
      <c r="F2100" s="27"/>
      <c r="G2100" s="27"/>
      <c r="H2100" s="28"/>
      <c r="I2100" s="29"/>
      <c r="J2100" s="30"/>
      <c r="K2100" s="17"/>
      <c r="L2100" s="17"/>
      <c r="M2100" s="17"/>
      <c r="N2100" s="17"/>
      <c r="O2100" s="17"/>
      <c r="P2100" s="17"/>
      <c r="Q2100" s="17"/>
      <c r="R2100" s="17"/>
      <c r="S2100" s="17"/>
      <c r="T2100" s="17"/>
      <c r="U2100" s="17"/>
      <c r="V2100" s="17"/>
      <c r="W2100" s="17"/>
      <c r="X2100" s="17"/>
      <c r="Y2100" s="17"/>
      <c r="Z2100" s="17"/>
    </row>
    <row r="2101">
      <c r="A2101" s="24"/>
      <c r="B2101" s="477"/>
      <c r="C2101" s="26"/>
      <c r="D2101" s="27"/>
      <c r="E2101" s="27"/>
      <c r="F2101" s="27"/>
      <c r="G2101" s="27"/>
      <c r="H2101" s="28"/>
      <c r="I2101" s="29"/>
      <c r="J2101" s="30"/>
      <c r="K2101" s="17"/>
      <c r="L2101" s="17"/>
      <c r="M2101" s="17"/>
      <c r="N2101" s="17"/>
      <c r="O2101" s="17"/>
      <c r="P2101" s="17"/>
      <c r="Q2101" s="17"/>
      <c r="R2101" s="17"/>
      <c r="S2101" s="17"/>
      <c r="T2101" s="17"/>
      <c r="U2101" s="17"/>
      <c r="V2101" s="17"/>
      <c r="W2101" s="17"/>
      <c r="X2101" s="17"/>
      <c r="Y2101" s="17"/>
      <c r="Z2101" s="17"/>
    </row>
    <row r="2102">
      <c r="A2102" s="24"/>
      <c r="B2102" s="477"/>
      <c r="C2102" s="26"/>
      <c r="D2102" s="27"/>
      <c r="E2102" s="27"/>
      <c r="F2102" s="27"/>
      <c r="G2102" s="27"/>
      <c r="H2102" s="28"/>
      <c r="I2102" s="29"/>
      <c r="J2102" s="30"/>
      <c r="K2102" s="17"/>
      <c r="L2102" s="17"/>
      <c r="M2102" s="17"/>
      <c r="N2102" s="17"/>
      <c r="O2102" s="17"/>
      <c r="P2102" s="17"/>
      <c r="Q2102" s="17"/>
      <c r="R2102" s="17"/>
      <c r="S2102" s="17"/>
      <c r="T2102" s="17"/>
      <c r="U2102" s="17"/>
      <c r="V2102" s="17"/>
      <c r="W2102" s="17"/>
      <c r="X2102" s="17"/>
      <c r="Y2102" s="17"/>
      <c r="Z2102" s="17"/>
    </row>
    <row r="2103">
      <c r="A2103" s="24"/>
      <c r="B2103" s="477"/>
      <c r="C2103" s="26"/>
      <c r="D2103" s="27"/>
      <c r="E2103" s="27"/>
      <c r="F2103" s="27"/>
      <c r="G2103" s="27"/>
      <c r="H2103" s="28"/>
      <c r="I2103" s="29"/>
      <c r="J2103" s="30"/>
      <c r="K2103" s="17"/>
      <c r="L2103" s="17"/>
      <c r="M2103" s="17"/>
      <c r="N2103" s="17"/>
      <c r="O2103" s="17"/>
      <c r="P2103" s="17"/>
      <c r="Q2103" s="17"/>
      <c r="R2103" s="17"/>
      <c r="S2103" s="17"/>
      <c r="T2103" s="17"/>
      <c r="U2103" s="17"/>
      <c r="V2103" s="17"/>
      <c r="W2103" s="17"/>
      <c r="X2103" s="17"/>
      <c r="Y2103" s="17"/>
      <c r="Z2103" s="17"/>
    </row>
    <row r="2104">
      <c r="A2104" s="24"/>
      <c r="B2104" s="477"/>
      <c r="C2104" s="26"/>
      <c r="D2104" s="27"/>
      <c r="E2104" s="27"/>
      <c r="F2104" s="27"/>
      <c r="G2104" s="27"/>
      <c r="H2104" s="28"/>
      <c r="I2104" s="29"/>
      <c r="J2104" s="30"/>
      <c r="K2104" s="17"/>
      <c r="L2104" s="17"/>
      <c r="M2104" s="17"/>
      <c r="N2104" s="17"/>
      <c r="O2104" s="17"/>
      <c r="P2104" s="17"/>
      <c r="Q2104" s="17"/>
      <c r="R2104" s="17"/>
      <c r="S2104" s="17"/>
      <c r="T2104" s="17"/>
      <c r="U2104" s="17"/>
      <c r="V2104" s="17"/>
      <c r="W2104" s="17"/>
      <c r="X2104" s="17"/>
      <c r="Y2104" s="17"/>
      <c r="Z2104" s="17"/>
    </row>
    <row r="2105">
      <c r="A2105" s="24"/>
      <c r="B2105" s="477"/>
      <c r="C2105" s="26"/>
      <c r="D2105" s="27"/>
      <c r="E2105" s="27"/>
      <c r="F2105" s="27"/>
      <c r="G2105" s="27"/>
      <c r="H2105" s="28"/>
      <c r="I2105" s="29"/>
      <c r="J2105" s="30"/>
      <c r="K2105" s="17"/>
      <c r="L2105" s="17"/>
      <c r="M2105" s="17"/>
      <c r="N2105" s="17"/>
      <c r="O2105" s="17"/>
      <c r="P2105" s="17"/>
      <c r="Q2105" s="17"/>
      <c r="R2105" s="17"/>
      <c r="S2105" s="17"/>
      <c r="T2105" s="17"/>
      <c r="U2105" s="17"/>
      <c r="V2105" s="17"/>
      <c r="W2105" s="17"/>
      <c r="X2105" s="17"/>
      <c r="Y2105" s="17"/>
      <c r="Z2105" s="17"/>
    </row>
    <row r="2106">
      <c r="A2106" s="24"/>
      <c r="B2106" s="477"/>
      <c r="C2106" s="26"/>
      <c r="D2106" s="27"/>
      <c r="E2106" s="27"/>
      <c r="F2106" s="27"/>
      <c r="G2106" s="27"/>
      <c r="H2106" s="28"/>
      <c r="I2106" s="29"/>
      <c r="J2106" s="30"/>
      <c r="K2106" s="17"/>
      <c r="L2106" s="17"/>
      <c r="M2106" s="17"/>
      <c r="N2106" s="17"/>
      <c r="O2106" s="17"/>
      <c r="P2106" s="17"/>
      <c r="Q2106" s="17"/>
      <c r="R2106" s="17"/>
      <c r="S2106" s="17"/>
      <c r="T2106" s="17"/>
      <c r="U2106" s="17"/>
      <c r="V2106" s="17"/>
      <c r="W2106" s="17"/>
      <c r="X2106" s="17"/>
      <c r="Y2106" s="17"/>
      <c r="Z2106" s="17"/>
    </row>
    <row r="2107">
      <c r="A2107" s="24"/>
      <c r="B2107" s="477"/>
      <c r="C2107" s="26"/>
      <c r="D2107" s="27"/>
      <c r="E2107" s="27"/>
      <c r="F2107" s="27"/>
      <c r="G2107" s="27"/>
      <c r="H2107" s="28"/>
      <c r="I2107" s="29"/>
      <c r="J2107" s="30"/>
      <c r="K2107" s="17"/>
      <c r="L2107" s="17"/>
      <c r="M2107" s="17"/>
      <c r="N2107" s="17"/>
      <c r="O2107" s="17"/>
      <c r="P2107" s="17"/>
      <c r="Q2107" s="17"/>
      <c r="R2107" s="17"/>
      <c r="S2107" s="17"/>
      <c r="T2107" s="17"/>
      <c r="U2107" s="17"/>
      <c r="V2107" s="17"/>
      <c r="W2107" s="17"/>
      <c r="X2107" s="17"/>
      <c r="Y2107" s="17"/>
      <c r="Z2107" s="17"/>
    </row>
    <row r="2108">
      <c r="A2108" s="24"/>
      <c r="B2108" s="477"/>
      <c r="C2108" s="26"/>
      <c r="D2108" s="27"/>
      <c r="E2108" s="27"/>
      <c r="F2108" s="27"/>
      <c r="G2108" s="27"/>
      <c r="H2108" s="28"/>
      <c r="I2108" s="29"/>
      <c r="J2108" s="30"/>
      <c r="K2108" s="17"/>
      <c r="L2108" s="17"/>
      <c r="M2108" s="17"/>
      <c r="N2108" s="17"/>
      <c r="O2108" s="17"/>
      <c r="P2108" s="17"/>
      <c r="Q2108" s="17"/>
      <c r="R2108" s="17"/>
      <c r="S2108" s="17"/>
      <c r="T2108" s="17"/>
      <c r="U2108" s="17"/>
      <c r="V2108" s="17"/>
      <c r="W2108" s="17"/>
      <c r="X2108" s="17"/>
      <c r="Y2108" s="17"/>
      <c r="Z2108" s="17"/>
    </row>
    <row r="2109">
      <c r="A2109" s="24"/>
      <c r="B2109" s="477"/>
      <c r="C2109" s="26"/>
      <c r="D2109" s="27"/>
      <c r="E2109" s="27"/>
      <c r="F2109" s="27"/>
      <c r="G2109" s="27"/>
      <c r="H2109" s="28"/>
      <c r="I2109" s="29"/>
      <c r="J2109" s="30"/>
      <c r="K2109" s="17"/>
      <c r="L2109" s="17"/>
      <c r="M2109" s="17"/>
      <c r="N2109" s="17"/>
      <c r="O2109" s="17"/>
      <c r="P2109" s="17"/>
      <c r="Q2109" s="17"/>
      <c r="R2109" s="17"/>
      <c r="S2109" s="17"/>
      <c r="T2109" s="17"/>
      <c r="U2109" s="17"/>
      <c r="V2109" s="17"/>
      <c r="W2109" s="17"/>
      <c r="X2109" s="17"/>
      <c r="Y2109" s="17"/>
      <c r="Z2109" s="17"/>
    </row>
    <row r="2110">
      <c r="A2110" s="24"/>
      <c r="B2110" s="477"/>
      <c r="C2110" s="26"/>
      <c r="D2110" s="27"/>
      <c r="E2110" s="27"/>
      <c r="F2110" s="27"/>
      <c r="G2110" s="27"/>
      <c r="H2110" s="28"/>
      <c r="I2110" s="29"/>
      <c r="J2110" s="30"/>
      <c r="K2110" s="17"/>
      <c r="L2110" s="17"/>
      <c r="M2110" s="17"/>
      <c r="N2110" s="17"/>
      <c r="O2110" s="17"/>
      <c r="P2110" s="17"/>
      <c r="Q2110" s="17"/>
      <c r="R2110" s="17"/>
      <c r="S2110" s="17"/>
      <c r="T2110" s="17"/>
      <c r="U2110" s="17"/>
      <c r="V2110" s="17"/>
      <c r="W2110" s="17"/>
      <c r="X2110" s="17"/>
      <c r="Y2110" s="17"/>
      <c r="Z2110" s="17"/>
    </row>
    <row r="2111">
      <c r="A2111" s="24"/>
      <c r="B2111" s="477"/>
      <c r="C2111" s="26"/>
      <c r="D2111" s="27"/>
      <c r="E2111" s="27"/>
      <c r="F2111" s="27"/>
      <c r="G2111" s="27"/>
      <c r="H2111" s="28"/>
      <c r="I2111" s="29"/>
      <c r="J2111" s="30"/>
      <c r="K2111" s="17"/>
      <c r="L2111" s="17"/>
      <c r="M2111" s="17"/>
      <c r="N2111" s="17"/>
      <c r="O2111" s="17"/>
      <c r="P2111" s="17"/>
      <c r="Q2111" s="17"/>
      <c r="R2111" s="17"/>
      <c r="S2111" s="17"/>
      <c r="T2111" s="17"/>
      <c r="U2111" s="17"/>
      <c r="V2111" s="17"/>
      <c r="W2111" s="17"/>
      <c r="X2111" s="17"/>
      <c r="Y2111" s="17"/>
      <c r="Z2111" s="17"/>
    </row>
    <row r="2112">
      <c r="A2112" s="24"/>
      <c r="B2112" s="477"/>
      <c r="C2112" s="26"/>
      <c r="D2112" s="27"/>
      <c r="E2112" s="27"/>
      <c r="F2112" s="27"/>
      <c r="G2112" s="27"/>
      <c r="H2112" s="28"/>
      <c r="I2112" s="29"/>
      <c r="J2112" s="30"/>
      <c r="K2112" s="17"/>
      <c r="L2112" s="17"/>
      <c r="M2112" s="17"/>
      <c r="N2112" s="17"/>
      <c r="O2112" s="17"/>
      <c r="P2112" s="17"/>
      <c r="Q2112" s="17"/>
      <c r="R2112" s="17"/>
      <c r="S2112" s="17"/>
      <c r="T2112" s="17"/>
      <c r="U2112" s="17"/>
      <c r="V2112" s="17"/>
      <c r="W2112" s="17"/>
      <c r="X2112" s="17"/>
      <c r="Y2112" s="17"/>
      <c r="Z2112" s="17"/>
    </row>
    <row r="2113">
      <c r="A2113" s="24"/>
      <c r="B2113" s="477"/>
      <c r="C2113" s="26"/>
      <c r="D2113" s="27"/>
      <c r="E2113" s="27"/>
      <c r="F2113" s="27"/>
      <c r="G2113" s="27"/>
      <c r="H2113" s="28"/>
      <c r="I2113" s="29"/>
      <c r="J2113" s="30"/>
      <c r="K2113" s="17"/>
      <c r="L2113" s="17"/>
      <c r="M2113" s="17"/>
      <c r="N2113" s="17"/>
      <c r="O2113" s="17"/>
      <c r="P2113" s="17"/>
      <c r="Q2113" s="17"/>
      <c r="R2113" s="17"/>
      <c r="S2113" s="17"/>
      <c r="T2113" s="17"/>
      <c r="U2113" s="17"/>
      <c r="V2113" s="17"/>
      <c r="W2113" s="17"/>
      <c r="X2113" s="17"/>
      <c r="Y2113" s="17"/>
      <c r="Z2113" s="17"/>
    </row>
    <row r="2114">
      <c r="A2114" s="24"/>
      <c r="B2114" s="477"/>
      <c r="C2114" s="26"/>
      <c r="D2114" s="27"/>
      <c r="E2114" s="27"/>
      <c r="F2114" s="27"/>
      <c r="G2114" s="27"/>
      <c r="H2114" s="28"/>
      <c r="I2114" s="29"/>
      <c r="J2114" s="30"/>
      <c r="K2114" s="17"/>
      <c r="L2114" s="17"/>
      <c r="M2114" s="17"/>
      <c r="N2114" s="17"/>
      <c r="O2114" s="17"/>
      <c r="P2114" s="17"/>
      <c r="Q2114" s="17"/>
      <c r="R2114" s="17"/>
      <c r="S2114" s="17"/>
      <c r="T2114" s="17"/>
      <c r="U2114" s="17"/>
      <c r="V2114" s="17"/>
      <c r="W2114" s="17"/>
      <c r="X2114" s="17"/>
      <c r="Y2114" s="17"/>
      <c r="Z2114" s="17"/>
    </row>
    <row r="2115">
      <c r="A2115" s="24"/>
      <c r="B2115" s="477"/>
      <c r="C2115" s="26"/>
      <c r="D2115" s="27"/>
      <c r="E2115" s="27"/>
      <c r="F2115" s="27"/>
      <c r="G2115" s="27"/>
      <c r="H2115" s="28"/>
      <c r="I2115" s="29"/>
      <c r="J2115" s="30"/>
      <c r="K2115" s="17"/>
      <c r="L2115" s="17"/>
      <c r="M2115" s="17"/>
      <c r="N2115" s="17"/>
      <c r="O2115" s="17"/>
      <c r="P2115" s="17"/>
      <c r="Q2115" s="17"/>
      <c r="R2115" s="17"/>
      <c r="S2115" s="17"/>
      <c r="T2115" s="17"/>
      <c r="U2115" s="17"/>
      <c r="V2115" s="17"/>
      <c r="W2115" s="17"/>
      <c r="X2115" s="17"/>
      <c r="Y2115" s="17"/>
      <c r="Z2115" s="17"/>
    </row>
    <row r="2116">
      <c r="A2116" s="24"/>
      <c r="B2116" s="477"/>
      <c r="C2116" s="26"/>
      <c r="D2116" s="27"/>
      <c r="E2116" s="27"/>
      <c r="F2116" s="27"/>
      <c r="G2116" s="27"/>
      <c r="H2116" s="28"/>
      <c r="I2116" s="29"/>
      <c r="J2116" s="30"/>
      <c r="K2116" s="17"/>
      <c r="L2116" s="17"/>
      <c r="M2116" s="17"/>
      <c r="N2116" s="17"/>
      <c r="O2116" s="17"/>
      <c r="P2116" s="17"/>
      <c r="Q2116" s="17"/>
      <c r="R2116" s="17"/>
      <c r="S2116" s="17"/>
      <c r="T2116" s="17"/>
      <c r="U2116" s="17"/>
      <c r="V2116" s="17"/>
      <c r="W2116" s="17"/>
      <c r="X2116" s="17"/>
      <c r="Y2116" s="17"/>
      <c r="Z2116" s="17"/>
    </row>
    <row r="2117">
      <c r="A2117" s="24"/>
      <c r="B2117" s="477"/>
      <c r="C2117" s="26"/>
      <c r="D2117" s="27"/>
      <c r="E2117" s="27"/>
      <c r="F2117" s="27"/>
      <c r="G2117" s="27"/>
      <c r="H2117" s="28"/>
      <c r="I2117" s="29"/>
      <c r="J2117" s="30"/>
      <c r="K2117" s="17"/>
      <c r="L2117" s="17"/>
      <c r="M2117" s="17"/>
      <c r="N2117" s="17"/>
      <c r="O2117" s="17"/>
      <c r="P2117" s="17"/>
      <c r="Q2117" s="17"/>
      <c r="R2117" s="17"/>
      <c r="S2117" s="17"/>
      <c r="T2117" s="17"/>
      <c r="U2117" s="17"/>
      <c r="V2117" s="17"/>
      <c r="W2117" s="17"/>
      <c r="X2117" s="17"/>
      <c r="Y2117" s="17"/>
      <c r="Z2117" s="17"/>
    </row>
    <row r="2118">
      <c r="A2118" s="24"/>
      <c r="B2118" s="477"/>
      <c r="C2118" s="26"/>
      <c r="D2118" s="27"/>
      <c r="E2118" s="27"/>
      <c r="F2118" s="27"/>
      <c r="G2118" s="27"/>
      <c r="H2118" s="28"/>
      <c r="I2118" s="29"/>
      <c r="J2118" s="30"/>
      <c r="K2118" s="17"/>
      <c r="L2118" s="17"/>
      <c r="M2118" s="17"/>
      <c r="N2118" s="17"/>
      <c r="O2118" s="17"/>
      <c r="P2118" s="17"/>
      <c r="Q2118" s="17"/>
      <c r="R2118" s="17"/>
      <c r="S2118" s="17"/>
      <c r="T2118" s="17"/>
      <c r="U2118" s="17"/>
      <c r="V2118" s="17"/>
      <c r="W2118" s="17"/>
      <c r="X2118" s="17"/>
      <c r="Y2118" s="17"/>
      <c r="Z2118" s="17"/>
    </row>
    <row r="2119">
      <c r="A2119" s="24"/>
      <c r="B2119" s="477"/>
      <c r="C2119" s="26"/>
      <c r="D2119" s="27"/>
      <c r="E2119" s="27"/>
      <c r="F2119" s="27"/>
      <c r="G2119" s="27"/>
      <c r="H2119" s="28"/>
      <c r="I2119" s="29"/>
      <c r="J2119" s="30"/>
      <c r="K2119" s="17"/>
      <c r="L2119" s="17"/>
      <c r="M2119" s="17"/>
      <c r="N2119" s="17"/>
      <c r="O2119" s="17"/>
      <c r="P2119" s="17"/>
      <c r="Q2119" s="17"/>
      <c r="R2119" s="17"/>
      <c r="S2119" s="17"/>
      <c r="T2119" s="17"/>
      <c r="U2119" s="17"/>
      <c r="V2119" s="17"/>
      <c r="W2119" s="17"/>
      <c r="X2119" s="17"/>
      <c r="Y2119" s="17"/>
      <c r="Z2119" s="17"/>
    </row>
    <row r="2120">
      <c r="A2120" s="24"/>
      <c r="B2120" s="477"/>
      <c r="C2120" s="26"/>
      <c r="D2120" s="27"/>
      <c r="E2120" s="27"/>
      <c r="F2120" s="27"/>
      <c r="G2120" s="27"/>
      <c r="H2120" s="28"/>
      <c r="I2120" s="29"/>
      <c r="J2120" s="30"/>
      <c r="K2120" s="17"/>
      <c r="L2120" s="17"/>
      <c r="M2120" s="17"/>
      <c r="N2120" s="17"/>
      <c r="O2120" s="17"/>
      <c r="P2120" s="17"/>
      <c r="Q2120" s="17"/>
      <c r="R2120" s="17"/>
      <c r="S2120" s="17"/>
      <c r="T2120" s="17"/>
      <c r="U2120" s="17"/>
      <c r="V2120" s="17"/>
      <c r="W2120" s="17"/>
      <c r="X2120" s="17"/>
      <c r="Y2120" s="17"/>
      <c r="Z2120" s="17"/>
    </row>
    <row r="2121">
      <c r="A2121" s="24"/>
      <c r="B2121" s="477"/>
      <c r="C2121" s="26"/>
      <c r="D2121" s="27"/>
      <c r="E2121" s="27"/>
      <c r="F2121" s="27"/>
      <c r="G2121" s="27"/>
      <c r="H2121" s="28"/>
      <c r="I2121" s="29"/>
      <c r="J2121" s="30"/>
      <c r="K2121" s="17"/>
      <c r="L2121" s="17"/>
      <c r="M2121" s="17"/>
      <c r="N2121" s="17"/>
      <c r="O2121" s="17"/>
      <c r="P2121" s="17"/>
      <c r="Q2121" s="17"/>
      <c r="R2121" s="17"/>
      <c r="S2121" s="17"/>
      <c r="T2121" s="17"/>
      <c r="U2121" s="17"/>
      <c r="V2121" s="17"/>
      <c r="W2121" s="17"/>
      <c r="X2121" s="17"/>
      <c r="Y2121" s="17"/>
      <c r="Z2121" s="17"/>
    </row>
    <row r="2122">
      <c r="A2122" s="24"/>
      <c r="B2122" s="477"/>
      <c r="C2122" s="26"/>
      <c r="D2122" s="27"/>
      <c r="E2122" s="27"/>
      <c r="F2122" s="27"/>
      <c r="G2122" s="27"/>
      <c r="H2122" s="28"/>
      <c r="I2122" s="29"/>
      <c r="J2122" s="30"/>
      <c r="K2122" s="17"/>
      <c r="L2122" s="17"/>
      <c r="M2122" s="17"/>
      <c r="N2122" s="17"/>
      <c r="O2122" s="17"/>
      <c r="P2122" s="17"/>
      <c r="Q2122" s="17"/>
      <c r="R2122" s="17"/>
      <c r="S2122" s="17"/>
      <c r="T2122" s="17"/>
      <c r="U2122" s="17"/>
      <c r="V2122" s="17"/>
      <c r="W2122" s="17"/>
      <c r="X2122" s="17"/>
      <c r="Y2122" s="17"/>
      <c r="Z2122" s="17"/>
    </row>
    <row r="2123">
      <c r="A2123" s="24"/>
      <c r="B2123" s="477"/>
      <c r="C2123" s="26"/>
      <c r="D2123" s="27"/>
      <c r="E2123" s="27"/>
      <c r="F2123" s="27"/>
      <c r="G2123" s="27"/>
      <c r="H2123" s="28"/>
      <c r="I2123" s="29"/>
      <c r="J2123" s="30"/>
      <c r="K2123" s="17"/>
      <c r="L2123" s="17"/>
      <c r="M2123" s="17"/>
      <c r="N2123" s="17"/>
      <c r="O2123" s="17"/>
      <c r="P2123" s="17"/>
      <c r="Q2123" s="17"/>
      <c r="R2123" s="17"/>
      <c r="S2123" s="17"/>
      <c r="T2123" s="17"/>
      <c r="U2123" s="17"/>
      <c r="V2123" s="17"/>
      <c r="W2123" s="17"/>
      <c r="X2123" s="17"/>
      <c r="Y2123" s="17"/>
      <c r="Z2123" s="17"/>
    </row>
    <row r="2124">
      <c r="A2124" s="24"/>
      <c r="B2124" s="477"/>
      <c r="C2124" s="26"/>
      <c r="D2124" s="27"/>
      <c r="E2124" s="27"/>
      <c r="F2124" s="27"/>
      <c r="G2124" s="27"/>
      <c r="H2124" s="28"/>
      <c r="I2124" s="29"/>
      <c r="J2124" s="30"/>
      <c r="K2124" s="17"/>
      <c r="L2124" s="17"/>
      <c r="M2124" s="17"/>
      <c r="N2124" s="17"/>
      <c r="O2124" s="17"/>
      <c r="P2124" s="17"/>
      <c r="Q2124" s="17"/>
      <c r="R2124" s="17"/>
      <c r="S2124" s="17"/>
      <c r="T2124" s="17"/>
      <c r="U2124" s="17"/>
      <c r="V2124" s="17"/>
      <c r="W2124" s="17"/>
      <c r="X2124" s="17"/>
      <c r="Y2124" s="17"/>
      <c r="Z2124" s="17"/>
    </row>
    <row r="2125">
      <c r="A2125" s="24"/>
      <c r="B2125" s="477"/>
      <c r="C2125" s="26"/>
      <c r="D2125" s="27"/>
      <c r="E2125" s="27"/>
      <c r="F2125" s="27"/>
      <c r="G2125" s="27"/>
      <c r="H2125" s="28"/>
      <c r="I2125" s="29"/>
      <c r="J2125" s="30"/>
      <c r="K2125" s="17"/>
      <c r="L2125" s="17"/>
      <c r="M2125" s="17"/>
      <c r="N2125" s="17"/>
      <c r="O2125" s="17"/>
      <c r="P2125" s="17"/>
      <c r="Q2125" s="17"/>
      <c r="R2125" s="17"/>
      <c r="S2125" s="17"/>
      <c r="T2125" s="17"/>
      <c r="U2125" s="17"/>
      <c r="V2125" s="17"/>
      <c r="W2125" s="17"/>
      <c r="X2125" s="17"/>
      <c r="Y2125" s="17"/>
      <c r="Z2125" s="17"/>
    </row>
    <row r="2126">
      <c r="A2126" s="24"/>
      <c r="B2126" s="477"/>
      <c r="C2126" s="26"/>
      <c r="D2126" s="27"/>
      <c r="E2126" s="27"/>
      <c r="F2126" s="27"/>
      <c r="G2126" s="27"/>
      <c r="H2126" s="28"/>
      <c r="I2126" s="29"/>
      <c r="J2126" s="30"/>
      <c r="K2126" s="17"/>
      <c r="L2126" s="17"/>
      <c r="M2126" s="17"/>
      <c r="N2126" s="17"/>
      <c r="O2126" s="17"/>
      <c r="P2126" s="17"/>
      <c r="Q2126" s="17"/>
      <c r="R2126" s="17"/>
      <c r="S2126" s="17"/>
      <c r="T2126" s="17"/>
      <c r="U2126" s="17"/>
      <c r="V2126" s="17"/>
      <c r="W2126" s="17"/>
      <c r="X2126" s="17"/>
      <c r="Y2126" s="17"/>
      <c r="Z2126" s="17"/>
    </row>
    <row r="2127">
      <c r="A2127" s="24"/>
      <c r="B2127" s="477"/>
      <c r="C2127" s="26"/>
      <c r="D2127" s="27"/>
      <c r="E2127" s="27"/>
      <c r="F2127" s="27"/>
      <c r="G2127" s="27"/>
      <c r="H2127" s="28"/>
      <c r="I2127" s="29"/>
      <c r="J2127" s="30"/>
      <c r="K2127" s="17"/>
      <c r="L2127" s="17"/>
      <c r="M2127" s="17"/>
      <c r="N2127" s="17"/>
      <c r="O2127" s="17"/>
      <c r="P2127" s="17"/>
      <c r="Q2127" s="17"/>
      <c r="R2127" s="17"/>
      <c r="S2127" s="17"/>
      <c r="T2127" s="17"/>
      <c r="U2127" s="17"/>
      <c r="V2127" s="17"/>
      <c r="W2127" s="17"/>
      <c r="X2127" s="17"/>
      <c r="Y2127" s="17"/>
      <c r="Z2127" s="17"/>
    </row>
    <row r="2128">
      <c r="A2128" s="24"/>
      <c r="B2128" s="477"/>
      <c r="C2128" s="26"/>
      <c r="D2128" s="27"/>
      <c r="E2128" s="27"/>
      <c r="F2128" s="27"/>
      <c r="G2128" s="27"/>
      <c r="H2128" s="28"/>
      <c r="I2128" s="29"/>
      <c r="J2128" s="30"/>
      <c r="K2128" s="17"/>
      <c r="L2128" s="17"/>
      <c r="M2128" s="17"/>
      <c r="N2128" s="17"/>
      <c r="O2128" s="17"/>
      <c r="P2128" s="17"/>
      <c r="Q2128" s="17"/>
      <c r="R2128" s="17"/>
      <c r="S2128" s="17"/>
      <c r="T2128" s="17"/>
      <c r="U2128" s="17"/>
      <c r="V2128" s="17"/>
      <c r="W2128" s="17"/>
      <c r="X2128" s="17"/>
      <c r="Y2128" s="17"/>
      <c r="Z2128" s="17"/>
    </row>
    <row r="2129">
      <c r="A2129" s="24"/>
      <c r="B2129" s="477"/>
      <c r="C2129" s="26"/>
      <c r="D2129" s="27"/>
      <c r="E2129" s="27"/>
      <c r="F2129" s="27"/>
      <c r="G2129" s="27"/>
      <c r="H2129" s="28"/>
      <c r="I2129" s="29"/>
      <c r="J2129" s="30"/>
      <c r="K2129" s="17"/>
      <c r="L2129" s="17"/>
      <c r="M2129" s="17"/>
      <c r="N2129" s="17"/>
      <c r="O2129" s="17"/>
      <c r="P2129" s="17"/>
      <c r="Q2129" s="17"/>
      <c r="R2129" s="17"/>
      <c r="S2129" s="17"/>
      <c r="T2129" s="17"/>
      <c r="U2129" s="17"/>
      <c r="V2129" s="17"/>
      <c r="W2129" s="17"/>
      <c r="X2129" s="17"/>
      <c r="Y2129" s="17"/>
      <c r="Z2129" s="17"/>
    </row>
    <row r="2130">
      <c r="A2130" s="24"/>
      <c r="B2130" s="477"/>
      <c r="C2130" s="26"/>
      <c r="D2130" s="27"/>
      <c r="E2130" s="27"/>
      <c r="F2130" s="27"/>
      <c r="G2130" s="27"/>
      <c r="H2130" s="28"/>
      <c r="I2130" s="29"/>
      <c r="J2130" s="30"/>
      <c r="K2130" s="17"/>
      <c r="L2130" s="17"/>
      <c r="M2130" s="17"/>
      <c r="N2130" s="17"/>
      <c r="O2130" s="17"/>
      <c r="P2130" s="17"/>
      <c r="Q2130" s="17"/>
      <c r="R2130" s="17"/>
      <c r="S2130" s="17"/>
      <c r="T2130" s="17"/>
      <c r="U2130" s="17"/>
      <c r="V2130" s="17"/>
      <c r="W2130" s="17"/>
      <c r="X2130" s="17"/>
      <c r="Y2130" s="17"/>
      <c r="Z2130" s="17"/>
    </row>
    <row r="2131">
      <c r="A2131" s="24"/>
      <c r="B2131" s="477"/>
      <c r="C2131" s="26"/>
      <c r="D2131" s="27"/>
      <c r="E2131" s="27"/>
      <c r="F2131" s="27"/>
      <c r="G2131" s="27"/>
      <c r="H2131" s="28"/>
      <c r="I2131" s="29"/>
      <c r="J2131" s="30"/>
      <c r="K2131" s="17"/>
      <c r="L2131" s="17"/>
      <c r="M2131" s="17"/>
      <c r="N2131" s="17"/>
      <c r="O2131" s="17"/>
      <c r="P2131" s="17"/>
      <c r="Q2131" s="17"/>
      <c r="R2131" s="17"/>
      <c r="S2131" s="17"/>
      <c r="T2131" s="17"/>
      <c r="U2131" s="17"/>
      <c r="V2131" s="17"/>
      <c r="W2131" s="17"/>
      <c r="X2131" s="17"/>
      <c r="Y2131" s="17"/>
      <c r="Z2131" s="17"/>
    </row>
    <row r="2132">
      <c r="A2132" s="24"/>
      <c r="B2132" s="477"/>
      <c r="C2132" s="26"/>
      <c r="D2132" s="27"/>
      <c r="E2132" s="27"/>
      <c r="F2132" s="27"/>
      <c r="G2132" s="27"/>
      <c r="H2132" s="28"/>
      <c r="I2132" s="29"/>
      <c r="J2132" s="30"/>
      <c r="K2132" s="17"/>
      <c r="L2132" s="17"/>
      <c r="M2132" s="17"/>
      <c r="N2132" s="17"/>
      <c r="O2132" s="17"/>
      <c r="P2132" s="17"/>
      <c r="Q2132" s="17"/>
      <c r="R2132" s="17"/>
      <c r="S2132" s="17"/>
      <c r="T2132" s="17"/>
      <c r="U2132" s="17"/>
      <c r="V2132" s="17"/>
      <c r="W2132" s="17"/>
      <c r="X2132" s="17"/>
      <c r="Y2132" s="17"/>
      <c r="Z2132" s="17"/>
    </row>
    <row r="2133">
      <c r="A2133" s="24"/>
      <c r="B2133" s="477"/>
      <c r="C2133" s="26"/>
      <c r="D2133" s="27"/>
      <c r="E2133" s="27"/>
      <c r="F2133" s="27"/>
      <c r="G2133" s="27"/>
      <c r="H2133" s="28"/>
      <c r="I2133" s="29"/>
      <c r="J2133" s="30"/>
      <c r="K2133" s="17"/>
      <c r="L2133" s="17"/>
      <c r="M2133" s="17"/>
      <c r="N2133" s="17"/>
      <c r="O2133" s="17"/>
      <c r="P2133" s="17"/>
      <c r="Q2133" s="17"/>
      <c r="R2133" s="17"/>
      <c r="S2133" s="17"/>
      <c r="T2133" s="17"/>
      <c r="U2133" s="17"/>
      <c r="V2133" s="17"/>
      <c r="W2133" s="17"/>
      <c r="X2133" s="17"/>
      <c r="Y2133" s="17"/>
      <c r="Z2133" s="17"/>
    </row>
    <row r="2134">
      <c r="A2134" s="24"/>
      <c r="B2134" s="477"/>
      <c r="C2134" s="26"/>
      <c r="D2134" s="27"/>
      <c r="E2134" s="27"/>
      <c r="F2134" s="27"/>
      <c r="G2134" s="27"/>
      <c r="H2134" s="28"/>
      <c r="I2134" s="29"/>
      <c r="J2134" s="30"/>
      <c r="K2134" s="17"/>
      <c r="L2134" s="17"/>
      <c r="M2134" s="17"/>
      <c r="N2134" s="17"/>
      <c r="O2134" s="17"/>
      <c r="P2134" s="17"/>
      <c r="Q2134" s="17"/>
      <c r="R2134" s="17"/>
      <c r="S2134" s="17"/>
      <c r="T2134" s="17"/>
      <c r="U2134" s="17"/>
      <c r="V2134" s="17"/>
      <c r="W2134" s="17"/>
      <c r="X2134" s="17"/>
      <c r="Y2134" s="17"/>
      <c r="Z2134" s="17"/>
    </row>
    <row r="2135">
      <c r="A2135" s="24"/>
      <c r="B2135" s="477"/>
      <c r="C2135" s="26"/>
      <c r="D2135" s="27"/>
      <c r="E2135" s="27"/>
      <c r="F2135" s="27"/>
      <c r="G2135" s="27"/>
      <c r="H2135" s="28"/>
      <c r="I2135" s="29"/>
      <c r="J2135" s="30"/>
      <c r="K2135" s="17"/>
      <c r="L2135" s="17"/>
      <c r="M2135" s="17"/>
      <c r="N2135" s="17"/>
      <c r="O2135" s="17"/>
      <c r="P2135" s="17"/>
      <c r="Q2135" s="17"/>
      <c r="R2135" s="17"/>
      <c r="S2135" s="17"/>
      <c r="T2135" s="17"/>
      <c r="U2135" s="17"/>
      <c r="V2135" s="17"/>
      <c r="W2135" s="17"/>
      <c r="X2135" s="17"/>
      <c r="Y2135" s="17"/>
      <c r="Z2135" s="17"/>
    </row>
    <row r="2136">
      <c r="A2136" s="24"/>
      <c r="B2136" s="477"/>
      <c r="C2136" s="26"/>
      <c r="D2136" s="27"/>
      <c r="E2136" s="27"/>
      <c r="F2136" s="27"/>
      <c r="G2136" s="27"/>
      <c r="H2136" s="28"/>
      <c r="I2136" s="29"/>
      <c r="J2136" s="30"/>
      <c r="K2136" s="17"/>
      <c r="L2136" s="17"/>
      <c r="M2136" s="17"/>
      <c r="N2136" s="17"/>
      <c r="O2136" s="17"/>
      <c r="P2136" s="17"/>
      <c r="Q2136" s="17"/>
      <c r="R2136" s="17"/>
      <c r="S2136" s="17"/>
      <c r="T2136" s="17"/>
      <c r="U2136" s="17"/>
      <c r="V2136" s="17"/>
      <c r="W2136" s="17"/>
      <c r="X2136" s="17"/>
      <c r="Y2136" s="17"/>
      <c r="Z2136" s="17"/>
    </row>
    <row r="2137">
      <c r="A2137" s="24"/>
      <c r="B2137" s="477"/>
      <c r="C2137" s="26"/>
      <c r="D2137" s="27"/>
      <c r="E2137" s="27"/>
      <c r="F2137" s="27"/>
      <c r="G2137" s="27"/>
      <c r="H2137" s="28"/>
      <c r="I2137" s="29"/>
      <c r="J2137" s="30"/>
      <c r="K2137" s="17"/>
      <c r="L2137" s="17"/>
      <c r="M2137" s="17"/>
      <c r="N2137" s="17"/>
      <c r="O2137" s="17"/>
      <c r="P2137" s="17"/>
      <c r="Q2137" s="17"/>
      <c r="R2137" s="17"/>
      <c r="S2137" s="17"/>
      <c r="T2137" s="17"/>
      <c r="U2137" s="17"/>
      <c r="V2137" s="17"/>
      <c r="W2137" s="17"/>
      <c r="X2137" s="17"/>
      <c r="Y2137" s="17"/>
      <c r="Z2137" s="17"/>
    </row>
    <row r="2138">
      <c r="A2138" s="24"/>
      <c r="B2138" s="477"/>
      <c r="C2138" s="26"/>
      <c r="D2138" s="27"/>
      <c r="E2138" s="27"/>
      <c r="F2138" s="27"/>
      <c r="G2138" s="27"/>
      <c r="H2138" s="28"/>
      <c r="I2138" s="29"/>
      <c r="J2138" s="30"/>
      <c r="K2138" s="17"/>
      <c r="L2138" s="17"/>
      <c r="M2138" s="17"/>
      <c r="N2138" s="17"/>
      <c r="O2138" s="17"/>
      <c r="P2138" s="17"/>
      <c r="Q2138" s="17"/>
      <c r="R2138" s="17"/>
      <c r="S2138" s="17"/>
      <c r="T2138" s="17"/>
      <c r="U2138" s="17"/>
      <c r="V2138" s="17"/>
      <c r="W2138" s="17"/>
      <c r="X2138" s="17"/>
      <c r="Y2138" s="17"/>
      <c r="Z2138" s="17"/>
    </row>
    <row r="2139">
      <c r="A2139" s="24"/>
      <c r="B2139" s="477"/>
      <c r="C2139" s="26"/>
      <c r="D2139" s="27"/>
      <c r="E2139" s="27"/>
      <c r="F2139" s="27"/>
      <c r="G2139" s="27"/>
      <c r="H2139" s="28"/>
      <c r="I2139" s="29"/>
      <c r="J2139" s="30"/>
      <c r="K2139" s="17"/>
      <c r="L2139" s="17"/>
      <c r="M2139" s="17"/>
      <c r="N2139" s="17"/>
      <c r="O2139" s="17"/>
      <c r="P2139" s="17"/>
      <c r="Q2139" s="17"/>
      <c r="R2139" s="17"/>
      <c r="S2139" s="17"/>
      <c r="T2139" s="17"/>
      <c r="U2139" s="17"/>
      <c r="V2139" s="17"/>
      <c r="W2139" s="17"/>
      <c r="X2139" s="17"/>
      <c r="Y2139" s="17"/>
      <c r="Z2139" s="17"/>
    </row>
    <row r="2140">
      <c r="A2140" s="24"/>
      <c r="B2140" s="477"/>
      <c r="C2140" s="26"/>
      <c r="D2140" s="27"/>
      <c r="E2140" s="27"/>
      <c r="F2140" s="27"/>
      <c r="G2140" s="27"/>
      <c r="H2140" s="28"/>
      <c r="I2140" s="29"/>
      <c r="J2140" s="30"/>
      <c r="K2140" s="17"/>
      <c r="L2140" s="17"/>
      <c r="M2140" s="17"/>
      <c r="N2140" s="17"/>
      <c r="O2140" s="17"/>
      <c r="P2140" s="17"/>
      <c r="Q2140" s="17"/>
      <c r="R2140" s="17"/>
      <c r="S2140" s="17"/>
      <c r="T2140" s="17"/>
      <c r="U2140" s="17"/>
      <c r="V2140" s="17"/>
      <c r="W2140" s="17"/>
      <c r="X2140" s="17"/>
      <c r="Y2140" s="17"/>
      <c r="Z2140" s="17"/>
    </row>
    <row r="2141">
      <c r="A2141" s="24"/>
      <c r="B2141" s="477"/>
      <c r="C2141" s="26"/>
      <c r="D2141" s="27"/>
      <c r="E2141" s="27"/>
      <c r="F2141" s="27"/>
      <c r="G2141" s="27"/>
      <c r="H2141" s="28"/>
      <c r="I2141" s="29"/>
      <c r="J2141" s="30"/>
      <c r="K2141" s="17"/>
      <c r="L2141" s="17"/>
      <c r="M2141" s="17"/>
      <c r="N2141" s="17"/>
      <c r="O2141" s="17"/>
      <c r="P2141" s="17"/>
      <c r="Q2141" s="17"/>
      <c r="R2141" s="17"/>
      <c r="S2141" s="17"/>
      <c r="T2141" s="17"/>
      <c r="U2141" s="17"/>
      <c r="V2141" s="17"/>
      <c r="W2141" s="17"/>
      <c r="X2141" s="17"/>
      <c r="Y2141" s="17"/>
      <c r="Z2141" s="17"/>
    </row>
    <row r="2142">
      <c r="A2142" s="24"/>
      <c r="B2142" s="477"/>
      <c r="C2142" s="26"/>
      <c r="D2142" s="27"/>
      <c r="E2142" s="27"/>
      <c r="F2142" s="27"/>
      <c r="G2142" s="27"/>
      <c r="H2142" s="28"/>
      <c r="I2142" s="29"/>
      <c r="J2142" s="30"/>
      <c r="K2142" s="17"/>
      <c r="L2142" s="17"/>
      <c r="M2142" s="17"/>
      <c r="N2142" s="17"/>
      <c r="O2142" s="17"/>
      <c r="P2142" s="17"/>
      <c r="Q2142" s="17"/>
      <c r="R2142" s="17"/>
      <c r="S2142" s="17"/>
      <c r="T2142" s="17"/>
      <c r="U2142" s="17"/>
      <c r="V2142" s="17"/>
      <c r="W2142" s="17"/>
      <c r="X2142" s="17"/>
      <c r="Y2142" s="17"/>
      <c r="Z2142" s="17"/>
    </row>
    <row r="2143">
      <c r="A2143" s="24"/>
      <c r="B2143" s="477"/>
      <c r="C2143" s="26"/>
      <c r="D2143" s="27"/>
      <c r="E2143" s="27"/>
      <c r="F2143" s="27"/>
      <c r="G2143" s="27"/>
      <c r="H2143" s="28"/>
      <c r="I2143" s="29"/>
      <c r="J2143" s="30"/>
      <c r="K2143" s="17"/>
      <c r="L2143" s="17"/>
      <c r="M2143" s="17"/>
      <c r="N2143" s="17"/>
      <c r="O2143" s="17"/>
      <c r="P2143" s="17"/>
      <c r="Q2143" s="17"/>
      <c r="R2143" s="17"/>
      <c r="S2143" s="17"/>
      <c r="T2143" s="17"/>
      <c r="U2143" s="17"/>
      <c r="V2143" s="17"/>
      <c r="W2143" s="17"/>
      <c r="X2143" s="17"/>
      <c r="Y2143" s="17"/>
      <c r="Z2143" s="17"/>
    </row>
    <row r="2144">
      <c r="A2144" s="24"/>
      <c r="B2144" s="477"/>
      <c r="C2144" s="26"/>
      <c r="D2144" s="27"/>
      <c r="E2144" s="27"/>
      <c r="F2144" s="27"/>
      <c r="G2144" s="27"/>
      <c r="H2144" s="28"/>
      <c r="I2144" s="29"/>
      <c r="J2144" s="30"/>
      <c r="K2144" s="17"/>
      <c r="L2144" s="17"/>
      <c r="M2144" s="17"/>
      <c r="N2144" s="17"/>
      <c r="O2144" s="17"/>
      <c r="P2144" s="17"/>
      <c r="Q2144" s="17"/>
      <c r="R2144" s="17"/>
      <c r="S2144" s="17"/>
      <c r="T2144" s="17"/>
      <c r="U2144" s="17"/>
      <c r="V2144" s="17"/>
      <c r="W2144" s="17"/>
      <c r="X2144" s="17"/>
      <c r="Y2144" s="17"/>
      <c r="Z2144" s="17"/>
    </row>
    <row r="2145">
      <c r="A2145" s="24"/>
      <c r="B2145" s="477"/>
      <c r="C2145" s="26"/>
      <c r="D2145" s="27"/>
      <c r="E2145" s="27"/>
      <c r="F2145" s="27"/>
      <c r="G2145" s="27"/>
      <c r="H2145" s="28"/>
      <c r="I2145" s="29"/>
      <c r="J2145" s="30"/>
      <c r="K2145" s="17"/>
      <c r="L2145" s="17"/>
      <c r="M2145" s="17"/>
      <c r="N2145" s="17"/>
      <c r="O2145" s="17"/>
      <c r="P2145" s="17"/>
      <c r="Q2145" s="17"/>
      <c r="R2145" s="17"/>
      <c r="S2145" s="17"/>
      <c r="T2145" s="17"/>
      <c r="U2145" s="17"/>
      <c r="V2145" s="17"/>
      <c r="W2145" s="17"/>
      <c r="X2145" s="17"/>
      <c r="Y2145" s="17"/>
      <c r="Z2145" s="17"/>
    </row>
    <row r="2146">
      <c r="A2146" s="24"/>
      <c r="B2146" s="477"/>
      <c r="C2146" s="26"/>
      <c r="D2146" s="27"/>
      <c r="E2146" s="27"/>
      <c r="F2146" s="27"/>
      <c r="G2146" s="27"/>
      <c r="H2146" s="28"/>
      <c r="I2146" s="29"/>
      <c r="J2146" s="30"/>
      <c r="K2146" s="17"/>
      <c r="L2146" s="17"/>
      <c r="M2146" s="17"/>
      <c r="N2146" s="17"/>
      <c r="O2146" s="17"/>
      <c r="P2146" s="17"/>
      <c r="Q2146" s="17"/>
      <c r="R2146" s="17"/>
      <c r="S2146" s="17"/>
      <c r="T2146" s="17"/>
      <c r="U2146" s="17"/>
      <c r="V2146" s="17"/>
      <c r="W2146" s="17"/>
      <c r="X2146" s="17"/>
      <c r="Y2146" s="17"/>
      <c r="Z2146" s="17"/>
    </row>
    <row r="2147">
      <c r="A2147" s="24"/>
      <c r="B2147" s="477"/>
      <c r="C2147" s="26"/>
      <c r="D2147" s="27"/>
      <c r="E2147" s="27"/>
      <c r="F2147" s="27"/>
      <c r="G2147" s="27"/>
      <c r="H2147" s="28"/>
      <c r="I2147" s="29"/>
      <c r="J2147" s="30"/>
      <c r="K2147" s="17"/>
      <c r="L2147" s="17"/>
      <c r="M2147" s="17"/>
      <c r="N2147" s="17"/>
      <c r="O2147" s="17"/>
      <c r="P2147" s="17"/>
      <c r="Q2147" s="17"/>
      <c r="R2147" s="17"/>
      <c r="S2147" s="17"/>
      <c r="T2147" s="17"/>
      <c r="U2147" s="17"/>
      <c r="V2147" s="17"/>
      <c r="W2147" s="17"/>
      <c r="X2147" s="17"/>
      <c r="Y2147" s="17"/>
      <c r="Z2147" s="17"/>
    </row>
    <row r="2148">
      <c r="A2148" s="24"/>
      <c r="B2148" s="477"/>
      <c r="C2148" s="26"/>
      <c r="D2148" s="27"/>
      <c r="E2148" s="27"/>
      <c r="F2148" s="27"/>
      <c r="G2148" s="27"/>
      <c r="H2148" s="28"/>
      <c r="I2148" s="29"/>
      <c r="J2148" s="30"/>
      <c r="K2148" s="17"/>
      <c r="L2148" s="17"/>
      <c r="M2148" s="17"/>
      <c r="N2148" s="17"/>
      <c r="O2148" s="17"/>
      <c r="P2148" s="17"/>
      <c r="Q2148" s="17"/>
      <c r="R2148" s="17"/>
      <c r="S2148" s="17"/>
      <c r="T2148" s="17"/>
      <c r="U2148" s="17"/>
      <c r="V2148" s="17"/>
      <c r="W2148" s="17"/>
      <c r="X2148" s="17"/>
      <c r="Y2148" s="17"/>
      <c r="Z2148" s="17"/>
    </row>
    <row r="2149">
      <c r="A2149" s="24"/>
      <c r="B2149" s="477"/>
      <c r="C2149" s="26"/>
      <c r="D2149" s="27"/>
      <c r="E2149" s="27"/>
      <c r="F2149" s="27"/>
      <c r="G2149" s="27"/>
      <c r="H2149" s="28"/>
      <c r="I2149" s="29"/>
      <c r="J2149" s="30"/>
      <c r="K2149" s="17"/>
      <c r="L2149" s="17"/>
      <c r="M2149" s="17"/>
      <c r="N2149" s="17"/>
      <c r="O2149" s="17"/>
      <c r="P2149" s="17"/>
      <c r="Q2149" s="17"/>
      <c r="R2149" s="17"/>
      <c r="S2149" s="17"/>
      <c r="T2149" s="17"/>
      <c r="U2149" s="17"/>
      <c r="V2149" s="17"/>
      <c r="W2149" s="17"/>
      <c r="X2149" s="17"/>
      <c r="Y2149" s="17"/>
      <c r="Z2149" s="17"/>
    </row>
    <row r="2150">
      <c r="A2150" s="24"/>
      <c r="B2150" s="477"/>
      <c r="C2150" s="26"/>
      <c r="D2150" s="27"/>
      <c r="E2150" s="27"/>
      <c r="F2150" s="27"/>
      <c r="G2150" s="27"/>
      <c r="H2150" s="28"/>
      <c r="I2150" s="29"/>
      <c r="J2150" s="30"/>
      <c r="K2150" s="17"/>
      <c r="L2150" s="17"/>
      <c r="M2150" s="17"/>
      <c r="N2150" s="17"/>
      <c r="O2150" s="17"/>
      <c r="P2150" s="17"/>
      <c r="Q2150" s="17"/>
      <c r="R2150" s="17"/>
      <c r="S2150" s="17"/>
      <c r="T2150" s="17"/>
      <c r="U2150" s="17"/>
      <c r="V2150" s="17"/>
      <c r="W2150" s="17"/>
      <c r="X2150" s="17"/>
      <c r="Y2150" s="17"/>
      <c r="Z2150" s="17"/>
    </row>
    <row r="2151">
      <c r="A2151" s="24"/>
      <c r="B2151" s="477"/>
      <c r="C2151" s="26"/>
      <c r="D2151" s="27"/>
      <c r="E2151" s="27"/>
      <c r="F2151" s="27"/>
      <c r="G2151" s="27"/>
      <c r="H2151" s="28"/>
      <c r="I2151" s="29"/>
      <c r="J2151" s="30"/>
      <c r="K2151" s="17"/>
      <c r="L2151" s="17"/>
      <c r="M2151" s="17"/>
      <c r="N2151" s="17"/>
      <c r="O2151" s="17"/>
      <c r="P2151" s="17"/>
      <c r="Q2151" s="17"/>
      <c r="R2151" s="17"/>
      <c r="S2151" s="17"/>
      <c r="T2151" s="17"/>
      <c r="U2151" s="17"/>
      <c r="V2151" s="17"/>
      <c r="W2151" s="17"/>
      <c r="X2151" s="17"/>
      <c r="Y2151" s="17"/>
      <c r="Z2151" s="17"/>
    </row>
    <row r="2152">
      <c r="A2152" s="24"/>
      <c r="B2152" s="477"/>
      <c r="C2152" s="26"/>
      <c r="D2152" s="27"/>
      <c r="E2152" s="27"/>
      <c r="F2152" s="27"/>
      <c r="G2152" s="27"/>
      <c r="H2152" s="28"/>
      <c r="I2152" s="29"/>
      <c r="J2152" s="30"/>
      <c r="K2152" s="17"/>
      <c r="L2152" s="17"/>
      <c r="M2152" s="17"/>
      <c r="N2152" s="17"/>
      <c r="O2152" s="17"/>
      <c r="P2152" s="17"/>
      <c r="Q2152" s="17"/>
      <c r="R2152" s="17"/>
      <c r="S2152" s="17"/>
      <c r="T2152" s="17"/>
      <c r="U2152" s="17"/>
      <c r="V2152" s="17"/>
      <c r="W2152" s="17"/>
      <c r="X2152" s="17"/>
      <c r="Y2152" s="17"/>
      <c r="Z2152" s="17"/>
    </row>
    <row r="2153">
      <c r="A2153" s="24"/>
      <c r="B2153" s="477"/>
      <c r="C2153" s="26"/>
      <c r="D2153" s="27"/>
      <c r="E2153" s="27"/>
      <c r="F2153" s="27"/>
      <c r="G2153" s="27"/>
      <c r="H2153" s="28"/>
      <c r="I2153" s="29"/>
      <c r="J2153" s="30"/>
      <c r="K2153" s="17"/>
      <c r="L2153" s="17"/>
      <c r="M2153" s="17"/>
      <c r="N2153" s="17"/>
      <c r="O2153" s="17"/>
      <c r="P2153" s="17"/>
      <c r="Q2153" s="17"/>
      <c r="R2153" s="17"/>
      <c r="S2153" s="17"/>
      <c r="T2153" s="17"/>
      <c r="U2153" s="17"/>
      <c r="V2153" s="17"/>
      <c r="W2153" s="17"/>
      <c r="X2153" s="17"/>
      <c r="Y2153" s="17"/>
      <c r="Z2153" s="17"/>
    </row>
    <row r="2154">
      <c r="A2154" s="24"/>
      <c r="B2154" s="477"/>
      <c r="C2154" s="26"/>
      <c r="D2154" s="27"/>
      <c r="E2154" s="27"/>
      <c r="F2154" s="27"/>
      <c r="G2154" s="27"/>
      <c r="H2154" s="28"/>
      <c r="I2154" s="29"/>
      <c r="J2154" s="30"/>
      <c r="K2154" s="17"/>
      <c r="L2154" s="17"/>
      <c r="M2154" s="17"/>
      <c r="N2154" s="17"/>
      <c r="O2154" s="17"/>
      <c r="P2154" s="17"/>
      <c r="Q2154" s="17"/>
      <c r="R2154" s="17"/>
      <c r="S2154" s="17"/>
      <c r="T2154" s="17"/>
      <c r="U2154" s="17"/>
      <c r="V2154" s="17"/>
      <c r="W2154" s="17"/>
      <c r="X2154" s="17"/>
      <c r="Y2154" s="17"/>
      <c r="Z2154" s="17"/>
    </row>
    <row r="2155">
      <c r="A2155" s="24"/>
      <c r="B2155" s="477"/>
      <c r="C2155" s="26"/>
      <c r="D2155" s="27"/>
      <c r="E2155" s="27"/>
      <c r="F2155" s="27"/>
      <c r="G2155" s="27"/>
      <c r="H2155" s="28"/>
      <c r="I2155" s="29"/>
      <c r="J2155" s="30"/>
      <c r="K2155" s="17"/>
      <c r="L2155" s="17"/>
      <c r="M2155" s="17"/>
      <c r="N2155" s="17"/>
      <c r="O2155" s="17"/>
      <c r="P2155" s="17"/>
      <c r="Q2155" s="17"/>
      <c r="R2155" s="17"/>
      <c r="S2155" s="17"/>
      <c r="T2155" s="17"/>
      <c r="U2155" s="17"/>
      <c r="V2155" s="17"/>
      <c r="W2155" s="17"/>
      <c r="X2155" s="17"/>
      <c r="Y2155" s="17"/>
      <c r="Z2155" s="17"/>
    </row>
    <row r="2156">
      <c r="A2156" s="24"/>
      <c r="B2156" s="477"/>
      <c r="C2156" s="26"/>
      <c r="D2156" s="27"/>
      <c r="E2156" s="27"/>
      <c r="F2156" s="27"/>
      <c r="G2156" s="27"/>
      <c r="H2156" s="28"/>
      <c r="I2156" s="29"/>
      <c r="J2156" s="30"/>
      <c r="K2156" s="17"/>
      <c r="L2156" s="17"/>
      <c r="M2156" s="17"/>
      <c r="N2156" s="17"/>
      <c r="O2156" s="17"/>
      <c r="P2156" s="17"/>
      <c r="Q2156" s="17"/>
      <c r="R2156" s="17"/>
      <c r="S2156" s="17"/>
      <c r="T2156" s="17"/>
      <c r="U2156" s="17"/>
      <c r="V2156" s="17"/>
      <c r="W2156" s="17"/>
      <c r="X2156" s="17"/>
      <c r="Y2156" s="17"/>
      <c r="Z2156" s="17"/>
    </row>
    <row r="2157">
      <c r="A2157" s="24"/>
      <c r="B2157" s="477"/>
      <c r="C2157" s="26"/>
      <c r="D2157" s="27"/>
      <c r="E2157" s="27"/>
      <c r="F2157" s="27"/>
      <c r="G2157" s="27"/>
      <c r="H2157" s="28"/>
      <c r="I2157" s="29"/>
      <c r="J2157" s="30"/>
      <c r="K2157" s="17"/>
      <c r="L2157" s="17"/>
      <c r="M2157" s="17"/>
      <c r="N2157" s="17"/>
      <c r="O2157" s="17"/>
      <c r="P2157" s="17"/>
      <c r="Q2157" s="17"/>
      <c r="R2157" s="17"/>
      <c r="S2157" s="17"/>
      <c r="T2157" s="17"/>
      <c r="U2157" s="17"/>
      <c r="V2157" s="17"/>
      <c r="W2157" s="17"/>
      <c r="X2157" s="17"/>
      <c r="Y2157" s="17"/>
      <c r="Z2157" s="17"/>
    </row>
    <row r="2158">
      <c r="A2158" s="24"/>
      <c r="B2158" s="477"/>
      <c r="C2158" s="26"/>
      <c r="D2158" s="27"/>
      <c r="E2158" s="27"/>
      <c r="F2158" s="27"/>
      <c r="G2158" s="27"/>
      <c r="H2158" s="28"/>
      <c r="I2158" s="29"/>
      <c r="J2158" s="30"/>
      <c r="K2158" s="17"/>
      <c r="L2158" s="17"/>
      <c r="M2158" s="17"/>
      <c r="N2158" s="17"/>
      <c r="O2158" s="17"/>
      <c r="P2158" s="17"/>
      <c r="Q2158" s="17"/>
      <c r="R2158" s="17"/>
      <c r="S2158" s="17"/>
      <c r="T2158" s="17"/>
      <c r="U2158" s="17"/>
      <c r="V2158" s="17"/>
      <c r="W2158" s="17"/>
      <c r="X2158" s="17"/>
      <c r="Y2158" s="17"/>
      <c r="Z2158" s="17"/>
    </row>
    <row r="2159">
      <c r="A2159" s="24"/>
      <c r="B2159" s="477"/>
      <c r="C2159" s="26"/>
      <c r="D2159" s="27"/>
      <c r="E2159" s="27"/>
      <c r="F2159" s="27"/>
      <c r="G2159" s="27"/>
      <c r="H2159" s="28"/>
      <c r="I2159" s="29"/>
      <c r="J2159" s="30"/>
      <c r="K2159" s="17"/>
      <c r="L2159" s="17"/>
      <c r="M2159" s="17"/>
      <c r="N2159" s="17"/>
      <c r="O2159" s="17"/>
      <c r="P2159" s="17"/>
      <c r="Q2159" s="17"/>
      <c r="R2159" s="17"/>
      <c r="S2159" s="17"/>
      <c r="T2159" s="17"/>
      <c r="U2159" s="17"/>
      <c r="V2159" s="17"/>
      <c r="W2159" s="17"/>
      <c r="X2159" s="17"/>
      <c r="Y2159" s="17"/>
      <c r="Z2159" s="17"/>
    </row>
    <row r="2160">
      <c r="A2160" s="24"/>
      <c r="B2160" s="477"/>
      <c r="C2160" s="26"/>
      <c r="D2160" s="27"/>
      <c r="E2160" s="27"/>
      <c r="F2160" s="27"/>
      <c r="G2160" s="27"/>
      <c r="H2160" s="28"/>
      <c r="I2160" s="29"/>
      <c r="J2160" s="30"/>
      <c r="K2160" s="17"/>
      <c r="L2160" s="17"/>
      <c r="M2160" s="17"/>
      <c r="N2160" s="17"/>
      <c r="O2160" s="17"/>
      <c r="P2160" s="17"/>
      <c r="Q2160" s="17"/>
      <c r="R2160" s="17"/>
      <c r="S2160" s="17"/>
      <c r="T2160" s="17"/>
      <c r="U2160" s="17"/>
      <c r="V2160" s="17"/>
      <c r="W2160" s="17"/>
      <c r="X2160" s="17"/>
      <c r="Y2160" s="17"/>
      <c r="Z2160" s="17"/>
    </row>
    <row r="2161">
      <c r="A2161" s="24"/>
      <c r="B2161" s="477"/>
      <c r="C2161" s="26"/>
      <c r="D2161" s="27"/>
      <c r="E2161" s="27"/>
      <c r="F2161" s="27"/>
      <c r="G2161" s="27"/>
      <c r="H2161" s="28"/>
      <c r="I2161" s="29"/>
      <c r="J2161" s="30"/>
      <c r="K2161" s="17"/>
      <c r="L2161" s="17"/>
      <c r="M2161" s="17"/>
      <c r="N2161" s="17"/>
      <c r="O2161" s="17"/>
      <c r="P2161" s="17"/>
      <c r="Q2161" s="17"/>
      <c r="R2161" s="17"/>
      <c r="S2161" s="17"/>
      <c r="T2161" s="17"/>
      <c r="U2161" s="17"/>
      <c r="V2161" s="17"/>
      <c r="W2161" s="17"/>
      <c r="X2161" s="17"/>
      <c r="Y2161" s="17"/>
      <c r="Z2161" s="17"/>
    </row>
    <row r="2162">
      <c r="A2162" s="24"/>
      <c r="B2162" s="477"/>
      <c r="C2162" s="26"/>
      <c r="D2162" s="27"/>
      <c r="E2162" s="27"/>
      <c r="F2162" s="27"/>
      <c r="G2162" s="27"/>
      <c r="H2162" s="28"/>
      <c r="I2162" s="29"/>
      <c r="J2162" s="30"/>
      <c r="K2162" s="17"/>
      <c r="L2162" s="17"/>
      <c r="M2162" s="17"/>
      <c r="N2162" s="17"/>
      <c r="O2162" s="17"/>
      <c r="P2162" s="17"/>
      <c r="Q2162" s="17"/>
      <c r="R2162" s="17"/>
      <c r="S2162" s="17"/>
      <c r="T2162" s="17"/>
      <c r="U2162" s="17"/>
      <c r="V2162" s="17"/>
      <c r="W2162" s="17"/>
      <c r="X2162" s="17"/>
      <c r="Y2162" s="17"/>
      <c r="Z2162" s="17"/>
    </row>
    <row r="2163">
      <c r="A2163" s="24"/>
      <c r="B2163" s="477"/>
      <c r="C2163" s="26"/>
      <c r="D2163" s="27"/>
      <c r="E2163" s="27"/>
      <c r="F2163" s="27"/>
      <c r="G2163" s="27"/>
      <c r="H2163" s="28"/>
      <c r="I2163" s="29"/>
      <c r="J2163" s="30"/>
      <c r="K2163" s="17"/>
      <c r="L2163" s="17"/>
      <c r="M2163" s="17"/>
      <c r="N2163" s="17"/>
      <c r="O2163" s="17"/>
      <c r="P2163" s="17"/>
      <c r="Q2163" s="17"/>
      <c r="R2163" s="17"/>
      <c r="S2163" s="17"/>
      <c r="T2163" s="17"/>
      <c r="U2163" s="17"/>
      <c r="V2163" s="17"/>
      <c r="W2163" s="17"/>
      <c r="X2163" s="17"/>
      <c r="Y2163" s="17"/>
      <c r="Z2163" s="17"/>
    </row>
    <row r="2164">
      <c r="A2164" s="24"/>
      <c r="B2164" s="477"/>
      <c r="C2164" s="26"/>
      <c r="D2164" s="27"/>
      <c r="E2164" s="27"/>
      <c r="F2164" s="27"/>
      <c r="G2164" s="27"/>
      <c r="H2164" s="28"/>
      <c r="I2164" s="29"/>
      <c r="J2164" s="30"/>
      <c r="K2164" s="17"/>
      <c r="L2164" s="17"/>
      <c r="M2164" s="17"/>
      <c r="N2164" s="17"/>
      <c r="O2164" s="17"/>
      <c r="P2164" s="17"/>
      <c r="Q2164" s="17"/>
      <c r="R2164" s="17"/>
      <c r="S2164" s="17"/>
      <c r="T2164" s="17"/>
      <c r="U2164" s="17"/>
      <c r="V2164" s="17"/>
      <c r="W2164" s="17"/>
      <c r="X2164" s="17"/>
      <c r="Y2164" s="17"/>
      <c r="Z2164" s="17"/>
    </row>
    <row r="2165">
      <c r="A2165" s="24"/>
      <c r="B2165" s="477"/>
      <c r="C2165" s="26"/>
      <c r="D2165" s="27"/>
      <c r="E2165" s="27"/>
      <c r="F2165" s="27"/>
      <c r="G2165" s="27"/>
      <c r="H2165" s="28"/>
      <c r="I2165" s="29"/>
      <c r="J2165" s="30"/>
      <c r="K2165" s="17"/>
      <c r="L2165" s="17"/>
      <c r="M2165" s="17"/>
      <c r="N2165" s="17"/>
      <c r="O2165" s="17"/>
      <c r="P2165" s="17"/>
      <c r="Q2165" s="17"/>
      <c r="R2165" s="17"/>
      <c r="S2165" s="17"/>
      <c r="T2165" s="17"/>
      <c r="U2165" s="17"/>
      <c r="V2165" s="17"/>
      <c r="W2165" s="17"/>
      <c r="X2165" s="17"/>
      <c r="Y2165" s="17"/>
      <c r="Z2165" s="17"/>
    </row>
    <row r="2166">
      <c r="A2166" s="24"/>
      <c r="B2166" s="477"/>
      <c r="C2166" s="26"/>
      <c r="D2166" s="27"/>
      <c r="E2166" s="27"/>
      <c r="F2166" s="27"/>
      <c r="G2166" s="27"/>
      <c r="H2166" s="28"/>
      <c r="I2166" s="29"/>
      <c r="J2166" s="30"/>
      <c r="K2166" s="17"/>
      <c r="L2166" s="17"/>
      <c r="M2166" s="17"/>
      <c r="N2166" s="17"/>
      <c r="O2166" s="17"/>
      <c r="P2166" s="17"/>
      <c r="Q2166" s="17"/>
      <c r="R2166" s="17"/>
      <c r="S2166" s="17"/>
      <c r="T2166" s="17"/>
      <c r="U2166" s="17"/>
      <c r="V2166" s="17"/>
      <c r="W2166" s="17"/>
      <c r="X2166" s="17"/>
      <c r="Y2166" s="17"/>
      <c r="Z2166" s="17"/>
    </row>
    <row r="2167">
      <c r="A2167" s="24"/>
      <c r="B2167" s="477"/>
      <c r="C2167" s="26"/>
      <c r="D2167" s="27"/>
      <c r="E2167" s="27"/>
      <c r="F2167" s="27"/>
      <c r="G2167" s="27"/>
      <c r="H2167" s="28"/>
      <c r="I2167" s="29"/>
      <c r="J2167" s="30"/>
      <c r="K2167" s="17"/>
      <c r="L2167" s="17"/>
      <c r="M2167" s="17"/>
      <c r="N2167" s="17"/>
      <c r="O2167" s="17"/>
      <c r="P2167" s="17"/>
      <c r="Q2167" s="17"/>
      <c r="R2167" s="17"/>
      <c r="S2167" s="17"/>
      <c r="T2167" s="17"/>
      <c r="U2167" s="17"/>
      <c r="V2167" s="17"/>
      <c r="W2167" s="17"/>
      <c r="X2167" s="17"/>
      <c r="Y2167" s="17"/>
      <c r="Z2167" s="17"/>
    </row>
    <row r="2168">
      <c r="A2168" s="24"/>
      <c r="B2168" s="477"/>
      <c r="C2168" s="26"/>
      <c r="D2168" s="27"/>
      <c r="E2168" s="27"/>
      <c r="F2168" s="27"/>
      <c r="G2168" s="27"/>
      <c r="H2168" s="28"/>
      <c r="I2168" s="29"/>
      <c r="J2168" s="30"/>
      <c r="K2168" s="17"/>
      <c r="L2168" s="17"/>
      <c r="M2168" s="17"/>
      <c r="N2168" s="17"/>
      <c r="O2168" s="17"/>
      <c r="P2168" s="17"/>
      <c r="Q2168" s="17"/>
      <c r="R2168" s="17"/>
      <c r="S2168" s="17"/>
      <c r="T2168" s="17"/>
      <c r="U2168" s="17"/>
      <c r="V2168" s="17"/>
      <c r="W2168" s="17"/>
      <c r="X2168" s="17"/>
      <c r="Y2168" s="17"/>
      <c r="Z2168" s="17"/>
    </row>
    <row r="2169">
      <c r="A2169" s="24"/>
      <c r="B2169" s="477"/>
      <c r="C2169" s="26"/>
      <c r="D2169" s="27"/>
      <c r="E2169" s="27"/>
      <c r="F2169" s="27"/>
      <c r="G2169" s="27"/>
      <c r="H2169" s="28"/>
      <c r="I2169" s="29"/>
      <c r="J2169" s="30"/>
      <c r="K2169" s="17"/>
      <c r="L2169" s="17"/>
      <c r="M2169" s="17"/>
      <c r="N2169" s="17"/>
      <c r="O2169" s="17"/>
      <c r="P2169" s="17"/>
      <c r="Q2169" s="17"/>
      <c r="R2169" s="17"/>
      <c r="S2169" s="17"/>
      <c r="T2169" s="17"/>
      <c r="U2169" s="17"/>
      <c r="V2169" s="17"/>
      <c r="W2169" s="17"/>
      <c r="X2169" s="17"/>
      <c r="Y2169" s="17"/>
      <c r="Z2169" s="17"/>
    </row>
    <row r="2170">
      <c r="A2170" s="24"/>
      <c r="B2170" s="477"/>
      <c r="C2170" s="26"/>
      <c r="D2170" s="27"/>
      <c r="E2170" s="27"/>
      <c r="F2170" s="27"/>
      <c r="G2170" s="27"/>
      <c r="H2170" s="28"/>
      <c r="I2170" s="29"/>
      <c r="J2170" s="30"/>
      <c r="K2170" s="17"/>
      <c r="L2170" s="17"/>
      <c r="M2170" s="17"/>
      <c r="N2170" s="17"/>
      <c r="O2170" s="17"/>
      <c r="P2170" s="17"/>
      <c r="Q2170" s="17"/>
      <c r="R2170" s="17"/>
      <c r="S2170" s="17"/>
      <c r="T2170" s="17"/>
      <c r="U2170" s="17"/>
      <c r="V2170" s="17"/>
      <c r="W2170" s="17"/>
      <c r="X2170" s="17"/>
      <c r="Y2170" s="17"/>
      <c r="Z2170" s="17"/>
    </row>
    <row r="2171">
      <c r="A2171" s="24"/>
      <c r="B2171" s="477"/>
      <c r="C2171" s="26"/>
      <c r="D2171" s="27"/>
      <c r="E2171" s="27"/>
      <c r="F2171" s="27"/>
      <c r="G2171" s="27"/>
      <c r="H2171" s="28"/>
      <c r="I2171" s="29"/>
      <c r="J2171" s="30"/>
      <c r="K2171" s="17"/>
      <c r="L2171" s="17"/>
      <c r="M2171" s="17"/>
      <c r="N2171" s="17"/>
      <c r="O2171" s="17"/>
      <c r="P2171" s="17"/>
      <c r="Q2171" s="17"/>
      <c r="R2171" s="17"/>
      <c r="S2171" s="17"/>
      <c r="T2171" s="17"/>
      <c r="U2171" s="17"/>
      <c r="V2171" s="17"/>
      <c r="W2171" s="17"/>
      <c r="X2171" s="17"/>
      <c r="Y2171" s="17"/>
      <c r="Z2171" s="17"/>
    </row>
    <row r="2172">
      <c r="A2172" s="24"/>
      <c r="B2172" s="477"/>
      <c r="C2172" s="26"/>
      <c r="D2172" s="27"/>
      <c r="E2172" s="27"/>
      <c r="F2172" s="27"/>
      <c r="G2172" s="27"/>
      <c r="H2172" s="28"/>
      <c r="I2172" s="29"/>
      <c r="J2172" s="30"/>
      <c r="K2172" s="17"/>
      <c r="L2172" s="17"/>
      <c r="M2172" s="17"/>
      <c r="N2172" s="17"/>
      <c r="O2172" s="17"/>
      <c r="P2172" s="17"/>
      <c r="Q2172" s="17"/>
      <c r="R2172" s="17"/>
      <c r="S2172" s="17"/>
      <c r="T2172" s="17"/>
      <c r="U2172" s="17"/>
      <c r="V2172" s="17"/>
      <c r="W2172" s="17"/>
      <c r="X2172" s="17"/>
      <c r="Y2172" s="17"/>
      <c r="Z2172" s="17"/>
    </row>
    <row r="2173">
      <c r="A2173" s="24"/>
      <c r="B2173" s="477"/>
      <c r="C2173" s="26"/>
      <c r="D2173" s="27"/>
      <c r="E2173" s="27"/>
      <c r="F2173" s="27"/>
      <c r="G2173" s="27"/>
      <c r="H2173" s="28"/>
      <c r="I2173" s="29"/>
      <c r="J2173" s="30"/>
      <c r="K2173" s="17"/>
      <c r="L2173" s="17"/>
      <c r="M2173" s="17"/>
      <c r="N2173" s="17"/>
      <c r="O2173" s="17"/>
      <c r="P2173" s="17"/>
      <c r="Q2173" s="17"/>
      <c r="R2173" s="17"/>
      <c r="S2173" s="17"/>
      <c r="T2173" s="17"/>
      <c r="U2173" s="17"/>
      <c r="V2173" s="17"/>
      <c r="W2173" s="17"/>
      <c r="X2173" s="17"/>
      <c r="Y2173" s="17"/>
      <c r="Z2173" s="17"/>
    </row>
    <row r="2174">
      <c r="A2174" s="24"/>
      <c r="B2174" s="477"/>
      <c r="C2174" s="26"/>
      <c r="D2174" s="27"/>
      <c r="E2174" s="27"/>
      <c r="F2174" s="27"/>
      <c r="G2174" s="27"/>
      <c r="H2174" s="28"/>
      <c r="I2174" s="29"/>
      <c r="J2174" s="30"/>
      <c r="K2174" s="17"/>
      <c r="L2174" s="17"/>
      <c r="M2174" s="17"/>
      <c r="N2174" s="17"/>
      <c r="O2174" s="17"/>
      <c r="P2174" s="17"/>
      <c r="Q2174" s="17"/>
      <c r="R2174" s="17"/>
      <c r="S2174" s="17"/>
      <c r="T2174" s="17"/>
      <c r="U2174" s="17"/>
      <c r="V2174" s="17"/>
      <c r="W2174" s="17"/>
      <c r="X2174" s="17"/>
      <c r="Y2174" s="17"/>
      <c r="Z2174" s="17"/>
    </row>
    <row r="2175">
      <c r="A2175" s="24"/>
      <c r="B2175" s="477"/>
      <c r="C2175" s="26"/>
      <c r="D2175" s="27"/>
      <c r="E2175" s="27"/>
      <c r="F2175" s="27"/>
      <c r="G2175" s="27"/>
      <c r="H2175" s="28"/>
      <c r="I2175" s="29"/>
      <c r="J2175" s="30"/>
      <c r="K2175" s="17"/>
      <c r="L2175" s="17"/>
      <c r="M2175" s="17"/>
      <c r="N2175" s="17"/>
      <c r="O2175" s="17"/>
      <c r="P2175" s="17"/>
      <c r="Q2175" s="17"/>
      <c r="R2175" s="17"/>
      <c r="S2175" s="17"/>
      <c r="T2175" s="17"/>
      <c r="U2175" s="17"/>
      <c r="V2175" s="17"/>
      <c r="W2175" s="17"/>
      <c r="X2175" s="17"/>
      <c r="Y2175" s="17"/>
      <c r="Z2175" s="17"/>
    </row>
    <row r="2176">
      <c r="A2176" s="24"/>
      <c r="B2176" s="477"/>
      <c r="C2176" s="26"/>
      <c r="D2176" s="27"/>
      <c r="E2176" s="27"/>
      <c r="F2176" s="27"/>
      <c r="G2176" s="27"/>
      <c r="H2176" s="28"/>
      <c r="I2176" s="29"/>
      <c r="J2176" s="30"/>
      <c r="K2176" s="17"/>
      <c r="L2176" s="17"/>
      <c r="M2176" s="17"/>
      <c r="N2176" s="17"/>
      <c r="O2176" s="17"/>
      <c r="P2176" s="17"/>
      <c r="Q2176" s="17"/>
      <c r="R2176" s="17"/>
      <c r="S2176" s="17"/>
      <c r="T2176" s="17"/>
      <c r="U2176" s="17"/>
      <c r="V2176" s="17"/>
      <c r="W2176" s="17"/>
      <c r="X2176" s="17"/>
      <c r="Y2176" s="17"/>
      <c r="Z2176" s="17"/>
    </row>
    <row r="2177">
      <c r="A2177" s="24"/>
      <c r="B2177" s="477"/>
      <c r="C2177" s="26"/>
      <c r="D2177" s="27"/>
      <c r="E2177" s="27"/>
      <c r="F2177" s="27"/>
      <c r="G2177" s="27"/>
      <c r="H2177" s="28"/>
      <c r="I2177" s="29"/>
      <c r="J2177" s="30"/>
      <c r="K2177" s="17"/>
      <c r="L2177" s="17"/>
      <c r="M2177" s="17"/>
      <c r="N2177" s="17"/>
      <c r="O2177" s="17"/>
      <c r="P2177" s="17"/>
      <c r="Q2177" s="17"/>
      <c r="R2177" s="17"/>
      <c r="S2177" s="17"/>
      <c r="T2177" s="17"/>
      <c r="U2177" s="17"/>
      <c r="V2177" s="17"/>
      <c r="W2177" s="17"/>
      <c r="X2177" s="17"/>
      <c r="Y2177" s="17"/>
      <c r="Z2177" s="17"/>
    </row>
    <row r="2178">
      <c r="A2178" s="24"/>
      <c r="B2178" s="477"/>
      <c r="C2178" s="26"/>
      <c r="D2178" s="27"/>
      <c r="E2178" s="27"/>
      <c r="F2178" s="27"/>
      <c r="G2178" s="27"/>
      <c r="H2178" s="28"/>
      <c r="I2178" s="29"/>
      <c r="J2178" s="30"/>
      <c r="K2178" s="17"/>
      <c r="L2178" s="17"/>
      <c r="M2178" s="17"/>
      <c r="N2178" s="17"/>
      <c r="O2178" s="17"/>
      <c r="P2178" s="17"/>
      <c r="Q2178" s="17"/>
      <c r="R2178" s="17"/>
      <c r="S2178" s="17"/>
      <c r="T2178" s="17"/>
      <c r="U2178" s="17"/>
      <c r="V2178" s="17"/>
      <c r="W2178" s="17"/>
      <c r="X2178" s="17"/>
      <c r="Y2178" s="17"/>
      <c r="Z2178" s="17"/>
    </row>
    <row r="2179">
      <c r="A2179" s="24"/>
      <c r="B2179" s="477"/>
      <c r="C2179" s="26"/>
      <c r="D2179" s="27"/>
      <c r="E2179" s="27"/>
      <c r="F2179" s="27"/>
      <c r="G2179" s="27"/>
      <c r="H2179" s="28"/>
      <c r="I2179" s="29"/>
      <c r="J2179" s="30"/>
      <c r="K2179" s="17"/>
      <c r="L2179" s="17"/>
      <c r="M2179" s="17"/>
      <c r="N2179" s="17"/>
      <c r="O2179" s="17"/>
      <c r="P2179" s="17"/>
      <c r="Q2179" s="17"/>
      <c r="R2179" s="17"/>
      <c r="S2179" s="17"/>
      <c r="T2179" s="17"/>
      <c r="U2179" s="17"/>
      <c r="V2179" s="17"/>
      <c r="W2179" s="17"/>
      <c r="X2179" s="17"/>
      <c r="Y2179" s="17"/>
      <c r="Z2179" s="17"/>
    </row>
    <row r="2180">
      <c r="A2180" s="24"/>
      <c r="B2180" s="477"/>
      <c r="C2180" s="26"/>
      <c r="D2180" s="27"/>
      <c r="E2180" s="27"/>
      <c r="F2180" s="27"/>
      <c r="G2180" s="27"/>
      <c r="H2180" s="28"/>
      <c r="I2180" s="29"/>
      <c r="J2180" s="30"/>
      <c r="K2180" s="17"/>
      <c r="L2180" s="17"/>
      <c r="M2180" s="17"/>
      <c r="N2180" s="17"/>
      <c r="O2180" s="17"/>
      <c r="P2180" s="17"/>
      <c r="Q2180" s="17"/>
      <c r="R2180" s="17"/>
      <c r="S2180" s="17"/>
      <c r="T2180" s="17"/>
      <c r="U2180" s="17"/>
      <c r="V2180" s="17"/>
      <c r="W2180" s="17"/>
      <c r="X2180" s="17"/>
      <c r="Y2180" s="17"/>
      <c r="Z2180" s="17"/>
    </row>
    <row r="2181">
      <c r="A2181" s="24"/>
      <c r="B2181" s="477"/>
      <c r="C2181" s="26"/>
      <c r="D2181" s="27"/>
      <c r="E2181" s="27"/>
      <c r="F2181" s="27"/>
      <c r="G2181" s="27"/>
      <c r="H2181" s="28"/>
      <c r="I2181" s="29"/>
      <c r="J2181" s="30"/>
      <c r="K2181" s="17"/>
      <c r="L2181" s="17"/>
      <c r="M2181" s="17"/>
      <c r="N2181" s="17"/>
      <c r="O2181" s="17"/>
      <c r="P2181" s="17"/>
      <c r="Q2181" s="17"/>
      <c r="R2181" s="17"/>
      <c r="S2181" s="17"/>
      <c r="T2181" s="17"/>
      <c r="U2181" s="17"/>
      <c r="V2181" s="17"/>
      <c r="W2181" s="17"/>
      <c r="X2181" s="17"/>
      <c r="Y2181" s="17"/>
      <c r="Z2181" s="17"/>
    </row>
    <row r="2182">
      <c r="A2182" s="24"/>
      <c r="B2182" s="477"/>
      <c r="C2182" s="26"/>
      <c r="D2182" s="27"/>
      <c r="E2182" s="27"/>
      <c r="F2182" s="27"/>
      <c r="G2182" s="27"/>
      <c r="H2182" s="28"/>
      <c r="I2182" s="29"/>
      <c r="J2182" s="30"/>
      <c r="K2182" s="17"/>
      <c r="L2182" s="17"/>
      <c r="M2182" s="17"/>
      <c r="N2182" s="17"/>
      <c r="O2182" s="17"/>
      <c r="P2182" s="17"/>
      <c r="Q2182" s="17"/>
      <c r="R2182" s="17"/>
      <c r="S2182" s="17"/>
      <c r="T2182" s="17"/>
      <c r="U2182" s="17"/>
      <c r="V2182" s="17"/>
      <c r="W2182" s="17"/>
      <c r="X2182" s="17"/>
      <c r="Y2182" s="17"/>
      <c r="Z2182" s="17"/>
    </row>
    <row r="2183">
      <c r="A2183" s="24"/>
      <c r="B2183" s="477"/>
      <c r="C2183" s="26"/>
      <c r="D2183" s="27"/>
      <c r="E2183" s="27"/>
      <c r="F2183" s="27"/>
      <c r="G2183" s="27"/>
      <c r="H2183" s="28"/>
      <c r="I2183" s="29"/>
      <c r="J2183" s="30"/>
      <c r="K2183" s="17"/>
      <c r="L2183" s="17"/>
      <c r="M2183" s="17"/>
      <c r="N2183" s="17"/>
      <c r="O2183" s="17"/>
      <c r="P2183" s="17"/>
      <c r="Q2183" s="17"/>
      <c r="R2183" s="17"/>
      <c r="S2183" s="17"/>
      <c r="T2183" s="17"/>
      <c r="U2183" s="17"/>
      <c r="V2183" s="17"/>
      <c r="W2183" s="17"/>
      <c r="X2183" s="17"/>
      <c r="Y2183" s="17"/>
      <c r="Z2183" s="17"/>
    </row>
    <row r="2184">
      <c r="A2184" s="24"/>
      <c r="B2184" s="477"/>
      <c r="C2184" s="26"/>
      <c r="D2184" s="27"/>
      <c r="E2184" s="27"/>
      <c r="F2184" s="27"/>
      <c r="G2184" s="27"/>
      <c r="H2184" s="28"/>
      <c r="I2184" s="29"/>
      <c r="J2184" s="30"/>
      <c r="K2184" s="17"/>
      <c r="L2184" s="17"/>
      <c r="M2184" s="17"/>
      <c r="N2184" s="17"/>
      <c r="O2184" s="17"/>
      <c r="P2184" s="17"/>
      <c r="Q2184" s="17"/>
      <c r="R2184" s="17"/>
      <c r="S2184" s="17"/>
      <c r="T2184" s="17"/>
      <c r="U2184" s="17"/>
      <c r="V2184" s="17"/>
      <c r="W2184" s="17"/>
      <c r="X2184" s="17"/>
      <c r="Y2184" s="17"/>
      <c r="Z2184" s="17"/>
    </row>
    <row r="2185">
      <c r="A2185" s="24"/>
      <c r="B2185" s="477"/>
      <c r="C2185" s="26"/>
      <c r="D2185" s="27"/>
      <c r="E2185" s="27"/>
      <c r="F2185" s="27"/>
      <c r="G2185" s="27"/>
      <c r="H2185" s="28"/>
      <c r="I2185" s="29"/>
      <c r="J2185" s="30"/>
      <c r="K2185" s="17"/>
      <c r="L2185" s="17"/>
      <c r="M2185" s="17"/>
      <c r="N2185" s="17"/>
      <c r="O2185" s="17"/>
      <c r="P2185" s="17"/>
      <c r="Q2185" s="17"/>
      <c r="R2185" s="17"/>
      <c r="S2185" s="17"/>
      <c r="T2185" s="17"/>
      <c r="U2185" s="17"/>
      <c r="V2185" s="17"/>
      <c r="W2185" s="17"/>
      <c r="X2185" s="17"/>
      <c r="Y2185" s="17"/>
      <c r="Z2185" s="17"/>
    </row>
    <row r="2186">
      <c r="A2186" s="24"/>
      <c r="B2186" s="477"/>
      <c r="C2186" s="26"/>
      <c r="D2186" s="27"/>
      <c r="E2186" s="27"/>
      <c r="F2186" s="27"/>
      <c r="G2186" s="27"/>
      <c r="H2186" s="28"/>
      <c r="I2186" s="29"/>
      <c r="J2186" s="30"/>
      <c r="K2186" s="17"/>
      <c r="L2186" s="17"/>
      <c r="M2186" s="17"/>
      <c r="N2186" s="17"/>
      <c r="O2186" s="17"/>
      <c r="P2186" s="17"/>
      <c r="Q2186" s="17"/>
      <c r="R2186" s="17"/>
      <c r="S2186" s="17"/>
      <c r="T2186" s="17"/>
      <c r="U2186" s="17"/>
      <c r="V2186" s="17"/>
      <c r="W2186" s="17"/>
      <c r="X2186" s="17"/>
      <c r="Y2186" s="17"/>
      <c r="Z2186" s="17"/>
    </row>
    <row r="2187">
      <c r="A2187" s="24"/>
      <c r="B2187" s="477"/>
      <c r="C2187" s="26"/>
      <c r="D2187" s="27"/>
      <c r="E2187" s="27"/>
      <c r="F2187" s="27"/>
      <c r="G2187" s="27"/>
      <c r="H2187" s="28"/>
      <c r="I2187" s="29"/>
      <c r="J2187" s="30"/>
      <c r="K2187" s="17"/>
      <c r="L2187" s="17"/>
      <c r="M2187" s="17"/>
      <c r="N2187" s="17"/>
      <c r="O2187" s="17"/>
      <c r="P2187" s="17"/>
      <c r="Q2187" s="17"/>
      <c r="R2187" s="17"/>
      <c r="S2187" s="17"/>
      <c r="T2187" s="17"/>
      <c r="U2187" s="17"/>
      <c r="V2187" s="17"/>
      <c r="W2187" s="17"/>
      <c r="X2187" s="17"/>
      <c r="Y2187" s="17"/>
      <c r="Z2187" s="17"/>
    </row>
    <row r="2188">
      <c r="A2188" s="24"/>
      <c r="B2188" s="477"/>
      <c r="C2188" s="26"/>
      <c r="D2188" s="27"/>
      <c r="E2188" s="27"/>
      <c r="F2188" s="27"/>
      <c r="G2188" s="27"/>
      <c r="H2188" s="28"/>
      <c r="I2188" s="29"/>
      <c r="J2188" s="30"/>
      <c r="K2188" s="17"/>
      <c r="L2188" s="17"/>
      <c r="M2188" s="17"/>
      <c r="N2188" s="17"/>
      <c r="O2188" s="17"/>
      <c r="P2188" s="17"/>
      <c r="Q2188" s="17"/>
      <c r="R2188" s="17"/>
      <c r="S2188" s="17"/>
      <c r="T2188" s="17"/>
      <c r="U2188" s="17"/>
      <c r="V2188" s="17"/>
      <c r="W2188" s="17"/>
      <c r="X2188" s="17"/>
      <c r="Y2188" s="17"/>
      <c r="Z2188" s="17"/>
    </row>
    <row r="2189">
      <c r="A2189" s="24"/>
      <c r="B2189" s="477"/>
      <c r="C2189" s="26"/>
      <c r="D2189" s="27"/>
      <c r="E2189" s="27"/>
      <c r="F2189" s="27"/>
      <c r="G2189" s="27"/>
      <c r="H2189" s="28"/>
      <c r="I2189" s="29"/>
      <c r="J2189" s="30"/>
      <c r="K2189" s="17"/>
      <c r="L2189" s="17"/>
      <c r="M2189" s="17"/>
      <c r="N2189" s="17"/>
      <c r="O2189" s="17"/>
      <c r="P2189" s="17"/>
      <c r="Q2189" s="17"/>
      <c r="R2189" s="17"/>
      <c r="S2189" s="17"/>
      <c r="T2189" s="17"/>
      <c r="U2189" s="17"/>
      <c r="V2189" s="17"/>
      <c r="W2189" s="17"/>
      <c r="X2189" s="17"/>
      <c r="Y2189" s="17"/>
      <c r="Z2189" s="17"/>
    </row>
    <row r="2190">
      <c r="A2190" s="24"/>
      <c r="B2190" s="477"/>
      <c r="C2190" s="26"/>
      <c r="D2190" s="27"/>
      <c r="E2190" s="27"/>
      <c r="F2190" s="27"/>
      <c r="G2190" s="27"/>
      <c r="H2190" s="28"/>
      <c r="I2190" s="29"/>
      <c r="J2190" s="30"/>
      <c r="K2190" s="17"/>
      <c r="L2190" s="17"/>
      <c r="M2190" s="17"/>
      <c r="N2190" s="17"/>
      <c r="O2190" s="17"/>
      <c r="P2190" s="17"/>
      <c r="Q2190" s="17"/>
      <c r="R2190" s="17"/>
      <c r="S2190" s="17"/>
      <c r="T2190" s="17"/>
      <c r="U2190" s="17"/>
      <c r="V2190" s="17"/>
      <c r="W2190" s="17"/>
      <c r="X2190" s="17"/>
      <c r="Y2190" s="17"/>
      <c r="Z2190" s="17"/>
    </row>
    <row r="2191">
      <c r="A2191" s="24"/>
      <c r="B2191" s="477"/>
      <c r="C2191" s="26"/>
      <c r="D2191" s="27"/>
      <c r="E2191" s="27"/>
      <c r="F2191" s="27"/>
      <c r="G2191" s="27"/>
      <c r="H2191" s="28"/>
      <c r="I2191" s="29"/>
      <c r="J2191" s="30"/>
      <c r="K2191" s="17"/>
      <c r="L2191" s="17"/>
      <c r="M2191" s="17"/>
      <c r="N2191" s="17"/>
      <c r="O2191" s="17"/>
      <c r="P2191" s="17"/>
      <c r="Q2191" s="17"/>
      <c r="R2191" s="17"/>
      <c r="S2191" s="17"/>
      <c r="T2191" s="17"/>
      <c r="U2191" s="17"/>
      <c r="V2191" s="17"/>
      <c r="W2191" s="17"/>
      <c r="X2191" s="17"/>
      <c r="Y2191" s="17"/>
      <c r="Z2191" s="17"/>
    </row>
    <row r="2192">
      <c r="A2192" s="24"/>
      <c r="B2192" s="477"/>
      <c r="C2192" s="26"/>
      <c r="D2192" s="27"/>
      <c r="E2192" s="27"/>
      <c r="F2192" s="27"/>
      <c r="G2192" s="27"/>
      <c r="H2192" s="28"/>
      <c r="I2192" s="29"/>
      <c r="J2192" s="30"/>
      <c r="K2192" s="17"/>
      <c r="L2192" s="17"/>
      <c r="M2192" s="17"/>
      <c r="N2192" s="17"/>
      <c r="O2192" s="17"/>
      <c r="P2192" s="17"/>
      <c r="Q2192" s="17"/>
      <c r="R2192" s="17"/>
      <c r="S2192" s="17"/>
      <c r="T2192" s="17"/>
      <c r="U2192" s="17"/>
      <c r="V2192" s="17"/>
      <c r="W2192" s="17"/>
      <c r="X2192" s="17"/>
      <c r="Y2192" s="17"/>
      <c r="Z2192" s="17"/>
    </row>
    <row r="2193">
      <c r="A2193" s="24"/>
      <c r="B2193" s="477"/>
      <c r="C2193" s="26"/>
      <c r="D2193" s="27"/>
      <c r="E2193" s="27"/>
      <c r="F2193" s="27"/>
      <c r="G2193" s="27"/>
      <c r="H2193" s="28"/>
      <c r="I2193" s="29"/>
      <c r="J2193" s="30"/>
      <c r="K2193" s="17"/>
      <c r="L2193" s="17"/>
      <c r="M2193" s="17"/>
      <c r="N2193" s="17"/>
      <c r="O2193" s="17"/>
      <c r="P2193" s="17"/>
      <c r="Q2193" s="17"/>
      <c r="R2193" s="17"/>
      <c r="S2193" s="17"/>
      <c r="T2193" s="17"/>
      <c r="U2193" s="17"/>
      <c r="V2193" s="17"/>
      <c r="W2193" s="17"/>
      <c r="X2193" s="17"/>
      <c r="Y2193" s="17"/>
      <c r="Z2193" s="17"/>
    </row>
    <row r="2194">
      <c r="A2194" s="24"/>
      <c r="B2194" s="477"/>
      <c r="C2194" s="26"/>
      <c r="D2194" s="27"/>
      <c r="E2194" s="27"/>
      <c r="F2194" s="27"/>
      <c r="G2194" s="27"/>
      <c r="H2194" s="28"/>
      <c r="I2194" s="29"/>
      <c r="J2194" s="30"/>
      <c r="K2194" s="17"/>
      <c r="L2194" s="17"/>
      <c r="M2194" s="17"/>
      <c r="N2194" s="17"/>
      <c r="O2194" s="17"/>
      <c r="P2194" s="17"/>
      <c r="Q2194" s="17"/>
      <c r="R2194" s="17"/>
      <c r="S2194" s="17"/>
      <c r="T2194" s="17"/>
      <c r="U2194" s="17"/>
      <c r="V2194" s="17"/>
      <c r="W2194" s="17"/>
      <c r="X2194" s="17"/>
      <c r="Y2194" s="17"/>
      <c r="Z2194" s="17"/>
    </row>
    <row r="2195">
      <c r="A2195" s="24"/>
      <c r="B2195" s="477"/>
      <c r="C2195" s="26"/>
      <c r="D2195" s="27"/>
      <c r="E2195" s="27"/>
      <c r="F2195" s="27"/>
      <c r="G2195" s="27"/>
      <c r="H2195" s="28"/>
      <c r="I2195" s="29"/>
      <c r="J2195" s="30"/>
      <c r="K2195" s="17"/>
      <c r="L2195" s="17"/>
      <c r="M2195" s="17"/>
      <c r="N2195" s="17"/>
      <c r="O2195" s="17"/>
      <c r="P2195" s="17"/>
      <c r="Q2195" s="17"/>
      <c r="R2195" s="17"/>
      <c r="S2195" s="17"/>
      <c r="T2195" s="17"/>
      <c r="U2195" s="17"/>
      <c r="V2195" s="17"/>
      <c r="W2195" s="17"/>
      <c r="X2195" s="17"/>
      <c r="Y2195" s="17"/>
      <c r="Z2195" s="17"/>
    </row>
    <row r="2196">
      <c r="A2196" s="24"/>
      <c r="B2196" s="477"/>
      <c r="C2196" s="26"/>
      <c r="D2196" s="27"/>
      <c r="E2196" s="27"/>
      <c r="F2196" s="27"/>
      <c r="G2196" s="27"/>
      <c r="H2196" s="28"/>
      <c r="I2196" s="29"/>
      <c r="J2196" s="30"/>
      <c r="K2196" s="17"/>
      <c r="L2196" s="17"/>
      <c r="M2196" s="17"/>
      <c r="N2196" s="17"/>
      <c r="O2196" s="17"/>
      <c r="P2196" s="17"/>
      <c r="Q2196" s="17"/>
      <c r="R2196" s="17"/>
      <c r="S2196" s="17"/>
      <c r="T2196" s="17"/>
      <c r="U2196" s="17"/>
      <c r="V2196" s="17"/>
      <c r="W2196" s="17"/>
      <c r="X2196" s="17"/>
      <c r="Y2196" s="17"/>
      <c r="Z2196" s="17"/>
    </row>
    <row r="2197">
      <c r="A2197" s="24"/>
      <c r="B2197" s="477"/>
      <c r="C2197" s="26"/>
      <c r="D2197" s="27"/>
      <c r="E2197" s="27"/>
      <c r="F2197" s="27"/>
      <c r="G2197" s="27"/>
      <c r="H2197" s="28"/>
      <c r="I2197" s="29"/>
      <c r="J2197" s="30"/>
      <c r="K2197" s="17"/>
      <c r="L2197" s="17"/>
      <c r="M2197" s="17"/>
      <c r="N2197" s="17"/>
      <c r="O2197" s="17"/>
      <c r="P2197" s="17"/>
      <c r="Q2197" s="17"/>
      <c r="R2197" s="17"/>
      <c r="S2197" s="17"/>
      <c r="T2197" s="17"/>
      <c r="U2197" s="17"/>
      <c r="V2197" s="17"/>
      <c r="W2197" s="17"/>
      <c r="X2197" s="17"/>
      <c r="Y2197" s="17"/>
      <c r="Z2197" s="17"/>
    </row>
    <row r="2198">
      <c r="A2198" s="24"/>
      <c r="B2198" s="477"/>
      <c r="C2198" s="26"/>
      <c r="D2198" s="27"/>
      <c r="E2198" s="27"/>
      <c r="F2198" s="27"/>
      <c r="G2198" s="27"/>
      <c r="H2198" s="28"/>
      <c r="I2198" s="29"/>
      <c r="J2198" s="30"/>
      <c r="K2198" s="17"/>
      <c r="L2198" s="17"/>
      <c r="M2198" s="17"/>
      <c r="N2198" s="17"/>
      <c r="O2198" s="17"/>
      <c r="P2198" s="17"/>
      <c r="Q2198" s="17"/>
      <c r="R2198" s="17"/>
      <c r="S2198" s="17"/>
      <c r="T2198" s="17"/>
      <c r="U2198" s="17"/>
      <c r="V2198" s="17"/>
      <c r="W2198" s="17"/>
      <c r="X2198" s="17"/>
      <c r="Y2198" s="17"/>
      <c r="Z2198" s="17"/>
    </row>
    <row r="2199">
      <c r="A2199" s="24"/>
      <c r="B2199" s="477"/>
      <c r="C2199" s="26"/>
      <c r="D2199" s="27"/>
      <c r="E2199" s="27"/>
      <c r="F2199" s="27"/>
      <c r="G2199" s="27"/>
      <c r="H2199" s="28"/>
      <c r="I2199" s="29"/>
      <c r="J2199" s="30"/>
      <c r="K2199" s="17"/>
      <c r="L2199" s="17"/>
      <c r="M2199" s="17"/>
      <c r="N2199" s="17"/>
      <c r="O2199" s="17"/>
      <c r="P2199" s="17"/>
      <c r="Q2199" s="17"/>
      <c r="R2199" s="17"/>
      <c r="S2199" s="17"/>
      <c r="T2199" s="17"/>
      <c r="U2199" s="17"/>
      <c r="V2199" s="17"/>
      <c r="W2199" s="17"/>
      <c r="X2199" s="17"/>
      <c r="Y2199" s="17"/>
      <c r="Z2199" s="17"/>
    </row>
    <row r="2200">
      <c r="A2200" s="24"/>
      <c r="B2200" s="477"/>
      <c r="C2200" s="26"/>
      <c r="D2200" s="27"/>
      <c r="E2200" s="27"/>
      <c r="F2200" s="27"/>
      <c r="G2200" s="27"/>
      <c r="H2200" s="28"/>
      <c r="I2200" s="29"/>
      <c r="J2200" s="30"/>
      <c r="K2200" s="17"/>
      <c r="L2200" s="17"/>
      <c r="M2200" s="17"/>
      <c r="N2200" s="17"/>
      <c r="O2200" s="17"/>
      <c r="P2200" s="17"/>
      <c r="Q2200" s="17"/>
      <c r="R2200" s="17"/>
      <c r="S2200" s="17"/>
      <c r="T2200" s="17"/>
      <c r="U2200" s="17"/>
      <c r="V2200" s="17"/>
      <c r="W2200" s="17"/>
      <c r="X2200" s="17"/>
      <c r="Y2200" s="17"/>
      <c r="Z2200" s="17"/>
    </row>
    <row r="2201">
      <c r="A2201" s="24"/>
      <c r="B2201" s="477"/>
      <c r="C2201" s="26"/>
      <c r="D2201" s="27"/>
      <c r="E2201" s="27"/>
      <c r="F2201" s="27"/>
      <c r="G2201" s="27"/>
      <c r="H2201" s="28"/>
      <c r="I2201" s="29"/>
      <c r="J2201" s="30"/>
      <c r="K2201" s="17"/>
      <c r="L2201" s="17"/>
      <c r="M2201" s="17"/>
      <c r="N2201" s="17"/>
      <c r="O2201" s="17"/>
      <c r="P2201" s="17"/>
      <c r="Q2201" s="17"/>
      <c r="R2201" s="17"/>
      <c r="S2201" s="17"/>
      <c r="T2201" s="17"/>
      <c r="U2201" s="17"/>
      <c r="V2201" s="17"/>
      <c r="W2201" s="17"/>
      <c r="X2201" s="17"/>
      <c r="Y2201" s="17"/>
      <c r="Z2201" s="17"/>
    </row>
    <row r="2202">
      <c r="A2202" s="24"/>
      <c r="B2202" s="477"/>
      <c r="C2202" s="26"/>
      <c r="D2202" s="27"/>
      <c r="E2202" s="27"/>
      <c r="F2202" s="27"/>
      <c r="G2202" s="27"/>
      <c r="H2202" s="28"/>
      <c r="I2202" s="29"/>
      <c r="J2202" s="30"/>
      <c r="K2202" s="17"/>
      <c r="L2202" s="17"/>
      <c r="M2202" s="17"/>
      <c r="N2202" s="17"/>
      <c r="O2202" s="17"/>
      <c r="P2202" s="17"/>
      <c r="Q2202" s="17"/>
      <c r="R2202" s="17"/>
      <c r="S2202" s="17"/>
      <c r="T2202" s="17"/>
      <c r="U2202" s="17"/>
      <c r="V2202" s="17"/>
      <c r="W2202" s="17"/>
      <c r="X2202" s="17"/>
      <c r="Y2202" s="17"/>
      <c r="Z2202" s="17"/>
    </row>
    <row r="2203">
      <c r="A2203" s="24"/>
      <c r="B2203" s="477"/>
      <c r="C2203" s="26"/>
      <c r="D2203" s="27"/>
      <c r="E2203" s="27"/>
      <c r="F2203" s="27"/>
      <c r="G2203" s="27"/>
      <c r="H2203" s="28"/>
      <c r="I2203" s="29"/>
      <c r="J2203" s="30"/>
      <c r="K2203" s="17"/>
      <c r="L2203" s="17"/>
      <c r="M2203" s="17"/>
      <c r="N2203" s="17"/>
      <c r="O2203" s="17"/>
      <c r="P2203" s="17"/>
      <c r="Q2203" s="17"/>
      <c r="R2203" s="17"/>
      <c r="S2203" s="17"/>
      <c r="T2203" s="17"/>
      <c r="U2203" s="17"/>
      <c r="V2203" s="17"/>
      <c r="W2203" s="17"/>
      <c r="X2203" s="17"/>
      <c r="Y2203" s="17"/>
      <c r="Z2203" s="17"/>
    </row>
    <row r="2204">
      <c r="A2204" s="24"/>
      <c r="B2204" s="477"/>
      <c r="C2204" s="26"/>
      <c r="D2204" s="27"/>
      <c r="E2204" s="27"/>
      <c r="F2204" s="27"/>
      <c r="G2204" s="27"/>
      <c r="H2204" s="28"/>
      <c r="I2204" s="29"/>
      <c r="J2204" s="30"/>
      <c r="K2204" s="17"/>
      <c r="L2204" s="17"/>
      <c r="M2204" s="17"/>
      <c r="N2204" s="17"/>
      <c r="O2204" s="17"/>
      <c r="P2204" s="17"/>
      <c r="Q2204" s="17"/>
      <c r="R2204" s="17"/>
      <c r="S2204" s="17"/>
      <c r="T2204" s="17"/>
      <c r="U2204" s="17"/>
      <c r="V2204" s="17"/>
      <c r="W2204" s="17"/>
      <c r="X2204" s="17"/>
      <c r="Y2204" s="17"/>
      <c r="Z2204" s="17"/>
    </row>
    <row r="2205">
      <c r="A2205" s="24"/>
      <c r="B2205" s="477"/>
      <c r="C2205" s="26"/>
      <c r="D2205" s="27"/>
      <c r="E2205" s="27"/>
      <c r="F2205" s="27"/>
      <c r="G2205" s="27"/>
      <c r="H2205" s="28"/>
      <c r="I2205" s="29"/>
      <c r="J2205" s="30"/>
      <c r="K2205" s="17"/>
      <c r="L2205" s="17"/>
      <c r="M2205" s="17"/>
      <c r="N2205" s="17"/>
      <c r="O2205" s="17"/>
      <c r="P2205" s="17"/>
      <c r="Q2205" s="17"/>
      <c r="R2205" s="17"/>
      <c r="S2205" s="17"/>
      <c r="T2205" s="17"/>
      <c r="U2205" s="17"/>
      <c r="V2205" s="17"/>
      <c r="W2205" s="17"/>
      <c r="X2205" s="17"/>
      <c r="Y2205" s="17"/>
      <c r="Z2205" s="17"/>
    </row>
    <row r="2206">
      <c r="A2206" s="24"/>
      <c r="B2206" s="477"/>
      <c r="C2206" s="26"/>
      <c r="D2206" s="27"/>
      <c r="E2206" s="27"/>
      <c r="F2206" s="27"/>
      <c r="G2206" s="27"/>
      <c r="H2206" s="28"/>
      <c r="I2206" s="29"/>
      <c r="J2206" s="30"/>
      <c r="K2206" s="17"/>
      <c r="L2206" s="17"/>
      <c r="M2206" s="17"/>
      <c r="N2206" s="17"/>
      <c r="O2206" s="17"/>
      <c r="P2206" s="17"/>
      <c r="Q2206" s="17"/>
      <c r="R2206" s="17"/>
      <c r="S2206" s="17"/>
      <c r="T2206" s="17"/>
      <c r="U2206" s="17"/>
      <c r="V2206" s="17"/>
      <c r="W2206" s="17"/>
      <c r="X2206" s="17"/>
      <c r="Y2206" s="17"/>
      <c r="Z2206" s="17"/>
    </row>
    <row r="2207">
      <c r="A2207" s="24"/>
      <c r="B2207" s="477"/>
      <c r="C2207" s="26"/>
      <c r="D2207" s="27"/>
      <c r="E2207" s="27"/>
      <c r="F2207" s="27"/>
      <c r="G2207" s="27"/>
      <c r="H2207" s="28"/>
      <c r="I2207" s="29"/>
      <c r="J2207" s="30"/>
      <c r="K2207" s="17"/>
      <c r="L2207" s="17"/>
      <c r="M2207" s="17"/>
      <c r="N2207" s="17"/>
      <c r="O2207" s="17"/>
      <c r="P2207" s="17"/>
      <c r="Q2207" s="17"/>
      <c r="R2207" s="17"/>
      <c r="S2207" s="17"/>
      <c r="T2207" s="17"/>
      <c r="U2207" s="17"/>
      <c r="V2207" s="17"/>
      <c r="W2207" s="17"/>
      <c r="X2207" s="17"/>
      <c r="Y2207" s="17"/>
      <c r="Z2207" s="17"/>
    </row>
    <row r="2208">
      <c r="A2208" s="24"/>
      <c r="B2208" s="477"/>
      <c r="C2208" s="26"/>
      <c r="D2208" s="27"/>
      <c r="E2208" s="27"/>
      <c r="F2208" s="27"/>
      <c r="G2208" s="27"/>
      <c r="H2208" s="28"/>
      <c r="I2208" s="29"/>
      <c r="J2208" s="30"/>
      <c r="K2208" s="17"/>
      <c r="L2208" s="17"/>
      <c r="M2208" s="17"/>
      <c r="N2208" s="17"/>
      <c r="O2208" s="17"/>
      <c r="P2208" s="17"/>
      <c r="Q2208" s="17"/>
      <c r="R2208" s="17"/>
      <c r="S2208" s="17"/>
      <c r="T2208" s="17"/>
      <c r="U2208" s="17"/>
      <c r="V2208" s="17"/>
      <c r="W2208" s="17"/>
      <c r="X2208" s="17"/>
      <c r="Y2208" s="17"/>
      <c r="Z2208" s="17"/>
    </row>
    <row r="2209">
      <c r="A2209" s="24"/>
      <c r="B2209" s="477"/>
      <c r="C2209" s="26"/>
      <c r="D2209" s="27"/>
      <c r="E2209" s="27"/>
      <c r="F2209" s="27"/>
      <c r="G2209" s="27"/>
      <c r="H2209" s="28"/>
      <c r="I2209" s="29"/>
      <c r="J2209" s="30"/>
      <c r="K2209" s="17"/>
      <c r="L2209" s="17"/>
      <c r="M2209" s="17"/>
      <c r="N2209" s="17"/>
      <c r="O2209" s="17"/>
      <c r="P2209" s="17"/>
      <c r="Q2209" s="17"/>
      <c r="R2209" s="17"/>
      <c r="S2209" s="17"/>
      <c r="T2209" s="17"/>
      <c r="U2209" s="17"/>
      <c r="V2209" s="17"/>
      <c r="W2209" s="17"/>
      <c r="X2209" s="17"/>
      <c r="Y2209" s="17"/>
      <c r="Z2209" s="17"/>
    </row>
    <row r="2210">
      <c r="A2210" s="24"/>
      <c r="B2210" s="477"/>
      <c r="C2210" s="26"/>
      <c r="D2210" s="27"/>
      <c r="E2210" s="27"/>
      <c r="F2210" s="27"/>
      <c r="G2210" s="27"/>
      <c r="H2210" s="28"/>
      <c r="I2210" s="29"/>
      <c r="J2210" s="30"/>
      <c r="K2210" s="17"/>
      <c r="L2210" s="17"/>
      <c r="M2210" s="17"/>
      <c r="N2210" s="17"/>
      <c r="O2210" s="17"/>
      <c r="P2210" s="17"/>
      <c r="Q2210" s="17"/>
      <c r="R2210" s="17"/>
      <c r="S2210" s="17"/>
      <c r="T2210" s="17"/>
      <c r="U2210" s="17"/>
      <c r="V2210" s="17"/>
      <c r="W2210" s="17"/>
      <c r="X2210" s="17"/>
      <c r="Y2210" s="17"/>
      <c r="Z2210" s="17"/>
    </row>
    <row r="2211">
      <c r="A2211" s="24"/>
      <c r="B2211" s="477"/>
      <c r="C2211" s="26"/>
      <c r="D2211" s="27"/>
      <c r="E2211" s="27"/>
      <c r="F2211" s="27"/>
      <c r="G2211" s="27"/>
      <c r="H2211" s="28"/>
      <c r="I2211" s="29"/>
      <c r="J2211" s="30"/>
      <c r="K2211" s="17"/>
      <c r="L2211" s="17"/>
      <c r="M2211" s="17"/>
      <c r="N2211" s="17"/>
      <c r="O2211" s="17"/>
      <c r="P2211" s="17"/>
      <c r="Q2211" s="17"/>
      <c r="R2211" s="17"/>
      <c r="S2211" s="17"/>
      <c r="T2211" s="17"/>
      <c r="U2211" s="17"/>
      <c r="V2211" s="17"/>
      <c r="W2211" s="17"/>
      <c r="X2211" s="17"/>
      <c r="Y2211" s="17"/>
      <c r="Z2211" s="17"/>
    </row>
    <row r="2212">
      <c r="A2212" s="24"/>
      <c r="B2212" s="477"/>
      <c r="C2212" s="26"/>
      <c r="D2212" s="27"/>
      <c r="E2212" s="27"/>
      <c r="F2212" s="27"/>
      <c r="G2212" s="27"/>
      <c r="H2212" s="28"/>
      <c r="I2212" s="29"/>
      <c r="J2212" s="30"/>
      <c r="K2212" s="17"/>
      <c r="L2212" s="17"/>
      <c r="M2212" s="17"/>
      <c r="N2212" s="17"/>
      <c r="O2212" s="17"/>
      <c r="P2212" s="17"/>
      <c r="Q2212" s="17"/>
      <c r="R2212" s="17"/>
      <c r="S2212" s="17"/>
      <c r="T2212" s="17"/>
      <c r="U2212" s="17"/>
      <c r="V2212" s="17"/>
      <c r="W2212" s="17"/>
      <c r="X2212" s="17"/>
      <c r="Y2212" s="17"/>
      <c r="Z2212" s="17"/>
    </row>
    <row r="2213">
      <c r="A2213" s="24"/>
      <c r="B2213" s="477"/>
      <c r="C2213" s="26"/>
      <c r="D2213" s="27"/>
      <c r="E2213" s="27"/>
      <c r="F2213" s="27"/>
      <c r="G2213" s="27"/>
      <c r="H2213" s="28"/>
      <c r="I2213" s="29"/>
      <c r="J2213" s="30"/>
      <c r="K2213" s="17"/>
      <c r="L2213" s="17"/>
      <c r="M2213" s="17"/>
      <c r="N2213" s="17"/>
      <c r="O2213" s="17"/>
      <c r="P2213" s="17"/>
      <c r="Q2213" s="17"/>
      <c r="R2213" s="17"/>
      <c r="S2213" s="17"/>
      <c r="T2213" s="17"/>
      <c r="U2213" s="17"/>
      <c r="V2213" s="17"/>
      <c r="W2213" s="17"/>
      <c r="X2213" s="17"/>
      <c r="Y2213" s="17"/>
      <c r="Z2213" s="17"/>
    </row>
    <row r="2214">
      <c r="A2214" s="24"/>
      <c r="B2214" s="477"/>
      <c r="C2214" s="26"/>
      <c r="D2214" s="27"/>
      <c r="E2214" s="27"/>
      <c r="F2214" s="27"/>
      <c r="G2214" s="27"/>
      <c r="H2214" s="28"/>
      <c r="I2214" s="29"/>
      <c r="J2214" s="30"/>
      <c r="K2214" s="17"/>
      <c r="L2214" s="17"/>
      <c r="M2214" s="17"/>
      <c r="N2214" s="17"/>
      <c r="O2214" s="17"/>
      <c r="P2214" s="17"/>
      <c r="Q2214" s="17"/>
      <c r="R2214" s="17"/>
      <c r="S2214" s="17"/>
      <c r="T2214" s="17"/>
      <c r="U2214" s="17"/>
      <c r="V2214" s="17"/>
      <c r="W2214" s="17"/>
      <c r="X2214" s="17"/>
      <c r="Y2214" s="17"/>
      <c r="Z2214" s="17"/>
    </row>
    <row r="2215">
      <c r="A2215" s="24"/>
      <c r="B2215" s="477"/>
      <c r="C2215" s="26"/>
      <c r="D2215" s="27"/>
      <c r="E2215" s="27"/>
      <c r="F2215" s="27"/>
      <c r="G2215" s="27"/>
      <c r="H2215" s="28"/>
      <c r="I2215" s="29"/>
      <c r="J2215" s="30"/>
      <c r="K2215" s="17"/>
      <c r="L2215" s="17"/>
      <c r="M2215" s="17"/>
      <c r="N2215" s="17"/>
      <c r="O2215" s="17"/>
      <c r="P2215" s="17"/>
      <c r="Q2215" s="17"/>
      <c r="R2215" s="17"/>
      <c r="S2215" s="17"/>
      <c r="T2215" s="17"/>
      <c r="U2215" s="17"/>
      <c r="V2215" s="17"/>
      <c r="W2215" s="17"/>
      <c r="X2215" s="17"/>
      <c r="Y2215" s="17"/>
      <c r="Z2215" s="17"/>
    </row>
    <row r="2216">
      <c r="A2216" s="24"/>
      <c r="B2216" s="477"/>
      <c r="C2216" s="26"/>
      <c r="D2216" s="27"/>
      <c r="E2216" s="27"/>
      <c r="F2216" s="27"/>
      <c r="G2216" s="27"/>
      <c r="H2216" s="28"/>
      <c r="I2216" s="29"/>
      <c r="J2216" s="30"/>
      <c r="K2216" s="17"/>
      <c r="L2216" s="17"/>
      <c r="M2216" s="17"/>
      <c r="N2216" s="17"/>
      <c r="O2216" s="17"/>
      <c r="P2216" s="17"/>
      <c r="Q2216" s="17"/>
      <c r="R2216" s="17"/>
      <c r="S2216" s="17"/>
      <c r="T2216" s="17"/>
      <c r="U2216" s="17"/>
      <c r="V2216" s="17"/>
      <c r="W2216" s="17"/>
      <c r="X2216" s="17"/>
      <c r="Y2216" s="17"/>
      <c r="Z2216" s="17"/>
    </row>
    <row r="2217">
      <c r="A2217" s="24"/>
      <c r="B2217" s="477"/>
      <c r="C2217" s="26"/>
      <c r="D2217" s="27"/>
      <c r="E2217" s="27"/>
      <c r="F2217" s="27"/>
      <c r="G2217" s="27"/>
      <c r="H2217" s="28"/>
      <c r="I2217" s="29"/>
      <c r="J2217" s="30"/>
      <c r="K2217" s="17"/>
      <c r="L2217" s="17"/>
      <c r="M2217" s="17"/>
      <c r="N2217" s="17"/>
      <c r="O2217" s="17"/>
      <c r="P2217" s="17"/>
      <c r="Q2217" s="17"/>
      <c r="R2217" s="17"/>
      <c r="S2217" s="17"/>
      <c r="T2217" s="17"/>
      <c r="U2217" s="17"/>
      <c r="V2217" s="17"/>
      <c r="W2217" s="17"/>
      <c r="X2217" s="17"/>
      <c r="Y2217" s="17"/>
      <c r="Z2217" s="17"/>
    </row>
    <row r="2218">
      <c r="A2218" s="24"/>
      <c r="B2218" s="477"/>
      <c r="C2218" s="26"/>
      <c r="D2218" s="27"/>
      <c r="E2218" s="27"/>
      <c r="F2218" s="27"/>
      <c r="G2218" s="27"/>
      <c r="H2218" s="28"/>
      <c r="I2218" s="29"/>
      <c r="J2218" s="30"/>
      <c r="K2218" s="17"/>
      <c r="L2218" s="17"/>
      <c r="M2218" s="17"/>
      <c r="N2218" s="17"/>
      <c r="O2218" s="17"/>
      <c r="P2218" s="17"/>
      <c r="Q2218" s="17"/>
      <c r="R2218" s="17"/>
      <c r="S2218" s="17"/>
      <c r="T2218" s="17"/>
      <c r="U2218" s="17"/>
      <c r="V2218" s="17"/>
      <c r="W2218" s="17"/>
      <c r="X2218" s="17"/>
      <c r="Y2218" s="17"/>
      <c r="Z2218" s="17"/>
    </row>
    <row r="2219">
      <c r="A2219" s="24"/>
      <c r="B2219" s="477"/>
      <c r="C2219" s="26"/>
      <c r="D2219" s="27"/>
      <c r="E2219" s="27"/>
      <c r="F2219" s="27"/>
      <c r="G2219" s="27"/>
      <c r="H2219" s="28"/>
      <c r="I2219" s="29"/>
      <c r="J2219" s="30"/>
      <c r="K2219" s="17"/>
      <c r="L2219" s="17"/>
      <c r="M2219" s="17"/>
      <c r="N2219" s="17"/>
      <c r="O2219" s="17"/>
      <c r="P2219" s="17"/>
      <c r="Q2219" s="17"/>
      <c r="R2219" s="17"/>
      <c r="S2219" s="17"/>
      <c r="T2219" s="17"/>
      <c r="U2219" s="17"/>
      <c r="V2219" s="17"/>
      <c r="W2219" s="17"/>
      <c r="X2219" s="17"/>
      <c r="Y2219" s="17"/>
      <c r="Z2219" s="17"/>
    </row>
    <row r="2220">
      <c r="A2220" s="24"/>
      <c r="B2220" s="477"/>
      <c r="C2220" s="26"/>
      <c r="D2220" s="27"/>
      <c r="E2220" s="27"/>
      <c r="F2220" s="27"/>
      <c r="G2220" s="27"/>
      <c r="H2220" s="28"/>
      <c r="I2220" s="29"/>
      <c r="J2220" s="30"/>
      <c r="K2220" s="17"/>
      <c r="L2220" s="17"/>
      <c r="M2220" s="17"/>
      <c r="N2220" s="17"/>
      <c r="O2220" s="17"/>
      <c r="P2220" s="17"/>
      <c r="Q2220" s="17"/>
      <c r="R2220" s="17"/>
      <c r="S2220" s="17"/>
      <c r="T2220" s="17"/>
      <c r="U2220" s="17"/>
      <c r="V2220" s="17"/>
      <c r="W2220" s="17"/>
      <c r="X2220" s="17"/>
      <c r="Y2220" s="17"/>
      <c r="Z2220" s="17"/>
    </row>
    <row r="2221">
      <c r="A2221" s="24"/>
      <c r="B2221" s="477"/>
      <c r="C2221" s="26"/>
      <c r="D2221" s="27"/>
      <c r="E2221" s="27"/>
      <c r="F2221" s="27"/>
      <c r="G2221" s="27"/>
      <c r="H2221" s="28"/>
      <c r="I2221" s="29"/>
      <c r="J2221" s="30"/>
      <c r="K2221" s="17"/>
      <c r="L2221" s="17"/>
      <c r="M2221" s="17"/>
      <c r="N2221" s="17"/>
      <c r="O2221" s="17"/>
      <c r="P2221" s="17"/>
      <c r="Q2221" s="17"/>
      <c r="R2221" s="17"/>
      <c r="S2221" s="17"/>
      <c r="T2221" s="17"/>
      <c r="U2221" s="17"/>
      <c r="V2221" s="17"/>
      <c r="W2221" s="17"/>
      <c r="X2221" s="17"/>
      <c r="Y2221" s="17"/>
      <c r="Z2221" s="17"/>
    </row>
    <row r="2222">
      <c r="A2222" s="24"/>
      <c r="B2222" s="477"/>
      <c r="C2222" s="26"/>
      <c r="D2222" s="27"/>
      <c r="E2222" s="27"/>
      <c r="F2222" s="27"/>
      <c r="G2222" s="27"/>
      <c r="H2222" s="28"/>
      <c r="I2222" s="29"/>
      <c r="J2222" s="30"/>
      <c r="K2222" s="17"/>
      <c r="L2222" s="17"/>
      <c r="M2222" s="17"/>
      <c r="N2222" s="17"/>
      <c r="O2222" s="17"/>
      <c r="P2222" s="17"/>
      <c r="Q2222" s="17"/>
      <c r="R2222" s="17"/>
      <c r="S2222" s="17"/>
      <c r="T2222" s="17"/>
      <c r="U2222" s="17"/>
      <c r="V2222" s="17"/>
      <c r="W2222" s="17"/>
      <c r="X2222" s="17"/>
      <c r="Y2222" s="17"/>
      <c r="Z2222" s="17"/>
    </row>
    <row r="2223">
      <c r="A2223" s="24"/>
      <c r="B2223" s="477"/>
      <c r="C2223" s="26"/>
      <c r="D2223" s="27"/>
      <c r="E2223" s="27"/>
      <c r="F2223" s="27"/>
      <c r="G2223" s="27"/>
      <c r="H2223" s="28"/>
      <c r="I2223" s="29"/>
      <c r="J2223" s="30"/>
      <c r="K2223" s="17"/>
      <c r="L2223" s="17"/>
      <c r="M2223" s="17"/>
      <c r="N2223" s="17"/>
      <c r="O2223" s="17"/>
      <c r="P2223" s="17"/>
      <c r="Q2223" s="17"/>
      <c r="R2223" s="17"/>
      <c r="S2223" s="17"/>
      <c r="T2223" s="17"/>
      <c r="U2223" s="17"/>
      <c r="V2223" s="17"/>
      <c r="W2223" s="17"/>
      <c r="X2223" s="17"/>
      <c r="Y2223" s="17"/>
      <c r="Z2223" s="17"/>
    </row>
    <row r="2224">
      <c r="A2224" s="24"/>
      <c r="B2224" s="477"/>
      <c r="C2224" s="26"/>
      <c r="D2224" s="27"/>
      <c r="E2224" s="27"/>
      <c r="F2224" s="27"/>
      <c r="G2224" s="27"/>
      <c r="H2224" s="28"/>
      <c r="I2224" s="29"/>
      <c r="J2224" s="30"/>
      <c r="K2224" s="17"/>
      <c r="L2224" s="17"/>
      <c r="M2224" s="17"/>
      <c r="N2224" s="17"/>
      <c r="O2224" s="17"/>
      <c r="P2224" s="17"/>
      <c r="Q2224" s="17"/>
      <c r="R2224" s="17"/>
      <c r="S2224" s="17"/>
      <c r="T2224" s="17"/>
      <c r="U2224" s="17"/>
      <c r="V2224" s="17"/>
      <c r="W2224" s="17"/>
      <c r="X2224" s="17"/>
      <c r="Y2224" s="17"/>
      <c r="Z2224" s="17"/>
    </row>
    <row r="2225">
      <c r="A2225" s="24"/>
      <c r="B2225" s="477"/>
      <c r="C2225" s="26"/>
      <c r="D2225" s="27"/>
      <c r="E2225" s="27"/>
      <c r="F2225" s="27"/>
      <c r="G2225" s="27"/>
      <c r="H2225" s="28"/>
      <c r="I2225" s="29"/>
      <c r="J2225" s="30"/>
      <c r="K2225" s="17"/>
      <c r="L2225" s="17"/>
      <c r="M2225" s="17"/>
      <c r="N2225" s="17"/>
      <c r="O2225" s="17"/>
      <c r="P2225" s="17"/>
      <c r="Q2225" s="17"/>
      <c r="R2225" s="17"/>
      <c r="S2225" s="17"/>
      <c r="T2225" s="17"/>
      <c r="U2225" s="17"/>
      <c r="V2225" s="17"/>
      <c r="W2225" s="17"/>
      <c r="X2225" s="17"/>
      <c r="Y2225" s="17"/>
      <c r="Z2225" s="17"/>
    </row>
    <row r="2226">
      <c r="A2226" s="24"/>
      <c r="B2226" s="477"/>
      <c r="C2226" s="26"/>
      <c r="D2226" s="27"/>
      <c r="E2226" s="27"/>
      <c r="F2226" s="27"/>
      <c r="G2226" s="27"/>
      <c r="H2226" s="28"/>
      <c r="I2226" s="29"/>
      <c r="J2226" s="30"/>
      <c r="K2226" s="17"/>
      <c r="L2226" s="17"/>
      <c r="M2226" s="17"/>
      <c r="N2226" s="17"/>
      <c r="O2226" s="17"/>
      <c r="P2226" s="17"/>
      <c r="Q2226" s="17"/>
      <c r="R2226" s="17"/>
      <c r="S2226" s="17"/>
      <c r="T2226" s="17"/>
      <c r="U2226" s="17"/>
      <c r="V2226" s="17"/>
      <c r="W2226" s="17"/>
      <c r="X2226" s="17"/>
      <c r="Y2226" s="17"/>
      <c r="Z2226" s="17"/>
    </row>
    <row r="2227">
      <c r="A2227" s="24"/>
      <c r="B2227" s="477"/>
      <c r="C2227" s="26"/>
      <c r="D2227" s="27"/>
      <c r="E2227" s="27"/>
      <c r="F2227" s="27"/>
      <c r="G2227" s="27"/>
      <c r="H2227" s="28"/>
      <c r="I2227" s="29"/>
      <c r="J2227" s="30"/>
      <c r="K2227" s="17"/>
      <c r="L2227" s="17"/>
      <c r="M2227" s="17"/>
      <c r="N2227" s="17"/>
      <c r="O2227" s="17"/>
      <c r="P2227" s="17"/>
      <c r="Q2227" s="17"/>
      <c r="R2227" s="17"/>
      <c r="S2227" s="17"/>
      <c r="T2227" s="17"/>
      <c r="U2227" s="17"/>
      <c r="V2227" s="17"/>
      <c r="W2227" s="17"/>
      <c r="X2227" s="17"/>
      <c r="Y2227" s="17"/>
      <c r="Z2227" s="17"/>
    </row>
    <row r="2228">
      <c r="A2228" s="24"/>
      <c r="B2228" s="477"/>
      <c r="C2228" s="26"/>
      <c r="D2228" s="27"/>
      <c r="E2228" s="27"/>
      <c r="F2228" s="27"/>
      <c r="G2228" s="27"/>
      <c r="H2228" s="28"/>
      <c r="I2228" s="29"/>
      <c r="J2228" s="30"/>
      <c r="K2228" s="17"/>
      <c r="L2228" s="17"/>
      <c r="M2228" s="17"/>
      <c r="N2228" s="17"/>
      <c r="O2228" s="17"/>
      <c r="P2228" s="17"/>
      <c r="Q2228" s="17"/>
      <c r="R2228" s="17"/>
      <c r="S2228" s="17"/>
      <c r="T2228" s="17"/>
      <c r="U2228" s="17"/>
      <c r="V2228" s="17"/>
      <c r="W2228" s="17"/>
      <c r="X2228" s="17"/>
      <c r="Y2228" s="17"/>
      <c r="Z2228" s="17"/>
    </row>
    <row r="2229">
      <c r="A2229" s="24"/>
      <c r="B2229" s="477"/>
      <c r="C2229" s="26"/>
      <c r="D2229" s="27"/>
      <c r="E2229" s="27"/>
      <c r="F2229" s="27"/>
      <c r="G2229" s="27"/>
      <c r="H2229" s="28"/>
      <c r="I2229" s="29"/>
      <c r="J2229" s="30"/>
      <c r="K2229" s="17"/>
      <c r="L2229" s="17"/>
      <c r="M2229" s="17"/>
      <c r="N2229" s="17"/>
      <c r="O2229" s="17"/>
      <c r="P2229" s="17"/>
      <c r="Q2229" s="17"/>
      <c r="R2229" s="17"/>
      <c r="S2229" s="17"/>
      <c r="T2229" s="17"/>
      <c r="U2229" s="17"/>
      <c r="V2229" s="17"/>
      <c r="W2229" s="17"/>
      <c r="X2229" s="17"/>
      <c r="Y2229" s="17"/>
      <c r="Z2229" s="17"/>
    </row>
    <row r="2230">
      <c r="A2230" s="24"/>
      <c r="B2230" s="477"/>
      <c r="C2230" s="26"/>
      <c r="D2230" s="27"/>
      <c r="E2230" s="27"/>
      <c r="F2230" s="27"/>
      <c r="G2230" s="27"/>
      <c r="H2230" s="28"/>
      <c r="I2230" s="29"/>
      <c r="J2230" s="30"/>
      <c r="K2230" s="17"/>
      <c r="L2230" s="17"/>
      <c r="M2230" s="17"/>
      <c r="N2230" s="17"/>
      <c r="O2230" s="17"/>
      <c r="P2230" s="17"/>
      <c r="Q2230" s="17"/>
      <c r="R2230" s="17"/>
      <c r="S2230" s="17"/>
      <c r="T2230" s="17"/>
      <c r="U2230" s="17"/>
      <c r="V2230" s="17"/>
      <c r="W2230" s="17"/>
      <c r="X2230" s="17"/>
      <c r="Y2230" s="17"/>
      <c r="Z2230" s="17"/>
    </row>
    <row r="2231">
      <c r="A2231" s="24"/>
      <c r="B2231" s="477"/>
      <c r="C2231" s="26"/>
      <c r="D2231" s="27"/>
      <c r="E2231" s="27"/>
      <c r="F2231" s="27"/>
      <c r="G2231" s="27"/>
      <c r="H2231" s="28"/>
      <c r="I2231" s="29"/>
      <c r="J2231" s="30"/>
      <c r="K2231" s="17"/>
      <c r="L2231" s="17"/>
      <c r="M2231" s="17"/>
      <c r="N2231" s="17"/>
      <c r="O2231" s="17"/>
      <c r="P2231" s="17"/>
      <c r="Q2231" s="17"/>
      <c r="R2231" s="17"/>
      <c r="S2231" s="17"/>
      <c r="T2231" s="17"/>
      <c r="U2231" s="17"/>
      <c r="V2231" s="17"/>
      <c r="W2231" s="17"/>
      <c r="X2231" s="17"/>
      <c r="Y2231" s="17"/>
      <c r="Z2231" s="17"/>
    </row>
    <row r="2232">
      <c r="A2232" s="24"/>
      <c r="B2232" s="477"/>
      <c r="C2232" s="26"/>
      <c r="D2232" s="27"/>
      <c r="E2232" s="27"/>
      <c r="F2232" s="27"/>
      <c r="G2232" s="27"/>
      <c r="H2232" s="28"/>
      <c r="I2232" s="29"/>
      <c r="J2232" s="30"/>
      <c r="K2232" s="17"/>
      <c r="L2232" s="17"/>
      <c r="M2232" s="17"/>
      <c r="N2232" s="17"/>
      <c r="O2232" s="17"/>
      <c r="P2232" s="17"/>
      <c r="Q2232" s="17"/>
      <c r="R2232" s="17"/>
      <c r="S2232" s="17"/>
      <c r="T2232" s="17"/>
      <c r="U2232" s="17"/>
      <c r="V2232" s="17"/>
      <c r="W2232" s="17"/>
      <c r="X2232" s="17"/>
      <c r="Y2232" s="17"/>
      <c r="Z2232" s="17"/>
    </row>
    <row r="2233">
      <c r="A2233" s="24"/>
      <c r="B2233" s="477"/>
      <c r="C2233" s="26"/>
      <c r="D2233" s="27"/>
      <c r="E2233" s="27"/>
      <c r="F2233" s="27"/>
      <c r="G2233" s="27"/>
      <c r="H2233" s="28"/>
      <c r="I2233" s="29"/>
      <c r="J2233" s="30"/>
      <c r="K2233" s="17"/>
      <c r="L2233" s="17"/>
      <c r="M2233" s="17"/>
      <c r="N2233" s="17"/>
      <c r="O2233" s="17"/>
      <c r="P2233" s="17"/>
      <c r="Q2233" s="17"/>
      <c r="R2233" s="17"/>
      <c r="S2233" s="17"/>
      <c r="T2233" s="17"/>
      <c r="U2233" s="17"/>
      <c r="V2233" s="17"/>
      <c r="W2233" s="17"/>
      <c r="X2233" s="17"/>
      <c r="Y2233" s="17"/>
      <c r="Z2233" s="17"/>
    </row>
    <row r="2234">
      <c r="A2234" s="24"/>
      <c r="B2234" s="477"/>
      <c r="C2234" s="26"/>
      <c r="D2234" s="27"/>
      <c r="E2234" s="27"/>
      <c r="F2234" s="27"/>
      <c r="G2234" s="27"/>
      <c r="H2234" s="28"/>
      <c r="I2234" s="29"/>
      <c r="J2234" s="30"/>
      <c r="K2234" s="17"/>
      <c r="L2234" s="17"/>
      <c r="M2234" s="17"/>
      <c r="N2234" s="17"/>
      <c r="O2234" s="17"/>
      <c r="P2234" s="17"/>
      <c r="Q2234" s="17"/>
      <c r="R2234" s="17"/>
      <c r="S2234" s="17"/>
      <c r="T2234" s="17"/>
      <c r="U2234" s="17"/>
      <c r="V2234" s="17"/>
      <c r="W2234" s="17"/>
      <c r="X2234" s="17"/>
      <c r="Y2234" s="17"/>
      <c r="Z2234" s="17"/>
    </row>
    <row r="2235">
      <c r="A2235" s="24"/>
      <c r="B2235" s="477"/>
      <c r="C2235" s="26"/>
      <c r="D2235" s="27"/>
      <c r="E2235" s="27"/>
      <c r="F2235" s="27"/>
      <c r="G2235" s="27"/>
      <c r="H2235" s="28"/>
      <c r="I2235" s="29"/>
      <c r="J2235" s="30"/>
      <c r="K2235" s="17"/>
      <c r="L2235" s="17"/>
      <c r="M2235" s="17"/>
      <c r="N2235" s="17"/>
      <c r="O2235" s="17"/>
      <c r="P2235" s="17"/>
      <c r="Q2235" s="17"/>
      <c r="R2235" s="17"/>
      <c r="S2235" s="17"/>
      <c r="T2235" s="17"/>
      <c r="U2235" s="17"/>
      <c r="V2235" s="17"/>
      <c r="W2235" s="17"/>
      <c r="X2235" s="17"/>
      <c r="Y2235" s="17"/>
      <c r="Z2235" s="17"/>
    </row>
    <row r="2236">
      <c r="A2236" s="24"/>
      <c r="B2236" s="477"/>
      <c r="C2236" s="26"/>
      <c r="D2236" s="27"/>
      <c r="E2236" s="27"/>
      <c r="F2236" s="27"/>
      <c r="G2236" s="27"/>
      <c r="H2236" s="28"/>
      <c r="I2236" s="29"/>
      <c r="J2236" s="30"/>
      <c r="K2236" s="17"/>
      <c r="L2236" s="17"/>
      <c r="M2236" s="17"/>
      <c r="N2236" s="17"/>
      <c r="O2236" s="17"/>
      <c r="P2236" s="17"/>
      <c r="Q2236" s="17"/>
      <c r="R2236" s="17"/>
      <c r="S2236" s="17"/>
      <c r="T2236" s="17"/>
      <c r="U2236" s="17"/>
      <c r="V2236" s="17"/>
      <c r="W2236" s="17"/>
      <c r="X2236" s="17"/>
      <c r="Y2236" s="17"/>
      <c r="Z2236" s="17"/>
    </row>
    <row r="2237">
      <c r="A2237" s="24"/>
      <c r="B2237" s="477"/>
      <c r="C2237" s="26"/>
      <c r="D2237" s="27"/>
      <c r="E2237" s="27"/>
      <c r="F2237" s="27"/>
      <c r="G2237" s="27"/>
      <c r="H2237" s="28"/>
      <c r="I2237" s="29"/>
      <c r="J2237" s="30"/>
      <c r="K2237" s="17"/>
      <c r="L2237" s="17"/>
      <c r="M2237" s="17"/>
      <c r="N2237" s="17"/>
      <c r="O2237" s="17"/>
      <c r="P2237" s="17"/>
      <c r="Q2237" s="17"/>
      <c r="R2237" s="17"/>
      <c r="S2237" s="17"/>
      <c r="T2237" s="17"/>
      <c r="U2237" s="17"/>
      <c r="V2237" s="17"/>
      <c r="W2237" s="17"/>
      <c r="X2237" s="17"/>
      <c r="Y2237" s="17"/>
      <c r="Z2237" s="17"/>
    </row>
    <row r="2238">
      <c r="A2238" s="24"/>
      <c r="B2238" s="477"/>
      <c r="C2238" s="26"/>
      <c r="D2238" s="27"/>
      <c r="E2238" s="27"/>
      <c r="F2238" s="27"/>
      <c r="G2238" s="27"/>
      <c r="H2238" s="28"/>
      <c r="I2238" s="29"/>
      <c r="J2238" s="30"/>
      <c r="K2238" s="17"/>
      <c r="L2238" s="17"/>
      <c r="M2238" s="17"/>
      <c r="N2238" s="17"/>
      <c r="O2238" s="17"/>
      <c r="P2238" s="17"/>
      <c r="Q2238" s="17"/>
      <c r="R2238" s="17"/>
      <c r="S2238" s="17"/>
      <c r="T2238" s="17"/>
      <c r="U2238" s="17"/>
      <c r="V2238" s="17"/>
      <c r="W2238" s="17"/>
      <c r="X2238" s="17"/>
      <c r="Y2238" s="17"/>
      <c r="Z2238" s="17"/>
    </row>
    <row r="2239">
      <c r="A2239" s="24"/>
      <c r="B2239" s="477"/>
      <c r="C2239" s="26"/>
      <c r="D2239" s="27"/>
      <c r="E2239" s="27"/>
      <c r="F2239" s="27"/>
      <c r="G2239" s="27"/>
      <c r="H2239" s="28"/>
      <c r="I2239" s="29"/>
      <c r="J2239" s="30"/>
      <c r="K2239" s="17"/>
      <c r="L2239" s="17"/>
      <c r="M2239" s="17"/>
      <c r="N2239" s="17"/>
      <c r="O2239" s="17"/>
      <c r="P2239" s="17"/>
      <c r="Q2239" s="17"/>
      <c r="R2239" s="17"/>
      <c r="S2239" s="17"/>
      <c r="T2239" s="17"/>
      <c r="U2239" s="17"/>
      <c r="V2239" s="17"/>
      <c r="W2239" s="17"/>
      <c r="X2239" s="17"/>
      <c r="Y2239" s="17"/>
      <c r="Z2239" s="17"/>
    </row>
    <row r="2240">
      <c r="A2240" s="24"/>
      <c r="B2240" s="477"/>
      <c r="C2240" s="26"/>
      <c r="D2240" s="27"/>
      <c r="E2240" s="27"/>
      <c r="F2240" s="27"/>
      <c r="G2240" s="27"/>
      <c r="H2240" s="28"/>
      <c r="I2240" s="29"/>
      <c r="J2240" s="30"/>
      <c r="K2240" s="17"/>
      <c r="L2240" s="17"/>
      <c r="M2240" s="17"/>
      <c r="N2240" s="17"/>
      <c r="O2240" s="17"/>
      <c r="P2240" s="17"/>
      <c r="Q2240" s="17"/>
      <c r="R2240" s="17"/>
      <c r="S2240" s="17"/>
      <c r="T2240" s="17"/>
      <c r="U2240" s="17"/>
      <c r="V2240" s="17"/>
      <c r="W2240" s="17"/>
      <c r="X2240" s="17"/>
      <c r="Y2240" s="17"/>
      <c r="Z2240" s="17"/>
    </row>
    <row r="2241">
      <c r="A2241" s="24"/>
      <c r="B2241" s="477"/>
      <c r="C2241" s="26"/>
      <c r="D2241" s="27"/>
      <c r="E2241" s="27"/>
      <c r="F2241" s="27"/>
      <c r="G2241" s="27"/>
      <c r="H2241" s="28"/>
      <c r="I2241" s="29"/>
      <c r="J2241" s="30"/>
      <c r="K2241" s="17"/>
      <c r="L2241" s="17"/>
      <c r="M2241" s="17"/>
      <c r="N2241" s="17"/>
      <c r="O2241" s="17"/>
      <c r="P2241" s="17"/>
      <c r="Q2241" s="17"/>
      <c r="R2241" s="17"/>
      <c r="S2241" s="17"/>
      <c r="T2241" s="17"/>
      <c r="U2241" s="17"/>
      <c r="V2241" s="17"/>
      <c r="W2241" s="17"/>
      <c r="X2241" s="17"/>
      <c r="Y2241" s="17"/>
      <c r="Z2241" s="17"/>
    </row>
    <row r="2242">
      <c r="A2242" s="24"/>
      <c r="B2242" s="477"/>
      <c r="C2242" s="26"/>
      <c r="D2242" s="27"/>
      <c r="E2242" s="27"/>
      <c r="F2242" s="27"/>
      <c r="G2242" s="27"/>
      <c r="H2242" s="28"/>
      <c r="I2242" s="29"/>
      <c r="J2242" s="30"/>
      <c r="K2242" s="17"/>
      <c r="L2242" s="17"/>
      <c r="M2242" s="17"/>
      <c r="N2242" s="17"/>
      <c r="O2242" s="17"/>
      <c r="P2242" s="17"/>
      <c r="Q2242" s="17"/>
      <c r="R2242" s="17"/>
      <c r="S2242" s="17"/>
      <c r="T2242" s="17"/>
      <c r="U2242" s="17"/>
      <c r="V2242" s="17"/>
      <c r="W2242" s="17"/>
      <c r="X2242" s="17"/>
      <c r="Y2242" s="17"/>
      <c r="Z2242" s="17"/>
    </row>
    <row r="2243">
      <c r="A2243" s="24"/>
      <c r="B2243" s="477"/>
      <c r="C2243" s="26"/>
      <c r="D2243" s="27"/>
      <c r="E2243" s="27"/>
      <c r="F2243" s="27"/>
      <c r="G2243" s="27"/>
      <c r="H2243" s="28"/>
      <c r="I2243" s="29"/>
      <c r="J2243" s="30"/>
      <c r="K2243" s="17"/>
      <c r="L2243" s="17"/>
      <c r="M2243" s="17"/>
      <c r="N2243" s="17"/>
      <c r="O2243" s="17"/>
      <c r="P2243" s="17"/>
      <c r="Q2243" s="17"/>
      <c r="R2243" s="17"/>
      <c r="S2243" s="17"/>
      <c r="T2243" s="17"/>
      <c r="U2243" s="17"/>
      <c r="V2243" s="17"/>
      <c r="W2243" s="17"/>
      <c r="X2243" s="17"/>
      <c r="Y2243" s="17"/>
      <c r="Z2243" s="17"/>
    </row>
    <row r="2244">
      <c r="A2244" s="24"/>
      <c r="B2244" s="477"/>
      <c r="C2244" s="26"/>
      <c r="D2244" s="27"/>
      <c r="E2244" s="27"/>
      <c r="F2244" s="27"/>
      <c r="G2244" s="27"/>
      <c r="H2244" s="28"/>
      <c r="I2244" s="29"/>
      <c r="J2244" s="30"/>
      <c r="K2244" s="17"/>
      <c r="L2244" s="17"/>
      <c r="M2244" s="17"/>
      <c r="N2244" s="17"/>
      <c r="O2244" s="17"/>
      <c r="P2244" s="17"/>
      <c r="Q2244" s="17"/>
      <c r="R2244" s="17"/>
      <c r="S2244" s="17"/>
      <c r="T2244" s="17"/>
      <c r="U2244" s="17"/>
      <c r="V2244" s="17"/>
      <c r="W2244" s="17"/>
      <c r="X2244" s="17"/>
      <c r="Y2244" s="17"/>
      <c r="Z2244" s="17"/>
    </row>
    <row r="2245">
      <c r="A2245" s="24"/>
      <c r="B2245" s="477"/>
      <c r="C2245" s="26"/>
      <c r="D2245" s="27"/>
      <c r="E2245" s="27"/>
      <c r="F2245" s="27"/>
      <c r="G2245" s="27"/>
      <c r="H2245" s="28"/>
      <c r="I2245" s="29"/>
      <c r="J2245" s="30"/>
      <c r="K2245" s="17"/>
      <c r="L2245" s="17"/>
      <c r="M2245" s="17"/>
      <c r="N2245" s="17"/>
      <c r="O2245" s="17"/>
      <c r="P2245" s="17"/>
      <c r="Q2245" s="17"/>
      <c r="R2245" s="17"/>
      <c r="S2245" s="17"/>
      <c r="T2245" s="17"/>
      <c r="U2245" s="17"/>
      <c r="V2245" s="17"/>
      <c r="W2245" s="17"/>
      <c r="X2245" s="17"/>
      <c r="Y2245" s="17"/>
      <c r="Z2245" s="17"/>
    </row>
    <row r="2246">
      <c r="A2246" s="24"/>
      <c r="B2246" s="477"/>
      <c r="C2246" s="26"/>
      <c r="D2246" s="27"/>
      <c r="E2246" s="27"/>
      <c r="F2246" s="27"/>
      <c r="G2246" s="27"/>
      <c r="H2246" s="28"/>
      <c r="I2246" s="29"/>
      <c r="J2246" s="30"/>
      <c r="K2246" s="17"/>
      <c r="L2246" s="17"/>
      <c r="M2246" s="17"/>
      <c r="N2246" s="17"/>
      <c r="O2246" s="17"/>
      <c r="P2246" s="17"/>
      <c r="Q2246" s="17"/>
      <c r="R2246" s="17"/>
      <c r="S2246" s="17"/>
      <c r="T2246" s="17"/>
      <c r="U2246" s="17"/>
      <c r="V2246" s="17"/>
      <c r="W2246" s="17"/>
      <c r="X2246" s="17"/>
      <c r="Y2246" s="17"/>
      <c r="Z2246" s="17"/>
    </row>
    <row r="2247">
      <c r="A2247" s="24"/>
      <c r="B2247" s="477"/>
      <c r="C2247" s="26"/>
      <c r="D2247" s="27"/>
      <c r="E2247" s="27"/>
      <c r="F2247" s="27"/>
      <c r="G2247" s="27"/>
      <c r="H2247" s="28"/>
      <c r="I2247" s="29"/>
      <c r="J2247" s="30"/>
      <c r="K2247" s="17"/>
      <c r="L2247" s="17"/>
      <c r="M2247" s="17"/>
      <c r="N2247" s="17"/>
      <c r="O2247" s="17"/>
      <c r="P2247" s="17"/>
      <c r="Q2247" s="17"/>
      <c r="R2247" s="17"/>
      <c r="S2247" s="17"/>
      <c r="T2247" s="17"/>
      <c r="U2247" s="17"/>
      <c r="V2247" s="17"/>
      <c r="W2247" s="17"/>
      <c r="X2247" s="17"/>
      <c r="Y2247" s="17"/>
      <c r="Z2247" s="17"/>
    </row>
    <row r="2248">
      <c r="A2248" s="24"/>
      <c r="B2248" s="477"/>
      <c r="C2248" s="26"/>
      <c r="D2248" s="27"/>
      <c r="E2248" s="27"/>
      <c r="F2248" s="27"/>
      <c r="G2248" s="27"/>
      <c r="H2248" s="28"/>
      <c r="I2248" s="29"/>
      <c r="J2248" s="30"/>
      <c r="K2248" s="17"/>
      <c r="L2248" s="17"/>
      <c r="M2248" s="17"/>
      <c r="N2248" s="17"/>
      <c r="O2248" s="17"/>
      <c r="P2248" s="17"/>
      <c r="Q2248" s="17"/>
      <c r="R2248" s="17"/>
      <c r="S2248" s="17"/>
      <c r="T2248" s="17"/>
      <c r="U2248" s="17"/>
      <c r="V2248" s="17"/>
      <c r="W2248" s="17"/>
      <c r="X2248" s="17"/>
      <c r="Y2248" s="17"/>
      <c r="Z2248" s="17"/>
    </row>
    <row r="2249">
      <c r="A2249" s="24"/>
      <c r="B2249" s="477"/>
      <c r="C2249" s="26"/>
      <c r="D2249" s="27"/>
      <c r="E2249" s="27"/>
      <c r="F2249" s="27"/>
      <c r="G2249" s="27"/>
      <c r="H2249" s="28"/>
      <c r="I2249" s="29"/>
      <c r="J2249" s="30"/>
      <c r="K2249" s="17"/>
      <c r="L2249" s="17"/>
      <c r="M2249" s="17"/>
      <c r="N2249" s="17"/>
      <c r="O2249" s="17"/>
      <c r="P2249" s="17"/>
      <c r="Q2249" s="17"/>
      <c r="R2249" s="17"/>
      <c r="S2249" s="17"/>
      <c r="T2249" s="17"/>
      <c r="U2249" s="17"/>
      <c r="V2249" s="17"/>
      <c r="W2249" s="17"/>
      <c r="X2249" s="17"/>
      <c r="Y2249" s="17"/>
      <c r="Z2249" s="17"/>
    </row>
    <row r="2250">
      <c r="A2250" s="24"/>
      <c r="B2250" s="477"/>
      <c r="C2250" s="26"/>
      <c r="D2250" s="27"/>
      <c r="E2250" s="27"/>
      <c r="F2250" s="27"/>
      <c r="G2250" s="27"/>
      <c r="H2250" s="28"/>
      <c r="I2250" s="29"/>
      <c r="J2250" s="30"/>
      <c r="K2250" s="17"/>
      <c r="L2250" s="17"/>
      <c r="M2250" s="17"/>
      <c r="N2250" s="17"/>
      <c r="O2250" s="17"/>
      <c r="P2250" s="17"/>
      <c r="Q2250" s="17"/>
      <c r="R2250" s="17"/>
      <c r="S2250" s="17"/>
      <c r="T2250" s="17"/>
      <c r="U2250" s="17"/>
      <c r="V2250" s="17"/>
      <c r="W2250" s="17"/>
      <c r="X2250" s="17"/>
      <c r="Y2250" s="17"/>
      <c r="Z2250" s="17"/>
    </row>
    <row r="2251">
      <c r="A2251" s="24"/>
      <c r="B2251" s="477"/>
      <c r="C2251" s="26"/>
      <c r="D2251" s="27"/>
      <c r="E2251" s="27"/>
      <c r="F2251" s="27"/>
      <c r="G2251" s="27"/>
      <c r="H2251" s="28"/>
      <c r="I2251" s="29"/>
      <c r="J2251" s="30"/>
      <c r="K2251" s="17"/>
      <c r="L2251" s="17"/>
      <c r="M2251" s="17"/>
      <c r="N2251" s="17"/>
      <c r="O2251" s="17"/>
      <c r="P2251" s="17"/>
      <c r="Q2251" s="17"/>
      <c r="R2251" s="17"/>
      <c r="S2251" s="17"/>
      <c r="T2251" s="17"/>
      <c r="U2251" s="17"/>
      <c r="V2251" s="17"/>
      <c r="W2251" s="17"/>
      <c r="X2251" s="17"/>
      <c r="Y2251" s="17"/>
      <c r="Z2251" s="17"/>
    </row>
    <row r="2252">
      <c r="A2252" s="24"/>
      <c r="B2252" s="477"/>
      <c r="C2252" s="26"/>
      <c r="D2252" s="27"/>
      <c r="E2252" s="27"/>
      <c r="F2252" s="27"/>
      <c r="G2252" s="27"/>
      <c r="H2252" s="28"/>
      <c r="I2252" s="29"/>
      <c r="J2252" s="30"/>
      <c r="K2252" s="17"/>
      <c r="L2252" s="17"/>
      <c r="M2252" s="17"/>
      <c r="N2252" s="17"/>
      <c r="O2252" s="17"/>
      <c r="P2252" s="17"/>
      <c r="Q2252" s="17"/>
      <c r="R2252" s="17"/>
      <c r="S2252" s="17"/>
      <c r="T2252" s="17"/>
      <c r="U2252" s="17"/>
      <c r="V2252" s="17"/>
      <c r="W2252" s="17"/>
      <c r="X2252" s="17"/>
      <c r="Y2252" s="17"/>
      <c r="Z2252" s="17"/>
    </row>
    <row r="2253">
      <c r="A2253" s="24"/>
      <c r="B2253" s="477"/>
      <c r="C2253" s="26"/>
      <c r="D2253" s="27"/>
      <c r="E2253" s="27"/>
      <c r="F2253" s="27"/>
      <c r="G2253" s="27"/>
      <c r="H2253" s="28"/>
      <c r="I2253" s="29"/>
      <c r="J2253" s="30"/>
      <c r="K2253" s="17"/>
      <c r="L2253" s="17"/>
      <c r="M2253" s="17"/>
      <c r="N2253" s="17"/>
      <c r="O2253" s="17"/>
      <c r="P2253" s="17"/>
      <c r="Q2253" s="17"/>
      <c r="R2253" s="17"/>
      <c r="S2253" s="17"/>
      <c r="T2253" s="17"/>
      <c r="U2253" s="17"/>
      <c r="V2253" s="17"/>
      <c r="W2253" s="17"/>
      <c r="X2253" s="17"/>
      <c r="Y2253" s="17"/>
      <c r="Z2253" s="17"/>
    </row>
    <row r="2254">
      <c r="A2254" s="24"/>
      <c r="B2254" s="477"/>
      <c r="C2254" s="26"/>
      <c r="D2254" s="27"/>
      <c r="E2254" s="27"/>
      <c r="F2254" s="27"/>
      <c r="G2254" s="27"/>
      <c r="H2254" s="28"/>
      <c r="I2254" s="29"/>
      <c r="J2254" s="30"/>
      <c r="K2254" s="17"/>
      <c r="L2254" s="17"/>
      <c r="M2254" s="17"/>
      <c r="N2254" s="17"/>
      <c r="O2254" s="17"/>
      <c r="P2254" s="17"/>
      <c r="Q2254" s="17"/>
      <c r="R2254" s="17"/>
      <c r="S2254" s="17"/>
      <c r="T2254" s="17"/>
      <c r="U2254" s="17"/>
      <c r="V2254" s="17"/>
      <c r="W2254" s="17"/>
      <c r="X2254" s="17"/>
      <c r="Y2254" s="17"/>
      <c r="Z2254" s="17"/>
    </row>
    <row r="2255">
      <c r="A2255" s="24"/>
      <c r="B2255" s="477"/>
      <c r="C2255" s="26"/>
      <c r="D2255" s="27"/>
      <c r="E2255" s="27"/>
      <c r="F2255" s="27"/>
      <c r="G2255" s="27"/>
      <c r="H2255" s="28"/>
      <c r="I2255" s="29"/>
      <c r="J2255" s="30"/>
      <c r="K2255" s="17"/>
      <c r="L2255" s="17"/>
      <c r="M2255" s="17"/>
      <c r="N2255" s="17"/>
      <c r="O2255" s="17"/>
      <c r="P2255" s="17"/>
      <c r="Q2255" s="17"/>
      <c r="R2255" s="17"/>
      <c r="S2255" s="17"/>
      <c r="T2255" s="17"/>
      <c r="U2255" s="17"/>
      <c r="V2255" s="17"/>
      <c r="W2255" s="17"/>
      <c r="X2255" s="17"/>
      <c r="Y2255" s="17"/>
      <c r="Z2255" s="17"/>
    </row>
    <row r="2256">
      <c r="A2256" s="24"/>
      <c r="B2256" s="477"/>
      <c r="C2256" s="26"/>
      <c r="D2256" s="27"/>
      <c r="E2256" s="27"/>
      <c r="F2256" s="27"/>
      <c r="G2256" s="27"/>
      <c r="H2256" s="28"/>
      <c r="I2256" s="29"/>
      <c r="J2256" s="30"/>
      <c r="K2256" s="17"/>
      <c r="L2256" s="17"/>
      <c r="M2256" s="17"/>
      <c r="N2256" s="17"/>
      <c r="O2256" s="17"/>
      <c r="P2256" s="17"/>
      <c r="Q2256" s="17"/>
      <c r="R2256" s="17"/>
      <c r="S2256" s="17"/>
      <c r="T2256" s="17"/>
      <c r="U2256" s="17"/>
      <c r="V2256" s="17"/>
      <c r="W2256" s="17"/>
      <c r="X2256" s="17"/>
      <c r="Y2256" s="17"/>
      <c r="Z2256" s="17"/>
    </row>
    <row r="2257">
      <c r="A2257" s="24"/>
      <c r="B2257" s="477"/>
      <c r="C2257" s="26"/>
      <c r="D2257" s="27"/>
      <c r="E2257" s="27"/>
      <c r="F2257" s="27"/>
      <c r="G2257" s="27"/>
      <c r="H2257" s="28"/>
      <c r="I2257" s="29"/>
      <c r="J2257" s="30"/>
      <c r="K2257" s="17"/>
      <c r="L2257" s="17"/>
      <c r="M2257" s="17"/>
      <c r="N2257" s="17"/>
      <c r="O2257" s="17"/>
      <c r="P2257" s="17"/>
      <c r="Q2257" s="17"/>
      <c r="R2257" s="17"/>
      <c r="S2257" s="17"/>
      <c r="T2257" s="17"/>
      <c r="U2257" s="17"/>
      <c r="V2257" s="17"/>
      <c r="W2257" s="17"/>
      <c r="X2257" s="17"/>
      <c r="Y2257" s="17"/>
      <c r="Z2257" s="17"/>
    </row>
    <row r="2258">
      <c r="A2258" s="24"/>
      <c r="B2258" s="477"/>
      <c r="C2258" s="26"/>
      <c r="D2258" s="27"/>
      <c r="E2258" s="27"/>
      <c r="F2258" s="27"/>
      <c r="G2258" s="27"/>
      <c r="H2258" s="28"/>
      <c r="I2258" s="29"/>
      <c r="J2258" s="30"/>
      <c r="K2258" s="17"/>
      <c r="L2258" s="17"/>
      <c r="M2258" s="17"/>
      <c r="N2258" s="17"/>
      <c r="O2258" s="17"/>
      <c r="P2258" s="17"/>
      <c r="Q2258" s="17"/>
      <c r="R2258" s="17"/>
      <c r="S2258" s="17"/>
      <c r="T2258" s="17"/>
      <c r="U2258" s="17"/>
      <c r="V2258" s="17"/>
      <c r="W2258" s="17"/>
      <c r="X2258" s="17"/>
      <c r="Y2258" s="17"/>
      <c r="Z2258" s="17"/>
    </row>
    <row r="2259">
      <c r="A2259" s="24"/>
      <c r="B2259" s="477"/>
      <c r="C2259" s="26"/>
      <c r="D2259" s="27"/>
      <c r="E2259" s="27"/>
      <c r="F2259" s="27"/>
      <c r="G2259" s="27"/>
      <c r="H2259" s="28"/>
      <c r="I2259" s="29"/>
      <c r="J2259" s="30"/>
      <c r="K2259" s="17"/>
      <c r="L2259" s="17"/>
      <c r="M2259" s="17"/>
      <c r="N2259" s="17"/>
      <c r="O2259" s="17"/>
      <c r="P2259" s="17"/>
      <c r="Q2259" s="17"/>
      <c r="R2259" s="17"/>
      <c r="S2259" s="17"/>
      <c r="T2259" s="17"/>
      <c r="U2259" s="17"/>
      <c r="V2259" s="17"/>
      <c r="W2259" s="17"/>
      <c r="X2259" s="17"/>
      <c r="Y2259" s="17"/>
      <c r="Z2259" s="17"/>
    </row>
    <row r="2260">
      <c r="A2260" s="24"/>
      <c r="B2260" s="477"/>
      <c r="C2260" s="26"/>
      <c r="D2260" s="27"/>
      <c r="E2260" s="27"/>
      <c r="F2260" s="27"/>
      <c r="G2260" s="27"/>
      <c r="H2260" s="28"/>
      <c r="I2260" s="29"/>
      <c r="J2260" s="30"/>
      <c r="K2260" s="17"/>
      <c r="L2260" s="17"/>
      <c r="M2260" s="17"/>
      <c r="N2260" s="17"/>
      <c r="O2260" s="17"/>
      <c r="P2260" s="17"/>
      <c r="Q2260" s="17"/>
      <c r="R2260" s="17"/>
      <c r="S2260" s="17"/>
      <c r="T2260" s="17"/>
      <c r="U2260" s="17"/>
      <c r="V2260" s="17"/>
      <c r="W2260" s="17"/>
      <c r="X2260" s="17"/>
      <c r="Y2260" s="17"/>
      <c r="Z2260" s="17"/>
    </row>
    <row r="2261">
      <c r="A2261" s="24"/>
      <c r="B2261" s="477"/>
      <c r="C2261" s="26"/>
      <c r="D2261" s="27"/>
      <c r="E2261" s="27"/>
      <c r="F2261" s="27"/>
      <c r="G2261" s="27"/>
      <c r="H2261" s="28"/>
      <c r="I2261" s="29"/>
      <c r="J2261" s="30"/>
      <c r="K2261" s="17"/>
      <c r="L2261" s="17"/>
      <c r="M2261" s="17"/>
      <c r="N2261" s="17"/>
      <c r="O2261" s="17"/>
      <c r="P2261" s="17"/>
      <c r="Q2261" s="17"/>
      <c r="R2261" s="17"/>
      <c r="S2261" s="17"/>
      <c r="T2261" s="17"/>
      <c r="U2261" s="17"/>
      <c r="V2261" s="17"/>
      <c r="W2261" s="17"/>
      <c r="X2261" s="17"/>
      <c r="Y2261" s="17"/>
      <c r="Z2261" s="17"/>
    </row>
    <row r="2262">
      <c r="A2262" s="24"/>
      <c r="B2262" s="477"/>
      <c r="C2262" s="26"/>
      <c r="D2262" s="27"/>
      <c r="E2262" s="27"/>
      <c r="F2262" s="27"/>
      <c r="G2262" s="27"/>
      <c r="H2262" s="28"/>
      <c r="I2262" s="29"/>
      <c r="J2262" s="30"/>
      <c r="K2262" s="17"/>
      <c r="L2262" s="17"/>
      <c r="M2262" s="17"/>
      <c r="N2262" s="17"/>
      <c r="O2262" s="17"/>
      <c r="P2262" s="17"/>
      <c r="Q2262" s="17"/>
      <c r="R2262" s="17"/>
      <c r="S2262" s="17"/>
      <c r="T2262" s="17"/>
      <c r="U2262" s="17"/>
      <c r="V2262" s="17"/>
      <c r="W2262" s="17"/>
      <c r="X2262" s="17"/>
      <c r="Y2262" s="17"/>
      <c r="Z2262" s="17"/>
    </row>
    <row r="2263">
      <c r="A2263" s="24"/>
      <c r="B2263" s="477"/>
      <c r="C2263" s="26"/>
      <c r="D2263" s="27"/>
      <c r="E2263" s="27"/>
      <c r="F2263" s="27"/>
      <c r="G2263" s="27"/>
      <c r="H2263" s="28"/>
      <c r="I2263" s="29"/>
      <c r="J2263" s="30"/>
      <c r="K2263" s="17"/>
      <c r="L2263" s="17"/>
      <c r="M2263" s="17"/>
      <c r="N2263" s="17"/>
      <c r="O2263" s="17"/>
      <c r="P2263" s="17"/>
      <c r="Q2263" s="17"/>
      <c r="R2263" s="17"/>
      <c r="S2263" s="17"/>
      <c r="T2263" s="17"/>
      <c r="U2263" s="17"/>
      <c r="V2263" s="17"/>
      <c r="W2263" s="17"/>
      <c r="X2263" s="17"/>
      <c r="Y2263" s="17"/>
      <c r="Z2263" s="17"/>
    </row>
    <row r="2264">
      <c r="A2264" s="24"/>
      <c r="B2264" s="477"/>
      <c r="C2264" s="26"/>
      <c r="D2264" s="27"/>
      <c r="E2264" s="27"/>
      <c r="F2264" s="27"/>
      <c r="G2264" s="27"/>
      <c r="H2264" s="28"/>
      <c r="I2264" s="29"/>
      <c r="J2264" s="30"/>
      <c r="K2264" s="17"/>
      <c r="L2264" s="17"/>
      <c r="M2264" s="17"/>
      <c r="N2264" s="17"/>
      <c r="O2264" s="17"/>
      <c r="P2264" s="17"/>
      <c r="Q2264" s="17"/>
      <c r="R2264" s="17"/>
      <c r="S2264" s="17"/>
      <c r="T2264" s="17"/>
      <c r="U2264" s="17"/>
      <c r="V2264" s="17"/>
      <c r="W2264" s="17"/>
      <c r="X2264" s="17"/>
      <c r="Y2264" s="17"/>
      <c r="Z2264" s="17"/>
    </row>
    <row r="2265">
      <c r="A2265" s="24"/>
      <c r="B2265" s="477"/>
      <c r="C2265" s="26"/>
      <c r="D2265" s="27"/>
      <c r="E2265" s="27"/>
      <c r="F2265" s="27"/>
      <c r="G2265" s="27"/>
      <c r="H2265" s="28"/>
      <c r="I2265" s="29"/>
      <c r="J2265" s="30"/>
      <c r="K2265" s="17"/>
      <c r="L2265" s="17"/>
      <c r="M2265" s="17"/>
      <c r="N2265" s="17"/>
      <c r="O2265" s="17"/>
      <c r="P2265" s="17"/>
      <c r="Q2265" s="17"/>
      <c r="R2265" s="17"/>
      <c r="S2265" s="17"/>
      <c r="T2265" s="17"/>
      <c r="U2265" s="17"/>
      <c r="V2265" s="17"/>
      <c r="W2265" s="17"/>
      <c r="X2265" s="17"/>
      <c r="Y2265" s="17"/>
      <c r="Z2265" s="17"/>
    </row>
    <row r="2266">
      <c r="A2266" s="24"/>
      <c r="B2266" s="477"/>
      <c r="C2266" s="26"/>
      <c r="D2266" s="27"/>
      <c r="E2266" s="27"/>
      <c r="F2266" s="27"/>
      <c r="G2266" s="27"/>
      <c r="H2266" s="28"/>
      <c r="I2266" s="29"/>
      <c r="J2266" s="30"/>
      <c r="K2266" s="17"/>
      <c r="L2266" s="17"/>
      <c r="M2266" s="17"/>
      <c r="N2266" s="17"/>
      <c r="O2266" s="17"/>
      <c r="P2266" s="17"/>
      <c r="Q2266" s="17"/>
      <c r="R2266" s="17"/>
      <c r="S2266" s="17"/>
      <c r="T2266" s="17"/>
      <c r="U2266" s="17"/>
      <c r="V2266" s="17"/>
      <c r="W2266" s="17"/>
      <c r="X2266" s="17"/>
      <c r="Y2266" s="17"/>
      <c r="Z2266" s="17"/>
    </row>
    <row r="2267">
      <c r="A2267" s="24"/>
      <c r="B2267" s="477"/>
      <c r="C2267" s="26"/>
      <c r="D2267" s="27"/>
      <c r="E2267" s="27"/>
      <c r="F2267" s="27"/>
      <c r="G2267" s="27"/>
      <c r="H2267" s="28"/>
      <c r="I2267" s="29"/>
      <c r="J2267" s="30"/>
      <c r="K2267" s="17"/>
      <c r="L2267" s="17"/>
      <c r="M2267" s="17"/>
      <c r="N2267" s="17"/>
      <c r="O2267" s="17"/>
      <c r="P2267" s="17"/>
      <c r="Q2267" s="17"/>
      <c r="R2267" s="17"/>
      <c r="S2267" s="17"/>
      <c r="T2267" s="17"/>
      <c r="U2267" s="17"/>
      <c r="V2267" s="17"/>
      <c r="W2267" s="17"/>
      <c r="X2267" s="17"/>
      <c r="Y2267" s="17"/>
      <c r="Z2267" s="17"/>
    </row>
    <row r="2268">
      <c r="A2268" s="24"/>
      <c r="B2268" s="477"/>
      <c r="C2268" s="26"/>
      <c r="D2268" s="27"/>
      <c r="E2268" s="27"/>
      <c r="F2268" s="27"/>
      <c r="G2268" s="27"/>
      <c r="H2268" s="28"/>
      <c r="I2268" s="29"/>
      <c r="J2268" s="30"/>
      <c r="K2268" s="17"/>
      <c r="L2268" s="17"/>
      <c r="M2268" s="17"/>
      <c r="N2268" s="17"/>
      <c r="O2268" s="17"/>
      <c r="P2268" s="17"/>
      <c r="Q2268" s="17"/>
      <c r="R2268" s="17"/>
      <c r="S2268" s="17"/>
      <c r="T2268" s="17"/>
      <c r="U2268" s="17"/>
      <c r="V2268" s="17"/>
      <c r="W2268" s="17"/>
      <c r="X2268" s="17"/>
      <c r="Y2268" s="17"/>
      <c r="Z2268" s="17"/>
    </row>
    <row r="2269">
      <c r="A2269" s="24"/>
      <c r="B2269" s="477"/>
      <c r="C2269" s="26"/>
      <c r="D2269" s="27"/>
      <c r="E2269" s="27"/>
      <c r="F2269" s="27"/>
      <c r="G2269" s="27"/>
      <c r="H2269" s="28"/>
      <c r="I2269" s="29"/>
      <c r="J2269" s="30"/>
      <c r="K2269" s="17"/>
      <c r="L2269" s="17"/>
      <c r="M2269" s="17"/>
      <c r="N2269" s="17"/>
      <c r="O2269" s="17"/>
      <c r="P2269" s="17"/>
      <c r="Q2269" s="17"/>
      <c r="R2269" s="17"/>
      <c r="S2269" s="17"/>
      <c r="T2269" s="17"/>
      <c r="U2269" s="17"/>
      <c r="V2269" s="17"/>
      <c r="W2269" s="17"/>
      <c r="X2269" s="17"/>
      <c r="Y2269" s="17"/>
      <c r="Z2269" s="17"/>
    </row>
    <row r="2270">
      <c r="A2270" s="24"/>
      <c r="B2270" s="477"/>
      <c r="C2270" s="26"/>
      <c r="D2270" s="27"/>
      <c r="E2270" s="27"/>
      <c r="F2270" s="27"/>
      <c r="G2270" s="27"/>
      <c r="H2270" s="28"/>
      <c r="I2270" s="29"/>
      <c r="J2270" s="30"/>
      <c r="K2270" s="17"/>
      <c r="L2270" s="17"/>
      <c r="M2270" s="17"/>
      <c r="N2270" s="17"/>
      <c r="O2270" s="17"/>
      <c r="P2270" s="17"/>
      <c r="Q2270" s="17"/>
      <c r="R2270" s="17"/>
      <c r="S2270" s="17"/>
      <c r="T2270" s="17"/>
      <c r="U2270" s="17"/>
      <c r="V2270" s="17"/>
      <c r="W2270" s="17"/>
      <c r="X2270" s="17"/>
      <c r="Y2270" s="17"/>
      <c r="Z2270" s="17"/>
    </row>
    <row r="2271">
      <c r="A2271" s="24"/>
      <c r="B2271" s="477"/>
      <c r="C2271" s="26"/>
      <c r="D2271" s="27"/>
      <c r="E2271" s="27"/>
      <c r="F2271" s="27"/>
      <c r="G2271" s="27"/>
      <c r="H2271" s="28"/>
      <c r="I2271" s="29"/>
      <c r="J2271" s="30"/>
      <c r="K2271" s="17"/>
      <c r="L2271" s="17"/>
      <c r="M2271" s="17"/>
      <c r="N2271" s="17"/>
      <c r="O2271" s="17"/>
      <c r="P2271" s="17"/>
      <c r="Q2271" s="17"/>
      <c r="R2271" s="17"/>
      <c r="S2271" s="17"/>
      <c r="T2271" s="17"/>
      <c r="U2271" s="17"/>
      <c r="V2271" s="17"/>
      <c r="W2271" s="17"/>
      <c r="X2271" s="17"/>
      <c r="Y2271" s="17"/>
      <c r="Z2271" s="17"/>
    </row>
    <row r="2272">
      <c r="A2272" s="24"/>
      <c r="B2272" s="477"/>
      <c r="C2272" s="26"/>
      <c r="D2272" s="27"/>
      <c r="E2272" s="27"/>
      <c r="F2272" s="27"/>
      <c r="G2272" s="27"/>
      <c r="H2272" s="28"/>
      <c r="I2272" s="29"/>
      <c r="J2272" s="30"/>
      <c r="K2272" s="17"/>
      <c r="L2272" s="17"/>
      <c r="M2272" s="17"/>
      <c r="N2272" s="17"/>
      <c r="O2272" s="17"/>
      <c r="P2272" s="17"/>
      <c r="Q2272" s="17"/>
      <c r="R2272" s="17"/>
      <c r="S2272" s="17"/>
      <c r="T2272" s="17"/>
      <c r="U2272" s="17"/>
      <c r="V2272" s="17"/>
      <c r="W2272" s="17"/>
      <c r="X2272" s="17"/>
      <c r="Y2272" s="17"/>
      <c r="Z2272" s="17"/>
    </row>
    <row r="2273">
      <c r="A2273" s="24"/>
      <c r="B2273" s="477"/>
      <c r="C2273" s="26"/>
      <c r="D2273" s="27"/>
      <c r="E2273" s="27"/>
      <c r="F2273" s="27"/>
      <c r="G2273" s="27"/>
      <c r="H2273" s="28"/>
      <c r="I2273" s="29"/>
      <c r="J2273" s="30"/>
      <c r="K2273" s="17"/>
      <c r="L2273" s="17"/>
      <c r="M2273" s="17"/>
      <c r="N2273" s="17"/>
      <c r="O2273" s="17"/>
      <c r="P2273" s="17"/>
      <c r="Q2273" s="17"/>
      <c r="R2273" s="17"/>
      <c r="S2273" s="17"/>
      <c r="T2273" s="17"/>
      <c r="U2273" s="17"/>
      <c r="V2273" s="17"/>
      <c r="W2273" s="17"/>
      <c r="X2273" s="17"/>
      <c r="Y2273" s="17"/>
      <c r="Z2273" s="17"/>
    </row>
    <row r="2274">
      <c r="A2274" s="24"/>
      <c r="B2274" s="477"/>
      <c r="C2274" s="26"/>
      <c r="D2274" s="27"/>
      <c r="E2274" s="27"/>
      <c r="F2274" s="27"/>
      <c r="G2274" s="27"/>
      <c r="H2274" s="28"/>
      <c r="I2274" s="29"/>
      <c r="J2274" s="30"/>
      <c r="K2274" s="17"/>
      <c r="L2274" s="17"/>
      <c r="M2274" s="17"/>
      <c r="N2274" s="17"/>
      <c r="O2274" s="17"/>
      <c r="P2274" s="17"/>
      <c r="Q2274" s="17"/>
      <c r="R2274" s="17"/>
      <c r="S2274" s="17"/>
      <c r="T2274" s="17"/>
      <c r="U2274" s="17"/>
      <c r="V2274" s="17"/>
      <c r="W2274" s="17"/>
      <c r="X2274" s="17"/>
      <c r="Y2274" s="17"/>
      <c r="Z2274" s="17"/>
    </row>
    <row r="2275">
      <c r="A2275" s="24"/>
      <c r="B2275" s="477"/>
      <c r="C2275" s="26"/>
      <c r="D2275" s="27"/>
      <c r="E2275" s="27"/>
      <c r="F2275" s="27"/>
      <c r="G2275" s="27"/>
      <c r="H2275" s="28"/>
      <c r="I2275" s="29"/>
      <c r="J2275" s="30"/>
      <c r="K2275" s="17"/>
      <c r="L2275" s="17"/>
      <c r="M2275" s="17"/>
      <c r="N2275" s="17"/>
      <c r="O2275" s="17"/>
      <c r="P2275" s="17"/>
      <c r="Q2275" s="17"/>
      <c r="R2275" s="17"/>
      <c r="S2275" s="17"/>
      <c r="T2275" s="17"/>
      <c r="U2275" s="17"/>
      <c r="V2275" s="17"/>
      <c r="W2275" s="17"/>
      <c r="X2275" s="17"/>
      <c r="Y2275" s="17"/>
      <c r="Z2275" s="17"/>
    </row>
    <row r="2276">
      <c r="A2276" s="24"/>
      <c r="B2276" s="477"/>
      <c r="C2276" s="26"/>
      <c r="D2276" s="27"/>
      <c r="E2276" s="27"/>
      <c r="F2276" s="27"/>
      <c r="G2276" s="27"/>
      <c r="H2276" s="28"/>
      <c r="I2276" s="29"/>
      <c r="J2276" s="30"/>
      <c r="K2276" s="17"/>
      <c r="L2276" s="17"/>
      <c r="M2276" s="17"/>
      <c r="N2276" s="17"/>
      <c r="O2276" s="17"/>
      <c r="P2276" s="17"/>
      <c r="Q2276" s="17"/>
      <c r="R2276" s="17"/>
      <c r="S2276" s="17"/>
      <c r="T2276" s="17"/>
      <c r="U2276" s="17"/>
      <c r="V2276" s="17"/>
      <c r="W2276" s="17"/>
      <c r="X2276" s="17"/>
      <c r="Y2276" s="17"/>
      <c r="Z2276" s="17"/>
    </row>
    <row r="2277">
      <c r="A2277" s="24"/>
      <c r="B2277" s="477"/>
      <c r="C2277" s="26"/>
      <c r="D2277" s="27"/>
      <c r="E2277" s="27"/>
      <c r="F2277" s="27"/>
      <c r="G2277" s="27"/>
      <c r="H2277" s="28"/>
      <c r="I2277" s="29"/>
      <c r="J2277" s="30"/>
      <c r="K2277" s="17"/>
      <c r="L2277" s="17"/>
      <c r="M2277" s="17"/>
      <c r="N2277" s="17"/>
      <c r="O2277" s="17"/>
      <c r="P2277" s="17"/>
      <c r="Q2277" s="17"/>
      <c r="R2277" s="17"/>
      <c r="S2277" s="17"/>
      <c r="T2277" s="17"/>
      <c r="U2277" s="17"/>
      <c r="V2277" s="17"/>
      <c r="W2277" s="17"/>
      <c r="X2277" s="17"/>
      <c r="Y2277" s="17"/>
      <c r="Z2277" s="17"/>
    </row>
    <row r="2278">
      <c r="A2278" s="24"/>
      <c r="B2278" s="477"/>
      <c r="C2278" s="26"/>
      <c r="D2278" s="27"/>
      <c r="E2278" s="27"/>
      <c r="F2278" s="27"/>
      <c r="G2278" s="27"/>
      <c r="H2278" s="28"/>
      <c r="I2278" s="29"/>
      <c r="J2278" s="30"/>
      <c r="K2278" s="17"/>
      <c r="L2278" s="17"/>
      <c r="M2278" s="17"/>
      <c r="N2278" s="17"/>
      <c r="O2278" s="17"/>
      <c r="P2278" s="17"/>
      <c r="Q2278" s="17"/>
      <c r="R2278" s="17"/>
      <c r="S2278" s="17"/>
      <c r="T2278" s="17"/>
      <c r="U2278" s="17"/>
      <c r="V2278" s="17"/>
      <c r="W2278" s="17"/>
      <c r="X2278" s="17"/>
      <c r="Y2278" s="17"/>
      <c r="Z2278" s="17"/>
    </row>
    <row r="2279">
      <c r="A2279" s="24"/>
      <c r="B2279" s="477"/>
      <c r="C2279" s="26"/>
      <c r="D2279" s="27"/>
      <c r="E2279" s="27"/>
      <c r="F2279" s="27"/>
      <c r="G2279" s="27"/>
      <c r="H2279" s="28"/>
      <c r="I2279" s="29"/>
      <c r="J2279" s="30"/>
      <c r="K2279" s="17"/>
      <c r="L2279" s="17"/>
      <c r="M2279" s="17"/>
      <c r="N2279" s="17"/>
      <c r="O2279" s="17"/>
      <c r="P2279" s="17"/>
      <c r="Q2279" s="17"/>
      <c r="R2279" s="17"/>
      <c r="S2279" s="17"/>
      <c r="T2279" s="17"/>
      <c r="U2279" s="17"/>
      <c r="V2279" s="17"/>
      <c r="W2279" s="17"/>
      <c r="X2279" s="17"/>
      <c r="Y2279" s="17"/>
      <c r="Z2279" s="17"/>
    </row>
    <row r="2280">
      <c r="A2280" s="24"/>
      <c r="B2280" s="477"/>
      <c r="C2280" s="26"/>
      <c r="D2280" s="27"/>
      <c r="E2280" s="27"/>
      <c r="F2280" s="27"/>
      <c r="G2280" s="27"/>
      <c r="H2280" s="28"/>
      <c r="I2280" s="29"/>
      <c r="J2280" s="30"/>
      <c r="K2280" s="17"/>
      <c r="L2280" s="17"/>
      <c r="M2280" s="17"/>
      <c r="N2280" s="17"/>
      <c r="O2280" s="17"/>
      <c r="P2280" s="17"/>
      <c r="Q2280" s="17"/>
      <c r="R2280" s="17"/>
      <c r="S2280" s="17"/>
      <c r="T2280" s="17"/>
      <c r="U2280" s="17"/>
      <c r="V2280" s="17"/>
      <c r="W2280" s="17"/>
      <c r="X2280" s="17"/>
      <c r="Y2280" s="17"/>
      <c r="Z2280" s="17"/>
    </row>
    <row r="2281">
      <c r="A2281" s="24"/>
      <c r="B2281" s="477"/>
      <c r="C2281" s="26"/>
      <c r="D2281" s="27"/>
      <c r="E2281" s="27"/>
      <c r="F2281" s="27"/>
      <c r="G2281" s="27"/>
      <c r="H2281" s="28"/>
      <c r="I2281" s="29"/>
      <c r="J2281" s="30"/>
      <c r="K2281" s="17"/>
      <c r="L2281" s="17"/>
      <c r="M2281" s="17"/>
      <c r="N2281" s="17"/>
      <c r="O2281" s="17"/>
      <c r="P2281" s="17"/>
      <c r="Q2281" s="17"/>
      <c r="R2281" s="17"/>
      <c r="S2281" s="17"/>
      <c r="T2281" s="17"/>
      <c r="U2281" s="17"/>
      <c r="V2281" s="17"/>
      <c r="W2281" s="17"/>
      <c r="X2281" s="17"/>
      <c r="Y2281" s="17"/>
      <c r="Z2281" s="17"/>
    </row>
    <row r="2282">
      <c r="A2282" s="24"/>
      <c r="B2282" s="477"/>
      <c r="C2282" s="26"/>
      <c r="D2282" s="27"/>
      <c r="E2282" s="27"/>
      <c r="F2282" s="27"/>
      <c r="G2282" s="27"/>
      <c r="H2282" s="28"/>
      <c r="I2282" s="29"/>
      <c r="J2282" s="30"/>
      <c r="K2282" s="17"/>
      <c r="L2282" s="17"/>
      <c r="M2282" s="17"/>
      <c r="N2282" s="17"/>
      <c r="O2282" s="17"/>
      <c r="P2282" s="17"/>
      <c r="Q2282" s="17"/>
      <c r="R2282" s="17"/>
      <c r="S2282" s="17"/>
      <c r="T2282" s="17"/>
      <c r="U2282" s="17"/>
      <c r="V2282" s="17"/>
      <c r="W2282" s="17"/>
      <c r="X2282" s="17"/>
      <c r="Y2282" s="17"/>
      <c r="Z2282" s="17"/>
    </row>
    <row r="2283">
      <c r="A2283" s="24"/>
      <c r="B2283" s="477"/>
      <c r="C2283" s="26"/>
      <c r="D2283" s="27"/>
      <c r="E2283" s="27"/>
      <c r="F2283" s="27"/>
      <c r="G2283" s="27"/>
      <c r="H2283" s="28"/>
      <c r="I2283" s="29"/>
      <c r="J2283" s="30"/>
      <c r="K2283" s="17"/>
      <c r="L2283" s="17"/>
      <c r="M2283" s="17"/>
      <c r="N2283" s="17"/>
      <c r="O2283" s="17"/>
      <c r="P2283" s="17"/>
      <c r="Q2283" s="17"/>
      <c r="R2283" s="17"/>
      <c r="S2283" s="17"/>
      <c r="T2283" s="17"/>
      <c r="U2283" s="17"/>
      <c r="V2283" s="17"/>
      <c r="W2283" s="17"/>
      <c r="X2283" s="17"/>
      <c r="Y2283" s="17"/>
      <c r="Z2283" s="17"/>
    </row>
    <row r="2284">
      <c r="A2284" s="24"/>
      <c r="B2284" s="477"/>
      <c r="C2284" s="26"/>
      <c r="D2284" s="27"/>
      <c r="E2284" s="27"/>
      <c r="F2284" s="27"/>
      <c r="G2284" s="27"/>
      <c r="H2284" s="28"/>
      <c r="I2284" s="29"/>
      <c r="J2284" s="30"/>
      <c r="K2284" s="17"/>
      <c r="L2284" s="17"/>
      <c r="M2284" s="17"/>
      <c r="N2284" s="17"/>
      <c r="O2284" s="17"/>
      <c r="P2284" s="17"/>
      <c r="Q2284" s="17"/>
      <c r="R2284" s="17"/>
      <c r="S2284" s="17"/>
      <c r="T2284" s="17"/>
      <c r="U2284" s="17"/>
      <c r="V2284" s="17"/>
      <c r="W2284" s="17"/>
      <c r="X2284" s="17"/>
      <c r="Y2284" s="17"/>
      <c r="Z2284" s="17"/>
    </row>
    <row r="2285">
      <c r="A2285" s="24"/>
      <c r="B2285" s="477"/>
      <c r="C2285" s="26"/>
      <c r="D2285" s="27"/>
      <c r="E2285" s="27"/>
      <c r="F2285" s="27"/>
      <c r="G2285" s="27"/>
      <c r="H2285" s="28"/>
      <c r="I2285" s="29"/>
      <c r="J2285" s="30"/>
      <c r="K2285" s="17"/>
      <c r="L2285" s="17"/>
      <c r="M2285" s="17"/>
      <c r="N2285" s="17"/>
      <c r="O2285" s="17"/>
      <c r="P2285" s="17"/>
      <c r="Q2285" s="17"/>
      <c r="R2285" s="17"/>
      <c r="S2285" s="17"/>
      <c r="T2285" s="17"/>
      <c r="U2285" s="17"/>
      <c r="V2285" s="17"/>
      <c r="W2285" s="17"/>
      <c r="X2285" s="17"/>
      <c r="Y2285" s="17"/>
      <c r="Z2285" s="17"/>
    </row>
    <row r="2286">
      <c r="A2286" s="24"/>
      <c r="B2286" s="477"/>
      <c r="C2286" s="26"/>
      <c r="D2286" s="27"/>
      <c r="E2286" s="27"/>
      <c r="F2286" s="27"/>
      <c r="G2286" s="27"/>
      <c r="H2286" s="28"/>
      <c r="I2286" s="29"/>
      <c r="J2286" s="30"/>
      <c r="K2286" s="17"/>
      <c r="L2286" s="17"/>
      <c r="M2286" s="17"/>
      <c r="N2286" s="17"/>
      <c r="O2286" s="17"/>
      <c r="P2286" s="17"/>
      <c r="Q2286" s="17"/>
      <c r="R2286" s="17"/>
      <c r="S2286" s="17"/>
      <c r="T2286" s="17"/>
      <c r="U2286" s="17"/>
      <c r="V2286" s="17"/>
      <c r="W2286" s="17"/>
      <c r="X2286" s="17"/>
      <c r="Y2286" s="17"/>
      <c r="Z2286" s="17"/>
    </row>
    <row r="2287">
      <c r="A2287" s="24"/>
      <c r="B2287" s="477"/>
      <c r="C2287" s="26"/>
      <c r="D2287" s="27"/>
      <c r="E2287" s="27"/>
      <c r="F2287" s="27"/>
      <c r="G2287" s="27"/>
      <c r="H2287" s="28"/>
      <c r="I2287" s="29"/>
      <c r="J2287" s="30"/>
      <c r="K2287" s="17"/>
      <c r="L2287" s="17"/>
      <c r="M2287" s="17"/>
      <c r="N2287" s="17"/>
      <c r="O2287" s="17"/>
      <c r="P2287" s="17"/>
      <c r="Q2287" s="17"/>
      <c r="R2287" s="17"/>
      <c r="S2287" s="17"/>
      <c r="T2287" s="17"/>
      <c r="U2287" s="17"/>
      <c r="V2287" s="17"/>
      <c r="W2287" s="17"/>
      <c r="X2287" s="17"/>
      <c r="Y2287" s="17"/>
      <c r="Z2287" s="17"/>
    </row>
    <row r="2288">
      <c r="A2288" s="24"/>
      <c r="B2288" s="477"/>
      <c r="C2288" s="26"/>
      <c r="D2288" s="27"/>
      <c r="E2288" s="27"/>
      <c r="F2288" s="27"/>
      <c r="G2288" s="27"/>
      <c r="H2288" s="28"/>
      <c r="I2288" s="29"/>
      <c r="J2288" s="30"/>
      <c r="K2288" s="17"/>
      <c r="L2288" s="17"/>
      <c r="M2288" s="17"/>
      <c r="N2288" s="17"/>
      <c r="O2288" s="17"/>
      <c r="P2288" s="17"/>
      <c r="Q2288" s="17"/>
      <c r="R2288" s="17"/>
      <c r="S2288" s="17"/>
      <c r="T2288" s="17"/>
      <c r="U2288" s="17"/>
      <c r="V2288" s="17"/>
      <c r="W2288" s="17"/>
      <c r="X2288" s="17"/>
      <c r="Y2288" s="17"/>
      <c r="Z2288" s="17"/>
    </row>
    <row r="2289">
      <c r="A2289" s="24"/>
      <c r="B2289" s="477"/>
      <c r="C2289" s="26"/>
      <c r="D2289" s="27"/>
      <c r="E2289" s="27"/>
      <c r="F2289" s="27"/>
      <c r="G2289" s="27"/>
      <c r="H2289" s="28"/>
      <c r="I2289" s="29"/>
      <c r="J2289" s="30"/>
      <c r="K2289" s="17"/>
      <c r="L2289" s="17"/>
      <c r="M2289" s="17"/>
      <c r="N2289" s="17"/>
      <c r="O2289" s="17"/>
      <c r="P2289" s="17"/>
      <c r="Q2289" s="17"/>
      <c r="R2289" s="17"/>
      <c r="S2289" s="17"/>
      <c r="T2289" s="17"/>
      <c r="U2289" s="17"/>
      <c r="V2289" s="17"/>
      <c r="W2289" s="17"/>
      <c r="X2289" s="17"/>
      <c r="Y2289" s="17"/>
      <c r="Z2289" s="17"/>
    </row>
    <row r="2290">
      <c r="A2290" s="24"/>
      <c r="B2290" s="477"/>
      <c r="C2290" s="26"/>
      <c r="D2290" s="27"/>
      <c r="E2290" s="27"/>
      <c r="F2290" s="27"/>
      <c r="G2290" s="27"/>
      <c r="H2290" s="28"/>
      <c r="I2290" s="29"/>
      <c r="J2290" s="30"/>
      <c r="K2290" s="17"/>
      <c r="L2290" s="17"/>
      <c r="M2290" s="17"/>
      <c r="N2290" s="17"/>
      <c r="O2290" s="17"/>
      <c r="P2290" s="17"/>
      <c r="Q2290" s="17"/>
      <c r="R2290" s="17"/>
      <c r="S2290" s="17"/>
      <c r="T2290" s="17"/>
      <c r="U2290" s="17"/>
      <c r="V2290" s="17"/>
      <c r="W2290" s="17"/>
      <c r="X2290" s="17"/>
      <c r="Y2290" s="17"/>
      <c r="Z2290" s="17"/>
    </row>
    <row r="2291">
      <c r="A2291" s="24"/>
      <c r="B2291" s="477"/>
      <c r="C2291" s="26"/>
      <c r="D2291" s="27"/>
      <c r="E2291" s="27"/>
      <c r="F2291" s="27"/>
      <c r="G2291" s="27"/>
      <c r="H2291" s="28"/>
      <c r="I2291" s="29"/>
      <c r="J2291" s="30"/>
      <c r="K2291" s="17"/>
      <c r="L2291" s="17"/>
      <c r="M2291" s="17"/>
      <c r="N2291" s="17"/>
      <c r="O2291" s="17"/>
      <c r="P2291" s="17"/>
      <c r="Q2291" s="17"/>
      <c r="R2291" s="17"/>
      <c r="S2291" s="17"/>
      <c r="T2291" s="17"/>
      <c r="U2291" s="17"/>
      <c r="V2291" s="17"/>
      <c r="W2291" s="17"/>
      <c r="X2291" s="17"/>
      <c r="Y2291" s="17"/>
      <c r="Z2291" s="17"/>
    </row>
    <row r="2292">
      <c r="A2292" s="24"/>
      <c r="B2292" s="477"/>
      <c r="C2292" s="26"/>
      <c r="D2292" s="27"/>
      <c r="E2292" s="27"/>
      <c r="F2292" s="27"/>
      <c r="G2292" s="27"/>
      <c r="H2292" s="28"/>
      <c r="I2292" s="29"/>
      <c r="J2292" s="30"/>
      <c r="K2292" s="17"/>
      <c r="L2292" s="17"/>
      <c r="M2292" s="17"/>
      <c r="N2292" s="17"/>
      <c r="O2292" s="17"/>
      <c r="P2292" s="17"/>
      <c r="Q2292" s="17"/>
      <c r="R2292" s="17"/>
      <c r="S2292" s="17"/>
      <c r="T2292" s="17"/>
      <c r="U2292" s="17"/>
      <c r="V2292" s="17"/>
      <c r="W2292" s="17"/>
      <c r="X2292" s="17"/>
      <c r="Y2292" s="17"/>
      <c r="Z2292" s="17"/>
    </row>
    <row r="2293">
      <c r="A2293" s="24"/>
      <c r="B2293" s="477"/>
      <c r="C2293" s="26"/>
      <c r="D2293" s="27"/>
      <c r="E2293" s="27"/>
      <c r="F2293" s="27"/>
      <c r="G2293" s="27"/>
      <c r="H2293" s="28"/>
      <c r="I2293" s="29"/>
      <c r="J2293" s="30"/>
      <c r="K2293" s="17"/>
      <c r="L2293" s="17"/>
      <c r="M2293" s="17"/>
      <c r="N2293" s="17"/>
      <c r="O2293" s="17"/>
      <c r="P2293" s="17"/>
      <c r="Q2293" s="17"/>
      <c r="R2293" s="17"/>
      <c r="S2293" s="17"/>
      <c r="T2293" s="17"/>
      <c r="U2293" s="17"/>
      <c r="V2293" s="17"/>
      <c r="W2293" s="17"/>
      <c r="X2293" s="17"/>
      <c r="Y2293" s="17"/>
      <c r="Z2293" s="17"/>
    </row>
    <row r="2294">
      <c r="A2294" s="24"/>
      <c r="B2294" s="477"/>
      <c r="C2294" s="26"/>
      <c r="D2294" s="27"/>
      <c r="E2294" s="27"/>
      <c r="F2294" s="27"/>
      <c r="G2294" s="27"/>
      <c r="H2294" s="28"/>
      <c r="I2294" s="29"/>
      <c r="J2294" s="30"/>
      <c r="K2294" s="17"/>
      <c r="L2294" s="17"/>
      <c r="M2294" s="17"/>
      <c r="N2294" s="17"/>
      <c r="O2294" s="17"/>
      <c r="P2294" s="17"/>
      <c r="Q2294" s="17"/>
      <c r="R2294" s="17"/>
      <c r="S2294" s="17"/>
      <c r="T2294" s="17"/>
      <c r="U2294" s="17"/>
      <c r="V2294" s="17"/>
      <c r="W2294" s="17"/>
      <c r="X2294" s="17"/>
      <c r="Y2294" s="17"/>
      <c r="Z2294" s="17"/>
    </row>
    <row r="2295">
      <c r="A2295" s="24"/>
      <c r="B2295" s="477"/>
      <c r="C2295" s="26"/>
      <c r="D2295" s="27"/>
      <c r="E2295" s="27"/>
      <c r="F2295" s="27"/>
      <c r="G2295" s="27"/>
      <c r="H2295" s="28"/>
      <c r="I2295" s="29"/>
      <c r="J2295" s="30"/>
      <c r="K2295" s="17"/>
      <c r="L2295" s="17"/>
      <c r="M2295" s="17"/>
      <c r="N2295" s="17"/>
      <c r="O2295" s="17"/>
      <c r="P2295" s="17"/>
      <c r="Q2295" s="17"/>
      <c r="R2295" s="17"/>
      <c r="S2295" s="17"/>
      <c r="T2295" s="17"/>
      <c r="U2295" s="17"/>
      <c r="V2295" s="17"/>
      <c r="W2295" s="17"/>
      <c r="X2295" s="17"/>
      <c r="Y2295" s="17"/>
      <c r="Z2295" s="17"/>
    </row>
    <row r="2296">
      <c r="A2296" s="24"/>
      <c r="B2296" s="477"/>
      <c r="C2296" s="26"/>
      <c r="D2296" s="27"/>
      <c r="E2296" s="27"/>
      <c r="F2296" s="27"/>
      <c r="G2296" s="27"/>
      <c r="H2296" s="28"/>
      <c r="I2296" s="29"/>
      <c r="J2296" s="30"/>
      <c r="K2296" s="17"/>
      <c r="L2296" s="17"/>
      <c r="M2296" s="17"/>
      <c r="N2296" s="17"/>
      <c r="O2296" s="17"/>
      <c r="P2296" s="17"/>
      <c r="Q2296" s="17"/>
      <c r="R2296" s="17"/>
      <c r="S2296" s="17"/>
      <c r="T2296" s="17"/>
      <c r="U2296" s="17"/>
      <c r="V2296" s="17"/>
      <c r="W2296" s="17"/>
      <c r="X2296" s="17"/>
      <c r="Y2296" s="17"/>
      <c r="Z2296" s="17"/>
    </row>
    <row r="2297">
      <c r="A2297" s="24"/>
      <c r="B2297" s="477"/>
      <c r="C2297" s="26"/>
      <c r="D2297" s="27"/>
      <c r="E2297" s="27"/>
      <c r="F2297" s="27"/>
      <c r="G2297" s="27"/>
      <c r="H2297" s="28"/>
      <c r="I2297" s="29"/>
      <c r="J2297" s="30"/>
      <c r="K2297" s="17"/>
      <c r="L2297" s="17"/>
      <c r="M2297" s="17"/>
      <c r="N2297" s="17"/>
      <c r="O2297" s="17"/>
      <c r="P2297" s="17"/>
      <c r="Q2297" s="17"/>
      <c r="R2297" s="17"/>
      <c r="S2297" s="17"/>
      <c r="T2297" s="17"/>
      <c r="U2297" s="17"/>
      <c r="V2297" s="17"/>
      <c r="W2297" s="17"/>
      <c r="X2297" s="17"/>
      <c r="Y2297" s="17"/>
      <c r="Z2297" s="17"/>
    </row>
    <row r="2298">
      <c r="A2298" s="24"/>
      <c r="B2298" s="477"/>
      <c r="C2298" s="26"/>
      <c r="D2298" s="27"/>
      <c r="E2298" s="27"/>
      <c r="F2298" s="27"/>
      <c r="G2298" s="27"/>
      <c r="H2298" s="28"/>
      <c r="I2298" s="29"/>
      <c r="J2298" s="30"/>
      <c r="K2298" s="17"/>
      <c r="L2298" s="17"/>
      <c r="M2298" s="17"/>
      <c r="N2298" s="17"/>
      <c r="O2298" s="17"/>
      <c r="P2298" s="17"/>
      <c r="Q2298" s="17"/>
      <c r="R2298" s="17"/>
      <c r="S2298" s="17"/>
      <c r="T2298" s="17"/>
      <c r="U2298" s="17"/>
      <c r="V2298" s="17"/>
      <c r="W2298" s="17"/>
      <c r="X2298" s="17"/>
      <c r="Y2298" s="17"/>
      <c r="Z2298" s="17"/>
    </row>
    <row r="2299">
      <c r="A2299" s="24"/>
      <c r="B2299" s="477"/>
      <c r="C2299" s="26"/>
      <c r="D2299" s="27"/>
      <c r="E2299" s="27"/>
      <c r="F2299" s="27"/>
      <c r="G2299" s="27"/>
      <c r="H2299" s="28"/>
      <c r="I2299" s="29"/>
      <c r="J2299" s="30"/>
      <c r="K2299" s="17"/>
      <c r="L2299" s="17"/>
      <c r="M2299" s="17"/>
      <c r="N2299" s="17"/>
      <c r="O2299" s="17"/>
      <c r="P2299" s="17"/>
      <c r="Q2299" s="17"/>
      <c r="R2299" s="17"/>
      <c r="S2299" s="17"/>
      <c r="T2299" s="17"/>
      <c r="U2299" s="17"/>
      <c r="V2299" s="17"/>
      <c r="W2299" s="17"/>
      <c r="X2299" s="17"/>
      <c r="Y2299" s="17"/>
      <c r="Z2299" s="17"/>
    </row>
    <row r="2300">
      <c r="A2300" s="24"/>
      <c r="B2300" s="477"/>
      <c r="C2300" s="26"/>
      <c r="D2300" s="27"/>
      <c r="E2300" s="27"/>
      <c r="F2300" s="27"/>
      <c r="G2300" s="27"/>
      <c r="H2300" s="28"/>
      <c r="I2300" s="29"/>
      <c r="J2300" s="30"/>
      <c r="K2300" s="17"/>
      <c r="L2300" s="17"/>
      <c r="M2300" s="17"/>
      <c r="N2300" s="17"/>
      <c r="O2300" s="17"/>
      <c r="P2300" s="17"/>
      <c r="Q2300" s="17"/>
      <c r="R2300" s="17"/>
      <c r="S2300" s="17"/>
      <c r="T2300" s="17"/>
      <c r="U2300" s="17"/>
      <c r="V2300" s="17"/>
      <c r="W2300" s="17"/>
      <c r="X2300" s="17"/>
      <c r="Y2300" s="17"/>
      <c r="Z2300" s="17"/>
    </row>
    <row r="2301">
      <c r="A2301" s="24"/>
      <c r="B2301" s="477"/>
      <c r="C2301" s="26"/>
      <c r="D2301" s="27"/>
      <c r="E2301" s="27"/>
      <c r="F2301" s="27"/>
      <c r="G2301" s="27"/>
      <c r="H2301" s="28"/>
      <c r="I2301" s="29"/>
      <c r="J2301" s="30"/>
      <c r="K2301" s="17"/>
      <c r="L2301" s="17"/>
      <c r="M2301" s="17"/>
      <c r="N2301" s="17"/>
      <c r="O2301" s="17"/>
      <c r="P2301" s="17"/>
      <c r="Q2301" s="17"/>
      <c r="R2301" s="17"/>
      <c r="S2301" s="17"/>
      <c r="T2301" s="17"/>
      <c r="U2301" s="17"/>
      <c r="V2301" s="17"/>
      <c r="W2301" s="17"/>
      <c r="X2301" s="17"/>
      <c r="Y2301" s="17"/>
      <c r="Z2301" s="17"/>
    </row>
    <row r="2302">
      <c r="A2302" s="24"/>
      <c r="B2302" s="477"/>
      <c r="C2302" s="26"/>
      <c r="D2302" s="27"/>
      <c r="E2302" s="27"/>
      <c r="F2302" s="27"/>
      <c r="G2302" s="27"/>
      <c r="H2302" s="28"/>
      <c r="I2302" s="29"/>
      <c r="J2302" s="30"/>
      <c r="K2302" s="17"/>
      <c r="L2302" s="17"/>
      <c r="M2302" s="17"/>
      <c r="N2302" s="17"/>
      <c r="O2302" s="17"/>
      <c r="P2302" s="17"/>
      <c r="Q2302" s="17"/>
      <c r="R2302" s="17"/>
      <c r="S2302" s="17"/>
      <c r="T2302" s="17"/>
      <c r="U2302" s="17"/>
      <c r="V2302" s="17"/>
      <c r="W2302" s="17"/>
      <c r="X2302" s="17"/>
      <c r="Y2302" s="17"/>
      <c r="Z2302" s="17"/>
    </row>
    <row r="2303">
      <c r="A2303" s="24"/>
      <c r="B2303" s="477"/>
      <c r="C2303" s="26"/>
      <c r="D2303" s="27"/>
      <c r="E2303" s="27"/>
      <c r="F2303" s="27"/>
      <c r="G2303" s="27"/>
      <c r="H2303" s="28"/>
      <c r="I2303" s="29"/>
      <c r="J2303" s="30"/>
      <c r="K2303" s="17"/>
      <c r="L2303" s="17"/>
      <c r="M2303" s="17"/>
      <c r="N2303" s="17"/>
      <c r="O2303" s="17"/>
      <c r="P2303" s="17"/>
      <c r="Q2303" s="17"/>
      <c r="R2303" s="17"/>
      <c r="S2303" s="17"/>
      <c r="T2303" s="17"/>
      <c r="U2303" s="17"/>
      <c r="V2303" s="17"/>
      <c r="W2303" s="17"/>
      <c r="X2303" s="17"/>
      <c r="Y2303" s="17"/>
      <c r="Z2303" s="17"/>
    </row>
    <row r="2304">
      <c r="A2304" s="24"/>
      <c r="B2304" s="477"/>
      <c r="C2304" s="26"/>
      <c r="D2304" s="27"/>
      <c r="E2304" s="27"/>
      <c r="F2304" s="27"/>
      <c r="G2304" s="27"/>
      <c r="H2304" s="28"/>
      <c r="I2304" s="29"/>
      <c r="J2304" s="30"/>
      <c r="K2304" s="17"/>
      <c r="L2304" s="17"/>
      <c r="M2304" s="17"/>
      <c r="N2304" s="17"/>
      <c r="O2304" s="17"/>
      <c r="P2304" s="17"/>
      <c r="Q2304" s="17"/>
      <c r="R2304" s="17"/>
      <c r="S2304" s="17"/>
      <c r="T2304" s="17"/>
      <c r="U2304" s="17"/>
      <c r="V2304" s="17"/>
      <c r="W2304" s="17"/>
      <c r="X2304" s="17"/>
      <c r="Y2304" s="17"/>
      <c r="Z2304" s="17"/>
    </row>
    <row r="2305">
      <c r="A2305" s="24"/>
      <c r="B2305" s="477"/>
      <c r="C2305" s="26"/>
      <c r="D2305" s="27"/>
      <c r="E2305" s="27"/>
      <c r="F2305" s="27"/>
      <c r="G2305" s="27"/>
      <c r="H2305" s="28"/>
      <c r="I2305" s="29"/>
      <c r="J2305" s="30"/>
      <c r="K2305" s="17"/>
      <c r="L2305" s="17"/>
      <c r="M2305" s="17"/>
      <c r="N2305" s="17"/>
      <c r="O2305" s="17"/>
      <c r="P2305" s="17"/>
      <c r="Q2305" s="17"/>
      <c r="R2305" s="17"/>
      <c r="S2305" s="17"/>
      <c r="T2305" s="17"/>
      <c r="U2305" s="17"/>
      <c r="V2305" s="17"/>
      <c r="W2305" s="17"/>
      <c r="X2305" s="17"/>
      <c r="Y2305" s="17"/>
      <c r="Z2305" s="17"/>
    </row>
    <row r="2306">
      <c r="A2306" s="24"/>
      <c r="B2306" s="477"/>
      <c r="C2306" s="26"/>
      <c r="D2306" s="27"/>
      <c r="E2306" s="27"/>
      <c r="F2306" s="27"/>
      <c r="G2306" s="27"/>
      <c r="H2306" s="28"/>
      <c r="I2306" s="29"/>
      <c r="J2306" s="30"/>
      <c r="K2306" s="17"/>
      <c r="L2306" s="17"/>
      <c r="M2306" s="17"/>
      <c r="N2306" s="17"/>
      <c r="O2306" s="17"/>
      <c r="P2306" s="17"/>
      <c r="Q2306" s="17"/>
      <c r="R2306" s="17"/>
      <c r="S2306" s="17"/>
      <c r="T2306" s="17"/>
      <c r="U2306" s="17"/>
      <c r="V2306" s="17"/>
      <c r="W2306" s="17"/>
      <c r="X2306" s="17"/>
      <c r="Y2306" s="17"/>
      <c r="Z2306" s="17"/>
    </row>
    <row r="2307">
      <c r="A2307" s="24"/>
      <c r="B2307" s="477"/>
      <c r="C2307" s="26"/>
      <c r="D2307" s="27"/>
      <c r="E2307" s="27"/>
      <c r="F2307" s="27"/>
      <c r="G2307" s="27"/>
      <c r="H2307" s="28"/>
      <c r="I2307" s="29"/>
      <c r="J2307" s="30"/>
      <c r="K2307" s="17"/>
      <c r="L2307" s="17"/>
      <c r="M2307" s="17"/>
      <c r="N2307" s="17"/>
      <c r="O2307" s="17"/>
      <c r="P2307" s="17"/>
      <c r="Q2307" s="17"/>
      <c r="R2307" s="17"/>
      <c r="S2307" s="17"/>
      <c r="T2307" s="17"/>
      <c r="U2307" s="17"/>
      <c r="V2307" s="17"/>
      <c r="W2307" s="17"/>
      <c r="X2307" s="17"/>
      <c r="Y2307" s="17"/>
      <c r="Z2307" s="17"/>
    </row>
    <row r="2308">
      <c r="A2308" s="24"/>
      <c r="B2308" s="477"/>
      <c r="C2308" s="26"/>
      <c r="D2308" s="27"/>
      <c r="E2308" s="27"/>
      <c r="F2308" s="27"/>
      <c r="G2308" s="27"/>
      <c r="H2308" s="28"/>
      <c r="I2308" s="29"/>
      <c r="J2308" s="30"/>
      <c r="K2308" s="17"/>
      <c r="L2308" s="17"/>
      <c r="M2308" s="17"/>
      <c r="N2308" s="17"/>
      <c r="O2308" s="17"/>
      <c r="P2308" s="17"/>
      <c r="Q2308" s="17"/>
      <c r="R2308" s="17"/>
      <c r="S2308" s="17"/>
      <c r="T2308" s="17"/>
      <c r="U2308" s="17"/>
      <c r="V2308" s="17"/>
      <c r="W2308" s="17"/>
      <c r="X2308" s="17"/>
      <c r="Y2308" s="17"/>
      <c r="Z2308" s="17"/>
    </row>
    <row r="2309">
      <c r="A2309" s="24"/>
      <c r="B2309" s="477"/>
      <c r="C2309" s="26"/>
      <c r="D2309" s="27"/>
      <c r="E2309" s="27"/>
      <c r="F2309" s="27"/>
      <c r="G2309" s="27"/>
      <c r="H2309" s="28"/>
      <c r="I2309" s="29"/>
      <c r="J2309" s="30"/>
      <c r="K2309" s="17"/>
      <c r="L2309" s="17"/>
      <c r="M2309" s="17"/>
      <c r="N2309" s="17"/>
      <c r="O2309" s="17"/>
      <c r="P2309" s="17"/>
      <c r="Q2309" s="17"/>
      <c r="R2309" s="17"/>
      <c r="S2309" s="17"/>
      <c r="T2309" s="17"/>
      <c r="U2309" s="17"/>
      <c r="V2309" s="17"/>
      <c r="W2309" s="17"/>
      <c r="X2309" s="17"/>
      <c r="Y2309" s="17"/>
      <c r="Z2309" s="17"/>
    </row>
    <row r="2310">
      <c r="A2310" s="24"/>
      <c r="B2310" s="477"/>
      <c r="C2310" s="26"/>
      <c r="D2310" s="27"/>
      <c r="E2310" s="27"/>
      <c r="F2310" s="27"/>
      <c r="G2310" s="27"/>
      <c r="H2310" s="28"/>
      <c r="I2310" s="29"/>
      <c r="J2310" s="30"/>
      <c r="K2310" s="17"/>
      <c r="L2310" s="17"/>
      <c r="M2310" s="17"/>
      <c r="N2310" s="17"/>
      <c r="O2310" s="17"/>
      <c r="P2310" s="17"/>
      <c r="Q2310" s="17"/>
      <c r="R2310" s="17"/>
      <c r="S2310" s="17"/>
      <c r="T2310" s="17"/>
      <c r="U2310" s="17"/>
      <c r="V2310" s="17"/>
      <c r="W2310" s="17"/>
      <c r="X2310" s="17"/>
      <c r="Y2310" s="17"/>
      <c r="Z2310" s="17"/>
    </row>
    <row r="2311">
      <c r="A2311" s="24"/>
      <c r="B2311" s="477"/>
      <c r="C2311" s="26"/>
      <c r="D2311" s="27"/>
      <c r="E2311" s="27"/>
      <c r="F2311" s="27"/>
      <c r="G2311" s="27"/>
      <c r="H2311" s="28"/>
      <c r="I2311" s="29"/>
      <c r="J2311" s="30"/>
      <c r="K2311" s="17"/>
      <c r="L2311" s="17"/>
      <c r="M2311" s="17"/>
      <c r="N2311" s="17"/>
      <c r="O2311" s="17"/>
      <c r="P2311" s="17"/>
      <c r="Q2311" s="17"/>
      <c r="R2311" s="17"/>
      <c r="S2311" s="17"/>
      <c r="T2311" s="17"/>
      <c r="U2311" s="17"/>
      <c r="V2311" s="17"/>
      <c r="W2311" s="17"/>
      <c r="X2311" s="17"/>
      <c r="Y2311" s="17"/>
      <c r="Z2311" s="17"/>
    </row>
    <row r="2312">
      <c r="A2312" s="24"/>
      <c r="B2312" s="477"/>
      <c r="C2312" s="26"/>
      <c r="D2312" s="27"/>
      <c r="E2312" s="27"/>
      <c r="F2312" s="27"/>
      <c r="G2312" s="27"/>
      <c r="H2312" s="28"/>
      <c r="I2312" s="29"/>
      <c r="J2312" s="30"/>
      <c r="K2312" s="17"/>
      <c r="L2312" s="17"/>
      <c r="M2312" s="17"/>
      <c r="N2312" s="17"/>
      <c r="O2312" s="17"/>
      <c r="P2312" s="17"/>
      <c r="Q2312" s="17"/>
      <c r="R2312" s="17"/>
      <c r="S2312" s="17"/>
      <c r="T2312" s="17"/>
      <c r="U2312" s="17"/>
      <c r="V2312" s="17"/>
      <c r="W2312" s="17"/>
      <c r="X2312" s="17"/>
      <c r="Y2312" s="17"/>
      <c r="Z2312" s="17"/>
    </row>
    <row r="2313">
      <c r="A2313" s="24"/>
      <c r="B2313" s="477"/>
      <c r="C2313" s="26"/>
      <c r="D2313" s="27"/>
      <c r="E2313" s="27"/>
      <c r="F2313" s="27"/>
      <c r="G2313" s="27"/>
      <c r="H2313" s="28"/>
      <c r="I2313" s="29"/>
      <c r="J2313" s="30"/>
      <c r="K2313" s="17"/>
      <c r="L2313" s="17"/>
      <c r="M2313" s="17"/>
      <c r="N2313" s="17"/>
      <c r="O2313" s="17"/>
      <c r="P2313" s="17"/>
      <c r="Q2313" s="17"/>
      <c r="R2313" s="17"/>
      <c r="S2313" s="17"/>
      <c r="T2313" s="17"/>
      <c r="U2313" s="17"/>
      <c r="V2313" s="17"/>
      <c r="W2313" s="17"/>
      <c r="X2313" s="17"/>
      <c r="Y2313" s="17"/>
      <c r="Z2313" s="17"/>
    </row>
    <row r="2314">
      <c r="A2314" s="24"/>
      <c r="B2314" s="477"/>
      <c r="C2314" s="26"/>
      <c r="D2314" s="27"/>
      <c r="E2314" s="27"/>
      <c r="F2314" s="27"/>
      <c r="G2314" s="27"/>
      <c r="H2314" s="28"/>
      <c r="I2314" s="29"/>
      <c r="J2314" s="30"/>
      <c r="K2314" s="17"/>
      <c r="L2314" s="17"/>
      <c r="M2314" s="17"/>
      <c r="N2314" s="17"/>
      <c r="O2314" s="17"/>
      <c r="P2314" s="17"/>
      <c r="Q2314" s="17"/>
      <c r="R2314" s="17"/>
      <c r="S2314" s="17"/>
      <c r="T2314" s="17"/>
      <c r="U2314" s="17"/>
      <c r="V2314" s="17"/>
      <c r="W2314" s="17"/>
      <c r="X2314" s="17"/>
      <c r="Y2314" s="17"/>
      <c r="Z2314" s="17"/>
    </row>
    <row r="2315">
      <c r="A2315" s="24"/>
      <c r="B2315" s="477"/>
      <c r="C2315" s="26"/>
      <c r="D2315" s="27"/>
      <c r="E2315" s="27"/>
      <c r="F2315" s="27"/>
      <c r="G2315" s="27"/>
      <c r="H2315" s="28"/>
      <c r="I2315" s="29"/>
      <c r="J2315" s="30"/>
      <c r="K2315" s="17"/>
      <c r="L2315" s="17"/>
      <c r="M2315" s="17"/>
      <c r="N2315" s="17"/>
      <c r="O2315" s="17"/>
      <c r="P2315" s="17"/>
      <c r="Q2315" s="17"/>
      <c r="R2315" s="17"/>
      <c r="S2315" s="17"/>
      <c r="T2315" s="17"/>
      <c r="U2315" s="17"/>
      <c r="V2315" s="17"/>
      <c r="W2315" s="17"/>
      <c r="X2315" s="17"/>
      <c r="Y2315" s="17"/>
      <c r="Z2315" s="17"/>
    </row>
    <row r="2316">
      <c r="A2316" s="24"/>
      <c r="B2316" s="477"/>
      <c r="C2316" s="26"/>
      <c r="D2316" s="27"/>
      <c r="E2316" s="27"/>
      <c r="F2316" s="27"/>
      <c r="G2316" s="27"/>
      <c r="H2316" s="28"/>
      <c r="I2316" s="29"/>
      <c r="J2316" s="30"/>
      <c r="K2316" s="17"/>
      <c r="L2316" s="17"/>
      <c r="M2316" s="17"/>
      <c r="N2316" s="17"/>
      <c r="O2316" s="17"/>
      <c r="P2316" s="17"/>
      <c r="Q2316" s="17"/>
      <c r="R2316" s="17"/>
      <c r="S2316" s="17"/>
      <c r="T2316" s="17"/>
      <c r="U2316" s="17"/>
      <c r="V2316" s="17"/>
      <c r="W2316" s="17"/>
      <c r="X2316" s="17"/>
      <c r="Y2316" s="17"/>
      <c r="Z2316" s="17"/>
    </row>
    <row r="2317">
      <c r="A2317" s="24"/>
      <c r="B2317" s="477"/>
      <c r="C2317" s="26"/>
      <c r="D2317" s="27"/>
      <c r="E2317" s="27"/>
      <c r="F2317" s="27"/>
      <c r="G2317" s="27"/>
      <c r="H2317" s="28"/>
      <c r="I2317" s="29"/>
      <c r="J2317" s="30"/>
      <c r="K2317" s="17"/>
      <c r="L2317" s="17"/>
      <c r="M2317" s="17"/>
      <c r="N2317" s="17"/>
      <c r="O2317" s="17"/>
      <c r="P2317" s="17"/>
      <c r="Q2317" s="17"/>
      <c r="R2317" s="17"/>
      <c r="S2317" s="17"/>
      <c r="T2317" s="17"/>
      <c r="U2317" s="17"/>
      <c r="V2317" s="17"/>
      <c r="W2317" s="17"/>
      <c r="X2317" s="17"/>
      <c r="Y2317" s="17"/>
      <c r="Z2317" s="17"/>
    </row>
    <row r="2318">
      <c r="A2318" s="24"/>
      <c r="B2318" s="477"/>
      <c r="C2318" s="26"/>
      <c r="D2318" s="27"/>
      <c r="E2318" s="27"/>
      <c r="F2318" s="27"/>
      <c r="G2318" s="27"/>
      <c r="H2318" s="28"/>
      <c r="I2318" s="29"/>
      <c r="J2318" s="30"/>
      <c r="K2318" s="17"/>
      <c r="L2318" s="17"/>
      <c r="M2318" s="17"/>
      <c r="N2318" s="17"/>
      <c r="O2318" s="17"/>
      <c r="P2318" s="17"/>
      <c r="Q2318" s="17"/>
      <c r="R2318" s="17"/>
      <c r="S2318" s="17"/>
      <c r="T2318" s="17"/>
      <c r="U2318" s="17"/>
      <c r="V2318" s="17"/>
      <c r="W2318" s="17"/>
      <c r="X2318" s="17"/>
      <c r="Y2318" s="17"/>
      <c r="Z2318" s="17"/>
    </row>
    <row r="2319">
      <c r="A2319" s="24"/>
      <c r="B2319" s="477"/>
      <c r="C2319" s="26"/>
      <c r="D2319" s="27"/>
      <c r="E2319" s="27"/>
      <c r="F2319" s="27"/>
      <c r="G2319" s="27"/>
      <c r="H2319" s="28"/>
      <c r="I2319" s="29"/>
      <c r="J2319" s="30"/>
      <c r="K2319" s="17"/>
      <c r="L2319" s="17"/>
      <c r="M2319" s="17"/>
      <c r="N2319" s="17"/>
      <c r="O2319" s="17"/>
      <c r="P2319" s="17"/>
      <c r="Q2319" s="17"/>
      <c r="R2319" s="17"/>
      <c r="S2319" s="17"/>
      <c r="T2319" s="17"/>
      <c r="U2319" s="17"/>
      <c r="V2319" s="17"/>
      <c r="W2319" s="17"/>
      <c r="X2319" s="17"/>
      <c r="Y2319" s="17"/>
      <c r="Z2319" s="17"/>
    </row>
    <row r="2320">
      <c r="A2320" s="24"/>
      <c r="B2320" s="477"/>
      <c r="C2320" s="26"/>
      <c r="D2320" s="27"/>
      <c r="E2320" s="27"/>
      <c r="F2320" s="27"/>
      <c r="G2320" s="27"/>
      <c r="H2320" s="28"/>
      <c r="I2320" s="29"/>
      <c r="J2320" s="30"/>
      <c r="K2320" s="17"/>
      <c r="L2320" s="17"/>
      <c r="M2320" s="17"/>
      <c r="N2320" s="17"/>
      <c r="O2320" s="17"/>
      <c r="P2320" s="17"/>
      <c r="Q2320" s="17"/>
      <c r="R2320" s="17"/>
      <c r="S2320" s="17"/>
      <c r="T2320" s="17"/>
      <c r="U2320" s="17"/>
      <c r="V2320" s="17"/>
      <c r="W2320" s="17"/>
      <c r="X2320" s="17"/>
      <c r="Y2320" s="17"/>
      <c r="Z2320" s="17"/>
    </row>
    <row r="2321">
      <c r="A2321" s="24"/>
      <c r="B2321" s="477"/>
      <c r="C2321" s="26"/>
      <c r="D2321" s="27"/>
      <c r="E2321" s="27"/>
      <c r="F2321" s="27"/>
      <c r="G2321" s="27"/>
      <c r="H2321" s="28"/>
      <c r="I2321" s="29"/>
      <c r="J2321" s="30"/>
      <c r="K2321" s="17"/>
      <c r="L2321" s="17"/>
      <c r="M2321" s="17"/>
      <c r="N2321" s="17"/>
      <c r="O2321" s="17"/>
      <c r="P2321" s="17"/>
      <c r="Q2321" s="17"/>
      <c r="R2321" s="17"/>
      <c r="S2321" s="17"/>
      <c r="T2321" s="17"/>
      <c r="U2321" s="17"/>
      <c r="V2321" s="17"/>
      <c r="W2321" s="17"/>
      <c r="X2321" s="17"/>
      <c r="Y2321" s="17"/>
      <c r="Z2321" s="17"/>
    </row>
    <row r="2322">
      <c r="A2322" s="24"/>
      <c r="B2322" s="477"/>
      <c r="C2322" s="26"/>
      <c r="D2322" s="27"/>
      <c r="E2322" s="27"/>
      <c r="F2322" s="27"/>
      <c r="G2322" s="27"/>
      <c r="H2322" s="28"/>
      <c r="I2322" s="29"/>
      <c r="J2322" s="30"/>
      <c r="K2322" s="17"/>
      <c r="L2322" s="17"/>
      <c r="M2322" s="17"/>
      <c r="N2322" s="17"/>
      <c r="O2322" s="17"/>
      <c r="P2322" s="17"/>
      <c r="Q2322" s="17"/>
      <c r="R2322" s="17"/>
      <c r="S2322" s="17"/>
      <c r="T2322" s="17"/>
      <c r="U2322" s="17"/>
      <c r="V2322" s="17"/>
      <c r="W2322" s="17"/>
      <c r="X2322" s="17"/>
      <c r="Y2322" s="17"/>
      <c r="Z2322" s="17"/>
    </row>
    <row r="2323">
      <c r="A2323" s="24"/>
      <c r="B2323" s="477"/>
      <c r="C2323" s="26"/>
      <c r="D2323" s="27"/>
      <c r="E2323" s="27"/>
      <c r="F2323" s="27"/>
      <c r="G2323" s="27"/>
      <c r="H2323" s="28"/>
      <c r="I2323" s="29"/>
      <c r="J2323" s="30"/>
      <c r="K2323" s="17"/>
      <c r="L2323" s="17"/>
      <c r="M2323" s="17"/>
      <c r="N2323" s="17"/>
      <c r="O2323" s="17"/>
      <c r="P2323" s="17"/>
      <c r="Q2323" s="17"/>
      <c r="R2323" s="17"/>
      <c r="S2323" s="17"/>
      <c r="T2323" s="17"/>
      <c r="U2323" s="17"/>
      <c r="V2323" s="17"/>
      <c r="W2323" s="17"/>
      <c r="X2323" s="17"/>
      <c r="Y2323" s="17"/>
      <c r="Z2323" s="17"/>
    </row>
    <row r="2324">
      <c r="A2324" s="24"/>
      <c r="B2324" s="477"/>
      <c r="C2324" s="26"/>
      <c r="D2324" s="27"/>
      <c r="E2324" s="27"/>
      <c r="F2324" s="27"/>
      <c r="G2324" s="27"/>
      <c r="H2324" s="28"/>
      <c r="I2324" s="29"/>
      <c r="J2324" s="30"/>
      <c r="K2324" s="17"/>
      <c r="L2324" s="17"/>
      <c r="M2324" s="17"/>
      <c r="N2324" s="17"/>
      <c r="O2324" s="17"/>
      <c r="P2324" s="17"/>
      <c r="Q2324" s="17"/>
      <c r="R2324" s="17"/>
      <c r="S2324" s="17"/>
      <c r="T2324" s="17"/>
      <c r="U2324" s="17"/>
      <c r="V2324" s="17"/>
      <c r="W2324" s="17"/>
      <c r="X2324" s="17"/>
      <c r="Y2324" s="17"/>
      <c r="Z2324" s="17"/>
    </row>
    <row r="2325">
      <c r="A2325" s="24"/>
      <c r="B2325" s="477"/>
      <c r="C2325" s="26"/>
      <c r="D2325" s="27"/>
      <c r="E2325" s="27"/>
      <c r="F2325" s="27"/>
      <c r="G2325" s="27"/>
      <c r="H2325" s="28"/>
      <c r="I2325" s="29"/>
      <c r="J2325" s="30"/>
      <c r="K2325" s="17"/>
      <c r="L2325" s="17"/>
      <c r="M2325" s="17"/>
      <c r="N2325" s="17"/>
      <c r="O2325" s="17"/>
      <c r="P2325" s="17"/>
      <c r="Q2325" s="17"/>
      <c r="R2325" s="17"/>
      <c r="S2325" s="17"/>
      <c r="T2325" s="17"/>
      <c r="U2325" s="17"/>
      <c r="V2325" s="17"/>
      <c r="W2325" s="17"/>
      <c r="X2325" s="17"/>
      <c r="Y2325" s="17"/>
      <c r="Z2325" s="17"/>
    </row>
    <row r="2326">
      <c r="A2326" s="24"/>
      <c r="B2326" s="477"/>
      <c r="C2326" s="26"/>
      <c r="D2326" s="27"/>
      <c r="E2326" s="27"/>
      <c r="F2326" s="27"/>
      <c r="G2326" s="27"/>
      <c r="H2326" s="28"/>
      <c r="I2326" s="29"/>
      <c r="J2326" s="30"/>
      <c r="K2326" s="17"/>
      <c r="L2326" s="17"/>
      <c r="M2326" s="17"/>
      <c r="N2326" s="17"/>
      <c r="O2326" s="17"/>
      <c r="P2326" s="17"/>
      <c r="Q2326" s="17"/>
      <c r="R2326" s="17"/>
      <c r="S2326" s="17"/>
      <c r="T2326" s="17"/>
      <c r="U2326" s="17"/>
      <c r="V2326" s="17"/>
      <c r="W2326" s="17"/>
      <c r="X2326" s="17"/>
      <c r="Y2326" s="17"/>
      <c r="Z2326" s="17"/>
    </row>
    <row r="2327">
      <c r="A2327" s="24"/>
      <c r="B2327" s="477"/>
      <c r="C2327" s="26"/>
      <c r="D2327" s="27"/>
      <c r="E2327" s="27"/>
      <c r="F2327" s="27"/>
      <c r="G2327" s="27"/>
      <c r="H2327" s="28"/>
      <c r="I2327" s="29"/>
      <c r="J2327" s="30"/>
      <c r="K2327" s="17"/>
      <c r="L2327" s="17"/>
      <c r="M2327" s="17"/>
      <c r="N2327" s="17"/>
      <c r="O2327" s="17"/>
      <c r="P2327" s="17"/>
      <c r="Q2327" s="17"/>
      <c r="R2327" s="17"/>
      <c r="S2327" s="17"/>
      <c r="T2327" s="17"/>
      <c r="U2327" s="17"/>
      <c r="V2327" s="17"/>
      <c r="W2327" s="17"/>
      <c r="X2327" s="17"/>
      <c r="Y2327" s="17"/>
      <c r="Z2327" s="17"/>
    </row>
    <row r="2328">
      <c r="A2328" s="24"/>
      <c r="B2328" s="477"/>
      <c r="C2328" s="26"/>
      <c r="D2328" s="27"/>
      <c r="E2328" s="27"/>
      <c r="F2328" s="27"/>
      <c r="G2328" s="27"/>
      <c r="H2328" s="28"/>
      <c r="I2328" s="29"/>
      <c r="J2328" s="30"/>
      <c r="K2328" s="17"/>
      <c r="L2328" s="17"/>
      <c r="M2328" s="17"/>
      <c r="N2328" s="17"/>
      <c r="O2328" s="17"/>
      <c r="P2328" s="17"/>
      <c r="Q2328" s="17"/>
      <c r="R2328" s="17"/>
      <c r="S2328" s="17"/>
      <c r="T2328" s="17"/>
      <c r="U2328" s="17"/>
      <c r="V2328" s="17"/>
      <c r="W2328" s="17"/>
      <c r="X2328" s="17"/>
      <c r="Y2328" s="17"/>
      <c r="Z2328" s="17"/>
    </row>
    <row r="2329">
      <c r="A2329" s="24"/>
      <c r="B2329" s="477"/>
      <c r="C2329" s="26"/>
      <c r="D2329" s="27"/>
      <c r="E2329" s="27"/>
      <c r="F2329" s="27"/>
      <c r="G2329" s="27"/>
      <c r="H2329" s="28"/>
      <c r="I2329" s="29"/>
      <c r="J2329" s="30"/>
      <c r="K2329" s="17"/>
      <c r="L2329" s="17"/>
      <c r="M2329" s="17"/>
      <c r="N2329" s="17"/>
      <c r="O2329" s="17"/>
      <c r="P2329" s="17"/>
      <c r="Q2329" s="17"/>
      <c r="R2329" s="17"/>
      <c r="S2329" s="17"/>
      <c r="T2329" s="17"/>
      <c r="U2329" s="17"/>
      <c r="V2329" s="17"/>
      <c r="W2329" s="17"/>
      <c r="X2329" s="17"/>
      <c r="Y2329" s="17"/>
      <c r="Z2329" s="17"/>
    </row>
    <row r="2330">
      <c r="A2330" s="24"/>
      <c r="B2330" s="477"/>
      <c r="C2330" s="26"/>
      <c r="D2330" s="27"/>
      <c r="E2330" s="27"/>
      <c r="F2330" s="27"/>
      <c r="G2330" s="27"/>
      <c r="H2330" s="28"/>
      <c r="I2330" s="29"/>
      <c r="J2330" s="30"/>
      <c r="K2330" s="17"/>
      <c r="L2330" s="17"/>
      <c r="M2330" s="17"/>
      <c r="N2330" s="17"/>
      <c r="O2330" s="17"/>
      <c r="P2330" s="17"/>
      <c r="Q2330" s="17"/>
      <c r="R2330" s="17"/>
      <c r="S2330" s="17"/>
      <c r="T2330" s="17"/>
      <c r="U2330" s="17"/>
      <c r="V2330" s="17"/>
      <c r="W2330" s="17"/>
      <c r="X2330" s="17"/>
      <c r="Y2330" s="17"/>
      <c r="Z2330" s="17"/>
    </row>
    <row r="2331">
      <c r="A2331" s="24"/>
      <c r="B2331" s="477"/>
      <c r="C2331" s="26"/>
      <c r="D2331" s="27"/>
      <c r="E2331" s="27"/>
      <c r="F2331" s="27"/>
      <c r="G2331" s="27"/>
      <c r="H2331" s="28"/>
      <c r="I2331" s="29"/>
      <c r="J2331" s="30"/>
      <c r="K2331" s="17"/>
      <c r="L2331" s="17"/>
      <c r="M2331" s="17"/>
      <c r="N2331" s="17"/>
      <c r="O2331" s="17"/>
      <c r="P2331" s="17"/>
      <c r="Q2331" s="17"/>
      <c r="R2331" s="17"/>
      <c r="S2331" s="17"/>
      <c r="T2331" s="17"/>
      <c r="U2331" s="17"/>
      <c r="V2331" s="17"/>
      <c r="W2331" s="17"/>
      <c r="X2331" s="17"/>
      <c r="Y2331" s="17"/>
      <c r="Z2331" s="17"/>
    </row>
    <row r="2332">
      <c r="A2332" s="24"/>
      <c r="B2332" s="477"/>
      <c r="C2332" s="26"/>
      <c r="D2332" s="27"/>
      <c r="E2332" s="27"/>
      <c r="F2332" s="27"/>
      <c r="G2332" s="27"/>
      <c r="H2332" s="28"/>
      <c r="I2332" s="29"/>
      <c r="J2332" s="30"/>
      <c r="K2332" s="17"/>
      <c r="L2332" s="17"/>
      <c r="M2332" s="17"/>
      <c r="N2332" s="17"/>
      <c r="O2332" s="17"/>
      <c r="P2332" s="17"/>
      <c r="Q2332" s="17"/>
      <c r="R2332" s="17"/>
      <c r="S2332" s="17"/>
      <c r="T2332" s="17"/>
      <c r="U2332" s="17"/>
      <c r="V2332" s="17"/>
      <c r="W2332" s="17"/>
      <c r="X2332" s="17"/>
      <c r="Y2332" s="17"/>
      <c r="Z2332" s="17"/>
    </row>
    <row r="2333">
      <c r="A2333" s="24"/>
      <c r="B2333" s="477"/>
      <c r="C2333" s="26"/>
      <c r="D2333" s="27"/>
      <c r="E2333" s="27"/>
      <c r="F2333" s="27"/>
      <c r="G2333" s="27"/>
      <c r="H2333" s="28"/>
      <c r="I2333" s="29"/>
      <c r="J2333" s="30"/>
      <c r="K2333" s="17"/>
      <c r="L2333" s="17"/>
      <c r="M2333" s="17"/>
      <c r="N2333" s="17"/>
      <c r="O2333" s="17"/>
      <c r="P2333" s="17"/>
      <c r="Q2333" s="17"/>
      <c r="R2333" s="17"/>
      <c r="S2333" s="17"/>
      <c r="T2333" s="17"/>
      <c r="U2333" s="17"/>
      <c r="V2333" s="17"/>
      <c r="W2333" s="17"/>
      <c r="X2333" s="17"/>
      <c r="Y2333" s="17"/>
      <c r="Z2333" s="17"/>
    </row>
    <row r="2334">
      <c r="A2334" s="24"/>
      <c r="B2334" s="477"/>
      <c r="C2334" s="26"/>
      <c r="D2334" s="27"/>
      <c r="E2334" s="27"/>
      <c r="F2334" s="27"/>
      <c r="G2334" s="27"/>
      <c r="H2334" s="28"/>
      <c r="I2334" s="29"/>
      <c r="J2334" s="30"/>
      <c r="K2334" s="17"/>
      <c r="L2334" s="17"/>
      <c r="M2334" s="17"/>
      <c r="N2334" s="17"/>
      <c r="O2334" s="17"/>
      <c r="P2334" s="17"/>
      <c r="Q2334" s="17"/>
      <c r="R2334" s="17"/>
      <c r="S2334" s="17"/>
      <c r="T2334" s="17"/>
      <c r="U2334" s="17"/>
      <c r="V2334" s="17"/>
      <c r="W2334" s="17"/>
      <c r="X2334" s="17"/>
      <c r="Y2334" s="17"/>
      <c r="Z2334" s="17"/>
    </row>
    <row r="2335">
      <c r="A2335" s="24"/>
      <c r="B2335" s="477"/>
      <c r="C2335" s="26"/>
      <c r="D2335" s="27"/>
      <c r="E2335" s="27"/>
      <c r="F2335" s="27"/>
      <c r="G2335" s="27"/>
      <c r="H2335" s="28"/>
      <c r="I2335" s="29"/>
      <c r="J2335" s="30"/>
      <c r="K2335" s="17"/>
      <c r="L2335" s="17"/>
      <c r="M2335" s="17"/>
      <c r="N2335" s="17"/>
      <c r="O2335" s="17"/>
      <c r="P2335" s="17"/>
      <c r="Q2335" s="17"/>
      <c r="R2335" s="17"/>
      <c r="S2335" s="17"/>
      <c r="T2335" s="17"/>
      <c r="U2335" s="17"/>
      <c r="V2335" s="17"/>
      <c r="W2335" s="17"/>
      <c r="X2335" s="17"/>
      <c r="Y2335" s="17"/>
      <c r="Z2335" s="17"/>
    </row>
    <row r="2336">
      <c r="A2336" s="24"/>
      <c r="B2336" s="477"/>
      <c r="C2336" s="26"/>
      <c r="D2336" s="27"/>
      <c r="E2336" s="27"/>
      <c r="F2336" s="27"/>
      <c r="G2336" s="27"/>
      <c r="H2336" s="28"/>
      <c r="I2336" s="29"/>
      <c r="J2336" s="30"/>
      <c r="K2336" s="17"/>
      <c r="L2336" s="17"/>
      <c r="M2336" s="17"/>
      <c r="N2336" s="17"/>
      <c r="O2336" s="17"/>
      <c r="P2336" s="17"/>
      <c r="Q2336" s="17"/>
      <c r="R2336" s="17"/>
      <c r="S2336" s="17"/>
      <c r="T2336" s="17"/>
      <c r="U2336" s="17"/>
      <c r="V2336" s="17"/>
      <c r="W2336" s="17"/>
      <c r="X2336" s="17"/>
      <c r="Y2336" s="17"/>
      <c r="Z2336" s="17"/>
    </row>
    <row r="2337">
      <c r="A2337" s="24"/>
      <c r="B2337" s="477"/>
      <c r="C2337" s="26"/>
      <c r="D2337" s="27"/>
      <c r="E2337" s="27"/>
      <c r="F2337" s="27"/>
      <c r="G2337" s="27"/>
      <c r="H2337" s="28"/>
      <c r="I2337" s="29"/>
      <c r="J2337" s="30"/>
      <c r="K2337" s="17"/>
      <c r="L2337" s="17"/>
      <c r="M2337" s="17"/>
      <c r="N2337" s="17"/>
      <c r="O2337" s="17"/>
      <c r="P2337" s="17"/>
      <c r="Q2337" s="17"/>
      <c r="R2337" s="17"/>
      <c r="S2337" s="17"/>
      <c r="T2337" s="17"/>
      <c r="U2337" s="17"/>
      <c r="V2337" s="17"/>
      <c r="W2337" s="17"/>
      <c r="X2337" s="17"/>
      <c r="Y2337" s="17"/>
      <c r="Z2337" s="17"/>
    </row>
    <row r="2338">
      <c r="A2338" s="24"/>
      <c r="B2338" s="477"/>
      <c r="C2338" s="26"/>
      <c r="D2338" s="27"/>
      <c r="E2338" s="27"/>
      <c r="F2338" s="27"/>
      <c r="G2338" s="27"/>
      <c r="H2338" s="28"/>
      <c r="I2338" s="29"/>
      <c r="J2338" s="30"/>
      <c r="K2338" s="17"/>
      <c r="L2338" s="17"/>
      <c r="M2338" s="17"/>
      <c r="N2338" s="17"/>
      <c r="O2338" s="17"/>
      <c r="P2338" s="17"/>
      <c r="Q2338" s="17"/>
      <c r="R2338" s="17"/>
      <c r="S2338" s="17"/>
      <c r="T2338" s="17"/>
      <c r="U2338" s="17"/>
      <c r="V2338" s="17"/>
      <c r="W2338" s="17"/>
      <c r="X2338" s="17"/>
      <c r="Y2338" s="17"/>
      <c r="Z2338" s="17"/>
    </row>
    <row r="2339">
      <c r="A2339" s="24"/>
      <c r="B2339" s="477"/>
      <c r="C2339" s="26"/>
      <c r="D2339" s="27"/>
      <c r="E2339" s="27"/>
      <c r="F2339" s="27"/>
      <c r="G2339" s="27"/>
      <c r="H2339" s="28"/>
      <c r="I2339" s="29"/>
      <c r="J2339" s="30"/>
      <c r="K2339" s="17"/>
      <c r="L2339" s="17"/>
      <c r="M2339" s="17"/>
      <c r="N2339" s="17"/>
      <c r="O2339" s="17"/>
      <c r="P2339" s="17"/>
      <c r="Q2339" s="17"/>
      <c r="R2339" s="17"/>
      <c r="S2339" s="17"/>
      <c r="T2339" s="17"/>
      <c r="U2339" s="17"/>
      <c r="V2339" s="17"/>
      <c r="W2339" s="17"/>
      <c r="X2339" s="17"/>
      <c r="Y2339" s="17"/>
      <c r="Z2339" s="17"/>
    </row>
    <row r="2340">
      <c r="A2340" s="24"/>
      <c r="B2340" s="477"/>
      <c r="C2340" s="26"/>
      <c r="D2340" s="27"/>
      <c r="E2340" s="27"/>
      <c r="F2340" s="27"/>
      <c r="G2340" s="27"/>
      <c r="H2340" s="28"/>
      <c r="I2340" s="29"/>
      <c r="J2340" s="30"/>
      <c r="K2340" s="17"/>
      <c r="L2340" s="17"/>
      <c r="M2340" s="17"/>
      <c r="N2340" s="17"/>
      <c r="O2340" s="17"/>
      <c r="P2340" s="17"/>
      <c r="Q2340" s="17"/>
      <c r="R2340" s="17"/>
      <c r="S2340" s="17"/>
      <c r="T2340" s="17"/>
      <c r="U2340" s="17"/>
      <c r="V2340" s="17"/>
      <c r="W2340" s="17"/>
      <c r="X2340" s="17"/>
      <c r="Y2340" s="17"/>
      <c r="Z2340" s="17"/>
    </row>
    <row r="2341">
      <c r="A2341" s="24"/>
      <c r="B2341" s="477"/>
      <c r="C2341" s="26"/>
      <c r="D2341" s="27"/>
      <c r="E2341" s="27"/>
      <c r="F2341" s="27"/>
      <c r="G2341" s="27"/>
      <c r="H2341" s="28"/>
      <c r="I2341" s="29"/>
      <c r="J2341" s="30"/>
      <c r="K2341" s="17"/>
      <c r="L2341" s="17"/>
      <c r="M2341" s="17"/>
      <c r="N2341" s="17"/>
      <c r="O2341" s="17"/>
      <c r="P2341" s="17"/>
      <c r="Q2341" s="17"/>
      <c r="R2341" s="17"/>
      <c r="S2341" s="17"/>
      <c r="T2341" s="17"/>
      <c r="U2341" s="17"/>
      <c r="V2341" s="17"/>
      <c r="W2341" s="17"/>
      <c r="X2341" s="17"/>
      <c r="Y2341" s="17"/>
      <c r="Z2341" s="17"/>
    </row>
    <row r="2342">
      <c r="A2342" s="24"/>
      <c r="B2342" s="477"/>
      <c r="C2342" s="26"/>
      <c r="D2342" s="27"/>
      <c r="E2342" s="27"/>
      <c r="F2342" s="27"/>
      <c r="G2342" s="27"/>
      <c r="H2342" s="28"/>
      <c r="I2342" s="29"/>
      <c r="J2342" s="30"/>
      <c r="K2342" s="17"/>
      <c r="L2342" s="17"/>
      <c r="M2342" s="17"/>
      <c r="N2342" s="17"/>
      <c r="O2342" s="17"/>
      <c r="P2342" s="17"/>
      <c r="Q2342" s="17"/>
      <c r="R2342" s="17"/>
      <c r="S2342" s="17"/>
      <c r="T2342" s="17"/>
      <c r="U2342" s="17"/>
      <c r="V2342" s="17"/>
      <c r="W2342" s="17"/>
      <c r="X2342" s="17"/>
      <c r="Y2342" s="17"/>
      <c r="Z2342" s="17"/>
    </row>
    <row r="2343">
      <c r="A2343" s="24"/>
      <c r="B2343" s="477"/>
      <c r="C2343" s="26"/>
      <c r="D2343" s="27"/>
      <c r="E2343" s="27"/>
      <c r="F2343" s="27"/>
      <c r="G2343" s="27"/>
      <c r="H2343" s="28"/>
      <c r="I2343" s="29"/>
      <c r="J2343" s="30"/>
      <c r="K2343" s="17"/>
      <c r="L2343" s="17"/>
      <c r="M2343" s="17"/>
      <c r="N2343" s="17"/>
      <c r="O2343" s="17"/>
      <c r="P2343" s="17"/>
      <c r="Q2343" s="17"/>
      <c r="R2343" s="17"/>
      <c r="S2343" s="17"/>
      <c r="T2343" s="17"/>
      <c r="U2343" s="17"/>
      <c r="V2343" s="17"/>
      <c r="W2343" s="17"/>
      <c r="X2343" s="17"/>
      <c r="Y2343" s="17"/>
      <c r="Z2343" s="17"/>
    </row>
    <row r="2344">
      <c r="A2344" s="24"/>
      <c r="B2344" s="477"/>
      <c r="C2344" s="26"/>
      <c r="D2344" s="27"/>
      <c r="E2344" s="27"/>
      <c r="F2344" s="27"/>
      <c r="G2344" s="27"/>
      <c r="H2344" s="28"/>
      <c r="I2344" s="29"/>
      <c r="J2344" s="30"/>
      <c r="K2344" s="17"/>
      <c r="L2344" s="17"/>
      <c r="M2344" s="17"/>
      <c r="N2344" s="17"/>
      <c r="O2344" s="17"/>
      <c r="P2344" s="17"/>
      <c r="Q2344" s="17"/>
      <c r="R2344" s="17"/>
      <c r="S2344" s="17"/>
      <c r="T2344" s="17"/>
      <c r="U2344" s="17"/>
      <c r="V2344" s="17"/>
      <c r="W2344" s="17"/>
      <c r="X2344" s="17"/>
      <c r="Y2344" s="17"/>
      <c r="Z2344" s="17"/>
    </row>
    <row r="2345">
      <c r="A2345" s="24"/>
      <c r="B2345" s="477"/>
      <c r="C2345" s="26"/>
      <c r="D2345" s="27"/>
      <c r="E2345" s="27"/>
      <c r="F2345" s="27"/>
      <c r="G2345" s="27"/>
      <c r="H2345" s="28"/>
      <c r="I2345" s="29"/>
      <c r="J2345" s="30"/>
      <c r="K2345" s="17"/>
      <c r="L2345" s="17"/>
      <c r="M2345" s="17"/>
      <c r="N2345" s="17"/>
      <c r="O2345" s="17"/>
      <c r="P2345" s="17"/>
      <c r="Q2345" s="17"/>
      <c r="R2345" s="17"/>
      <c r="S2345" s="17"/>
      <c r="T2345" s="17"/>
      <c r="U2345" s="17"/>
      <c r="V2345" s="17"/>
      <c r="W2345" s="17"/>
      <c r="X2345" s="17"/>
      <c r="Y2345" s="17"/>
      <c r="Z2345" s="17"/>
    </row>
    <row r="2346">
      <c r="A2346" s="24"/>
      <c r="B2346" s="477"/>
      <c r="C2346" s="26"/>
      <c r="D2346" s="27"/>
      <c r="E2346" s="27"/>
      <c r="F2346" s="27"/>
      <c r="G2346" s="27"/>
      <c r="H2346" s="28"/>
      <c r="I2346" s="29"/>
      <c r="J2346" s="30"/>
      <c r="K2346" s="17"/>
      <c r="L2346" s="17"/>
      <c r="M2346" s="17"/>
      <c r="N2346" s="17"/>
      <c r="O2346" s="17"/>
      <c r="P2346" s="17"/>
      <c r="Q2346" s="17"/>
      <c r="R2346" s="17"/>
      <c r="S2346" s="17"/>
      <c r="T2346" s="17"/>
      <c r="U2346" s="17"/>
      <c r="V2346" s="17"/>
      <c r="W2346" s="17"/>
      <c r="X2346" s="17"/>
      <c r="Y2346" s="17"/>
      <c r="Z2346" s="17"/>
    </row>
    <row r="2347">
      <c r="A2347" s="24"/>
      <c r="B2347" s="477"/>
      <c r="C2347" s="26"/>
      <c r="D2347" s="27"/>
      <c r="E2347" s="27"/>
      <c r="F2347" s="27"/>
      <c r="G2347" s="27"/>
      <c r="H2347" s="28"/>
      <c r="I2347" s="29"/>
      <c r="J2347" s="30"/>
      <c r="K2347" s="17"/>
      <c r="L2347" s="17"/>
      <c r="M2347" s="17"/>
      <c r="N2347" s="17"/>
      <c r="O2347" s="17"/>
      <c r="P2347" s="17"/>
      <c r="Q2347" s="17"/>
      <c r="R2347" s="17"/>
      <c r="S2347" s="17"/>
      <c r="T2347" s="17"/>
      <c r="U2347" s="17"/>
      <c r="V2347" s="17"/>
      <c r="W2347" s="17"/>
      <c r="X2347" s="17"/>
      <c r="Y2347" s="17"/>
      <c r="Z2347" s="17"/>
    </row>
    <row r="2348">
      <c r="A2348" s="24"/>
      <c r="B2348" s="477"/>
      <c r="C2348" s="26"/>
      <c r="D2348" s="27"/>
      <c r="E2348" s="27"/>
      <c r="F2348" s="27"/>
      <c r="G2348" s="27"/>
      <c r="H2348" s="28"/>
      <c r="I2348" s="29"/>
      <c r="J2348" s="30"/>
      <c r="K2348" s="17"/>
      <c r="L2348" s="17"/>
      <c r="M2348" s="17"/>
      <c r="N2348" s="17"/>
      <c r="O2348" s="17"/>
      <c r="P2348" s="17"/>
      <c r="Q2348" s="17"/>
      <c r="R2348" s="17"/>
      <c r="S2348" s="17"/>
      <c r="T2348" s="17"/>
      <c r="U2348" s="17"/>
      <c r="V2348" s="17"/>
      <c r="W2348" s="17"/>
      <c r="X2348" s="17"/>
      <c r="Y2348" s="17"/>
      <c r="Z2348" s="17"/>
    </row>
    <row r="2349">
      <c r="A2349" s="24"/>
      <c r="B2349" s="477"/>
      <c r="C2349" s="26"/>
      <c r="D2349" s="27"/>
      <c r="E2349" s="27"/>
      <c r="F2349" s="27"/>
      <c r="G2349" s="27"/>
      <c r="H2349" s="28"/>
      <c r="I2349" s="29"/>
      <c r="J2349" s="30"/>
      <c r="K2349" s="17"/>
      <c r="L2349" s="17"/>
      <c r="M2349" s="17"/>
      <c r="N2349" s="17"/>
      <c r="O2349" s="17"/>
      <c r="P2349" s="17"/>
      <c r="Q2349" s="17"/>
      <c r="R2349" s="17"/>
      <c r="S2349" s="17"/>
      <c r="T2349" s="17"/>
      <c r="U2349" s="17"/>
      <c r="V2349" s="17"/>
      <c r="W2349" s="17"/>
      <c r="X2349" s="17"/>
      <c r="Y2349" s="17"/>
      <c r="Z2349" s="17"/>
    </row>
    <row r="2350">
      <c r="A2350" s="24"/>
      <c r="B2350" s="477"/>
      <c r="C2350" s="26"/>
      <c r="D2350" s="27"/>
      <c r="E2350" s="27"/>
      <c r="F2350" s="27"/>
      <c r="G2350" s="27"/>
      <c r="H2350" s="28"/>
      <c r="I2350" s="29"/>
      <c r="J2350" s="30"/>
      <c r="K2350" s="17"/>
      <c r="L2350" s="17"/>
      <c r="M2350" s="17"/>
      <c r="N2350" s="17"/>
      <c r="O2350" s="17"/>
      <c r="P2350" s="17"/>
      <c r="Q2350" s="17"/>
      <c r="R2350" s="17"/>
      <c r="S2350" s="17"/>
      <c r="T2350" s="17"/>
      <c r="U2350" s="17"/>
      <c r="V2350" s="17"/>
      <c r="W2350" s="17"/>
      <c r="X2350" s="17"/>
      <c r="Y2350" s="17"/>
      <c r="Z2350" s="17"/>
    </row>
    <row r="2351">
      <c r="A2351" s="24"/>
      <c r="B2351" s="477"/>
      <c r="C2351" s="26"/>
      <c r="D2351" s="27"/>
      <c r="E2351" s="27"/>
      <c r="F2351" s="27"/>
      <c r="G2351" s="27"/>
      <c r="H2351" s="28"/>
      <c r="I2351" s="29"/>
      <c r="J2351" s="30"/>
      <c r="K2351" s="17"/>
      <c r="L2351" s="17"/>
      <c r="M2351" s="17"/>
      <c r="N2351" s="17"/>
      <c r="O2351" s="17"/>
      <c r="P2351" s="17"/>
      <c r="Q2351" s="17"/>
      <c r="R2351" s="17"/>
      <c r="S2351" s="17"/>
      <c r="T2351" s="17"/>
      <c r="U2351" s="17"/>
      <c r="V2351" s="17"/>
      <c r="W2351" s="17"/>
      <c r="X2351" s="17"/>
      <c r="Y2351" s="17"/>
      <c r="Z2351" s="17"/>
    </row>
    <row r="2352">
      <c r="A2352" s="24"/>
      <c r="B2352" s="477"/>
      <c r="C2352" s="26"/>
      <c r="D2352" s="27"/>
      <c r="E2352" s="27"/>
      <c r="F2352" s="27"/>
      <c r="G2352" s="27"/>
      <c r="H2352" s="28"/>
      <c r="I2352" s="29"/>
      <c r="J2352" s="30"/>
      <c r="K2352" s="17"/>
      <c r="L2352" s="17"/>
      <c r="M2352" s="17"/>
      <c r="N2352" s="17"/>
      <c r="O2352" s="17"/>
      <c r="P2352" s="17"/>
      <c r="Q2352" s="17"/>
      <c r="R2352" s="17"/>
      <c r="S2352" s="17"/>
      <c r="T2352" s="17"/>
      <c r="U2352" s="17"/>
      <c r="V2352" s="17"/>
      <c r="W2352" s="17"/>
      <c r="X2352" s="17"/>
      <c r="Y2352" s="17"/>
      <c r="Z2352" s="17"/>
    </row>
    <row r="2353">
      <c r="A2353" s="24"/>
      <c r="B2353" s="477"/>
      <c r="C2353" s="26"/>
      <c r="D2353" s="27"/>
      <c r="E2353" s="27"/>
      <c r="F2353" s="27"/>
      <c r="G2353" s="27"/>
      <c r="H2353" s="28"/>
      <c r="I2353" s="29"/>
      <c r="J2353" s="30"/>
      <c r="K2353" s="17"/>
      <c r="L2353" s="17"/>
      <c r="M2353" s="17"/>
      <c r="N2353" s="17"/>
      <c r="O2353" s="17"/>
      <c r="P2353" s="17"/>
      <c r="Q2353" s="17"/>
      <c r="R2353" s="17"/>
      <c r="S2353" s="17"/>
      <c r="T2353" s="17"/>
      <c r="U2353" s="17"/>
      <c r="V2353" s="17"/>
      <c r="W2353" s="17"/>
      <c r="X2353" s="17"/>
      <c r="Y2353" s="17"/>
      <c r="Z2353" s="17"/>
    </row>
    <row r="2354">
      <c r="A2354" s="24"/>
      <c r="B2354" s="477"/>
      <c r="C2354" s="26"/>
      <c r="D2354" s="27"/>
      <c r="E2354" s="27"/>
      <c r="F2354" s="27"/>
      <c r="G2354" s="27"/>
      <c r="H2354" s="28"/>
      <c r="I2354" s="29"/>
      <c r="J2354" s="30"/>
      <c r="K2354" s="17"/>
      <c r="L2354" s="17"/>
      <c r="M2354" s="17"/>
      <c r="N2354" s="17"/>
      <c r="O2354" s="17"/>
      <c r="P2354" s="17"/>
      <c r="Q2354" s="17"/>
      <c r="R2354" s="17"/>
      <c r="S2354" s="17"/>
      <c r="T2354" s="17"/>
      <c r="U2354" s="17"/>
      <c r="V2354" s="17"/>
      <c r="W2354" s="17"/>
      <c r="X2354" s="17"/>
      <c r="Y2354" s="17"/>
      <c r="Z2354" s="17"/>
    </row>
    <row r="2355">
      <c r="A2355" s="24"/>
      <c r="B2355" s="477"/>
      <c r="C2355" s="26"/>
      <c r="D2355" s="27"/>
      <c r="E2355" s="27"/>
      <c r="F2355" s="27"/>
      <c r="G2355" s="27"/>
      <c r="H2355" s="28"/>
      <c r="I2355" s="29"/>
      <c r="J2355" s="30"/>
      <c r="K2355" s="17"/>
      <c r="L2355" s="17"/>
      <c r="M2355" s="17"/>
      <c r="N2355" s="17"/>
      <c r="O2355" s="17"/>
      <c r="P2355" s="17"/>
      <c r="Q2355" s="17"/>
      <c r="R2355" s="17"/>
      <c r="S2355" s="17"/>
      <c r="T2355" s="17"/>
      <c r="U2355" s="17"/>
      <c r="V2355" s="17"/>
      <c r="W2355" s="17"/>
      <c r="X2355" s="17"/>
      <c r="Y2355" s="17"/>
      <c r="Z2355" s="17"/>
    </row>
    <row r="2356">
      <c r="A2356" s="24"/>
      <c r="B2356" s="477"/>
      <c r="C2356" s="26"/>
      <c r="D2356" s="27"/>
      <c r="E2356" s="27"/>
      <c r="F2356" s="27"/>
      <c r="G2356" s="27"/>
      <c r="H2356" s="28"/>
      <c r="I2356" s="29"/>
      <c r="J2356" s="30"/>
      <c r="K2356" s="17"/>
      <c r="L2356" s="17"/>
      <c r="M2356" s="17"/>
      <c r="N2356" s="17"/>
      <c r="O2356" s="17"/>
      <c r="P2356" s="17"/>
      <c r="Q2356" s="17"/>
      <c r="R2356" s="17"/>
      <c r="S2356" s="17"/>
      <c r="T2356" s="17"/>
      <c r="U2356" s="17"/>
      <c r="V2356" s="17"/>
      <c r="W2356" s="17"/>
      <c r="X2356" s="17"/>
      <c r="Y2356" s="17"/>
      <c r="Z2356" s="17"/>
    </row>
    <row r="2357">
      <c r="A2357" s="24"/>
      <c r="B2357" s="477"/>
      <c r="C2357" s="26"/>
      <c r="D2357" s="27"/>
      <c r="E2357" s="27"/>
      <c r="F2357" s="27"/>
      <c r="G2357" s="27"/>
      <c r="H2357" s="28"/>
      <c r="I2357" s="29"/>
      <c r="J2357" s="30"/>
      <c r="K2357" s="17"/>
      <c r="L2357" s="17"/>
      <c r="M2357" s="17"/>
      <c r="N2357" s="17"/>
      <c r="O2357" s="17"/>
      <c r="P2357" s="17"/>
      <c r="Q2357" s="17"/>
      <c r="R2357" s="17"/>
      <c r="S2357" s="17"/>
      <c r="T2357" s="17"/>
      <c r="U2357" s="17"/>
      <c r="V2357" s="17"/>
      <c r="W2357" s="17"/>
      <c r="X2357" s="17"/>
      <c r="Y2357" s="17"/>
      <c r="Z2357" s="17"/>
    </row>
    <row r="2358">
      <c r="A2358" s="24"/>
      <c r="B2358" s="477"/>
      <c r="C2358" s="26"/>
      <c r="D2358" s="27"/>
      <c r="E2358" s="27"/>
      <c r="F2358" s="27"/>
      <c r="G2358" s="27"/>
      <c r="H2358" s="28"/>
      <c r="I2358" s="29"/>
      <c r="J2358" s="30"/>
      <c r="K2358" s="17"/>
      <c r="L2358" s="17"/>
      <c r="M2358" s="17"/>
      <c r="N2358" s="17"/>
      <c r="O2358" s="17"/>
      <c r="P2358" s="17"/>
      <c r="Q2358" s="17"/>
      <c r="R2358" s="17"/>
      <c r="S2358" s="17"/>
      <c r="T2358" s="17"/>
      <c r="U2358" s="17"/>
      <c r="V2358" s="17"/>
      <c r="W2358" s="17"/>
      <c r="X2358" s="17"/>
      <c r="Y2358" s="17"/>
      <c r="Z2358" s="17"/>
    </row>
    <row r="2359">
      <c r="A2359" s="24"/>
      <c r="B2359" s="477"/>
      <c r="C2359" s="26"/>
      <c r="D2359" s="27"/>
      <c r="E2359" s="27"/>
      <c r="F2359" s="27"/>
      <c r="G2359" s="27"/>
      <c r="H2359" s="28"/>
      <c r="I2359" s="29"/>
      <c r="J2359" s="30"/>
      <c r="K2359" s="17"/>
      <c r="L2359" s="17"/>
      <c r="M2359" s="17"/>
      <c r="N2359" s="17"/>
      <c r="O2359" s="17"/>
      <c r="P2359" s="17"/>
      <c r="Q2359" s="17"/>
      <c r="R2359" s="17"/>
      <c r="S2359" s="17"/>
      <c r="T2359" s="17"/>
      <c r="U2359" s="17"/>
      <c r="V2359" s="17"/>
      <c r="W2359" s="17"/>
      <c r="X2359" s="17"/>
      <c r="Y2359" s="17"/>
      <c r="Z2359" s="17"/>
    </row>
    <row r="2360">
      <c r="A2360" s="24"/>
      <c r="B2360" s="477"/>
      <c r="C2360" s="26"/>
      <c r="D2360" s="27"/>
      <c r="E2360" s="27"/>
      <c r="F2360" s="27"/>
      <c r="G2360" s="27"/>
      <c r="H2360" s="28"/>
      <c r="I2360" s="29"/>
      <c r="J2360" s="30"/>
      <c r="K2360" s="17"/>
      <c r="L2360" s="17"/>
      <c r="M2360" s="17"/>
      <c r="N2360" s="17"/>
      <c r="O2360" s="17"/>
      <c r="P2360" s="17"/>
      <c r="Q2360" s="17"/>
      <c r="R2360" s="17"/>
      <c r="S2360" s="17"/>
      <c r="T2360" s="17"/>
      <c r="U2360" s="17"/>
      <c r="V2360" s="17"/>
      <c r="W2360" s="17"/>
      <c r="X2360" s="17"/>
      <c r="Y2360" s="17"/>
      <c r="Z2360" s="17"/>
    </row>
    <row r="2361">
      <c r="A2361" s="24"/>
      <c r="B2361" s="477"/>
      <c r="C2361" s="26"/>
      <c r="D2361" s="27"/>
      <c r="E2361" s="27"/>
      <c r="F2361" s="27"/>
      <c r="G2361" s="27"/>
      <c r="H2361" s="28"/>
      <c r="I2361" s="29"/>
      <c r="J2361" s="30"/>
      <c r="K2361" s="17"/>
      <c r="L2361" s="17"/>
      <c r="M2361" s="17"/>
      <c r="N2361" s="17"/>
      <c r="O2361" s="17"/>
      <c r="P2361" s="17"/>
      <c r="Q2361" s="17"/>
      <c r="R2361" s="17"/>
      <c r="S2361" s="17"/>
      <c r="T2361" s="17"/>
      <c r="U2361" s="17"/>
      <c r="V2361" s="17"/>
      <c r="W2361" s="17"/>
      <c r="X2361" s="17"/>
      <c r="Y2361" s="17"/>
      <c r="Z2361" s="17"/>
    </row>
    <row r="2362">
      <c r="A2362" s="24"/>
      <c r="B2362" s="477"/>
      <c r="C2362" s="26"/>
      <c r="D2362" s="27"/>
      <c r="E2362" s="27"/>
      <c r="F2362" s="27"/>
      <c r="G2362" s="27"/>
      <c r="H2362" s="28"/>
      <c r="I2362" s="29"/>
      <c r="J2362" s="30"/>
      <c r="K2362" s="17"/>
      <c r="L2362" s="17"/>
      <c r="M2362" s="17"/>
      <c r="N2362" s="17"/>
      <c r="O2362" s="17"/>
      <c r="P2362" s="17"/>
      <c r="Q2362" s="17"/>
      <c r="R2362" s="17"/>
      <c r="S2362" s="17"/>
      <c r="T2362" s="17"/>
      <c r="U2362" s="17"/>
      <c r="V2362" s="17"/>
      <c r="W2362" s="17"/>
      <c r="X2362" s="17"/>
      <c r="Y2362" s="17"/>
      <c r="Z2362" s="17"/>
    </row>
    <row r="2363">
      <c r="A2363" s="24"/>
      <c r="B2363" s="477"/>
      <c r="C2363" s="26"/>
      <c r="D2363" s="27"/>
      <c r="E2363" s="27"/>
      <c r="F2363" s="27"/>
      <c r="G2363" s="27"/>
      <c r="H2363" s="28"/>
      <c r="I2363" s="29"/>
      <c r="J2363" s="30"/>
      <c r="K2363" s="17"/>
      <c r="L2363" s="17"/>
      <c r="M2363" s="17"/>
      <c r="N2363" s="17"/>
      <c r="O2363" s="17"/>
      <c r="P2363" s="17"/>
      <c r="Q2363" s="17"/>
      <c r="R2363" s="17"/>
      <c r="S2363" s="17"/>
      <c r="T2363" s="17"/>
      <c r="U2363" s="17"/>
      <c r="V2363" s="17"/>
      <c r="W2363" s="17"/>
      <c r="X2363" s="17"/>
      <c r="Y2363" s="17"/>
      <c r="Z2363" s="17"/>
    </row>
    <row r="2364">
      <c r="A2364" s="24"/>
      <c r="B2364" s="477"/>
      <c r="C2364" s="26"/>
      <c r="D2364" s="27"/>
      <c r="E2364" s="27"/>
      <c r="F2364" s="27"/>
      <c r="G2364" s="27"/>
      <c r="H2364" s="28"/>
      <c r="I2364" s="29"/>
      <c r="J2364" s="30"/>
      <c r="K2364" s="17"/>
      <c r="L2364" s="17"/>
      <c r="M2364" s="17"/>
      <c r="N2364" s="17"/>
      <c r="O2364" s="17"/>
      <c r="P2364" s="17"/>
      <c r="Q2364" s="17"/>
      <c r="R2364" s="17"/>
      <c r="S2364" s="17"/>
      <c r="T2364" s="17"/>
      <c r="U2364" s="17"/>
      <c r="V2364" s="17"/>
      <c r="W2364" s="17"/>
      <c r="X2364" s="17"/>
      <c r="Y2364" s="17"/>
      <c r="Z2364" s="17"/>
    </row>
    <row r="2365">
      <c r="A2365" s="24"/>
      <c r="B2365" s="477"/>
      <c r="C2365" s="26"/>
      <c r="D2365" s="27"/>
      <c r="E2365" s="27"/>
      <c r="F2365" s="27"/>
      <c r="G2365" s="27"/>
      <c r="H2365" s="28"/>
      <c r="I2365" s="29"/>
      <c r="J2365" s="30"/>
      <c r="K2365" s="17"/>
      <c r="L2365" s="17"/>
      <c r="M2365" s="17"/>
      <c r="N2365" s="17"/>
      <c r="O2365" s="17"/>
      <c r="P2365" s="17"/>
      <c r="Q2365" s="17"/>
      <c r="R2365" s="17"/>
      <c r="S2365" s="17"/>
      <c r="T2365" s="17"/>
      <c r="U2365" s="17"/>
      <c r="V2365" s="17"/>
      <c r="W2365" s="17"/>
      <c r="X2365" s="17"/>
      <c r="Y2365" s="17"/>
      <c r="Z2365" s="17"/>
    </row>
    <row r="2366">
      <c r="A2366" s="24"/>
      <c r="B2366" s="477"/>
      <c r="C2366" s="26"/>
      <c r="D2366" s="27"/>
      <c r="E2366" s="27"/>
      <c r="F2366" s="27"/>
      <c r="G2366" s="27"/>
      <c r="H2366" s="28"/>
      <c r="I2366" s="29"/>
      <c r="J2366" s="30"/>
      <c r="K2366" s="17"/>
      <c r="L2366" s="17"/>
      <c r="M2366" s="17"/>
      <c r="N2366" s="17"/>
      <c r="O2366" s="17"/>
      <c r="P2366" s="17"/>
      <c r="Q2366" s="17"/>
      <c r="R2366" s="17"/>
      <c r="S2366" s="17"/>
      <c r="T2366" s="17"/>
      <c r="U2366" s="17"/>
      <c r="V2366" s="17"/>
      <c r="W2366" s="17"/>
      <c r="X2366" s="17"/>
      <c r="Y2366" s="17"/>
      <c r="Z2366" s="17"/>
    </row>
    <row r="2367">
      <c r="A2367" s="24"/>
      <c r="B2367" s="477"/>
      <c r="C2367" s="26"/>
      <c r="D2367" s="27"/>
      <c r="E2367" s="27"/>
      <c r="F2367" s="27"/>
      <c r="G2367" s="27"/>
      <c r="H2367" s="28"/>
      <c r="I2367" s="29"/>
      <c r="J2367" s="30"/>
      <c r="K2367" s="17"/>
      <c r="L2367" s="17"/>
      <c r="M2367" s="17"/>
      <c r="N2367" s="17"/>
      <c r="O2367" s="17"/>
      <c r="P2367" s="17"/>
      <c r="Q2367" s="17"/>
      <c r="R2367" s="17"/>
      <c r="S2367" s="17"/>
      <c r="T2367" s="17"/>
      <c r="U2367" s="17"/>
      <c r="V2367" s="17"/>
      <c r="W2367" s="17"/>
      <c r="X2367" s="17"/>
      <c r="Y2367" s="17"/>
      <c r="Z2367" s="17"/>
    </row>
    <row r="2368">
      <c r="A2368" s="24"/>
      <c r="B2368" s="477"/>
      <c r="C2368" s="26"/>
      <c r="D2368" s="27"/>
      <c r="E2368" s="27"/>
      <c r="F2368" s="27"/>
      <c r="G2368" s="27"/>
      <c r="H2368" s="28"/>
      <c r="I2368" s="29"/>
      <c r="J2368" s="30"/>
      <c r="K2368" s="17"/>
      <c r="L2368" s="17"/>
      <c r="M2368" s="17"/>
      <c r="N2368" s="17"/>
      <c r="O2368" s="17"/>
      <c r="P2368" s="17"/>
      <c r="Q2368" s="17"/>
      <c r="R2368" s="17"/>
      <c r="S2368" s="17"/>
      <c r="T2368" s="17"/>
      <c r="U2368" s="17"/>
      <c r="V2368" s="17"/>
      <c r="W2368" s="17"/>
      <c r="X2368" s="17"/>
      <c r="Y2368" s="17"/>
      <c r="Z2368" s="17"/>
    </row>
    <row r="2369">
      <c r="A2369" s="24"/>
      <c r="B2369" s="477"/>
      <c r="C2369" s="26"/>
      <c r="D2369" s="27"/>
      <c r="E2369" s="27"/>
      <c r="F2369" s="27"/>
      <c r="G2369" s="27"/>
      <c r="H2369" s="28"/>
      <c r="I2369" s="29"/>
      <c r="J2369" s="30"/>
      <c r="K2369" s="17"/>
      <c r="L2369" s="17"/>
      <c r="M2369" s="17"/>
      <c r="N2369" s="17"/>
      <c r="O2369" s="17"/>
      <c r="P2369" s="17"/>
      <c r="Q2369" s="17"/>
      <c r="R2369" s="17"/>
      <c r="S2369" s="17"/>
      <c r="T2369" s="17"/>
      <c r="U2369" s="17"/>
      <c r="V2369" s="17"/>
      <c r="W2369" s="17"/>
      <c r="X2369" s="17"/>
      <c r="Y2369" s="17"/>
      <c r="Z2369" s="17"/>
    </row>
    <row r="2370">
      <c r="A2370" s="24"/>
      <c r="B2370" s="477"/>
      <c r="C2370" s="26"/>
      <c r="D2370" s="27"/>
      <c r="E2370" s="27"/>
      <c r="F2370" s="27"/>
      <c r="G2370" s="27"/>
      <c r="H2370" s="28"/>
      <c r="I2370" s="29"/>
      <c r="J2370" s="30"/>
      <c r="K2370" s="17"/>
      <c r="L2370" s="17"/>
      <c r="M2370" s="17"/>
      <c r="N2370" s="17"/>
      <c r="O2370" s="17"/>
      <c r="P2370" s="17"/>
      <c r="Q2370" s="17"/>
      <c r="R2370" s="17"/>
      <c r="S2370" s="17"/>
      <c r="T2370" s="17"/>
      <c r="U2370" s="17"/>
      <c r="V2370" s="17"/>
      <c r="W2370" s="17"/>
      <c r="X2370" s="17"/>
      <c r="Y2370" s="17"/>
      <c r="Z2370" s="17"/>
    </row>
    <row r="2371">
      <c r="A2371" s="24"/>
      <c r="B2371" s="477"/>
      <c r="C2371" s="26"/>
      <c r="D2371" s="27"/>
      <c r="E2371" s="27"/>
      <c r="F2371" s="27"/>
      <c r="G2371" s="27"/>
      <c r="H2371" s="28"/>
      <c r="I2371" s="29"/>
      <c r="J2371" s="30"/>
      <c r="K2371" s="17"/>
      <c r="L2371" s="17"/>
      <c r="M2371" s="17"/>
      <c r="N2371" s="17"/>
      <c r="O2371" s="17"/>
      <c r="P2371" s="17"/>
      <c r="Q2371" s="17"/>
      <c r="R2371" s="17"/>
      <c r="S2371" s="17"/>
      <c r="T2371" s="17"/>
      <c r="U2371" s="17"/>
      <c r="V2371" s="17"/>
      <c r="W2371" s="17"/>
      <c r="X2371" s="17"/>
      <c r="Y2371" s="17"/>
      <c r="Z2371" s="17"/>
    </row>
    <row r="2372">
      <c r="A2372" s="24"/>
      <c r="B2372" s="477"/>
      <c r="C2372" s="26"/>
      <c r="D2372" s="27"/>
      <c r="E2372" s="27"/>
      <c r="F2372" s="27"/>
      <c r="G2372" s="27"/>
      <c r="H2372" s="28"/>
      <c r="I2372" s="29"/>
      <c r="J2372" s="30"/>
      <c r="K2372" s="17"/>
      <c r="L2372" s="17"/>
      <c r="M2372" s="17"/>
      <c r="N2372" s="17"/>
      <c r="O2372" s="17"/>
      <c r="P2372" s="17"/>
      <c r="Q2372" s="17"/>
      <c r="R2372" s="17"/>
      <c r="S2372" s="17"/>
      <c r="T2372" s="17"/>
      <c r="U2372" s="17"/>
      <c r="V2372" s="17"/>
      <c r="W2372" s="17"/>
      <c r="X2372" s="17"/>
      <c r="Y2372" s="17"/>
      <c r="Z2372" s="17"/>
    </row>
    <row r="2373">
      <c r="A2373" s="24"/>
      <c r="B2373" s="477"/>
      <c r="C2373" s="26"/>
      <c r="D2373" s="27"/>
      <c r="E2373" s="27"/>
      <c r="F2373" s="27"/>
      <c r="G2373" s="27"/>
      <c r="H2373" s="28"/>
      <c r="I2373" s="29"/>
      <c r="J2373" s="30"/>
      <c r="K2373" s="17"/>
      <c r="L2373" s="17"/>
      <c r="M2373" s="17"/>
      <c r="N2373" s="17"/>
      <c r="O2373" s="17"/>
      <c r="P2373" s="17"/>
      <c r="Q2373" s="17"/>
      <c r="R2373" s="17"/>
      <c r="S2373" s="17"/>
      <c r="T2373" s="17"/>
      <c r="U2373" s="17"/>
      <c r="V2373" s="17"/>
      <c r="W2373" s="17"/>
      <c r="X2373" s="17"/>
      <c r="Y2373" s="17"/>
      <c r="Z2373" s="17"/>
    </row>
    <row r="2374">
      <c r="A2374" s="24"/>
      <c r="B2374" s="477"/>
      <c r="C2374" s="26"/>
      <c r="D2374" s="27"/>
      <c r="E2374" s="27"/>
      <c r="F2374" s="27"/>
      <c r="G2374" s="27"/>
      <c r="H2374" s="28"/>
      <c r="I2374" s="29"/>
      <c r="J2374" s="30"/>
      <c r="K2374" s="17"/>
      <c r="L2374" s="17"/>
      <c r="M2374" s="17"/>
      <c r="N2374" s="17"/>
      <c r="O2374" s="17"/>
      <c r="P2374" s="17"/>
      <c r="Q2374" s="17"/>
      <c r="R2374" s="17"/>
      <c r="S2374" s="17"/>
      <c r="T2374" s="17"/>
      <c r="U2374" s="17"/>
      <c r="V2374" s="17"/>
      <c r="W2374" s="17"/>
      <c r="X2374" s="17"/>
      <c r="Y2374" s="17"/>
      <c r="Z2374" s="17"/>
    </row>
    <row r="2375">
      <c r="A2375" s="24"/>
      <c r="B2375" s="477"/>
      <c r="C2375" s="26"/>
      <c r="D2375" s="27"/>
      <c r="E2375" s="27"/>
      <c r="F2375" s="27"/>
      <c r="G2375" s="27"/>
      <c r="H2375" s="28"/>
      <c r="I2375" s="29"/>
      <c r="J2375" s="30"/>
      <c r="K2375" s="17"/>
      <c r="L2375" s="17"/>
      <c r="M2375" s="17"/>
      <c r="N2375" s="17"/>
      <c r="O2375" s="17"/>
      <c r="P2375" s="17"/>
      <c r="Q2375" s="17"/>
      <c r="R2375" s="17"/>
      <c r="S2375" s="17"/>
      <c r="T2375" s="17"/>
      <c r="U2375" s="17"/>
      <c r="V2375" s="17"/>
      <c r="W2375" s="17"/>
      <c r="X2375" s="17"/>
      <c r="Y2375" s="17"/>
      <c r="Z2375" s="17"/>
    </row>
    <row r="2376">
      <c r="A2376" s="24"/>
      <c r="B2376" s="477"/>
      <c r="C2376" s="26"/>
      <c r="D2376" s="27"/>
      <c r="E2376" s="27"/>
      <c r="F2376" s="27"/>
      <c r="G2376" s="27"/>
      <c r="H2376" s="28"/>
      <c r="I2376" s="29"/>
      <c r="J2376" s="30"/>
      <c r="K2376" s="17"/>
      <c r="L2376" s="17"/>
      <c r="M2376" s="17"/>
      <c r="N2376" s="17"/>
      <c r="O2376" s="17"/>
      <c r="P2376" s="17"/>
      <c r="Q2376" s="17"/>
      <c r="R2376" s="17"/>
      <c r="S2376" s="17"/>
      <c r="T2376" s="17"/>
      <c r="U2376" s="17"/>
      <c r="V2376" s="17"/>
      <c r="W2376" s="17"/>
      <c r="X2376" s="17"/>
      <c r="Y2376" s="17"/>
      <c r="Z2376" s="17"/>
    </row>
    <row r="2377">
      <c r="A2377" s="24"/>
      <c r="B2377" s="477"/>
      <c r="C2377" s="26"/>
      <c r="D2377" s="27"/>
      <c r="E2377" s="27"/>
      <c r="F2377" s="27"/>
      <c r="G2377" s="27"/>
      <c r="H2377" s="28"/>
      <c r="I2377" s="29"/>
      <c r="J2377" s="30"/>
      <c r="K2377" s="17"/>
      <c r="L2377" s="17"/>
      <c r="M2377" s="17"/>
      <c r="N2377" s="17"/>
      <c r="O2377" s="17"/>
      <c r="P2377" s="17"/>
      <c r="Q2377" s="17"/>
      <c r="R2377" s="17"/>
      <c r="S2377" s="17"/>
      <c r="T2377" s="17"/>
      <c r="U2377" s="17"/>
      <c r="V2377" s="17"/>
      <c r="W2377" s="17"/>
      <c r="X2377" s="17"/>
      <c r="Y2377" s="17"/>
      <c r="Z2377" s="17"/>
    </row>
    <row r="2378">
      <c r="A2378" s="24"/>
      <c r="B2378" s="477"/>
      <c r="C2378" s="26"/>
      <c r="D2378" s="27"/>
      <c r="E2378" s="27"/>
      <c r="F2378" s="27"/>
      <c r="G2378" s="27"/>
      <c r="H2378" s="28"/>
      <c r="I2378" s="29"/>
      <c r="J2378" s="30"/>
      <c r="K2378" s="17"/>
      <c r="L2378" s="17"/>
      <c r="M2378" s="17"/>
      <c r="N2378" s="17"/>
      <c r="O2378" s="17"/>
      <c r="P2378" s="17"/>
      <c r="Q2378" s="17"/>
      <c r="R2378" s="17"/>
      <c r="S2378" s="17"/>
      <c r="T2378" s="17"/>
      <c r="U2378" s="17"/>
      <c r="V2378" s="17"/>
      <c r="W2378" s="17"/>
      <c r="X2378" s="17"/>
      <c r="Y2378" s="17"/>
      <c r="Z2378" s="17"/>
    </row>
    <row r="2379">
      <c r="A2379" s="24"/>
      <c r="B2379" s="477"/>
      <c r="C2379" s="26"/>
      <c r="D2379" s="27"/>
      <c r="E2379" s="27"/>
      <c r="F2379" s="27"/>
      <c r="G2379" s="27"/>
      <c r="H2379" s="28"/>
      <c r="I2379" s="29"/>
      <c r="J2379" s="30"/>
      <c r="K2379" s="17"/>
      <c r="L2379" s="17"/>
      <c r="M2379" s="17"/>
      <c r="N2379" s="17"/>
      <c r="O2379" s="17"/>
      <c r="P2379" s="17"/>
      <c r="Q2379" s="17"/>
      <c r="R2379" s="17"/>
      <c r="S2379" s="17"/>
      <c r="T2379" s="17"/>
      <c r="U2379" s="17"/>
      <c r="V2379" s="17"/>
      <c r="W2379" s="17"/>
      <c r="X2379" s="17"/>
      <c r="Y2379" s="17"/>
      <c r="Z2379" s="17"/>
    </row>
    <row r="2380">
      <c r="A2380" s="24"/>
      <c r="B2380" s="477"/>
      <c r="C2380" s="26"/>
      <c r="D2380" s="27"/>
      <c r="E2380" s="27"/>
      <c r="F2380" s="27"/>
      <c r="G2380" s="27"/>
      <c r="H2380" s="28"/>
      <c r="I2380" s="29"/>
      <c r="J2380" s="30"/>
      <c r="K2380" s="17"/>
      <c r="L2380" s="17"/>
      <c r="M2380" s="17"/>
      <c r="N2380" s="17"/>
      <c r="O2380" s="17"/>
      <c r="P2380" s="17"/>
      <c r="Q2380" s="17"/>
      <c r="R2380" s="17"/>
      <c r="S2380" s="17"/>
      <c r="T2380" s="17"/>
      <c r="U2380" s="17"/>
      <c r="V2380" s="17"/>
      <c r="W2380" s="17"/>
      <c r="X2380" s="17"/>
      <c r="Y2380" s="17"/>
      <c r="Z2380" s="17"/>
    </row>
    <row r="2381">
      <c r="A2381" s="24"/>
      <c r="B2381" s="477"/>
      <c r="C2381" s="26"/>
      <c r="D2381" s="27"/>
      <c r="E2381" s="27"/>
      <c r="F2381" s="27"/>
      <c r="G2381" s="27"/>
      <c r="H2381" s="28"/>
      <c r="I2381" s="29"/>
      <c r="J2381" s="30"/>
      <c r="K2381" s="17"/>
      <c r="L2381" s="17"/>
      <c r="M2381" s="17"/>
      <c r="N2381" s="17"/>
      <c r="O2381" s="17"/>
      <c r="P2381" s="17"/>
      <c r="Q2381" s="17"/>
      <c r="R2381" s="17"/>
      <c r="S2381" s="17"/>
      <c r="T2381" s="17"/>
      <c r="U2381" s="17"/>
      <c r="V2381" s="17"/>
      <c r="W2381" s="17"/>
      <c r="X2381" s="17"/>
      <c r="Y2381" s="17"/>
      <c r="Z2381" s="17"/>
    </row>
    <row r="2382">
      <c r="A2382" s="24"/>
      <c r="B2382" s="477"/>
      <c r="C2382" s="26"/>
      <c r="D2382" s="27"/>
      <c r="E2382" s="27"/>
      <c r="F2382" s="27"/>
      <c r="G2382" s="27"/>
      <c r="H2382" s="28"/>
      <c r="I2382" s="29"/>
      <c r="J2382" s="30"/>
      <c r="K2382" s="17"/>
      <c r="L2382" s="17"/>
      <c r="M2382" s="17"/>
      <c r="N2382" s="17"/>
      <c r="O2382" s="17"/>
      <c r="P2382" s="17"/>
      <c r="Q2382" s="17"/>
      <c r="R2382" s="17"/>
      <c r="S2382" s="17"/>
      <c r="T2382" s="17"/>
      <c r="U2382" s="17"/>
      <c r="V2382" s="17"/>
      <c r="W2382" s="17"/>
      <c r="X2382" s="17"/>
      <c r="Y2382" s="17"/>
      <c r="Z2382" s="17"/>
    </row>
    <row r="2383">
      <c r="A2383" s="24"/>
      <c r="B2383" s="477"/>
      <c r="C2383" s="26"/>
      <c r="D2383" s="27"/>
      <c r="E2383" s="27"/>
      <c r="F2383" s="27"/>
      <c r="G2383" s="27"/>
      <c r="H2383" s="28"/>
      <c r="I2383" s="29"/>
      <c r="J2383" s="30"/>
      <c r="K2383" s="17"/>
      <c r="L2383" s="17"/>
      <c r="M2383" s="17"/>
      <c r="N2383" s="17"/>
      <c r="O2383" s="17"/>
      <c r="P2383" s="17"/>
      <c r="Q2383" s="17"/>
      <c r="R2383" s="17"/>
      <c r="S2383" s="17"/>
      <c r="T2383" s="17"/>
      <c r="U2383" s="17"/>
      <c r="V2383" s="17"/>
      <c r="W2383" s="17"/>
      <c r="X2383" s="17"/>
      <c r="Y2383" s="17"/>
      <c r="Z2383" s="17"/>
    </row>
    <row r="2384">
      <c r="A2384" s="24"/>
      <c r="B2384" s="477"/>
      <c r="C2384" s="26"/>
      <c r="D2384" s="27"/>
      <c r="E2384" s="27"/>
      <c r="F2384" s="27"/>
      <c r="G2384" s="27"/>
      <c r="H2384" s="28"/>
      <c r="I2384" s="29"/>
      <c r="J2384" s="30"/>
      <c r="K2384" s="17"/>
      <c r="L2384" s="17"/>
      <c r="M2384" s="17"/>
      <c r="N2384" s="17"/>
      <c r="O2384" s="17"/>
      <c r="P2384" s="17"/>
      <c r="Q2384" s="17"/>
      <c r="R2384" s="17"/>
      <c r="S2384" s="17"/>
      <c r="T2384" s="17"/>
      <c r="U2384" s="17"/>
      <c r="V2384" s="17"/>
      <c r="W2384" s="17"/>
      <c r="X2384" s="17"/>
      <c r="Y2384" s="17"/>
      <c r="Z2384" s="17"/>
    </row>
    <row r="2385">
      <c r="A2385" s="24"/>
      <c r="B2385" s="477"/>
      <c r="C2385" s="26"/>
      <c r="D2385" s="27"/>
      <c r="E2385" s="27"/>
      <c r="F2385" s="27"/>
      <c r="G2385" s="27"/>
      <c r="H2385" s="28"/>
      <c r="I2385" s="29"/>
      <c r="J2385" s="30"/>
      <c r="K2385" s="17"/>
      <c r="L2385" s="17"/>
      <c r="M2385" s="17"/>
      <c r="N2385" s="17"/>
      <c r="O2385" s="17"/>
      <c r="P2385" s="17"/>
      <c r="Q2385" s="17"/>
      <c r="R2385" s="17"/>
      <c r="S2385" s="17"/>
      <c r="T2385" s="17"/>
      <c r="U2385" s="17"/>
      <c r="V2385" s="17"/>
      <c r="W2385" s="17"/>
      <c r="X2385" s="17"/>
      <c r="Y2385" s="17"/>
      <c r="Z2385" s="17"/>
    </row>
    <row r="2386">
      <c r="A2386" s="24"/>
      <c r="B2386" s="477"/>
      <c r="C2386" s="26"/>
      <c r="D2386" s="27"/>
      <c r="E2386" s="27"/>
      <c r="F2386" s="27"/>
      <c r="G2386" s="27"/>
      <c r="H2386" s="28"/>
      <c r="I2386" s="29"/>
      <c r="J2386" s="30"/>
      <c r="K2386" s="17"/>
      <c r="L2386" s="17"/>
      <c r="M2386" s="17"/>
      <c r="N2386" s="17"/>
      <c r="O2386" s="17"/>
      <c r="P2386" s="17"/>
      <c r="Q2386" s="17"/>
      <c r="R2386" s="17"/>
      <c r="S2386" s="17"/>
      <c r="T2386" s="17"/>
      <c r="U2386" s="17"/>
      <c r="V2386" s="17"/>
      <c r="W2386" s="17"/>
      <c r="X2386" s="17"/>
      <c r="Y2386" s="17"/>
      <c r="Z2386" s="17"/>
    </row>
    <row r="2387">
      <c r="A2387" s="24"/>
      <c r="B2387" s="477"/>
      <c r="C2387" s="26"/>
      <c r="D2387" s="27"/>
      <c r="E2387" s="27"/>
      <c r="F2387" s="27"/>
      <c r="G2387" s="27"/>
      <c r="H2387" s="28"/>
      <c r="I2387" s="29"/>
      <c r="J2387" s="30"/>
      <c r="K2387" s="17"/>
      <c r="L2387" s="17"/>
      <c r="M2387" s="17"/>
      <c r="N2387" s="17"/>
      <c r="O2387" s="17"/>
      <c r="P2387" s="17"/>
      <c r="Q2387" s="17"/>
      <c r="R2387" s="17"/>
      <c r="S2387" s="17"/>
      <c r="T2387" s="17"/>
      <c r="U2387" s="17"/>
      <c r="V2387" s="17"/>
      <c r="W2387" s="17"/>
      <c r="X2387" s="17"/>
      <c r="Y2387" s="17"/>
      <c r="Z2387" s="17"/>
    </row>
    <row r="2388">
      <c r="A2388" s="24"/>
      <c r="B2388" s="477"/>
      <c r="C2388" s="26"/>
      <c r="D2388" s="27"/>
      <c r="E2388" s="27"/>
      <c r="F2388" s="27"/>
      <c r="G2388" s="27"/>
      <c r="H2388" s="28"/>
      <c r="I2388" s="29"/>
      <c r="J2388" s="30"/>
      <c r="K2388" s="17"/>
      <c r="L2388" s="17"/>
      <c r="M2388" s="17"/>
      <c r="N2388" s="17"/>
      <c r="O2388" s="17"/>
      <c r="P2388" s="17"/>
      <c r="Q2388" s="17"/>
      <c r="R2388" s="17"/>
      <c r="S2388" s="17"/>
      <c r="T2388" s="17"/>
      <c r="U2388" s="17"/>
      <c r="V2388" s="17"/>
      <c r="W2388" s="17"/>
      <c r="X2388" s="17"/>
      <c r="Y2388" s="17"/>
      <c r="Z2388" s="17"/>
    </row>
    <row r="2389">
      <c r="A2389" s="24"/>
      <c r="B2389" s="477"/>
      <c r="C2389" s="26"/>
      <c r="D2389" s="27"/>
      <c r="E2389" s="27"/>
      <c r="F2389" s="27"/>
      <c r="G2389" s="27"/>
      <c r="H2389" s="28"/>
      <c r="I2389" s="29"/>
      <c r="J2389" s="30"/>
      <c r="K2389" s="17"/>
      <c r="L2389" s="17"/>
      <c r="M2389" s="17"/>
      <c r="N2389" s="17"/>
      <c r="O2389" s="17"/>
      <c r="P2389" s="17"/>
      <c r="Q2389" s="17"/>
      <c r="R2389" s="17"/>
      <c r="S2389" s="17"/>
      <c r="T2389" s="17"/>
      <c r="U2389" s="17"/>
      <c r="V2389" s="17"/>
      <c r="W2389" s="17"/>
      <c r="X2389" s="17"/>
      <c r="Y2389" s="17"/>
      <c r="Z2389" s="17"/>
    </row>
    <row r="2390">
      <c r="A2390" s="24"/>
      <c r="B2390" s="477"/>
      <c r="C2390" s="26"/>
      <c r="D2390" s="27"/>
      <c r="E2390" s="27"/>
      <c r="F2390" s="27"/>
      <c r="G2390" s="27"/>
      <c r="H2390" s="28"/>
      <c r="I2390" s="29"/>
      <c r="J2390" s="30"/>
      <c r="K2390" s="17"/>
      <c r="L2390" s="17"/>
      <c r="M2390" s="17"/>
      <c r="N2390" s="17"/>
      <c r="O2390" s="17"/>
      <c r="P2390" s="17"/>
      <c r="Q2390" s="17"/>
      <c r="R2390" s="17"/>
      <c r="S2390" s="17"/>
      <c r="T2390" s="17"/>
      <c r="U2390" s="17"/>
      <c r="V2390" s="17"/>
      <c r="W2390" s="17"/>
      <c r="X2390" s="17"/>
      <c r="Y2390" s="17"/>
      <c r="Z2390" s="17"/>
    </row>
    <row r="2391">
      <c r="A2391" s="24"/>
      <c r="B2391" s="477"/>
      <c r="C2391" s="26"/>
      <c r="D2391" s="27"/>
      <c r="E2391" s="27"/>
      <c r="F2391" s="27"/>
      <c r="G2391" s="27"/>
      <c r="H2391" s="28"/>
      <c r="I2391" s="29"/>
      <c r="J2391" s="30"/>
      <c r="K2391" s="17"/>
      <c r="L2391" s="17"/>
      <c r="M2391" s="17"/>
      <c r="N2391" s="17"/>
      <c r="O2391" s="17"/>
      <c r="P2391" s="17"/>
      <c r="Q2391" s="17"/>
      <c r="R2391" s="17"/>
      <c r="S2391" s="17"/>
      <c r="T2391" s="17"/>
      <c r="U2391" s="17"/>
      <c r="V2391" s="17"/>
      <c r="W2391" s="17"/>
      <c r="X2391" s="17"/>
      <c r="Y2391" s="17"/>
      <c r="Z2391" s="17"/>
    </row>
    <row r="2392">
      <c r="A2392" s="24"/>
      <c r="B2392" s="477"/>
      <c r="C2392" s="26"/>
      <c r="D2392" s="27"/>
      <c r="E2392" s="27"/>
      <c r="F2392" s="27"/>
      <c r="G2392" s="27"/>
      <c r="H2392" s="28"/>
      <c r="I2392" s="29"/>
      <c r="J2392" s="30"/>
      <c r="K2392" s="17"/>
      <c r="L2392" s="17"/>
      <c r="M2392" s="17"/>
      <c r="N2392" s="17"/>
      <c r="O2392" s="17"/>
      <c r="P2392" s="17"/>
      <c r="Q2392" s="17"/>
      <c r="R2392" s="17"/>
      <c r="S2392" s="17"/>
      <c r="T2392" s="17"/>
      <c r="U2392" s="17"/>
      <c r="V2392" s="17"/>
      <c r="W2392" s="17"/>
      <c r="X2392" s="17"/>
      <c r="Y2392" s="17"/>
      <c r="Z2392" s="17"/>
    </row>
    <row r="2393">
      <c r="A2393" s="24"/>
      <c r="B2393" s="477"/>
      <c r="C2393" s="26"/>
      <c r="D2393" s="27"/>
      <c r="E2393" s="27"/>
      <c r="F2393" s="27"/>
      <c r="G2393" s="27"/>
      <c r="H2393" s="28"/>
      <c r="I2393" s="29"/>
      <c r="J2393" s="30"/>
      <c r="K2393" s="17"/>
      <c r="L2393" s="17"/>
      <c r="M2393" s="17"/>
      <c r="N2393" s="17"/>
      <c r="O2393" s="17"/>
      <c r="P2393" s="17"/>
      <c r="Q2393" s="17"/>
      <c r="R2393" s="17"/>
      <c r="S2393" s="17"/>
      <c r="T2393" s="17"/>
      <c r="U2393" s="17"/>
      <c r="V2393" s="17"/>
      <c r="W2393" s="17"/>
      <c r="X2393" s="17"/>
      <c r="Y2393" s="17"/>
      <c r="Z2393" s="17"/>
    </row>
    <row r="2394">
      <c r="A2394" s="24"/>
      <c r="B2394" s="477"/>
      <c r="C2394" s="26"/>
      <c r="D2394" s="27"/>
      <c r="E2394" s="27"/>
      <c r="F2394" s="27"/>
      <c r="G2394" s="27"/>
      <c r="H2394" s="28"/>
      <c r="I2394" s="29"/>
      <c r="J2394" s="30"/>
      <c r="K2394" s="17"/>
      <c r="L2394" s="17"/>
      <c r="M2394" s="17"/>
      <c r="N2394" s="17"/>
      <c r="O2394" s="17"/>
      <c r="P2394" s="17"/>
      <c r="Q2394" s="17"/>
      <c r="R2394" s="17"/>
      <c r="S2394" s="17"/>
      <c r="T2394" s="17"/>
      <c r="U2394" s="17"/>
      <c r="V2394" s="17"/>
      <c r="W2394" s="17"/>
      <c r="X2394" s="17"/>
      <c r="Y2394" s="17"/>
      <c r="Z2394" s="17"/>
    </row>
    <row r="2395">
      <c r="A2395" s="24"/>
      <c r="B2395" s="477"/>
      <c r="C2395" s="26"/>
      <c r="D2395" s="27"/>
      <c r="E2395" s="27"/>
      <c r="F2395" s="27"/>
      <c r="G2395" s="27"/>
      <c r="H2395" s="28"/>
      <c r="I2395" s="29"/>
      <c r="J2395" s="30"/>
      <c r="K2395" s="17"/>
      <c r="L2395" s="17"/>
      <c r="M2395" s="17"/>
      <c r="N2395" s="17"/>
      <c r="O2395" s="17"/>
      <c r="P2395" s="17"/>
      <c r="Q2395" s="17"/>
      <c r="R2395" s="17"/>
      <c r="S2395" s="17"/>
      <c r="T2395" s="17"/>
      <c r="U2395" s="17"/>
      <c r="V2395" s="17"/>
      <c r="W2395" s="17"/>
      <c r="X2395" s="17"/>
      <c r="Y2395" s="17"/>
      <c r="Z2395" s="17"/>
    </row>
    <row r="2396">
      <c r="A2396" s="24"/>
      <c r="B2396" s="477"/>
      <c r="C2396" s="26"/>
      <c r="D2396" s="27"/>
      <c r="E2396" s="27"/>
      <c r="F2396" s="27"/>
      <c r="G2396" s="27"/>
      <c r="H2396" s="28"/>
      <c r="I2396" s="29"/>
      <c r="J2396" s="30"/>
      <c r="K2396" s="17"/>
      <c r="L2396" s="17"/>
      <c r="M2396" s="17"/>
      <c r="N2396" s="17"/>
      <c r="O2396" s="17"/>
      <c r="P2396" s="17"/>
      <c r="Q2396" s="17"/>
      <c r="R2396" s="17"/>
      <c r="S2396" s="17"/>
      <c r="T2396" s="17"/>
      <c r="U2396" s="17"/>
      <c r="V2396" s="17"/>
      <c r="W2396" s="17"/>
      <c r="X2396" s="17"/>
      <c r="Y2396" s="17"/>
      <c r="Z2396" s="17"/>
    </row>
    <row r="2397">
      <c r="A2397" s="24"/>
      <c r="B2397" s="477"/>
      <c r="C2397" s="26"/>
      <c r="D2397" s="27"/>
      <c r="E2397" s="27"/>
      <c r="F2397" s="27"/>
      <c r="G2397" s="27"/>
      <c r="H2397" s="28"/>
      <c r="I2397" s="29"/>
      <c r="J2397" s="30"/>
      <c r="K2397" s="17"/>
      <c r="L2397" s="17"/>
      <c r="M2397" s="17"/>
      <c r="N2397" s="17"/>
      <c r="O2397" s="17"/>
      <c r="P2397" s="17"/>
      <c r="Q2397" s="17"/>
      <c r="R2397" s="17"/>
      <c r="S2397" s="17"/>
      <c r="T2397" s="17"/>
      <c r="U2397" s="17"/>
      <c r="V2397" s="17"/>
      <c r="W2397" s="17"/>
      <c r="X2397" s="17"/>
      <c r="Y2397" s="17"/>
      <c r="Z2397" s="17"/>
    </row>
    <row r="2398">
      <c r="A2398" s="24"/>
      <c r="B2398" s="477"/>
      <c r="C2398" s="26"/>
      <c r="D2398" s="27"/>
      <c r="E2398" s="27"/>
      <c r="F2398" s="27"/>
      <c r="G2398" s="27"/>
      <c r="H2398" s="28"/>
      <c r="I2398" s="29"/>
      <c r="J2398" s="30"/>
      <c r="K2398" s="17"/>
      <c r="L2398" s="17"/>
      <c r="M2398" s="17"/>
      <c r="N2398" s="17"/>
      <c r="O2398" s="17"/>
      <c r="P2398" s="17"/>
      <c r="Q2398" s="17"/>
      <c r="R2398" s="17"/>
      <c r="S2398" s="17"/>
      <c r="T2398" s="17"/>
      <c r="U2398" s="17"/>
      <c r="V2398" s="17"/>
      <c r="W2398" s="17"/>
      <c r="X2398" s="17"/>
      <c r="Y2398" s="17"/>
      <c r="Z2398" s="17"/>
    </row>
    <row r="2399">
      <c r="A2399" s="24"/>
      <c r="B2399" s="477"/>
      <c r="C2399" s="26"/>
      <c r="D2399" s="27"/>
      <c r="E2399" s="27"/>
      <c r="F2399" s="27"/>
      <c r="G2399" s="27"/>
      <c r="H2399" s="28"/>
      <c r="I2399" s="29"/>
      <c r="J2399" s="30"/>
      <c r="K2399" s="17"/>
      <c r="L2399" s="17"/>
      <c r="M2399" s="17"/>
      <c r="N2399" s="17"/>
      <c r="O2399" s="17"/>
      <c r="P2399" s="17"/>
      <c r="Q2399" s="17"/>
      <c r="R2399" s="17"/>
      <c r="S2399" s="17"/>
      <c r="T2399" s="17"/>
      <c r="U2399" s="17"/>
      <c r="V2399" s="17"/>
      <c r="W2399" s="17"/>
      <c r="X2399" s="17"/>
      <c r="Y2399" s="17"/>
      <c r="Z2399" s="17"/>
    </row>
    <row r="2400">
      <c r="A2400" s="24"/>
      <c r="B2400" s="477"/>
      <c r="C2400" s="26"/>
      <c r="D2400" s="27"/>
      <c r="E2400" s="27"/>
      <c r="F2400" s="27"/>
      <c r="G2400" s="27"/>
      <c r="H2400" s="28"/>
      <c r="I2400" s="29"/>
      <c r="J2400" s="30"/>
      <c r="K2400" s="17"/>
      <c r="L2400" s="17"/>
      <c r="M2400" s="17"/>
      <c r="N2400" s="17"/>
      <c r="O2400" s="17"/>
      <c r="P2400" s="17"/>
      <c r="Q2400" s="17"/>
      <c r="R2400" s="17"/>
      <c r="S2400" s="17"/>
      <c r="T2400" s="17"/>
      <c r="U2400" s="17"/>
      <c r="V2400" s="17"/>
      <c r="W2400" s="17"/>
      <c r="X2400" s="17"/>
      <c r="Y2400" s="17"/>
      <c r="Z2400" s="17"/>
    </row>
    <row r="2401">
      <c r="A2401" s="24"/>
      <c r="B2401" s="477"/>
      <c r="C2401" s="26"/>
      <c r="D2401" s="27"/>
      <c r="E2401" s="27"/>
      <c r="F2401" s="27"/>
      <c r="G2401" s="27"/>
      <c r="H2401" s="28"/>
      <c r="I2401" s="29"/>
      <c r="J2401" s="30"/>
      <c r="K2401" s="17"/>
      <c r="L2401" s="17"/>
      <c r="M2401" s="17"/>
      <c r="N2401" s="17"/>
      <c r="O2401" s="17"/>
      <c r="P2401" s="17"/>
      <c r="Q2401" s="17"/>
      <c r="R2401" s="17"/>
      <c r="S2401" s="17"/>
      <c r="T2401" s="17"/>
      <c r="U2401" s="17"/>
      <c r="V2401" s="17"/>
      <c r="W2401" s="17"/>
      <c r="X2401" s="17"/>
      <c r="Y2401" s="17"/>
      <c r="Z2401" s="17"/>
    </row>
    <row r="2402">
      <c r="A2402" s="24"/>
      <c r="B2402" s="477"/>
      <c r="C2402" s="26"/>
      <c r="D2402" s="27"/>
      <c r="E2402" s="27"/>
      <c r="F2402" s="27"/>
      <c r="G2402" s="27"/>
      <c r="H2402" s="28"/>
      <c r="I2402" s="29"/>
      <c r="J2402" s="30"/>
      <c r="K2402" s="17"/>
      <c r="L2402" s="17"/>
      <c r="M2402" s="17"/>
      <c r="N2402" s="17"/>
      <c r="O2402" s="17"/>
      <c r="P2402" s="17"/>
      <c r="Q2402" s="17"/>
      <c r="R2402" s="17"/>
      <c r="S2402" s="17"/>
      <c r="T2402" s="17"/>
      <c r="U2402" s="17"/>
      <c r="V2402" s="17"/>
      <c r="W2402" s="17"/>
      <c r="X2402" s="17"/>
      <c r="Y2402" s="17"/>
      <c r="Z2402" s="17"/>
    </row>
    <row r="2403">
      <c r="A2403" s="24"/>
      <c r="B2403" s="477"/>
      <c r="C2403" s="26"/>
      <c r="D2403" s="27"/>
      <c r="E2403" s="27"/>
      <c r="F2403" s="27"/>
      <c r="G2403" s="27"/>
      <c r="H2403" s="28"/>
      <c r="I2403" s="29"/>
      <c r="J2403" s="30"/>
      <c r="K2403" s="17"/>
      <c r="L2403" s="17"/>
      <c r="M2403" s="17"/>
      <c r="N2403" s="17"/>
      <c r="O2403" s="17"/>
      <c r="P2403" s="17"/>
      <c r="Q2403" s="17"/>
      <c r="R2403" s="17"/>
      <c r="S2403" s="17"/>
      <c r="T2403" s="17"/>
      <c r="U2403" s="17"/>
      <c r="V2403" s="17"/>
      <c r="W2403" s="17"/>
      <c r="X2403" s="17"/>
      <c r="Y2403" s="17"/>
      <c r="Z2403" s="17"/>
    </row>
    <row r="2404">
      <c r="A2404" s="24"/>
      <c r="B2404" s="477"/>
      <c r="C2404" s="26"/>
      <c r="D2404" s="27"/>
      <c r="E2404" s="27"/>
      <c r="F2404" s="27"/>
      <c r="G2404" s="27"/>
      <c r="H2404" s="28"/>
      <c r="I2404" s="29"/>
      <c r="J2404" s="30"/>
      <c r="K2404" s="17"/>
      <c r="L2404" s="17"/>
      <c r="M2404" s="17"/>
      <c r="N2404" s="17"/>
      <c r="O2404" s="17"/>
      <c r="P2404" s="17"/>
      <c r="Q2404" s="17"/>
      <c r="R2404" s="17"/>
      <c r="S2404" s="17"/>
      <c r="T2404" s="17"/>
      <c r="U2404" s="17"/>
      <c r="V2404" s="17"/>
      <c r="W2404" s="17"/>
      <c r="X2404" s="17"/>
      <c r="Y2404" s="17"/>
      <c r="Z2404" s="17"/>
    </row>
    <row r="2405">
      <c r="A2405" s="24"/>
      <c r="B2405" s="477"/>
      <c r="C2405" s="26"/>
      <c r="D2405" s="27"/>
      <c r="E2405" s="27"/>
      <c r="F2405" s="27"/>
      <c r="G2405" s="27"/>
      <c r="H2405" s="28"/>
      <c r="I2405" s="29"/>
      <c r="J2405" s="30"/>
      <c r="K2405" s="17"/>
      <c r="L2405" s="17"/>
      <c r="M2405" s="17"/>
      <c r="N2405" s="17"/>
      <c r="O2405" s="17"/>
      <c r="P2405" s="17"/>
      <c r="Q2405" s="17"/>
      <c r="R2405" s="17"/>
      <c r="S2405" s="17"/>
      <c r="T2405" s="17"/>
      <c r="U2405" s="17"/>
      <c r="V2405" s="17"/>
      <c r="W2405" s="17"/>
      <c r="X2405" s="17"/>
      <c r="Y2405" s="17"/>
      <c r="Z2405" s="17"/>
    </row>
    <row r="2406">
      <c r="A2406" s="24"/>
      <c r="B2406" s="477"/>
      <c r="C2406" s="26"/>
      <c r="D2406" s="27"/>
      <c r="E2406" s="27"/>
      <c r="F2406" s="27"/>
      <c r="G2406" s="27"/>
      <c r="H2406" s="28"/>
      <c r="I2406" s="29"/>
      <c r="J2406" s="30"/>
      <c r="K2406" s="17"/>
      <c r="L2406" s="17"/>
      <c r="M2406" s="17"/>
      <c r="N2406" s="17"/>
      <c r="O2406" s="17"/>
      <c r="P2406" s="17"/>
      <c r="Q2406" s="17"/>
      <c r="R2406" s="17"/>
      <c r="S2406" s="17"/>
      <c r="T2406" s="17"/>
      <c r="U2406" s="17"/>
      <c r="V2406" s="17"/>
      <c r="W2406" s="17"/>
      <c r="X2406" s="17"/>
      <c r="Y2406" s="17"/>
      <c r="Z2406" s="17"/>
    </row>
    <row r="2407">
      <c r="A2407" s="24"/>
      <c r="B2407" s="477"/>
      <c r="C2407" s="26"/>
      <c r="D2407" s="27"/>
      <c r="E2407" s="27"/>
      <c r="F2407" s="27"/>
      <c r="G2407" s="27"/>
      <c r="H2407" s="28"/>
      <c r="I2407" s="29"/>
      <c r="J2407" s="30"/>
      <c r="K2407" s="17"/>
      <c r="L2407" s="17"/>
      <c r="M2407" s="17"/>
      <c r="N2407" s="17"/>
      <c r="O2407" s="17"/>
      <c r="P2407" s="17"/>
      <c r="Q2407" s="17"/>
      <c r="R2407" s="17"/>
      <c r="S2407" s="17"/>
      <c r="T2407" s="17"/>
      <c r="U2407" s="17"/>
      <c r="V2407" s="17"/>
      <c r="W2407" s="17"/>
      <c r="X2407" s="17"/>
      <c r="Y2407" s="17"/>
      <c r="Z2407" s="17"/>
    </row>
    <row r="2408">
      <c r="A2408" s="24"/>
      <c r="B2408" s="477"/>
      <c r="C2408" s="26"/>
      <c r="D2408" s="27"/>
      <c r="E2408" s="27"/>
      <c r="F2408" s="27"/>
      <c r="G2408" s="27"/>
      <c r="H2408" s="28"/>
      <c r="I2408" s="29"/>
      <c r="J2408" s="30"/>
      <c r="K2408" s="17"/>
      <c r="L2408" s="17"/>
      <c r="M2408" s="17"/>
      <c r="N2408" s="17"/>
      <c r="O2408" s="17"/>
      <c r="P2408" s="17"/>
      <c r="Q2408" s="17"/>
      <c r="R2408" s="17"/>
      <c r="S2408" s="17"/>
      <c r="T2408" s="17"/>
      <c r="U2408" s="17"/>
      <c r="V2408" s="17"/>
      <c r="W2408" s="17"/>
      <c r="X2408" s="17"/>
      <c r="Y2408" s="17"/>
      <c r="Z2408" s="17"/>
    </row>
    <row r="2409">
      <c r="A2409" s="24"/>
      <c r="B2409" s="477"/>
      <c r="C2409" s="26"/>
      <c r="D2409" s="27"/>
      <c r="E2409" s="27"/>
      <c r="F2409" s="27"/>
      <c r="G2409" s="27"/>
      <c r="H2409" s="28"/>
      <c r="I2409" s="29"/>
      <c r="J2409" s="30"/>
      <c r="K2409" s="17"/>
      <c r="L2409" s="17"/>
      <c r="M2409" s="17"/>
      <c r="N2409" s="17"/>
      <c r="O2409" s="17"/>
      <c r="P2409" s="17"/>
      <c r="Q2409" s="17"/>
      <c r="R2409" s="17"/>
      <c r="S2409" s="17"/>
      <c r="T2409" s="17"/>
      <c r="U2409" s="17"/>
      <c r="V2409" s="17"/>
      <c r="W2409" s="17"/>
      <c r="X2409" s="17"/>
      <c r="Y2409" s="17"/>
      <c r="Z2409" s="17"/>
    </row>
    <row r="2410">
      <c r="A2410" s="24"/>
      <c r="B2410" s="477"/>
      <c r="C2410" s="26"/>
      <c r="D2410" s="27"/>
      <c r="E2410" s="27"/>
      <c r="F2410" s="27"/>
      <c r="G2410" s="27"/>
      <c r="H2410" s="28"/>
      <c r="I2410" s="29"/>
      <c r="J2410" s="30"/>
      <c r="K2410" s="17"/>
      <c r="L2410" s="17"/>
      <c r="M2410" s="17"/>
      <c r="N2410" s="17"/>
      <c r="O2410" s="17"/>
      <c r="P2410" s="17"/>
      <c r="Q2410" s="17"/>
      <c r="R2410" s="17"/>
      <c r="S2410" s="17"/>
      <c r="T2410" s="17"/>
      <c r="U2410" s="17"/>
      <c r="V2410" s="17"/>
      <c r="W2410" s="17"/>
      <c r="X2410" s="17"/>
      <c r="Y2410" s="17"/>
      <c r="Z2410" s="17"/>
    </row>
    <row r="2411">
      <c r="A2411" s="24"/>
      <c r="B2411" s="477"/>
      <c r="C2411" s="26"/>
      <c r="D2411" s="27"/>
      <c r="E2411" s="27"/>
      <c r="F2411" s="27"/>
      <c r="G2411" s="27"/>
      <c r="H2411" s="28"/>
      <c r="I2411" s="29"/>
      <c r="J2411" s="30"/>
      <c r="K2411" s="17"/>
      <c r="L2411" s="17"/>
      <c r="M2411" s="17"/>
      <c r="N2411" s="17"/>
      <c r="O2411" s="17"/>
      <c r="P2411" s="17"/>
      <c r="Q2411" s="17"/>
      <c r="R2411" s="17"/>
      <c r="S2411" s="17"/>
      <c r="T2411" s="17"/>
      <c r="U2411" s="17"/>
      <c r="V2411" s="17"/>
      <c r="W2411" s="17"/>
      <c r="X2411" s="17"/>
      <c r="Y2411" s="17"/>
      <c r="Z2411" s="17"/>
    </row>
    <row r="2412">
      <c r="A2412" s="24"/>
      <c r="B2412" s="477"/>
      <c r="C2412" s="26"/>
      <c r="D2412" s="27"/>
      <c r="E2412" s="27"/>
      <c r="F2412" s="27"/>
      <c r="G2412" s="27"/>
      <c r="H2412" s="28"/>
      <c r="I2412" s="29"/>
      <c r="J2412" s="30"/>
      <c r="K2412" s="17"/>
      <c r="L2412" s="17"/>
      <c r="M2412" s="17"/>
      <c r="N2412" s="17"/>
      <c r="O2412" s="17"/>
      <c r="P2412" s="17"/>
      <c r="Q2412" s="17"/>
      <c r="R2412" s="17"/>
      <c r="S2412" s="17"/>
      <c r="T2412" s="17"/>
      <c r="U2412" s="17"/>
      <c r="V2412" s="17"/>
      <c r="W2412" s="17"/>
      <c r="X2412" s="17"/>
      <c r="Y2412" s="17"/>
      <c r="Z2412" s="17"/>
    </row>
    <row r="2413">
      <c r="A2413" s="24"/>
      <c r="B2413" s="477"/>
      <c r="C2413" s="26"/>
      <c r="D2413" s="27"/>
      <c r="E2413" s="27"/>
      <c r="F2413" s="27"/>
      <c r="G2413" s="27"/>
      <c r="H2413" s="28"/>
      <c r="I2413" s="29"/>
      <c r="J2413" s="30"/>
      <c r="K2413" s="17"/>
      <c r="L2413" s="17"/>
      <c r="M2413" s="17"/>
      <c r="N2413" s="17"/>
      <c r="O2413" s="17"/>
      <c r="P2413" s="17"/>
      <c r="Q2413" s="17"/>
      <c r="R2413" s="17"/>
      <c r="S2413" s="17"/>
      <c r="T2413" s="17"/>
      <c r="U2413" s="17"/>
      <c r="V2413" s="17"/>
      <c r="W2413" s="17"/>
      <c r="X2413" s="17"/>
      <c r="Y2413" s="17"/>
      <c r="Z2413" s="17"/>
    </row>
    <row r="2414">
      <c r="A2414" s="24"/>
      <c r="B2414" s="477"/>
      <c r="C2414" s="26"/>
      <c r="D2414" s="27"/>
      <c r="E2414" s="27"/>
      <c r="F2414" s="27"/>
      <c r="G2414" s="27"/>
      <c r="H2414" s="28"/>
      <c r="I2414" s="29"/>
      <c r="J2414" s="30"/>
      <c r="K2414" s="17"/>
      <c r="L2414" s="17"/>
      <c r="M2414" s="17"/>
      <c r="N2414" s="17"/>
      <c r="O2414" s="17"/>
      <c r="P2414" s="17"/>
      <c r="Q2414" s="17"/>
      <c r="R2414" s="17"/>
      <c r="S2414" s="17"/>
      <c r="T2414" s="17"/>
      <c r="U2414" s="17"/>
      <c r="V2414" s="17"/>
      <c r="W2414" s="17"/>
      <c r="X2414" s="17"/>
      <c r="Y2414" s="17"/>
      <c r="Z2414" s="17"/>
    </row>
    <row r="2415">
      <c r="A2415" s="24"/>
      <c r="B2415" s="477"/>
      <c r="C2415" s="26"/>
      <c r="D2415" s="27"/>
      <c r="E2415" s="27"/>
      <c r="F2415" s="27"/>
      <c r="G2415" s="27"/>
      <c r="H2415" s="28"/>
      <c r="I2415" s="29"/>
      <c r="J2415" s="30"/>
      <c r="K2415" s="17"/>
      <c r="L2415" s="17"/>
      <c r="M2415" s="17"/>
      <c r="N2415" s="17"/>
      <c r="O2415" s="17"/>
      <c r="P2415" s="17"/>
      <c r="Q2415" s="17"/>
      <c r="R2415" s="17"/>
      <c r="S2415" s="17"/>
      <c r="T2415" s="17"/>
      <c r="U2415" s="17"/>
      <c r="V2415" s="17"/>
      <c r="W2415" s="17"/>
      <c r="X2415" s="17"/>
      <c r="Y2415" s="17"/>
      <c r="Z2415" s="17"/>
    </row>
    <row r="2416">
      <c r="A2416" s="24"/>
      <c r="B2416" s="477"/>
      <c r="C2416" s="26"/>
      <c r="D2416" s="27"/>
      <c r="E2416" s="27"/>
      <c r="F2416" s="27"/>
      <c r="G2416" s="27"/>
      <c r="H2416" s="28"/>
      <c r="I2416" s="29"/>
      <c r="J2416" s="30"/>
      <c r="K2416" s="17"/>
      <c r="L2416" s="17"/>
      <c r="M2416" s="17"/>
      <c r="N2416" s="17"/>
      <c r="O2416" s="17"/>
      <c r="P2416" s="17"/>
      <c r="Q2416" s="17"/>
      <c r="R2416" s="17"/>
      <c r="S2416" s="17"/>
      <c r="T2416" s="17"/>
      <c r="U2416" s="17"/>
      <c r="V2416" s="17"/>
      <c r="W2416" s="17"/>
      <c r="X2416" s="17"/>
      <c r="Y2416" s="17"/>
      <c r="Z2416" s="17"/>
    </row>
    <row r="2417">
      <c r="A2417" s="24"/>
      <c r="B2417" s="477"/>
      <c r="C2417" s="26"/>
      <c r="D2417" s="27"/>
      <c r="E2417" s="27"/>
      <c r="F2417" s="27"/>
      <c r="G2417" s="27"/>
      <c r="H2417" s="28"/>
      <c r="I2417" s="29"/>
      <c r="J2417" s="30"/>
      <c r="K2417" s="17"/>
      <c r="L2417" s="17"/>
      <c r="M2417" s="17"/>
      <c r="N2417" s="17"/>
      <c r="O2417" s="17"/>
      <c r="P2417" s="17"/>
      <c r="Q2417" s="17"/>
      <c r="R2417" s="17"/>
      <c r="S2417" s="17"/>
      <c r="T2417" s="17"/>
      <c r="U2417" s="17"/>
      <c r="V2417" s="17"/>
      <c r="W2417" s="17"/>
      <c r="X2417" s="17"/>
      <c r="Y2417" s="17"/>
      <c r="Z2417" s="17"/>
    </row>
    <row r="2418">
      <c r="A2418" s="24"/>
      <c r="B2418" s="477"/>
      <c r="C2418" s="26"/>
      <c r="D2418" s="27"/>
      <c r="E2418" s="27"/>
      <c r="F2418" s="27"/>
      <c r="G2418" s="27"/>
      <c r="H2418" s="28"/>
      <c r="I2418" s="29"/>
      <c r="J2418" s="30"/>
      <c r="K2418" s="17"/>
      <c r="L2418" s="17"/>
      <c r="M2418" s="17"/>
      <c r="N2418" s="17"/>
      <c r="O2418" s="17"/>
      <c r="P2418" s="17"/>
      <c r="Q2418" s="17"/>
      <c r="R2418" s="17"/>
      <c r="S2418" s="17"/>
      <c r="T2418" s="17"/>
      <c r="U2418" s="17"/>
      <c r="V2418" s="17"/>
      <c r="W2418" s="17"/>
      <c r="X2418" s="17"/>
      <c r="Y2418" s="17"/>
      <c r="Z2418" s="17"/>
    </row>
    <row r="2419">
      <c r="A2419" s="24"/>
      <c r="B2419" s="477"/>
      <c r="C2419" s="26"/>
      <c r="D2419" s="27"/>
      <c r="E2419" s="27"/>
      <c r="F2419" s="27"/>
      <c r="G2419" s="27"/>
      <c r="H2419" s="28"/>
      <c r="I2419" s="29"/>
      <c r="J2419" s="30"/>
      <c r="K2419" s="17"/>
      <c r="L2419" s="17"/>
      <c r="M2419" s="17"/>
      <c r="N2419" s="17"/>
      <c r="O2419" s="17"/>
      <c r="P2419" s="17"/>
      <c r="Q2419" s="17"/>
      <c r="R2419" s="17"/>
      <c r="S2419" s="17"/>
      <c r="T2419" s="17"/>
      <c r="U2419" s="17"/>
      <c r="V2419" s="17"/>
      <c r="W2419" s="17"/>
      <c r="X2419" s="17"/>
      <c r="Y2419" s="17"/>
      <c r="Z2419" s="17"/>
    </row>
    <row r="2420">
      <c r="A2420" s="24"/>
      <c r="B2420" s="477"/>
      <c r="C2420" s="26"/>
      <c r="D2420" s="27"/>
      <c r="E2420" s="27"/>
      <c r="F2420" s="27"/>
      <c r="G2420" s="27"/>
      <c r="H2420" s="28"/>
      <c r="I2420" s="29"/>
      <c r="J2420" s="30"/>
      <c r="K2420" s="17"/>
      <c r="L2420" s="17"/>
      <c r="M2420" s="17"/>
      <c r="N2420" s="17"/>
      <c r="O2420" s="17"/>
      <c r="P2420" s="17"/>
      <c r="Q2420" s="17"/>
      <c r="R2420" s="17"/>
      <c r="S2420" s="17"/>
      <c r="T2420" s="17"/>
      <c r="U2420" s="17"/>
      <c r="V2420" s="17"/>
      <c r="W2420" s="17"/>
      <c r="X2420" s="17"/>
      <c r="Y2420" s="17"/>
      <c r="Z2420" s="17"/>
    </row>
    <row r="2421">
      <c r="A2421" s="24"/>
      <c r="B2421" s="477"/>
      <c r="C2421" s="26"/>
      <c r="D2421" s="27"/>
      <c r="E2421" s="27"/>
      <c r="F2421" s="27"/>
      <c r="G2421" s="27"/>
      <c r="H2421" s="28"/>
      <c r="I2421" s="29"/>
      <c r="J2421" s="30"/>
      <c r="K2421" s="17"/>
      <c r="L2421" s="17"/>
      <c r="M2421" s="17"/>
      <c r="N2421" s="17"/>
      <c r="O2421" s="17"/>
      <c r="P2421" s="17"/>
      <c r="Q2421" s="17"/>
      <c r="R2421" s="17"/>
      <c r="S2421" s="17"/>
      <c r="T2421" s="17"/>
      <c r="U2421" s="17"/>
      <c r="V2421" s="17"/>
      <c r="W2421" s="17"/>
      <c r="X2421" s="17"/>
      <c r="Y2421" s="17"/>
      <c r="Z2421" s="17"/>
    </row>
    <row r="2422">
      <c r="A2422" s="24"/>
      <c r="B2422" s="477"/>
      <c r="C2422" s="26"/>
      <c r="D2422" s="27"/>
      <c r="E2422" s="27"/>
      <c r="F2422" s="27"/>
      <c r="G2422" s="27"/>
      <c r="H2422" s="28"/>
      <c r="I2422" s="29"/>
      <c r="J2422" s="30"/>
      <c r="K2422" s="17"/>
      <c r="L2422" s="17"/>
      <c r="M2422" s="17"/>
      <c r="N2422" s="17"/>
      <c r="O2422" s="17"/>
      <c r="P2422" s="17"/>
      <c r="Q2422" s="17"/>
      <c r="R2422" s="17"/>
      <c r="S2422" s="17"/>
      <c r="T2422" s="17"/>
      <c r="U2422" s="17"/>
      <c r="V2422" s="17"/>
      <c r="W2422" s="17"/>
      <c r="X2422" s="17"/>
      <c r="Y2422" s="17"/>
      <c r="Z2422" s="17"/>
    </row>
    <row r="2423">
      <c r="A2423" s="24"/>
      <c r="B2423" s="477"/>
      <c r="C2423" s="26"/>
      <c r="D2423" s="27"/>
      <c r="E2423" s="27"/>
      <c r="F2423" s="27"/>
      <c r="G2423" s="27"/>
      <c r="H2423" s="28"/>
      <c r="I2423" s="29"/>
      <c r="J2423" s="30"/>
      <c r="K2423" s="17"/>
      <c r="L2423" s="17"/>
      <c r="M2423" s="17"/>
      <c r="N2423" s="17"/>
      <c r="O2423" s="17"/>
      <c r="P2423" s="17"/>
      <c r="Q2423" s="17"/>
      <c r="R2423" s="17"/>
      <c r="S2423" s="17"/>
      <c r="T2423" s="17"/>
      <c r="U2423" s="17"/>
      <c r="V2423" s="17"/>
      <c r="W2423" s="17"/>
      <c r="X2423" s="17"/>
      <c r="Y2423" s="17"/>
      <c r="Z2423" s="17"/>
    </row>
    <row r="2424">
      <c r="A2424" s="24"/>
      <c r="B2424" s="477"/>
      <c r="C2424" s="26"/>
      <c r="D2424" s="27"/>
      <c r="E2424" s="27"/>
      <c r="F2424" s="27"/>
      <c r="G2424" s="27"/>
      <c r="H2424" s="28"/>
      <c r="I2424" s="29"/>
      <c r="J2424" s="30"/>
      <c r="K2424" s="17"/>
      <c r="L2424" s="17"/>
      <c r="M2424" s="17"/>
      <c r="N2424" s="17"/>
      <c r="O2424" s="17"/>
      <c r="P2424" s="17"/>
      <c r="Q2424" s="17"/>
      <c r="R2424" s="17"/>
      <c r="S2424" s="17"/>
      <c r="T2424" s="17"/>
      <c r="U2424" s="17"/>
      <c r="V2424" s="17"/>
      <c r="W2424" s="17"/>
      <c r="X2424" s="17"/>
      <c r="Y2424" s="17"/>
      <c r="Z2424" s="17"/>
    </row>
    <row r="2425">
      <c r="A2425" s="24"/>
      <c r="B2425" s="477"/>
      <c r="C2425" s="26"/>
      <c r="D2425" s="27"/>
      <c r="E2425" s="27"/>
      <c r="F2425" s="27"/>
      <c r="G2425" s="27"/>
      <c r="H2425" s="28"/>
      <c r="I2425" s="29"/>
      <c r="J2425" s="30"/>
      <c r="K2425" s="17"/>
      <c r="L2425" s="17"/>
      <c r="M2425" s="17"/>
      <c r="N2425" s="17"/>
      <c r="O2425" s="17"/>
      <c r="P2425" s="17"/>
      <c r="Q2425" s="17"/>
      <c r="R2425" s="17"/>
      <c r="S2425" s="17"/>
      <c r="T2425" s="17"/>
      <c r="U2425" s="17"/>
      <c r="V2425" s="17"/>
      <c r="W2425" s="17"/>
      <c r="X2425" s="17"/>
      <c r="Y2425" s="17"/>
      <c r="Z2425" s="17"/>
    </row>
    <row r="2426">
      <c r="A2426" s="24"/>
      <c r="B2426" s="477"/>
      <c r="C2426" s="26"/>
      <c r="D2426" s="27"/>
      <c r="E2426" s="27"/>
      <c r="F2426" s="27"/>
      <c r="G2426" s="27"/>
      <c r="H2426" s="28"/>
      <c r="I2426" s="29"/>
      <c r="J2426" s="30"/>
      <c r="K2426" s="17"/>
      <c r="L2426" s="17"/>
      <c r="M2426" s="17"/>
      <c r="N2426" s="17"/>
      <c r="O2426" s="17"/>
      <c r="P2426" s="17"/>
      <c r="Q2426" s="17"/>
      <c r="R2426" s="17"/>
      <c r="S2426" s="17"/>
      <c r="T2426" s="17"/>
      <c r="U2426" s="17"/>
      <c r="V2426" s="17"/>
      <c r="W2426" s="17"/>
      <c r="X2426" s="17"/>
      <c r="Y2426" s="17"/>
      <c r="Z2426" s="17"/>
    </row>
    <row r="2427">
      <c r="A2427" s="24"/>
      <c r="B2427" s="477"/>
      <c r="C2427" s="26"/>
      <c r="D2427" s="27"/>
      <c r="E2427" s="27"/>
      <c r="F2427" s="27"/>
      <c r="G2427" s="27"/>
      <c r="H2427" s="28"/>
      <c r="I2427" s="29"/>
      <c r="J2427" s="30"/>
      <c r="K2427" s="17"/>
      <c r="L2427" s="17"/>
      <c r="M2427" s="17"/>
      <c r="N2427" s="17"/>
      <c r="O2427" s="17"/>
      <c r="P2427" s="17"/>
      <c r="Q2427" s="17"/>
      <c r="R2427" s="17"/>
      <c r="S2427" s="17"/>
      <c r="T2427" s="17"/>
      <c r="U2427" s="17"/>
      <c r="V2427" s="17"/>
      <c r="W2427" s="17"/>
      <c r="X2427" s="17"/>
      <c r="Y2427" s="17"/>
      <c r="Z2427" s="17"/>
    </row>
    <row r="2428">
      <c r="A2428" s="24"/>
      <c r="B2428" s="477"/>
      <c r="C2428" s="26"/>
      <c r="D2428" s="27"/>
      <c r="E2428" s="27"/>
      <c r="F2428" s="27"/>
      <c r="G2428" s="27"/>
      <c r="H2428" s="28"/>
      <c r="I2428" s="29"/>
      <c r="J2428" s="30"/>
      <c r="K2428" s="17"/>
      <c r="L2428" s="17"/>
      <c r="M2428" s="17"/>
      <c r="N2428" s="17"/>
      <c r="O2428" s="17"/>
      <c r="P2428" s="17"/>
      <c r="Q2428" s="17"/>
      <c r="R2428" s="17"/>
      <c r="S2428" s="17"/>
      <c r="T2428" s="17"/>
      <c r="U2428" s="17"/>
      <c r="V2428" s="17"/>
      <c r="W2428" s="17"/>
      <c r="X2428" s="17"/>
      <c r="Y2428" s="17"/>
      <c r="Z2428" s="17"/>
    </row>
    <row r="2429">
      <c r="A2429" s="24"/>
      <c r="B2429" s="477"/>
      <c r="C2429" s="26"/>
      <c r="D2429" s="27"/>
      <c r="E2429" s="27"/>
      <c r="F2429" s="27"/>
      <c r="G2429" s="27"/>
      <c r="H2429" s="28"/>
      <c r="I2429" s="29"/>
      <c r="J2429" s="30"/>
      <c r="K2429" s="17"/>
      <c r="L2429" s="17"/>
      <c r="M2429" s="17"/>
      <c r="N2429" s="17"/>
      <c r="O2429" s="17"/>
      <c r="P2429" s="17"/>
      <c r="Q2429" s="17"/>
      <c r="R2429" s="17"/>
      <c r="S2429" s="17"/>
      <c r="T2429" s="17"/>
      <c r="U2429" s="17"/>
      <c r="V2429" s="17"/>
      <c r="W2429" s="17"/>
      <c r="X2429" s="17"/>
      <c r="Y2429" s="17"/>
      <c r="Z2429" s="17"/>
    </row>
    <row r="2430">
      <c r="A2430" s="24"/>
      <c r="B2430" s="477"/>
      <c r="C2430" s="26"/>
      <c r="D2430" s="27"/>
      <c r="E2430" s="27"/>
      <c r="F2430" s="27"/>
      <c r="G2430" s="27"/>
      <c r="H2430" s="28"/>
      <c r="I2430" s="29"/>
      <c r="J2430" s="30"/>
      <c r="K2430" s="17"/>
      <c r="L2430" s="17"/>
      <c r="M2430" s="17"/>
      <c r="N2430" s="17"/>
      <c r="O2430" s="17"/>
      <c r="P2430" s="17"/>
      <c r="Q2430" s="17"/>
      <c r="R2430" s="17"/>
      <c r="S2430" s="17"/>
      <c r="T2430" s="17"/>
      <c r="U2430" s="17"/>
      <c r="V2430" s="17"/>
      <c r="W2430" s="17"/>
      <c r="X2430" s="17"/>
      <c r="Y2430" s="17"/>
      <c r="Z2430" s="17"/>
    </row>
    <row r="2431">
      <c r="A2431" s="24"/>
      <c r="B2431" s="477"/>
      <c r="C2431" s="26"/>
      <c r="D2431" s="27"/>
      <c r="E2431" s="27"/>
      <c r="F2431" s="27"/>
      <c r="G2431" s="27"/>
      <c r="H2431" s="28"/>
      <c r="I2431" s="29"/>
      <c r="J2431" s="30"/>
      <c r="K2431" s="17"/>
      <c r="L2431" s="17"/>
      <c r="M2431" s="17"/>
      <c r="N2431" s="17"/>
      <c r="O2431" s="17"/>
      <c r="P2431" s="17"/>
      <c r="Q2431" s="17"/>
      <c r="R2431" s="17"/>
      <c r="S2431" s="17"/>
      <c r="T2431" s="17"/>
      <c r="U2431" s="17"/>
      <c r="V2431" s="17"/>
      <c r="W2431" s="17"/>
      <c r="X2431" s="17"/>
      <c r="Y2431" s="17"/>
      <c r="Z2431" s="17"/>
    </row>
    <row r="2432">
      <c r="A2432" s="24"/>
      <c r="B2432" s="477"/>
      <c r="C2432" s="26"/>
      <c r="D2432" s="27"/>
      <c r="E2432" s="27"/>
      <c r="F2432" s="27"/>
      <c r="G2432" s="27"/>
      <c r="H2432" s="28"/>
      <c r="I2432" s="29"/>
      <c r="J2432" s="30"/>
      <c r="K2432" s="17"/>
      <c r="L2432" s="17"/>
      <c r="M2432" s="17"/>
      <c r="N2432" s="17"/>
      <c r="O2432" s="17"/>
      <c r="P2432" s="17"/>
      <c r="Q2432" s="17"/>
      <c r="R2432" s="17"/>
      <c r="S2432" s="17"/>
      <c r="T2432" s="17"/>
      <c r="U2432" s="17"/>
      <c r="V2432" s="17"/>
      <c r="W2432" s="17"/>
      <c r="X2432" s="17"/>
      <c r="Y2432" s="17"/>
      <c r="Z2432" s="17"/>
    </row>
    <row r="2433">
      <c r="A2433" s="24"/>
      <c r="B2433" s="477"/>
      <c r="C2433" s="26"/>
      <c r="D2433" s="27"/>
      <c r="E2433" s="27"/>
      <c r="F2433" s="27"/>
      <c r="G2433" s="27"/>
      <c r="H2433" s="28"/>
      <c r="I2433" s="29"/>
      <c r="J2433" s="30"/>
      <c r="K2433" s="17"/>
      <c r="L2433" s="17"/>
      <c r="M2433" s="17"/>
      <c r="N2433" s="17"/>
      <c r="O2433" s="17"/>
      <c r="P2433" s="17"/>
      <c r="Q2433" s="17"/>
      <c r="R2433" s="17"/>
      <c r="S2433" s="17"/>
      <c r="T2433" s="17"/>
      <c r="U2433" s="17"/>
      <c r="V2433" s="17"/>
      <c r="W2433" s="17"/>
      <c r="X2433" s="17"/>
      <c r="Y2433" s="17"/>
      <c r="Z2433" s="17"/>
    </row>
    <row r="2434">
      <c r="A2434" s="24"/>
      <c r="B2434" s="477"/>
      <c r="C2434" s="26"/>
      <c r="D2434" s="27"/>
      <c r="E2434" s="27"/>
      <c r="F2434" s="27"/>
      <c r="G2434" s="27"/>
      <c r="H2434" s="28"/>
      <c r="I2434" s="29"/>
      <c r="J2434" s="30"/>
      <c r="K2434" s="17"/>
      <c r="L2434" s="17"/>
      <c r="M2434" s="17"/>
      <c r="N2434" s="17"/>
      <c r="O2434" s="17"/>
      <c r="P2434" s="17"/>
      <c r="Q2434" s="17"/>
      <c r="R2434" s="17"/>
      <c r="S2434" s="17"/>
      <c r="T2434" s="17"/>
      <c r="U2434" s="17"/>
      <c r="V2434" s="17"/>
      <c r="W2434" s="17"/>
      <c r="X2434" s="17"/>
      <c r="Y2434" s="17"/>
      <c r="Z2434" s="17"/>
    </row>
    <row r="2435">
      <c r="A2435" s="24"/>
      <c r="B2435" s="477"/>
      <c r="C2435" s="26"/>
      <c r="D2435" s="27"/>
      <c r="E2435" s="27"/>
      <c r="F2435" s="27"/>
      <c r="G2435" s="27"/>
      <c r="H2435" s="28"/>
      <c r="I2435" s="29"/>
      <c r="J2435" s="30"/>
      <c r="K2435" s="17"/>
      <c r="L2435" s="17"/>
      <c r="M2435" s="17"/>
      <c r="N2435" s="17"/>
      <c r="O2435" s="17"/>
      <c r="P2435" s="17"/>
      <c r="Q2435" s="17"/>
      <c r="R2435" s="17"/>
      <c r="S2435" s="17"/>
      <c r="T2435" s="17"/>
      <c r="U2435" s="17"/>
      <c r="V2435" s="17"/>
      <c r="W2435" s="17"/>
      <c r="X2435" s="17"/>
      <c r="Y2435" s="17"/>
      <c r="Z2435" s="17"/>
    </row>
    <row r="2436">
      <c r="A2436" s="24"/>
      <c r="B2436" s="477"/>
      <c r="C2436" s="26"/>
      <c r="D2436" s="27"/>
      <c r="E2436" s="27"/>
      <c r="F2436" s="27"/>
      <c r="G2436" s="27"/>
      <c r="H2436" s="28"/>
      <c r="I2436" s="29"/>
      <c r="J2436" s="30"/>
      <c r="K2436" s="17"/>
      <c r="L2436" s="17"/>
      <c r="M2436" s="17"/>
      <c r="N2436" s="17"/>
      <c r="O2436" s="17"/>
      <c r="P2436" s="17"/>
      <c r="Q2436" s="17"/>
      <c r="R2436" s="17"/>
      <c r="S2436" s="17"/>
      <c r="T2436" s="17"/>
      <c r="U2436" s="17"/>
      <c r="V2436" s="17"/>
      <c r="W2436" s="17"/>
      <c r="X2436" s="17"/>
      <c r="Y2436" s="17"/>
      <c r="Z2436" s="17"/>
    </row>
    <row r="2437">
      <c r="A2437" s="24"/>
      <c r="B2437" s="477"/>
      <c r="C2437" s="26"/>
      <c r="D2437" s="27"/>
      <c r="E2437" s="27"/>
      <c r="F2437" s="27"/>
      <c r="G2437" s="27"/>
      <c r="H2437" s="28"/>
      <c r="I2437" s="29"/>
      <c r="J2437" s="30"/>
      <c r="K2437" s="17"/>
      <c r="L2437" s="17"/>
      <c r="M2437" s="17"/>
      <c r="N2437" s="17"/>
      <c r="O2437" s="17"/>
      <c r="P2437" s="17"/>
      <c r="Q2437" s="17"/>
      <c r="R2437" s="17"/>
      <c r="S2437" s="17"/>
      <c r="T2437" s="17"/>
      <c r="U2437" s="17"/>
      <c r="V2437" s="17"/>
      <c r="W2437" s="17"/>
      <c r="X2437" s="17"/>
      <c r="Y2437" s="17"/>
      <c r="Z2437" s="17"/>
    </row>
    <row r="2438">
      <c r="A2438" s="24"/>
      <c r="B2438" s="477"/>
      <c r="C2438" s="26"/>
      <c r="D2438" s="27"/>
      <c r="E2438" s="27"/>
      <c r="F2438" s="27"/>
      <c r="G2438" s="27"/>
      <c r="H2438" s="28"/>
      <c r="I2438" s="29"/>
      <c r="J2438" s="30"/>
      <c r="K2438" s="17"/>
      <c r="L2438" s="17"/>
      <c r="M2438" s="17"/>
      <c r="N2438" s="17"/>
      <c r="O2438" s="17"/>
      <c r="P2438" s="17"/>
      <c r="Q2438" s="17"/>
      <c r="R2438" s="17"/>
      <c r="S2438" s="17"/>
      <c r="T2438" s="17"/>
      <c r="U2438" s="17"/>
      <c r="V2438" s="17"/>
      <c r="W2438" s="17"/>
      <c r="X2438" s="17"/>
      <c r="Y2438" s="17"/>
      <c r="Z2438" s="17"/>
    </row>
    <row r="2439">
      <c r="A2439" s="24"/>
      <c r="B2439" s="477"/>
      <c r="C2439" s="26"/>
      <c r="D2439" s="27"/>
      <c r="E2439" s="27"/>
      <c r="F2439" s="27"/>
      <c r="G2439" s="27"/>
      <c r="H2439" s="28"/>
      <c r="I2439" s="29"/>
      <c r="J2439" s="30"/>
      <c r="K2439" s="17"/>
      <c r="L2439" s="17"/>
      <c r="M2439" s="17"/>
      <c r="N2439" s="17"/>
      <c r="O2439" s="17"/>
      <c r="P2439" s="17"/>
      <c r="Q2439" s="17"/>
      <c r="R2439" s="17"/>
      <c r="S2439" s="17"/>
      <c r="T2439" s="17"/>
      <c r="U2439" s="17"/>
      <c r="V2439" s="17"/>
      <c r="W2439" s="17"/>
      <c r="X2439" s="17"/>
      <c r="Y2439" s="17"/>
      <c r="Z2439" s="17"/>
    </row>
    <row r="2440">
      <c r="A2440" s="24"/>
      <c r="B2440" s="477"/>
      <c r="C2440" s="26"/>
      <c r="D2440" s="27"/>
      <c r="E2440" s="27"/>
      <c r="F2440" s="27"/>
      <c r="G2440" s="27"/>
      <c r="H2440" s="28"/>
      <c r="I2440" s="29"/>
      <c r="J2440" s="30"/>
      <c r="K2440" s="17"/>
      <c r="L2440" s="17"/>
      <c r="M2440" s="17"/>
      <c r="N2440" s="17"/>
      <c r="O2440" s="17"/>
      <c r="P2440" s="17"/>
      <c r="Q2440" s="17"/>
      <c r="R2440" s="17"/>
      <c r="S2440" s="17"/>
      <c r="T2440" s="17"/>
      <c r="U2440" s="17"/>
      <c r="V2440" s="17"/>
      <c r="W2440" s="17"/>
      <c r="X2440" s="17"/>
      <c r="Y2440" s="17"/>
      <c r="Z2440" s="17"/>
    </row>
    <row r="2441">
      <c r="A2441" s="24"/>
      <c r="B2441" s="477"/>
      <c r="C2441" s="26"/>
      <c r="D2441" s="27"/>
      <c r="E2441" s="27"/>
      <c r="F2441" s="27"/>
      <c r="G2441" s="27"/>
      <c r="H2441" s="28"/>
      <c r="I2441" s="29"/>
      <c r="J2441" s="30"/>
      <c r="K2441" s="17"/>
      <c r="L2441" s="17"/>
      <c r="M2441" s="17"/>
      <c r="N2441" s="17"/>
      <c r="O2441" s="17"/>
      <c r="P2441" s="17"/>
      <c r="Q2441" s="17"/>
      <c r="R2441" s="17"/>
      <c r="S2441" s="17"/>
      <c r="T2441" s="17"/>
      <c r="U2441" s="17"/>
      <c r="V2441" s="17"/>
      <c r="W2441" s="17"/>
      <c r="X2441" s="17"/>
      <c r="Y2441" s="17"/>
      <c r="Z2441" s="17"/>
    </row>
    <row r="2442">
      <c r="A2442" s="24"/>
      <c r="B2442" s="477"/>
      <c r="C2442" s="26"/>
      <c r="D2442" s="27"/>
      <c r="E2442" s="27"/>
      <c r="F2442" s="27"/>
      <c r="G2442" s="27"/>
      <c r="H2442" s="28"/>
      <c r="I2442" s="29"/>
      <c r="J2442" s="30"/>
      <c r="K2442" s="17"/>
      <c r="L2442" s="17"/>
      <c r="M2442" s="17"/>
      <c r="N2442" s="17"/>
      <c r="O2442" s="17"/>
      <c r="P2442" s="17"/>
      <c r="Q2442" s="17"/>
      <c r="R2442" s="17"/>
      <c r="S2442" s="17"/>
      <c r="T2442" s="17"/>
      <c r="U2442" s="17"/>
      <c r="V2442" s="17"/>
      <c r="W2442" s="17"/>
      <c r="X2442" s="17"/>
      <c r="Y2442" s="17"/>
      <c r="Z2442" s="17"/>
    </row>
    <row r="2443">
      <c r="A2443" s="24"/>
      <c r="B2443" s="477"/>
      <c r="C2443" s="26"/>
      <c r="D2443" s="27"/>
      <c r="E2443" s="27"/>
      <c r="F2443" s="27"/>
      <c r="G2443" s="27"/>
      <c r="H2443" s="28"/>
      <c r="I2443" s="29"/>
      <c r="J2443" s="30"/>
      <c r="K2443" s="17"/>
      <c r="L2443" s="17"/>
      <c r="M2443" s="17"/>
      <c r="N2443" s="17"/>
      <c r="O2443" s="17"/>
      <c r="P2443" s="17"/>
      <c r="Q2443" s="17"/>
      <c r="R2443" s="17"/>
      <c r="S2443" s="17"/>
      <c r="T2443" s="17"/>
      <c r="U2443" s="17"/>
      <c r="V2443" s="17"/>
      <c r="W2443" s="17"/>
      <c r="X2443" s="17"/>
      <c r="Y2443" s="17"/>
      <c r="Z2443" s="17"/>
    </row>
    <row r="2444">
      <c r="A2444" s="24"/>
      <c r="B2444" s="477"/>
      <c r="C2444" s="26"/>
      <c r="D2444" s="27"/>
      <c r="E2444" s="27"/>
      <c r="F2444" s="27"/>
      <c r="G2444" s="27"/>
      <c r="H2444" s="28"/>
      <c r="I2444" s="29"/>
      <c r="J2444" s="30"/>
      <c r="K2444" s="17"/>
      <c r="L2444" s="17"/>
      <c r="M2444" s="17"/>
      <c r="N2444" s="17"/>
      <c r="O2444" s="17"/>
      <c r="P2444" s="17"/>
      <c r="Q2444" s="17"/>
      <c r="R2444" s="17"/>
      <c r="S2444" s="17"/>
      <c r="T2444" s="17"/>
      <c r="U2444" s="17"/>
      <c r="V2444" s="17"/>
      <c r="W2444" s="17"/>
      <c r="X2444" s="17"/>
      <c r="Y2444" s="17"/>
      <c r="Z2444" s="17"/>
    </row>
    <row r="2445">
      <c r="A2445" s="24"/>
      <c r="B2445" s="477"/>
      <c r="C2445" s="26"/>
      <c r="D2445" s="27"/>
      <c r="E2445" s="27"/>
      <c r="F2445" s="27"/>
      <c r="G2445" s="27"/>
      <c r="H2445" s="28"/>
      <c r="I2445" s="29"/>
      <c r="J2445" s="30"/>
      <c r="K2445" s="17"/>
      <c r="L2445" s="17"/>
      <c r="M2445" s="17"/>
      <c r="N2445" s="17"/>
      <c r="O2445" s="17"/>
      <c r="P2445" s="17"/>
      <c r="Q2445" s="17"/>
      <c r="R2445" s="17"/>
      <c r="S2445" s="17"/>
      <c r="T2445" s="17"/>
      <c r="U2445" s="17"/>
      <c r="V2445" s="17"/>
      <c r="W2445" s="17"/>
      <c r="X2445" s="17"/>
      <c r="Y2445" s="17"/>
      <c r="Z2445" s="17"/>
    </row>
    <row r="2446">
      <c r="A2446" s="24"/>
      <c r="B2446" s="477"/>
      <c r="C2446" s="26"/>
      <c r="D2446" s="27"/>
      <c r="E2446" s="27"/>
      <c r="F2446" s="27"/>
      <c r="G2446" s="27"/>
      <c r="H2446" s="28"/>
      <c r="I2446" s="29"/>
      <c r="J2446" s="30"/>
      <c r="K2446" s="17"/>
      <c r="L2446" s="17"/>
      <c r="M2446" s="17"/>
      <c r="N2446" s="17"/>
      <c r="O2446" s="17"/>
      <c r="P2446" s="17"/>
      <c r="Q2446" s="17"/>
      <c r="R2446" s="17"/>
      <c r="S2446" s="17"/>
      <c r="T2446" s="17"/>
      <c r="U2446" s="17"/>
      <c r="V2446" s="17"/>
      <c r="W2446" s="17"/>
      <c r="X2446" s="17"/>
      <c r="Y2446" s="17"/>
      <c r="Z2446" s="17"/>
    </row>
    <row r="2447">
      <c r="A2447" s="24"/>
      <c r="B2447" s="477"/>
      <c r="C2447" s="26"/>
      <c r="D2447" s="27"/>
      <c r="E2447" s="27"/>
      <c r="F2447" s="27"/>
      <c r="G2447" s="27"/>
      <c r="H2447" s="28"/>
      <c r="I2447" s="29"/>
      <c r="J2447" s="30"/>
      <c r="K2447" s="17"/>
      <c r="L2447" s="17"/>
      <c r="M2447" s="17"/>
      <c r="N2447" s="17"/>
      <c r="O2447" s="17"/>
      <c r="P2447" s="17"/>
      <c r="Q2447" s="17"/>
      <c r="R2447" s="17"/>
      <c r="S2447" s="17"/>
      <c r="T2447" s="17"/>
      <c r="U2447" s="17"/>
      <c r="V2447" s="17"/>
      <c r="W2447" s="17"/>
      <c r="X2447" s="17"/>
      <c r="Y2447" s="17"/>
      <c r="Z2447" s="17"/>
    </row>
    <row r="2448">
      <c r="A2448" s="24"/>
      <c r="B2448" s="477"/>
      <c r="C2448" s="26"/>
      <c r="D2448" s="27"/>
      <c r="E2448" s="27"/>
      <c r="F2448" s="27"/>
      <c r="G2448" s="27"/>
      <c r="H2448" s="28"/>
      <c r="I2448" s="29"/>
      <c r="J2448" s="30"/>
      <c r="K2448" s="17"/>
      <c r="L2448" s="17"/>
      <c r="M2448" s="17"/>
      <c r="N2448" s="17"/>
      <c r="O2448" s="17"/>
      <c r="P2448" s="17"/>
      <c r="Q2448" s="17"/>
      <c r="R2448" s="17"/>
      <c r="S2448" s="17"/>
      <c r="T2448" s="17"/>
      <c r="U2448" s="17"/>
      <c r="V2448" s="17"/>
      <c r="W2448" s="17"/>
      <c r="X2448" s="17"/>
      <c r="Y2448" s="17"/>
      <c r="Z2448" s="17"/>
    </row>
    <row r="2449">
      <c r="A2449" s="24"/>
      <c r="B2449" s="477"/>
      <c r="C2449" s="26"/>
      <c r="D2449" s="27"/>
      <c r="E2449" s="27"/>
      <c r="F2449" s="27"/>
      <c r="G2449" s="27"/>
      <c r="H2449" s="28"/>
      <c r="I2449" s="29"/>
      <c r="J2449" s="30"/>
      <c r="K2449" s="17"/>
      <c r="L2449" s="17"/>
      <c r="M2449" s="17"/>
      <c r="N2449" s="17"/>
      <c r="O2449" s="17"/>
      <c r="P2449" s="17"/>
      <c r="Q2449" s="17"/>
      <c r="R2449" s="17"/>
      <c r="S2449" s="17"/>
      <c r="T2449" s="17"/>
      <c r="U2449" s="17"/>
      <c r="V2449" s="17"/>
      <c r="W2449" s="17"/>
      <c r="X2449" s="17"/>
      <c r="Y2449" s="17"/>
      <c r="Z2449" s="17"/>
    </row>
    <row r="2450">
      <c r="A2450" s="24"/>
      <c r="B2450" s="477"/>
      <c r="C2450" s="26"/>
      <c r="D2450" s="27"/>
      <c r="E2450" s="27"/>
      <c r="F2450" s="27"/>
      <c r="G2450" s="27"/>
      <c r="H2450" s="28"/>
      <c r="I2450" s="29"/>
      <c r="J2450" s="30"/>
      <c r="K2450" s="17"/>
      <c r="L2450" s="17"/>
      <c r="M2450" s="17"/>
      <c r="N2450" s="17"/>
      <c r="O2450" s="17"/>
      <c r="P2450" s="17"/>
      <c r="Q2450" s="17"/>
      <c r="R2450" s="17"/>
      <c r="S2450" s="17"/>
      <c r="T2450" s="17"/>
      <c r="U2450" s="17"/>
      <c r="V2450" s="17"/>
      <c r="W2450" s="17"/>
      <c r="X2450" s="17"/>
      <c r="Y2450" s="17"/>
      <c r="Z2450" s="17"/>
    </row>
    <row r="2451">
      <c r="A2451" s="24"/>
      <c r="B2451" s="477"/>
      <c r="C2451" s="26"/>
      <c r="D2451" s="27"/>
      <c r="E2451" s="27"/>
      <c r="F2451" s="27"/>
      <c r="G2451" s="27"/>
      <c r="H2451" s="28"/>
      <c r="I2451" s="29"/>
      <c r="J2451" s="30"/>
      <c r="K2451" s="17"/>
      <c r="L2451" s="17"/>
      <c r="M2451" s="17"/>
      <c r="N2451" s="17"/>
      <c r="O2451" s="17"/>
      <c r="P2451" s="17"/>
      <c r="Q2451" s="17"/>
      <c r="R2451" s="17"/>
      <c r="S2451" s="17"/>
      <c r="T2451" s="17"/>
      <c r="U2451" s="17"/>
      <c r="V2451" s="17"/>
      <c r="W2451" s="17"/>
      <c r="X2451" s="17"/>
      <c r="Y2451" s="17"/>
      <c r="Z2451" s="17"/>
    </row>
    <row r="2452">
      <c r="A2452" s="24"/>
      <c r="B2452" s="477"/>
      <c r="C2452" s="26"/>
      <c r="D2452" s="27"/>
      <c r="E2452" s="27"/>
      <c r="F2452" s="27"/>
      <c r="G2452" s="27"/>
      <c r="H2452" s="28"/>
      <c r="I2452" s="29"/>
      <c r="J2452" s="30"/>
      <c r="K2452" s="17"/>
      <c r="L2452" s="17"/>
      <c r="M2452" s="17"/>
      <c r="N2452" s="17"/>
      <c r="O2452" s="17"/>
      <c r="P2452" s="17"/>
      <c r="Q2452" s="17"/>
      <c r="R2452" s="17"/>
      <c r="S2452" s="17"/>
      <c r="T2452" s="17"/>
      <c r="U2452" s="17"/>
      <c r="V2452" s="17"/>
      <c r="W2452" s="17"/>
      <c r="X2452" s="17"/>
      <c r="Y2452" s="17"/>
      <c r="Z2452" s="17"/>
    </row>
    <row r="2453">
      <c r="A2453" s="24"/>
      <c r="B2453" s="477"/>
      <c r="C2453" s="26"/>
      <c r="D2453" s="27"/>
      <c r="E2453" s="27"/>
      <c r="F2453" s="27"/>
      <c r="G2453" s="27"/>
      <c r="H2453" s="28"/>
      <c r="I2453" s="29"/>
      <c r="J2453" s="30"/>
      <c r="K2453" s="17"/>
      <c r="L2453" s="17"/>
      <c r="M2453" s="17"/>
      <c r="N2453" s="17"/>
      <c r="O2453" s="17"/>
      <c r="P2453" s="17"/>
      <c r="Q2453" s="17"/>
      <c r="R2453" s="17"/>
      <c r="S2453" s="17"/>
      <c r="T2453" s="17"/>
      <c r="U2453" s="17"/>
      <c r="V2453" s="17"/>
      <c r="W2453" s="17"/>
      <c r="X2453" s="17"/>
      <c r="Y2453" s="17"/>
      <c r="Z2453" s="17"/>
    </row>
    <row r="2454">
      <c r="A2454" s="24"/>
      <c r="B2454" s="477"/>
      <c r="C2454" s="26"/>
      <c r="D2454" s="27"/>
      <c r="E2454" s="27"/>
      <c r="F2454" s="27"/>
      <c r="G2454" s="27"/>
      <c r="H2454" s="28"/>
      <c r="I2454" s="29"/>
      <c r="J2454" s="30"/>
      <c r="K2454" s="17"/>
      <c r="L2454" s="17"/>
      <c r="M2454" s="17"/>
      <c r="N2454" s="17"/>
      <c r="O2454" s="17"/>
      <c r="P2454" s="17"/>
      <c r="Q2454" s="17"/>
      <c r="R2454" s="17"/>
      <c r="S2454" s="17"/>
      <c r="T2454" s="17"/>
      <c r="U2454" s="17"/>
      <c r="V2454" s="17"/>
      <c r="W2454" s="17"/>
      <c r="X2454" s="17"/>
      <c r="Y2454" s="17"/>
      <c r="Z2454" s="17"/>
    </row>
    <row r="2455">
      <c r="A2455" s="24"/>
      <c r="B2455" s="477"/>
      <c r="C2455" s="26"/>
      <c r="D2455" s="27"/>
      <c r="E2455" s="27"/>
      <c r="F2455" s="27"/>
      <c r="G2455" s="27"/>
      <c r="H2455" s="28"/>
      <c r="I2455" s="29"/>
      <c r="J2455" s="30"/>
      <c r="K2455" s="17"/>
      <c r="L2455" s="17"/>
      <c r="M2455" s="17"/>
      <c r="N2455" s="17"/>
      <c r="O2455" s="17"/>
      <c r="P2455" s="17"/>
      <c r="Q2455" s="17"/>
      <c r="R2455" s="17"/>
      <c r="S2455" s="17"/>
      <c r="T2455" s="17"/>
      <c r="U2455" s="17"/>
      <c r="V2455" s="17"/>
      <c r="W2455" s="17"/>
      <c r="X2455" s="17"/>
      <c r="Y2455" s="17"/>
      <c r="Z2455" s="17"/>
    </row>
    <row r="2456">
      <c r="A2456" s="24"/>
      <c r="B2456" s="477"/>
      <c r="C2456" s="26"/>
      <c r="D2456" s="27"/>
      <c r="E2456" s="27"/>
      <c r="F2456" s="27"/>
      <c r="G2456" s="27"/>
      <c r="H2456" s="28"/>
      <c r="I2456" s="29"/>
      <c r="J2456" s="30"/>
      <c r="K2456" s="17"/>
      <c r="L2456" s="17"/>
      <c r="M2456" s="17"/>
      <c r="N2456" s="17"/>
      <c r="O2456" s="17"/>
      <c r="P2456" s="17"/>
      <c r="Q2456" s="17"/>
      <c r="R2456" s="17"/>
      <c r="S2456" s="17"/>
      <c r="T2456" s="17"/>
      <c r="U2456" s="17"/>
      <c r="V2456" s="17"/>
      <c r="W2456" s="17"/>
      <c r="X2456" s="17"/>
      <c r="Y2456" s="17"/>
      <c r="Z2456" s="17"/>
    </row>
    <row r="2457">
      <c r="A2457" s="24"/>
      <c r="B2457" s="477"/>
      <c r="C2457" s="26"/>
      <c r="D2457" s="27"/>
      <c r="E2457" s="27"/>
      <c r="F2457" s="27"/>
      <c r="G2457" s="27"/>
      <c r="H2457" s="28"/>
      <c r="I2457" s="29"/>
      <c r="J2457" s="30"/>
      <c r="K2457" s="17"/>
      <c r="L2457" s="17"/>
      <c r="M2457" s="17"/>
      <c r="N2457" s="17"/>
      <c r="O2457" s="17"/>
      <c r="P2457" s="17"/>
      <c r="Q2457" s="17"/>
      <c r="R2457" s="17"/>
      <c r="S2457" s="17"/>
      <c r="T2457" s="17"/>
      <c r="U2457" s="17"/>
      <c r="V2457" s="17"/>
      <c r="W2457" s="17"/>
      <c r="X2457" s="17"/>
      <c r="Y2457" s="17"/>
      <c r="Z2457" s="17"/>
    </row>
    <row r="2458">
      <c r="A2458" s="24"/>
      <c r="B2458" s="477"/>
      <c r="C2458" s="26"/>
      <c r="D2458" s="27"/>
      <c r="E2458" s="27"/>
      <c r="F2458" s="27"/>
      <c r="G2458" s="27"/>
      <c r="H2458" s="28"/>
      <c r="I2458" s="29"/>
      <c r="J2458" s="30"/>
      <c r="K2458" s="17"/>
      <c r="L2458" s="17"/>
      <c r="M2458" s="17"/>
      <c r="N2458" s="17"/>
      <c r="O2458" s="17"/>
      <c r="P2458" s="17"/>
      <c r="Q2458" s="17"/>
      <c r="R2458" s="17"/>
      <c r="S2458" s="17"/>
      <c r="T2458" s="17"/>
      <c r="U2458" s="17"/>
      <c r="V2458" s="17"/>
      <c r="W2458" s="17"/>
      <c r="X2458" s="17"/>
      <c r="Y2458" s="17"/>
      <c r="Z2458" s="17"/>
    </row>
    <row r="2459">
      <c r="A2459" s="24"/>
      <c r="B2459" s="477"/>
      <c r="C2459" s="26"/>
      <c r="D2459" s="27"/>
      <c r="E2459" s="27"/>
      <c r="F2459" s="27"/>
      <c r="G2459" s="27"/>
      <c r="H2459" s="28"/>
      <c r="I2459" s="29"/>
      <c r="J2459" s="30"/>
      <c r="K2459" s="17"/>
      <c r="L2459" s="17"/>
      <c r="M2459" s="17"/>
      <c r="N2459" s="17"/>
      <c r="O2459" s="17"/>
      <c r="P2459" s="17"/>
      <c r="Q2459" s="17"/>
      <c r="R2459" s="17"/>
      <c r="S2459" s="17"/>
      <c r="T2459" s="17"/>
      <c r="U2459" s="17"/>
      <c r="V2459" s="17"/>
      <c r="W2459" s="17"/>
      <c r="X2459" s="17"/>
      <c r="Y2459" s="17"/>
      <c r="Z2459" s="17"/>
    </row>
    <row r="2460">
      <c r="A2460" s="24"/>
      <c r="B2460" s="477"/>
      <c r="C2460" s="26"/>
      <c r="D2460" s="27"/>
      <c r="E2460" s="27"/>
      <c r="F2460" s="27"/>
      <c r="G2460" s="27"/>
      <c r="H2460" s="28"/>
      <c r="I2460" s="29"/>
      <c r="J2460" s="30"/>
      <c r="K2460" s="17"/>
      <c r="L2460" s="17"/>
      <c r="M2460" s="17"/>
      <c r="N2460" s="17"/>
      <c r="O2460" s="17"/>
      <c r="P2460" s="17"/>
      <c r="Q2460" s="17"/>
      <c r="R2460" s="17"/>
      <c r="S2460" s="17"/>
      <c r="T2460" s="17"/>
      <c r="U2460" s="17"/>
      <c r="V2460" s="17"/>
      <c r="W2460" s="17"/>
      <c r="X2460" s="17"/>
      <c r="Y2460" s="17"/>
      <c r="Z2460" s="17"/>
    </row>
    <row r="2461">
      <c r="A2461" s="24"/>
      <c r="B2461" s="477"/>
      <c r="C2461" s="26"/>
      <c r="D2461" s="27"/>
      <c r="E2461" s="27"/>
      <c r="F2461" s="27"/>
      <c r="G2461" s="27"/>
      <c r="H2461" s="28"/>
      <c r="I2461" s="29"/>
      <c r="J2461" s="30"/>
      <c r="K2461" s="17"/>
      <c r="L2461" s="17"/>
      <c r="M2461" s="17"/>
      <c r="N2461" s="17"/>
      <c r="O2461" s="17"/>
      <c r="P2461" s="17"/>
      <c r="Q2461" s="17"/>
      <c r="R2461" s="17"/>
      <c r="S2461" s="17"/>
      <c r="T2461" s="17"/>
      <c r="U2461" s="17"/>
      <c r="V2461" s="17"/>
      <c r="W2461" s="17"/>
      <c r="X2461" s="17"/>
      <c r="Y2461" s="17"/>
      <c r="Z2461" s="17"/>
    </row>
    <row r="2462">
      <c r="A2462" s="24"/>
      <c r="B2462" s="477"/>
      <c r="C2462" s="26"/>
      <c r="D2462" s="27"/>
      <c r="E2462" s="27"/>
      <c r="F2462" s="27"/>
      <c r="G2462" s="27"/>
      <c r="H2462" s="28"/>
      <c r="I2462" s="29"/>
      <c r="J2462" s="30"/>
      <c r="K2462" s="17"/>
      <c r="L2462" s="17"/>
      <c r="M2462" s="17"/>
      <c r="N2462" s="17"/>
      <c r="O2462" s="17"/>
      <c r="P2462" s="17"/>
      <c r="Q2462" s="17"/>
      <c r="R2462" s="17"/>
      <c r="S2462" s="17"/>
      <c r="T2462" s="17"/>
      <c r="U2462" s="17"/>
      <c r="V2462" s="17"/>
      <c r="W2462" s="17"/>
      <c r="X2462" s="17"/>
      <c r="Y2462" s="17"/>
      <c r="Z2462" s="17"/>
    </row>
    <row r="2463">
      <c r="A2463" s="24"/>
      <c r="B2463" s="477"/>
      <c r="C2463" s="26"/>
      <c r="D2463" s="27"/>
      <c r="E2463" s="27"/>
      <c r="F2463" s="27"/>
      <c r="G2463" s="27"/>
      <c r="H2463" s="28"/>
      <c r="I2463" s="29"/>
      <c r="J2463" s="30"/>
      <c r="K2463" s="17"/>
      <c r="L2463" s="17"/>
      <c r="M2463" s="17"/>
      <c r="N2463" s="17"/>
      <c r="O2463" s="17"/>
      <c r="P2463" s="17"/>
      <c r="Q2463" s="17"/>
      <c r="R2463" s="17"/>
      <c r="S2463" s="17"/>
      <c r="T2463" s="17"/>
      <c r="U2463" s="17"/>
      <c r="V2463" s="17"/>
      <c r="W2463" s="17"/>
      <c r="X2463" s="17"/>
      <c r="Y2463" s="17"/>
      <c r="Z2463" s="17"/>
    </row>
    <row r="2464">
      <c r="A2464" s="24"/>
      <c r="B2464" s="477"/>
      <c r="C2464" s="26"/>
      <c r="D2464" s="27"/>
      <c r="E2464" s="27"/>
      <c r="F2464" s="27"/>
      <c r="G2464" s="27"/>
      <c r="H2464" s="28"/>
      <c r="I2464" s="29"/>
      <c r="J2464" s="30"/>
      <c r="K2464" s="17"/>
      <c r="L2464" s="17"/>
      <c r="M2464" s="17"/>
      <c r="N2464" s="17"/>
      <c r="O2464" s="17"/>
      <c r="P2464" s="17"/>
      <c r="Q2464" s="17"/>
      <c r="R2464" s="17"/>
      <c r="S2464" s="17"/>
      <c r="T2464" s="17"/>
      <c r="U2464" s="17"/>
      <c r="V2464" s="17"/>
      <c r="W2464" s="17"/>
      <c r="X2464" s="17"/>
      <c r="Y2464" s="17"/>
      <c r="Z2464" s="17"/>
    </row>
    <row r="2465">
      <c r="A2465" s="24"/>
      <c r="B2465" s="477"/>
      <c r="C2465" s="26"/>
      <c r="D2465" s="27"/>
      <c r="E2465" s="27"/>
      <c r="F2465" s="27"/>
      <c r="G2465" s="27"/>
      <c r="H2465" s="28"/>
      <c r="I2465" s="29"/>
      <c r="J2465" s="30"/>
      <c r="K2465" s="17"/>
      <c r="L2465" s="17"/>
      <c r="M2465" s="17"/>
      <c r="N2465" s="17"/>
      <c r="O2465" s="17"/>
      <c r="P2465" s="17"/>
      <c r="Q2465" s="17"/>
      <c r="R2465" s="17"/>
      <c r="S2465" s="17"/>
      <c r="T2465" s="17"/>
      <c r="U2465" s="17"/>
      <c r="V2465" s="17"/>
      <c r="W2465" s="17"/>
      <c r="X2465" s="17"/>
      <c r="Y2465" s="17"/>
      <c r="Z2465" s="17"/>
    </row>
    <row r="2466">
      <c r="A2466" s="24"/>
      <c r="B2466" s="477"/>
      <c r="C2466" s="26"/>
      <c r="D2466" s="27"/>
      <c r="E2466" s="27"/>
      <c r="F2466" s="27"/>
      <c r="G2466" s="27"/>
      <c r="H2466" s="28"/>
      <c r="I2466" s="29"/>
      <c r="J2466" s="30"/>
      <c r="K2466" s="17"/>
      <c r="L2466" s="17"/>
      <c r="M2466" s="17"/>
      <c r="N2466" s="17"/>
      <c r="O2466" s="17"/>
      <c r="P2466" s="17"/>
      <c r="Q2466" s="17"/>
      <c r="R2466" s="17"/>
      <c r="S2466" s="17"/>
      <c r="T2466" s="17"/>
      <c r="U2466" s="17"/>
      <c r="V2466" s="17"/>
      <c r="W2466" s="17"/>
      <c r="X2466" s="17"/>
      <c r="Y2466" s="17"/>
      <c r="Z2466" s="17"/>
    </row>
    <row r="2467">
      <c r="A2467" s="24"/>
      <c r="B2467" s="477"/>
      <c r="C2467" s="26"/>
      <c r="D2467" s="27"/>
      <c r="E2467" s="27"/>
      <c r="F2467" s="27"/>
      <c r="G2467" s="27"/>
      <c r="H2467" s="28"/>
      <c r="I2467" s="29"/>
      <c r="J2467" s="30"/>
      <c r="K2467" s="17"/>
      <c r="L2467" s="17"/>
      <c r="M2467" s="17"/>
      <c r="N2467" s="17"/>
      <c r="O2467" s="17"/>
      <c r="P2467" s="17"/>
      <c r="Q2467" s="17"/>
      <c r="R2467" s="17"/>
      <c r="S2467" s="17"/>
      <c r="T2467" s="17"/>
      <c r="U2467" s="17"/>
      <c r="V2467" s="17"/>
      <c r="W2467" s="17"/>
      <c r="X2467" s="17"/>
      <c r="Y2467" s="17"/>
      <c r="Z2467" s="17"/>
    </row>
    <row r="2468">
      <c r="A2468" s="24"/>
      <c r="B2468" s="477"/>
      <c r="C2468" s="26"/>
      <c r="D2468" s="27"/>
      <c r="E2468" s="27"/>
      <c r="F2468" s="27"/>
      <c r="G2468" s="27"/>
      <c r="H2468" s="28"/>
      <c r="I2468" s="29"/>
      <c r="J2468" s="30"/>
      <c r="K2468" s="17"/>
      <c r="L2468" s="17"/>
      <c r="M2468" s="17"/>
      <c r="N2468" s="17"/>
      <c r="O2468" s="17"/>
      <c r="P2468" s="17"/>
      <c r="Q2468" s="17"/>
      <c r="R2468" s="17"/>
      <c r="S2468" s="17"/>
      <c r="T2468" s="17"/>
      <c r="U2468" s="17"/>
      <c r="V2468" s="17"/>
      <c r="W2468" s="17"/>
      <c r="X2468" s="17"/>
      <c r="Y2468" s="17"/>
      <c r="Z2468" s="17"/>
    </row>
    <row r="2469">
      <c r="A2469" s="24"/>
      <c r="B2469" s="477"/>
      <c r="C2469" s="26"/>
      <c r="D2469" s="27"/>
      <c r="E2469" s="27"/>
      <c r="F2469" s="27"/>
      <c r="G2469" s="27"/>
      <c r="H2469" s="28"/>
      <c r="I2469" s="29"/>
      <c r="J2469" s="30"/>
      <c r="K2469" s="17"/>
      <c r="L2469" s="17"/>
      <c r="M2469" s="17"/>
      <c r="N2469" s="17"/>
      <c r="O2469" s="17"/>
      <c r="P2469" s="17"/>
      <c r="Q2469" s="17"/>
      <c r="R2469" s="17"/>
      <c r="S2469" s="17"/>
      <c r="T2469" s="17"/>
      <c r="U2469" s="17"/>
      <c r="V2469" s="17"/>
      <c r="W2469" s="17"/>
      <c r="X2469" s="17"/>
      <c r="Y2469" s="17"/>
      <c r="Z2469" s="17"/>
    </row>
    <row r="2470">
      <c r="A2470" s="24"/>
      <c r="B2470" s="477"/>
      <c r="C2470" s="26"/>
      <c r="D2470" s="27"/>
      <c r="E2470" s="27"/>
      <c r="F2470" s="27"/>
      <c r="G2470" s="27"/>
      <c r="H2470" s="28"/>
      <c r="I2470" s="29"/>
      <c r="J2470" s="30"/>
      <c r="K2470" s="17"/>
      <c r="L2470" s="17"/>
      <c r="M2470" s="17"/>
      <c r="N2470" s="17"/>
      <c r="O2470" s="17"/>
      <c r="P2470" s="17"/>
      <c r="Q2470" s="17"/>
      <c r="R2470" s="17"/>
      <c r="S2470" s="17"/>
      <c r="T2470" s="17"/>
      <c r="U2470" s="17"/>
      <c r="V2470" s="17"/>
      <c r="W2470" s="17"/>
      <c r="X2470" s="17"/>
      <c r="Y2470" s="17"/>
      <c r="Z2470" s="17"/>
    </row>
    <row r="2471">
      <c r="A2471" s="24"/>
      <c r="B2471" s="477"/>
      <c r="C2471" s="26"/>
      <c r="D2471" s="27"/>
      <c r="E2471" s="27"/>
      <c r="F2471" s="27"/>
      <c r="G2471" s="27"/>
      <c r="H2471" s="28"/>
      <c r="I2471" s="29"/>
      <c r="J2471" s="30"/>
      <c r="K2471" s="17"/>
      <c r="L2471" s="17"/>
      <c r="M2471" s="17"/>
      <c r="N2471" s="17"/>
      <c r="O2471" s="17"/>
      <c r="P2471" s="17"/>
      <c r="Q2471" s="17"/>
      <c r="R2471" s="17"/>
      <c r="S2471" s="17"/>
      <c r="T2471" s="17"/>
      <c r="U2471" s="17"/>
      <c r="V2471" s="17"/>
      <c r="W2471" s="17"/>
      <c r="X2471" s="17"/>
      <c r="Y2471" s="17"/>
      <c r="Z2471" s="17"/>
    </row>
    <row r="2472">
      <c r="A2472" s="24"/>
      <c r="B2472" s="477"/>
      <c r="C2472" s="26"/>
      <c r="D2472" s="27"/>
      <c r="E2472" s="27"/>
      <c r="F2472" s="27"/>
      <c r="G2472" s="27"/>
      <c r="H2472" s="28"/>
      <c r="I2472" s="29"/>
      <c r="J2472" s="30"/>
      <c r="K2472" s="17"/>
      <c r="L2472" s="17"/>
      <c r="M2472" s="17"/>
      <c r="N2472" s="17"/>
      <c r="O2472" s="17"/>
      <c r="P2472" s="17"/>
      <c r="Q2472" s="17"/>
      <c r="R2472" s="17"/>
      <c r="S2472" s="17"/>
      <c r="T2472" s="17"/>
      <c r="U2472" s="17"/>
      <c r="V2472" s="17"/>
      <c r="W2472" s="17"/>
      <c r="X2472" s="17"/>
      <c r="Y2472" s="17"/>
      <c r="Z2472" s="17"/>
    </row>
    <row r="2473">
      <c r="A2473" s="24"/>
      <c r="B2473" s="477"/>
      <c r="C2473" s="26"/>
      <c r="D2473" s="27"/>
      <c r="E2473" s="27"/>
      <c r="F2473" s="27"/>
      <c r="G2473" s="27"/>
      <c r="H2473" s="28"/>
      <c r="I2473" s="29"/>
      <c r="J2473" s="30"/>
      <c r="K2473" s="17"/>
      <c r="L2473" s="17"/>
      <c r="M2473" s="17"/>
      <c r="N2473" s="17"/>
      <c r="O2473" s="17"/>
      <c r="P2473" s="17"/>
      <c r="Q2473" s="17"/>
      <c r="R2473" s="17"/>
      <c r="S2473" s="17"/>
      <c r="T2473" s="17"/>
      <c r="U2473" s="17"/>
      <c r="V2473" s="17"/>
      <c r="W2473" s="17"/>
      <c r="X2473" s="17"/>
      <c r="Y2473" s="17"/>
      <c r="Z2473" s="17"/>
    </row>
    <row r="2474">
      <c r="A2474" s="24"/>
      <c r="B2474" s="477"/>
      <c r="C2474" s="26"/>
      <c r="D2474" s="27"/>
      <c r="E2474" s="27"/>
      <c r="F2474" s="27"/>
      <c r="G2474" s="27"/>
      <c r="H2474" s="28"/>
      <c r="I2474" s="29"/>
      <c r="J2474" s="30"/>
      <c r="K2474" s="17"/>
      <c r="L2474" s="17"/>
      <c r="M2474" s="17"/>
      <c r="N2474" s="17"/>
      <c r="O2474" s="17"/>
      <c r="P2474" s="17"/>
      <c r="Q2474" s="17"/>
      <c r="R2474" s="17"/>
      <c r="S2474" s="17"/>
      <c r="T2474" s="17"/>
      <c r="U2474" s="17"/>
      <c r="V2474" s="17"/>
      <c r="W2474" s="17"/>
      <c r="X2474" s="17"/>
      <c r="Y2474" s="17"/>
      <c r="Z2474" s="17"/>
    </row>
    <row r="2475">
      <c r="A2475" s="24"/>
      <c r="B2475" s="477"/>
      <c r="C2475" s="26"/>
      <c r="D2475" s="27"/>
      <c r="E2475" s="27"/>
      <c r="F2475" s="27"/>
      <c r="G2475" s="27"/>
      <c r="H2475" s="28"/>
      <c r="I2475" s="29"/>
      <c r="J2475" s="30"/>
      <c r="K2475" s="17"/>
      <c r="L2475" s="17"/>
      <c r="M2475" s="17"/>
      <c r="N2475" s="17"/>
      <c r="O2475" s="17"/>
      <c r="P2475" s="17"/>
      <c r="Q2475" s="17"/>
      <c r="R2475" s="17"/>
      <c r="S2475" s="17"/>
      <c r="T2475" s="17"/>
      <c r="U2475" s="17"/>
      <c r="V2475" s="17"/>
      <c r="W2475" s="17"/>
      <c r="X2475" s="17"/>
      <c r="Y2475" s="17"/>
      <c r="Z2475" s="17"/>
    </row>
    <row r="2476">
      <c r="A2476" s="24"/>
      <c r="B2476" s="477"/>
      <c r="C2476" s="26"/>
      <c r="D2476" s="27"/>
      <c r="E2476" s="27"/>
      <c r="F2476" s="27"/>
      <c r="G2476" s="27"/>
      <c r="H2476" s="28"/>
      <c r="I2476" s="29"/>
      <c r="J2476" s="30"/>
      <c r="K2476" s="17"/>
      <c r="L2476" s="17"/>
      <c r="M2476" s="17"/>
      <c r="N2476" s="17"/>
      <c r="O2476" s="17"/>
      <c r="P2476" s="17"/>
      <c r="Q2476" s="17"/>
      <c r="R2476" s="17"/>
      <c r="S2476" s="17"/>
      <c r="T2476" s="17"/>
      <c r="U2476" s="17"/>
      <c r="V2476" s="17"/>
      <c r="W2476" s="17"/>
      <c r="X2476" s="17"/>
      <c r="Y2476" s="17"/>
      <c r="Z2476" s="17"/>
    </row>
    <row r="2477">
      <c r="A2477" s="24"/>
      <c r="B2477" s="477"/>
      <c r="C2477" s="26"/>
      <c r="D2477" s="27"/>
      <c r="E2477" s="27"/>
      <c r="F2477" s="27"/>
      <c r="G2477" s="27"/>
      <c r="H2477" s="28"/>
      <c r="I2477" s="29"/>
      <c r="J2477" s="30"/>
      <c r="K2477" s="17"/>
      <c r="L2477" s="17"/>
      <c r="M2477" s="17"/>
      <c r="N2477" s="17"/>
      <c r="O2477" s="17"/>
      <c r="P2477" s="17"/>
      <c r="Q2477" s="17"/>
      <c r="R2477" s="17"/>
      <c r="S2477" s="17"/>
      <c r="T2477" s="17"/>
      <c r="U2477" s="17"/>
      <c r="V2477" s="17"/>
      <c r="W2477" s="17"/>
      <c r="X2477" s="17"/>
      <c r="Y2477" s="17"/>
      <c r="Z2477" s="17"/>
    </row>
    <row r="2478">
      <c r="A2478" s="24"/>
      <c r="B2478" s="477"/>
      <c r="C2478" s="26"/>
      <c r="D2478" s="27"/>
      <c r="E2478" s="27"/>
      <c r="F2478" s="27"/>
      <c r="G2478" s="27"/>
      <c r="H2478" s="28"/>
      <c r="I2478" s="29"/>
      <c r="J2478" s="30"/>
      <c r="K2478" s="17"/>
      <c r="L2478" s="17"/>
      <c r="M2478" s="17"/>
      <c r="N2478" s="17"/>
      <c r="O2478" s="17"/>
      <c r="P2478" s="17"/>
      <c r="Q2478" s="17"/>
      <c r="R2478" s="17"/>
      <c r="S2478" s="17"/>
      <c r="T2478" s="17"/>
      <c r="U2478" s="17"/>
      <c r="V2478" s="17"/>
      <c r="W2478" s="17"/>
      <c r="X2478" s="17"/>
      <c r="Y2478" s="17"/>
      <c r="Z2478" s="17"/>
    </row>
    <row r="2479">
      <c r="A2479" s="24"/>
      <c r="B2479" s="477"/>
      <c r="C2479" s="26"/>
      <c r="D2479" s="27"/>
      <c r="E2479" s="27"/>
      <c r="F2479" s="27"/>
      <c r="G2479" s="27"/>
      <c r="H2479" s="28"/>
      <c r="I2479" s="29"/>
      <c r="J2479" s="30"/>
      <c r="K2479" s="17"/>
      <c r="L2479" s="17"/>
      <c r="M2479" s="17"/>
      <c r="N2479" s="17"/>
      <c r="O2479" s="17"/>
      <c r="P2479" s="17"/>
      <c r="Q2479" s="17"/>
      <c r="R2479" s="17"/>
      <c r="S2479" s="17"/>
      <c r="T2479" s="17"/>
      <c r="U2479" s="17"/>
      <c r="V2479" s="17"/>
      <c r="W2479" s="17"/>
      <c r="X2479" s="17"/>
      <c r="Y2479" s="17"/>
      <c r="Z2479" s="17"/>
    </row>
    <row r="2480">
      <c r="A2480" s="24"/>
      <c r="B2480" s="477"/>
      <c r="C2480" s="26"/>
      <c r="D2480" s="27"/>
      <c r="E2480" s="27"/>
      <c r="F2480" s="27"/>
      <c r="G2480" s="27"/>
      <c r="H2480" s="28"/>
      <c r="I2480" s="29"/>
      <c r="J2480" s="30"/>
      <c r="K2480" s="17"/>
      <c r="L2480" s="17"/>
      <c r="M2480" s="17"/>
      <c r="N2480" s="17"/>
      <c r="O2480" s="17"/>
      <c r="P2480" s="17"/>
      <c r="Q2480" s="17"/>
      <c r="R2480" s="17"/>
      <c r="S2480" s="17"/>
      <c r="T2480" s="17"/>
      <c r="U2480" s="17"/>
      <c r="V2480" s="17"/>
      <c r="W2480" s="17"/>
      <c r="X2480" s="17"/>
      <c r="Y2480" s="17"/>
      <c r="Z2480" s="17"/>
    </row>
    <row r="2481">
      <c r="A2481" s="24"/>
      <c r="B2481" s="477"/>
      <c r="C2481" s="26"/>
      <c r="D2481" s="27"/>
      <c r="E2481" s="27"/>
      <c r="F2481" s="27"/>
      <c r="G2481" s="27"/>
      <c r="H2481" s="28"/>
      <c r="I2481" s="29"/>
      <c r="J2481" s="30"/>
      <c r="K2481" s="17"/>
      <c r="L2481" s="17"/>
      <c r="M2481" s="17"/>
      <c r="N2481" s="17"/>
      <c r="O2481" s="17"/>
      <c r="P2481" s="17"/>
      <c r="Q2481" s="17"/>
      <c r="R2481" s="17"/>
      <c r="S2481" s="17"/>
      <c r="T2481" s="17"/>
      <c r="U2481" s="17"/>
      <c r="V2481" s="17"/>
      <c r="W2481" s="17"/>
      <c r="X2481" s="17"/>
      <c r="Y2481" s="17"/>
      <c r="Z2481" s="17"/>
    </row>
    <row r="2482">
      <c r="A2482" s="24"/>
      <c r="B2482" s="477"/>
      <c r="C2482" s="26"/>
      <c r="D2482" s="27"/>
      <c r="E2482" s="27"/>
      <c r="F2482" s="27"/>
      <c r="G2482" s="27"/>
      <c r="H2482" s="28"/>
      <c r="I2482" s="29"/>
      <c r="J2482" s="30"/>
      <c r="K2482" s="17"/>
      <c r="L2482" s="17"/>
      <c r="M2482" s="17"/>
      <c r="N2482" s="17"/>
      <c r="O2482" s="17"/>
      <c r="P2482" s="17"/>
      <c r="Q2482" s="17"/>
      <c r="R2482" s="17"/>
      <c r="S2482" s="17"/>
      <c r="T2482" s="17"/>
      <c r="U2482" s="17"/>
      <c r="V2482" s="17"/>
      <c r="W2482" s="17"/>
      <c r="X2482" s="17"/>
      <c r="Y2482" s="17"/>
      <c r="Z2482" s="17"/>
    </row>
    <row r="2483">
      <c r="A2483" s="24"/>
      <c r="B2483" s="477"/>
      <c r="C2483" s="26"/>
      <c r="D2483" s="27"/>
      <c r="E2483" s="27"/>
      <c r="F2483" s="27"/>
      <c r="G2483" s="27"/>
      <c r="H2483" s="28"/>
      <c r="I2483" s="29"/>
      <c r="J2483" s="30"/>
      <c r="K2483" s="17"/>
      <c r="L2483" s="17"/>
      <c r="M2483" s="17"/>
      <c r="N2483" s="17"/>
      <c r="O2483" s="17"/>
      <c r="P2483" s="17"/>
      <c r="Q2483" s="17"/>
      <c r="R2483" s="17"/>
      <c r="S2483" s="17"/>
      <c r="T2483" s="17"/>
      <c r="U2483" s="17"/>
      <c r="V2483" s="17"/>
      <c r="W2483" s="17"/>
      <c r="X2483" s="17"/>
      <c r="Y2483" s="17"/>
      <c r="Z2483" s="17"/>
    </row>
    <row r="2484">
      <c r="A2484" s="24"/>
      <c r="B2484" s="477"/>
      <c r="C2484" s="26"/>
      <c r="D2484" s="27"/>
      <c r="E2484" s="27"/>
      <c r="F2484" s="27"/>
      <c r="G2484" s="27"/>
      <c r="H2484" s="28"/>
      <c r="I2484" s="29"/>
      <c r="J2484" s="30"/>
      <c r="K2484" s="17"/>
      <c r="L2484" s="17"/>
      <c r="M2484" s="17"/>
      <c r="N2484" s="17"/>
      <c r="O2484" s="17"/>
      <c r="P2484" s="17"/>
      <c r="Q2484" s="17"/>
      <c r="R2484" s="17"/>
      <c r="S2484" s="17"/>
      <c r="T2484" s="17"/>
      <c r="U2484" s="17"/>
      <c r="V2484" s="17"/>
      <c r="W2484" s="17"/>
      <c r="X2484" s="17"/>
      <c r="Y2484" s="17"/>
      <c r="Z2484" s="17"/>
    </row>
    <row r="2485">
      <c r="A2485" s="24"/>
      <c r="B2485" s="477"/>
      <c r="C2485" s="26"/>
      <c r="D2485" s="27"/>
      <c r="E2485" s="27"/>
      <c r="F2485" s="27"/>
      <c r="G2485" s="27"/>
      <c r="H2485" s="28"/>
      <c r="I2485" s="29"/>
      <c r="J2485" s="30"/>
      <c r="K2485" s="17"/>
      <c r="L2485" s="17"/>
      <c r="M2485" s="17"/>
      <c r="N2485" s="17"/>
      <c r="O2485" s="17"/>
      <c r="P2485" s="17"/>
      <c r="Q2485" s="17"/>
      <c r="R2485" s="17"/>
      <c r="S2485" s="17"/>
      <c r="T2485" s="17"/>
      <c r="U2485" s="17"/>
      <c r="V2485" s="17"/>
      <c r="W2485" s="17"/>
      <c r="X2485" s="17"/>
      <c r="Y2485" s="17"/>
      <c r="Z2485" s="17"/>
    </row>
    <row r="2486">
      <c r="A2486" s="24"/>
      <c r="B2486" s="477"/>
      <c r="C2486" s="26"/>
      <c r="D2486" s="27"/>
      <c r="E2486" s="27"/>
      <c r="F2486" s="27"/>
      <c r="G2486" s="27"/>
      <c r="H2486" s="28"/>
      <c r="I2486" s="29"/>
      <c r="J2486" s="30"/>
      <c r="K2486" s="17"/>
      <c r="L2486" s="17"/>
      <c r="M2486" s="17"/>
      <c r="N2486" s="17"/>
      <c r="O2486" s="17"/>
      <c r="P2486" s="17"/>
      <c r="Q2486" s="17"/>
      <c r="R2486" s="17"/>
      <c r="S2486" s="17"/>
      <c r="T2486" s="17"/>
      <c r="U2486" s="17"/>
      <c r="V2486" s="17"/>
      <c r="W2486" s="17"/>
      <c r="X2486" s="17"/>
      <c r="Y2486" s="17"/>
      <c r="Z2486" s="17"/>
    </row>
    <row r="2487">
      <c r="A2487" s="24"/>
      <c r="B2487" s="477"/>
      <c r="C2487" s="26"/>
      <c r="D2487" s="27"/>
      <c r="E2487" s="27"/>
      <c r="F2487" s="27"/>
      <c r="G2487" s="27"/>
      <c r="H2487" s="28"/>
      <c r="I2487" s="29"/>
      <c r="J2487" s="30"/>
      <c r="K2487" s="17"/>
      <c r="L2487" s="17"/>
      <c r="M2487" s="17"/>
      <c r="N2487" s="17"/>
      <c r="O2487" s="17"/>
      <c r="P2487" s="17"/>
      <c r="Q2487" s="17"/>
      <c r="R2487" s="17"/>
      <c r="S2487" s="17"/>
      <c r="T2487" s="17"/>
      <c r="U2487" s="17"/>
      <c r="V2487" s="17"/>
      <c r="W2487" s="17"/>
      <c r="X2487" s="17"/>
      <c r="Y2487" s="17"/>
      <c r="Z2487" s="17"/>
    </row>
    <row r="2488">
      <c r="A2488" s="24"/>
      <c r="B2488" s="477"/>
      <c r="C2488" s="26"/>
      <c r="D2488" s="27"/>
      <c r="E2488" s="27"/>
      <c r="F2488" s="27"/>
      <c r="G2488" s="27"/>
      <c r="H2488" s="28"/>
      <c r="I2488" s="29"/>
      <c r="J2488" s="30"/>
      <c r="K2488" s="17"/>
      <c r="L2488" s="17"/>
      <c r="M2488" s="17"/>
      <c r="N2488" s="17"/>
      <c r="O2488" s="17"/>
      <c r="P2488" s="17"/>
      <c r="Q2488" s="17"/>
      <c r="R2488" s="17"/>
      <c r="S2488" s="17"/>
      <c r="T2488" s="17"/>
      <c r="U2488" s="17"/>
      <c r="V2488" s="17"/>
      <c r="W2488" s="17"/>
      <c r="X2488" s="17"/>
      <c r="Y2488" s="17"/>
      <c r="Z2488" s="17"/>
    </row>
    <row r="2489">
      <c r="A2489" s="24"/>
      <c r="B2489" s="477"/>
      <c r="C2489" s="26"/>
      <c r="D2489" s="27"/>
      <c r="E2489" s="27"/>
      <c r="F2489" s="27"/>
      <c r="G2489" s="27"/>
      <c r="H2489" s="28"/>
      <c r="I2489" s="29"/>
      <c r="J2489" s="30"/>
      <c r="K2489" s="17"/>
      <c r="L2489" s="17"/>
      <c r="M2489" s="17"/>
      <c r="N2489" s="17"/>
      <c r="O2489" s="17"/>
      <c r="P2489" s="17"/>
      <c r="Q2489" s="17"/>
      <c r="R2489" s="17"/>
      <c r="S2489" s="17"/>
      <c r="T2489" s="17"/>
      <c r="U2489" s="17"/>
      <c r="V2489" s="17"/>
      <c r="W2489" s="17"/>
      <c r="X2489" s="17"/>
      <c r="Y2489" s="17"/>
      <c r="Z2489" s="17"/>
    </row>
    <row r="2490">
      <c r="A2490" s="24"/>
      <c r="B2490" s="477"/>
      <c r="C2490" s="26"/>
      <c r="D2490" s="27"/>
      <c r="E2490" s="27"/>
      <c r="F2490" s="27"/>
      <c r="G2490" s="27"/>
      <c r="H2490" s="28"/>
      <c r="I2490" s="29"/>
      <c r="J2490" s="30"/>
      <c r="K2490" s="17"/>
      <c r="L2490" s="17"/>
      <c r="M2490" s="17"/>
      <c r="N2490" s="17"/>
      <c r="O2490" s="17"/>
      <c r="P2490" s="17"/>
      <c r="Q2490" s="17"/>
      <c r="R2490" s="17"/>
      <c r="S2490" s="17"/>
      <c r="T2490" s="17"/>
      <c r="U2490" s="17"/>
      <c r="V2490" s="17"/>
      <c r="W2490" s="17"/>
      <c r="X2490" s="17"/>
      <c r="Y2490" s="17"/>
      <c r="Z2490" s="17"/>
    </row>
    <row r="2491">
      <c r="A2491" s="24"/>
      <c r="B2491" s="477"/>
      <c r="C2491" s="26"/>
      <c r="D2491" s="27"/>
      <c r="E2491" s="27"/>
      <c r="F2491" s="27"/>
      <c r="G2491" s="27"/>
      <c r="H2491" s="28"/>
      <c r="I2491" s="29"/>
      <c r="J2491" s="30"/>
      <c r="K2491" s="17"/>
      <c r="L2491" s="17"/>
      <c r="M2491" s="17"/>
      <c r="N2491" s="17"/>
      <c r="O2491" s="17"/>
      <c r="P2491" s="17"/>
      <c r="Q2491" s="17"/>
      <c r="R2491" s="17"/>
      <c r="S2491" s="17"/>
      <c r="T2491" s="17"/>
      <c r="U2491" s="17"/>
      <c r="V2491" s="17"/>
      <c r="W2491" s="17"/>
      <c r="X2491" s="17"/>
      <c r="Y2491" s="17"/>
      <c r="Z2491" s="17"/>
    </row>
    <row r="2492">
      <c r="A2492" s="24"/>
      <c r="B2492" s="477"/>
      <c r="C2492" s="26"/>
      <c r="D2492" s="27"/>
      <c r="E2492" s="27"/>
      <c r="F2492" s="27"/>
      <c r="G2492" s="27"/>
      <c r="H2492" s="28"/>
      <c r="I2492" s="29"/>
      <c r="J2492" s="30"/>
      <c r="K2492" s="17"/>
      <c r="L2492" s="17"/>
      <c r="M2492" s="17"/>
      <c r="N2492" s="17"/>
      <c r="O2492" s="17"/>
      <c r="P2492" s="17"/>
      <c r="Q2492" s="17"/>
      <c r="R2492" s="17"/>
      <c r="S2492" s="17"/>
      <c r="T2492" s="17"/>
      <c r="U2492" s="17"/>
      <c r="V2492" s="17"/>
      <c r="W2492" s="17"/>
      <c r="X2492" s="17"/>
      <c r="Y2492" s="17"/>
      <c r="Z2492" s="17"/>
    </row>
    <row r="2493">
      <c r="A2493" s="24"/>
      <c r="B2493" s="477"/>
      <c r="C2493" s="26"/>
      <c r="D2493" s="27"/>
      <c r="E2493" s="27"/>
      <c r="F2493" s="27"/>
      <c r="G2493" s="27"/>
      <c r="H2493" s="28"/>
      <c r="I2493" s="29"/>
      <c r="J2493" s="30"/>
      <c r="K2493" s="17"/>
      <c r="L2493" s="17"/>
      <c r="M2493" s="17"/>
      <c r="N2493" s="17"/>
      <c r="O2493" s="17"/>
      <c r="P2493" s="17"/>
      <c r="Q2493" s="17"/>
      <c r="R2493" s="17"/>
      <c r="S2493" s="17"/>
      <c r="T2493" s="17"/>
      <c r="U2493" s="17"/>
      <c r="V2493" s="17"/>
      <c r="W2493" s="17"/>
      <c r="X2493" s="17"/>
      <c r="Y2493" s="17"/>
      <c r="Z2493" s="17"/>
    </row>
  </sheetData>
  <autoFilter ref="$H$1:$H$1461">
    <filterColumn colId="0">
      <filters blank="1">
        <filter val="3) PERMISO DE DIVISIONES"/>
        <filter val="6) PERMISO DE BARDADO&#10;1) CONSTANCIA DE  UBICACION"/>
        <filter val="1) NUMERO OFICIAL HABITACIONAL&#10;1) PERMISO DE CIONSTRUCCION MEDIA&#10;1) TERMINACION DE OBRA"/>
        <filter val="15) RENOVACIONES RESIDENCIALES"/>
        <filter val="1) NO INCONVENIENTE DE BARDADO"/>
        <filter val="1) PERMISO DE DIVISON"/>
        <filter val="6) TERMINACIONES DE OBRA"/>
        <filter val="1) NUMERO OFICIAL HANITACIONAL"/>
        <filter val="1) NUMERO OFICIAL HABITACIONAL"/>
        <filter val="TERMIANCION DE OBRA"/>
        <filter val="1) CONSTANCIA DE FACTIBILIDAS"/>
        <filter val="1) CONSTANCIA DE FACTIBILIDAD&#10;1) CONSTACIA DE UBICACION"/>
        <filter val="1) CONSTANCIA DE FACTIBILIDAD&#10;1) NUMERO OFICIAL HABITACIONAL&#10;1) ALINEAMIENTO HABITACIONAL"/>
        <filter val="FUSION DE PREDIO"/>
        <filter val="26) PERMISO DE DIVISION"/>
        <filter val="BARDEADO"/>
        <filter val="1) RENOVACION DE OBRA RESIDENCIAL &#10;1) TERMINACION DE OBRA"/>
        <filter val="1) PERMISO DE VOLANTEO"/>
        <filter val="1) RENOBACION DE LICENCIA RESIDENCIAL"/>
        <filter val="14-PERMISO DE DIVISION"/>
        <filter val="1) PERMISO DE USO DE USO DE SUELO SARE"/>
        <filter val="CONSTANCIA INFORMATIVA"/>
        <filter val="1)  PERMISO DE TRABAJOS PRELIMINARES"/>
        <filter val="1) PERMISO DE DEMOLICION"/>
        <filter val="NUMERO OFICIAL_INDUSTRIAL"/>
        <filter val="1) PERMISO DE CONSTRUCCION RESIDENCIAL&#10;1) BARDADO POR 3 MECES"/>
        <filter val="RENOVACION DE LICENCIA"/>
        <filter val="-"/>
        <filter val="7) RENOVACIONES DE LICENCIA"/>
        <filter val="5-PERMISO DE DIVISION"/>
        <filter val="PAGO ANUAL DE PERITO RESPONSABLE DE OBRA"/>
        <filter val="2) PERMISO DE MANTA"/>
        <filter val="1) CONSTANCIA DE FACTIBILIDAD &#10;1) NUMERO OFICIAL HABITACIONAL&#10;1) ALINEAMIENTO HABITACIONAL"/>
        <filter val="RENOVACION MEDIA"/>
        <filter val="1) COSTANCIA DE UBICACION"/>
        <filter val="TIPO DE TRAMITE"/>
        <filter val="1) PERMISO DE CONSTRUCCION RESIDENCIAL&#10;1) NUMERO OFICIAL HABITACIONAL"/>
        <filter val="1)  NUMERO OFICIAL HABITACIONAL&#10;1) PERMISO DE CONSTRUCCION MEDIA &#10;1) TERMIANCION DE OBRA"/>
        <filter val="1) PERMISO DE USO DE USO SARE"/>
        <filter val="4) NUMERO OFICIALES HABITACIONALES"/>
        <filter val="1) MODIFICACION DE TRAZA , VENTA, CONDOMINIOS"/>
        <filter val="2) TERMIANCIONES DE OBRA"/>
        <filter val="1) PERMISO DE BARDEADO"/>
        <filter val="4) TERMINACIONES DE OBRA"/>
        <filter val="1) NUMERO OFICIAL HABITACIONAL&#10;1) ALINEAMIENTO HABITACIONAL"/>
        <filter val="9-PERMISO DE DIVISION"/>
        <filter val="CONSTANCIA DE UBICACION"/>
        <filter val="PERMISO DE VOLANTEO"/>
        <filter val="FACTIBILIDAD DE USO DE SUELO"/>
        <filter val="1)  NUMERO OFICIAL COMERCIAL&#10;1) CONSTANCIA DE FACTIBILIDAD"/>
        <filter val="34) TERMINACIONES DE OBRA"/>
        <filter val="2-CONSTANCIAS DE UBICACION"/>
        <filter val="1) TERMINACION DE BARDEADO"/>
        <filter val="PERMISO DE USO DE SUELO SARE"/>
        <filter val="2) RENOVACIONES RESIDENCIALES &#10;2) TERMIANCIONES"/>
        <filter val="7-PERMISO DE DIVISION"/>
        <filter val="1) NUMERO OFICIAL HABITACIONAL&#10;1) CONSTANCIA DE FACTIBILIDAD"/>
        <filter val="PAGO ANUAL COMO PERITO RESPONSABLE DE OBRA"/>
        <filter val="1) RENOVACION DE LICENCIA MAYOR A 150 M2&#10;1) BARDADO POR 1 AÑOS"/>
        <filter val="CONSTANCIA- FE DE ERRATAS"/>
        <filter val="45) TERMINACIONES DE OBRA"/>
        <filter val="ALINEAMIENTO HABITACIONAL"/>
        <filter val="RENOVACION DE LICENCIA-RESIDENCIAL"/>
        <filter val="1) CONTANCIA DE FACTIBILIDAD"/>
        <filter val="PERMISO DE MANTA_ 3 MECES"/>
        <filter val="4) RENOVACIONES RESIDENCIALES &#10;1) TERMINACION DE OBRA"/>
        <filter val="1) RENOVACION DE BARDADO"/>
        <filter val="1) NUMERO OFICIAL HABITACIONAL &#10;1) PERMISO DE BARDADO POR UN AÑO"/>
        <filter val="8-TERMINACIONES DE OBRA"/>
        <filter val="1) PERMISO DE CONSTRUCCION MEDIA"/>
        <filter val="1) RENOVACION DE LICENCIA"/>
        <filter val="2) CONSTANCIA DE UBICACION"/>
        <filter val="4) CONSTANCIA DE FACTIBILIDAD"/>
        <filter val="1) NUMERO OFICIAL COMERCIAL"/>
        <filter val="6) NUMEROS OFICIALES HABITACIONALES"/>
        <filter val="1 RENOVACION MENOR A 150 M2"/>
        <filter val="1) NUMERO OFICIAL"/>
        <filter val="1) TERMINACION DE OBRA"/>
        <filter val="6) RENOVACIONES MAYORES A 150 M2"/>
        <filter val="1) RENOVACION DE OBRA RESIDEDENCIAL"/>
        <filter val="ALIEAMIENTO"/>
        <filter val="2-TERMINACIONES"/>
        <filter val="1) PERMISO DE CONSTRUCCION REGULARIZADO + 2 MECES DE BARDADO"/>
        <filter val="LICENCIAS DE CONSTRUCCION"/>
        <filter val="1)PERMISO DE DIVISION"/>
        <filter val="24-TERMINACIONES DE OBRA"/>
        <filter val="1) RENOVACION DE LICENCIA MAYOR A 150 M2 &#10;1) PERMISO DE BARDADO POR UN AÑO"/>
        <filter val="PERMISO DE USO DE SUELO COMERCIAL"/>
        <filter val="1) RENOVACION DE OBRA"/>
        <filter val="NUEVOS DERECHOS DE SUPERVISION"/>
        <filter val="2) PERMISO DE DIVISION"/>
        <filter val="1) PERMISO DE BARDADO"/>
        <filter val="2-NUMEROS OFICIALES INDUSTRIAL"/>
        <filter val="1- PERMISO DE CONSTRUCCION RESIDENCIAL"/>
        <filter val="1) NUMERO OFICIAL HSBITACIONAL"/>
        <filter val="4-NUMEROS OFICIALES COMERCIALES"/>
        <filter val="1) NUMERO OFICIAL &#10;1) ALINEAMIENTO"/>
        <filter val="1) PERMISO DE DIVSON"/>
        <filter val="NUEVOS DERECHOS DE SUPERVICION"/>
        <filter val="1) RENOVACION DE LICENCIA RESIDENCIAL&#10;1) TERMIANCION DE OBRA"/>
        <filter val="1) NUMERO OFICIAL HABAITACIONAL"/>
        <filter val="1) RENOVACION DE LICENCIA RESIDENCIAL + BARDADO"/>
        <filter val="2-NUMEROS OFICIALES"/>
        <filter val="1) RENOVACION RESIDENCIAL&#10;1) PAVIMENTOS&#10;1) TERMINACION DE OBRA"/>
        <filter val="PERMISO DE VENTA"/>
        <filter val="1) CONSTANCIA DE FACTIBILIDAD &#10;1) NUMERO OFICIAL HABITACIONAL &#10;1) ALINEAMIENTO HABITACIONAL"/>
        <filter val="2-TERMIANCIONES DE OBRA"/>
        <filter val="1) PERMISO DE USO DE SUELO"/>
        <filter val="1) RENOVACION DE LICENICA RESIDENCIAL MATYOR A  150 M2"/>
        <filter val="1) TERMIANCION DE OBRA"/>
        <filter val="13) PERMISO DE DIVISION"/>
        <filter val="1) RENOVACION DE OBRA MAYOR A 150 M2&#10;1) TERMINACION DE OBRA"/>
        <filter val="PERMISO DE CONSTRUCCION_ESPECIALIZADO"/>
        <filter val="1) NUMERO OFICIAL HABITACIONAL &#10;1) ALINEAMIENTO HABITACIONAL"/>
        <filter val="NUMERO OFCIAL HABITACIONA"/>
        <filter val="PERMISO DE BARDEADO"/>
        <filter val="1) RENOVACION DE LICENCIA RESIDENCIAL&#10;1) TERMINACION DE OBRA"/>
        <filter val="RENOVACION DE PERMISO DE CONSTRUCCION-ESPECIALIZADO"/>
        <filter val="1) PERMISO DE NUMERO OFICIAL COMERCIAL"/>
        <filter val="2-TERMIANCIONES"/>
        <filter val="9) PERMISO DE DIVISION"/>
        <filter val="1) PERMISO DE BARDEADO &#10;1) PERMISO DE PAVIMENTOS"/>
        <filter val="1) NO INCONVENIENTE DE PERMISO DE CONSTRUCCION"/>
        <filter val="1) RENOVACION DE LICENCIA MAYOR A 150 M2"/>
        <filter val="1) RENOVACION DE LICENCIA MEDIA"/>
        <filter val="52) PERMISO DE CONSTRUCCION MEDIA"/>
        <filter val="1) RENOVACION DE LICENCIA MAYOR A 150M2 &#10;1) MES DE BARDADO&#10;1) TERMINACION DE OBRA"/>
        <filter val="1) PERMISO DE CONSTRUCCION RESIDENCIAL + BARDADO"/>
        <filter val="7-APROBACION DE TRAZA"/>
        <filter val="CONSTANCIA DE FACTIBILIDAD"/>
        <filter val="1) RENPVACION DE BARDADO&#10;1) TERMINACION DE OBRA"/>
        <filter val="CONSTANCIA (FE- DE ERRATAS)"/>
        <filter val="1) ALINEAMIENTO"/>
        <filter val="NUMERO OFICIAL  COMERCIAL"/>
        <filter val="5) PENDONES"/>
        <filter val="1) NUMERO OFICIAL HAVITACIONAL"/>
        <filter val="1) PERMISO DE CONSTRUCCION ESPECIALIADO&#10;1) BARDADO POR 1 AÑO"/>
        <filter val="1) NUMERO OFICIAL HBAITACIONAL&#10;1) ALINEAMIENTO HABITACIONAL"/>
        <filter val="USO DE SUELO"/>
        <filter val="6) RENOVACIONES DE LICENCIA MAYOR A 150 M2"/>
        <filter val="2-RENOVACIONES DE OBRA"/>
        <filter val="4-PERMISO DE DIVISION"/>
        <filter val="PERMISO DE CONSTRUCCION ESPECIALIZADO"/>
        <filter val="1) TERMINACION DE OBRA COMERCIAL"/>
        <filter val="3) NUMEROS OFICIALES &#10;3) ALIMEAMIENTOS&#10;3) CONSTANCIAS DE FACTIBILIDAD"/>
        <filter val="2-PERMISO DE DIVISION"/>
        <filter val="3) RENOVACIONES DE LICENCIA"/>
        <filter val="41) RENOVACIONES DE OBRA RESIDENCIALES MAYOR A 150 M2"/>
        <filter val="1) RENOVACION DE LICENCIA  RESIDENCIAL + BARDADO"/>
        <filter val="2) PERMISO DE DIVISON"/>
        <filter val="1) CARGOS FISCALES 1ERA ETAPA &#10;1) AUTORIZACION DE OBRA&#10;1)SUCESION DE OBRA"/>
        <filter val="TERMINACION DE OBRA"/>
        <filter val="1) DEMOLICION PARCIAL"/>
        <filter val="1) RENOVACION DE LICENCIA RESIDENCIAL MENOR A 150 M2"/>
        <filter val="1) CONSTANCIA DE FACTIBILIDAD &#10;1) CONSTANCIA DE UBICACION"/>
        <filter val="3-PERMISO DE DIVISION"/>
        <filter val="14) RENOVACIONES MENORES A 150 M2"/>
        <filter val="1) RENOVACION DE PERMISO DE CONSTRUCCION MAYOR A 150 M2"/>
        <filter val="1) ALINEMAIENTO"/>
        <filter val="2) RENOVACIONES DE OBRA ESPECIALIZADO"/>
        <filter val="6-PERMISO DE DIVISION"/>
        <filter val="1) ALINEAMIENTO HABITACIONAL"/>
        <filter val="4) CONSTANCIA DE UBICACION"/>
        <filter val="1) RENOVACION DE PERMISO DE CONSTRUCCION_MEDIA"/>
        <filter val="1) NUMERO OFICIAL HABITACIONAL&#10;1) NUMERO OFICIAL HABITACIONAL"/>
        <filter val="PERMISO DE PAVIMENTO"/>
        <filter val="1} NUMERO OFICIL HABITACIONAL"/>
        <filter val="1) RENOVACION DE LICENCIA RESIDENCIAL + BARDADO&#10;1) TERMINACION DE OBRA"/>
        <filter val="7) PERMISO DE DIVISION"/>
        <filter val="1) RENOVACION DE PERMISO DE CONSTRUCCION RESIDENCIAL + BARDADO"/>
        <filter val="RENOVACION DE OBRA"/>
        <filter val="2) CONSTANCIAS DE FACTIBILIDAD"/>
        <filter val="1) PERMISO DE FUSION"/>
        <filter val="PERMISO DE ANUNCIO ADOSADO"/>
        <filter val="1) NUMERO OFCIAL HABITACIONAL"/>
        <filter val="1) PERMISO DE OCUPACION DE LA VIA PUBLICA POR CANALIZACION EN LIBRAMIENTO MANUEL ZAVALA Y CELAYA"/>
        <filter val="16-PERMISO DE DIVISION_FE DE ERRATAS"/>
        <filter val="7) TERMINACIONES DE OBRA"/>
        <filter val="16) PERMISO DE DIVISION"/>
        <filter val="PERMISO DE DEMOLICION"/>
        <filter val="1) PERMISO DE NUEMERO OFICIAL"/>
        <filter val="1) CONSTANCIA DE FACTIBILIDAD&#10;1) NUMERO OFICIAL HABITACIONAL"/>
        <filter val="UNA RENOVACION"/>
        <filter val="CONSTANCIA DE FACTIBILIDAD DE USO DE SUELO"/>
        <filter val="1) RENOVACION DE LICENCIA &quot;MEDIA&quot;"/>
        <filter val="APROBACION DE LA MODIFICACION DE LA LOTIFICACION"/>
        <filter val="1) PERMISO DE COSNTRUCCION (AMPLIACION)"/>
        <filter val="PERMISO DE DIVISION"/>
        <filter val="1) NUMERO OFICIAL HABUTACIONAL"/>
        <filter val="1) CONSTANCIA DE NUMERO OFICIAL"/>
        <filter val="1) NUMERO OFICIALHABITACIONAL"/>
        <filter val="6) PERMISO DE DIVISION"/>
        <filter val="1) CONSTANCIA"/>
        <filter val="1) CONSTANCIA DE PRELIMINARES"/>
        <filter val="4) TERMINACION DE OBRA"/>
        <filter val="1) PERMISO DE CONSTRUCCION RESIDENCIAL MENOR A 150 M2"/>
        <filter val="1) PERMISO DE USO DE SUELO SARE"/>
        <filter val="1) PERMISO CONDICIONADO"/>
        <filter val="4) PERMISO DE DIVISION"/>
        <filter val="1) PERMISO PARA LA APROBACION DE PROYECTO DE TRAZA"/>
        <filter val="1) RENOVACION DE LICENCIA MENOR A 150 M2"/>
        <filter val="USO DE SUELO INDUSTRIAL"/>
        <filter val="16-TERMINACIONES DE OBRA"/>
        <filter val="1) CONSTANCIA DE UBICACION&#10;1) CONSTANCIA DE FACTIBILIDAD"/>
        <filter val="PERMISO DE CONSTRUCCION"/>
        <filter val="2) RENOVACIONES DE LICENCIA ESPECIALIZADO"/>
        <filter val="1) CONSTANCIA D EFACTIBILIDAD"/>
        <filter val="CONSTANCIA"/>
        <filter val="1)  NUMERO OFICIAL  HABITACIONAL"/>
        <filter val="2 NUMEROS OFICIALES_COMERCIALES"/>
        <filter val="CANCELADO"/>
        <filter val="1) PERMISO DE COSNTRUCCION"/>
        <filter val="ALINEAMIENTO_INDUSTRIAL"/>
        <filter val="PERMISO DE USO DE SUELO"/>
        <filter val="10) RENOVACIONES DE OBRA MEDIA"/>
        <filter val="1) RENOVACION RESIDENCUIAL"/>
        <filter val="7) RENOVACIONES DE OBRA MEDIA"/>
        <filter val="1) CONSTANCIA DE FACTIBILIDAD&#10;1) NUMERO OFICIAL COMERCIAL"/>
        <filter val="1) PERMISO DE CONSTRUCCION ESPECIALIZADO&#10;1) TERMINACION DE OBRA"/>
        <filter val="1) PERMISO DE CONSTRUCCION RESIDENCIAL&#10;1) PERMISO DE BARDADO&#10;1) NUMERO OFICIAL HABITACIONAL"/>
        <filter val="1) APROBACION DE TRAZA"/>
        <filter val="NUMERO OFICIAL_COMERCIAL"/>
        <filter val="30) NUMEROS OFICIALES HABITACIONALES&#10;1) CONSTANCIA DE UBICACION"/>
        <filter val="12) RENOVACIONES DE OBRA RESIDENCIAL MAYOR A 150 M2"/>
        <filter val="5) PERMISO DE DIVISION"/>
        <filter val="RENOVACION DE CONSTRUCCION"/>
        <filter val="TERMINACION DE BARDADO"/>
        <filter val="1) RENOVACION DE LICENCIA RESIDENCIAL&#10;1) PERMISO DE BARDADO POR 1 AÑO"/>
        <filter val="1) CONSTANCIA DE FACTIBILIDAD&#10;1) CONSTANCIA DE UBICACION"/>
        <filter val="1) CONSTANCIA DE FACTIBILDAD"/>
        <filter val="1) PERMISO DE CONSTRUCCION RESIDENCIAL&#10;1) PERMISO DE BARDADO"/>
        <filter val="8-PERMISO DE DIVISION"/>
        <filter val="1) RENOVACION DE LICENCIA&#10;1) TERMINANCION DE OBRA"/>
        <filter val="3-CONSTANCIAS DE UBICACION"/>
        <filter val="2) NUMEROS OFICIALES"/>
        <filter val="20) TERMIANCIONES DE OBRA"/>
        <filter val="1} PERMISO DE DIVISION"/>
        <filter val="2) TERMINACION DE OBRA"/>
        <filter val="1) RENOVACION RESIDENCIAL"/>
        <filter val="1) RENOVACION RESIDENCIAL MAYOR A 150 M2"/>
        <filter val="12) PERMISO DE DIVISION"/>
        <filter val="1) PERMISO DE CONSTRUCICON RESIDENCIAL&#10;1) NUMERO OFICIAL HABITACIONAL"/>
        <filter val="1) RENOVACION DE OBRA ESPECIALZADO&#10;1) TERMINACION DE OBRA"/>
        <filter val="14) RENOVACIONES DE OBRA RESIDENCIAL MAYOR A 150 M2"/>
        <filter val="1) OFICIO DE PREELIMINARES"/>
        <filter val="PERMISO CONDICIONADO NO INCONVENIENTE"/>
        <filter val="1) PERMISO DE USO DE SUELO SARE &#10;1) CONSTANCIA DE FACTIBILIDAD"/>
        <filter val="PERMISO DE DIVISON"/>
        <filter val="1) NUMERO OFICIAL INDUSTRIAL"/>
        <filter val="1) NUMERO OFICIAL HABITACIONal &#10;1) ALINEAMIENTO HABITACIONAL"/>
        <filter val="CONSTANCIA DE FCTIBILIDAD"/>
        <filter val="2-NUMEROS OFICIALES_HABITACIONALES"/>
        <filter val="2) TERMINACIONES DE OBRA"/>
        <filter val="2) CONSTANCIAS DE FACTIBILIDAD &#10;2) CONSTANCIAS DE UBICACION"/>
        <filter val="2- LICENCIAS DE OBRA"/>
        <filter val="1) CONSTAMCIA DE FACTIBILIDAD&#10;1) NUMERO OFICIAL COMERCIAL&#10;1) ALINEAMIENTO COMERCIAL"/>
        <filter val="1)TERMINACION DE OBRA"/>
        <filter val="13-PERMISO DE DIVISION_FE DE ERRATAS"/>
        <filter val="CONSTANCIA DE FACTBILIDAD DE USO DE SUELO"/>
        <filter val="1) PERMISO DE BARDADO POR 1 AÑO"/>
        <filter val="1) CONSTANCIA DE FACTIBILIDAD &#10;1) NUMERO OFICIAL HABITACIONAL"/>
        <filter val="7) RENOVACIONES DE OBRA RESIDENCIAL MAYOR A 150 M2"/>
        <filter val="2-CONSTANCIAS DE FACTIBILIDAD"/>
        <filter val="1) RENOVACION DE LICENCIA &#10;1) TERMIANCION DE OBRA"/>
        <filter val="1) PERMISO DE CONSTRUCCION RESIDENCIAL&#10;1) BARDADO"/>
        <filter val="5-PERMISO DE DIVISON"/>
        <filter val="29) TERMINACIONES DE OBRA"/>
        <filter val="1) PERMISO DE USO DE SUELO COMERCIAL"/>
        <filter val="3) PERMISO DE DIVISION"/>
        <filter val="1) PERMISO DE OCUPACION CONDICIONADO DE LA VIA PUBLICA"/>
        <filter val="1) NUERO OFICIAL HABITACIONAL"/>
        <filter val="CONTRIBUCION DE MEJORA"/>
        <filter val="8) RENOVACIONES DE LICENCIA ESPECIALIZADO&#10;2) TERMINACIONES DE OBRA"/>
        <filter val="1) NUMERO OFICIAL COMERCIAL&#10;1) CONSTANCIA DE FACTIBILIDAD"/>
        <filter val="36) RENOVACIONES MENORES A 150 M2 &#10;4) TERMINACIONES MAYORES A 150 M2"/>
        <filter val="35-TERMIANCIONES DE OBRA"/>
        <filter val="MODIFICACION DE TRAZA"/>
        <filter val="CANCECLADO"/>
        <filter val="1) RENOVACION DE LICENCIA MAYPOR A 150 M2&#10;2) TERMINACIONES  DE  OBRA"/>
        <filter val="1) PERMISO DE CONSTRUCCION REGULARIZACION + BARDADO POR 2 MECES"/>
        <filter val="1) RENOVACION DE LICENCIA &#10;1) TERMINACION DE OBRA"/>
        <filter val="1) PERMISO DE CONSTRUCCION MEDIA&#10;1) PERMISO DE BARDADO"/>
        <filter val="PERMISO DE COSNTRUCCION"/>
        <filter val="1) PERMISO DE COSNTRUCION"/>
        <filter val="40) TERMINACIONES DE OBRA"/>
        <filter val="1) NUMERO OFICIAL&#10;1) ALIEAMIENTO"/>
        <filter val="NUMERO OFICIAL"/>
        <filter val="1) PERMISO DE NUMERO OFICIAL"/>
        <filter val="2) CONSTANCIAS DE UBICACION"/>
        <filter val="PERMISO DE VISION"/>
        <filter val="1) RENOVACION DE LICENCIA MAYOR A 150 M2&#10;1) PERMISO DE BARDADO POR 1 AÑO&#10;2) TERMIANCION DE OBRA"/>
        <filter val="1) TERMIANACION DE OBRA"/>
        <filter val="ALINEAMIENTO"/>
        <filter val="NUMERO OFICIAL COMERCIAL"/>
        <filter val="PERMISO DE ANUNCIO ADOSADO X 1 AÑO"/>
        <filter val="NUMERO OFICIAL, HABITACIONAL"/>
        <filter val="1) CONSTANCIA DE UBICACION"/>
        <filter val="1) PERMISO DE CONSTRUCCION"/>
        <filter val="RENOVACION DE LICENCIA-ESPECIALIZADO"/>
        <filter val="PAGO ANUAL DE DERECHOS DE PERITO RESPONSABLE DE OBRA"/>
        <filter val="1) RENOVACION DE OBRA &quot;MEDIA&quot;"/>
        <filter val="10-PERMISO DE  DIVISION"/>
        <filter val="PERMISO DE MANTA POR 6 MECES"/>
        <filter val="1) RENOVACION DE LICENCIA MAYOR A 150 M2&#10;1) TERMINACION DE OBRA"/>
        <filter val="ALINEMIENTO"/>
        <filter val="1) PERMISO DE ANUNCIO ADOSADO"/>
        <filter val="2-TERMINACIONES DE OBRA"/>
        <filter val="RENOVACION DE PAVIMENTOS_ 50% DE 906.80"/>
        <filter val="2) RENOVACIONES RESIDENCIAL + BARDADO"/>
        <filter val="1) CONSTANCIA DE FACTIBILIDAD"/>
        <filter val="5) NUMEROS OFICIALES HABITACIONALES"/>
        <filter val="1)  NUMERO OFICIAL HABITACIONAL&#10;1) PERMISO DE CONSTRUCCION MEDIA + 2 MECES DE BARDADO&#10;1) TERMIANCION DE OBRA"/>
        <filter val="1) NUMERO OFICIAL HABITACIONA"/>
        <filter val="PERMISO DE BARDA POR UN AÑO"/>
        <filter val="NUMERO OFICIAL_HABITACIONAL"/>
        <filter val="1) PERMISO DE DIVISION"/>
        <filter val="1) PERMISO DE CONSTRUCCION RESIDENCIAL"/>
        <filter val="NUMERO OFICIAL HABITACIONAL"/>
        <filter val="1) PERMISO DE DIVISIOM"/>
        <filter val="PERMISO DE PAVIMENTOS"/>
        <filter val="8) PERMISO DE DIVISION"/>
        <filter val="1) RENOVACION DE LICENCIA RESIDENCIAL"/>
      </filters>
    </filterColumn>
  </autoFilter>
  <mergeCells count="687">
    <mergeCell ref="B261:B262"/>
    <mergeCell ref="C261:C262"/>
    <mergeCell ref="D261:D262"/>
    <mergeCell ref="E261:E262"/>
    <mergeCell ref="F261:F262"/>
    <mergeCell ref="G261:G262"/>
    <mergeCell ref="J261:J262"/>
    <mergeCell ref="A261:A262"/>
    <mergeCell ref="A268:A269"/>
    <mergeCell ref="B268:B269"/>
    <mergeCell ref="C268:C269"/>
    <mergeCell ref="D268:D269"/>
    <mergeCell ref="E268:E269"/>
    <mergeCell ref="F268:F269"/>
    <mergeCell ref="B194:B195"/>
    <mergeCell ref="C194:C195"/>
    <mergeCell ref="D194:D195"/>
    <mergeCell ref="E194:E195"/>
    <mergeCell ref="F194:F195"/>
    <mergeCell ref="G194:G195"/>
    <mergeCell ref="J194:J195"/>
    <mergeCell ref="A194:A195"/>
    <mergeCell ref="A204:A205"/>
    <mergeCell ref="B204:B205"/>
    <mergeCell ref="C204:C205"/>
    <mergeCell ref="D204:D205"/>
    <mergeCell ref="E204:E205"/>
    <mergeCell ref="F204:F205"/>
    <mergeCell ref="B210:B211"/>
    <mergeCell ref="C210:C211"/>
    <mergeCell ref="D210:D211"/>
    <mergeCell ref="E210:E211"/>
    <mergeCell ref="F210:F211"/>
    <mergeCell ref="G210:G211"/>
    <mergeCell ref="J210:J211"/>
    <mergeCell ref="G216:G217"/>
    <mergeCell ref="J216:J217"/>
    <mergeCell ref="A218:A219"/>
    <mergeCell ref="B218:B219"/>
    <mergeCell ref="C218:C219"/>
    <mergeCell ref="D218:D219"/>
    <mergeCell ref="E218:E219"/>
    <mergeCell ref="F218:F219"/>
    <mergeCell ref="G218:G219"/>
    <mergeCell ref="J218:J219"/>
    <mergeCell ref="A210:A211"/>
    <mergeCell ref="A216:A217"/>
    <mergeCell ref="B216:B217"/>
    <mergeCell ref="C216:C217"/>
    <mergeCell ref="D216:D217"/>
    <mergeCell ref="E216:E217"/>
    <mergeCell ref="F216:F217"/>
    <mergeCell ref="G268:G269"/>
    <mergeCell ref="J268:J269"/>
    <mergeCell ref="A277:A278"/>
    <mergeCell ref="B277:B278"/>
    <mergeCell ref="C277:C278"/>
    <mergeCell ref="D277:D278"/>
    <mergeCell ref="E277:E278"/>
    <mergeCell ref="J277:J278"/>
    <mergeCell ref="B299:B300"/>
    <mergeCell ref="C299:C300"/>
    <mergeCell ref="D299:D300"/>
    <mergeCell ref="E299:E300"/>
    <mergeCell ref="F299:F300"/>
    <mergeCell ref="G299:G300"/>
    <mergeCell ref="J299:J300"/>
    <mergeCell ref="A299:A300"/>
    <mergeCell ref="A306:A307"/>
    <mergeCell ref="B306:B307"/>
    <mergeCell ref="C306:C307"/>
    <mergeCell ref="D306:D307"/>
    <mergeCell ref="E306:E307"/>
    <mergeCell ref="F306:F307"/>
    <mergeCell ref="F286:F288"/>
    <mergeCell ref="G286:G288"/>
    <mergeCell ref="J286:J288"/>
    <mergeCell ref="F277:F278"/>
    <mergeCell ref="G277:G278"/>
    <mergeCell ref="A286:A288"/>
    <mergeCell ref="B286:B288"/>
    <mergeCell ref="C286:C288"/>
    <mergeCell ref="D286:D288"/>
    <mergeCell ref="E286:E288"/>
    <mergeCell ref="B290:B291"/>
    <mergeCell ref="C290:C291"/>
    <mergeCell ref="D290:D291"/>
    <mergeCell ref="E290:E291"/>
    <mergeCell ref="F290:F291"/>
    <mergeCell ref="G290:G291"/>
    <mergeCell ref="J290:J291"/>
    <mergeCell ref="G294:G295"/>
    <mergeCell ref="J294:J295"/>
    <mergeCell ref="A290:A291"/>
    <mergeCell ref="A294:A295"/>
    <mergeCell ref="B294:B295"/>
    <mergeCell ref="C294:C295"/>
    <mergeCell ref="D294:D295"/>
    <mergeCell ref="E294:E295"/>
    <mergeCell ref="F294:F295"/>
    <mergeCell ref="G306:G307"/>
    <mergeCell ref="J306:J307"/>
    <mergeCell ref="F319:F320"/>
    <mergeCell ref="G319:G320"/>
    <mergeCell ref="G316:G318"/>
    <mergeCell ref="J316:J318"/>
    <mergeCell ref="A319:A320"/>
    <mergeCell ref="B319:B320"/>
    <mergeCell ref="C319:C320"/>
    <mergeCell ref="D319:D320"/>
    <mergeCell ref="E319:E320"/>
    <mergeCell ref="J319:J320"/>
    <mergeCell ref="J59:J60"/>
    <mergeCell ref="K59:O60"/>
    <mergeCell ref="A59:A60"/>
    <mergeCell ref="B59:B60"/>
    <mergeCell ref="C59:C60"/>
    <mergeCell ref="D59:D60"/>
    <mergeCell ref="E59:E60"/>
    <mergeCell ref="F59:F60"/>
    <mergeCell ref="G59:G60"/>
    <mergeCell ref="B25:B26"/>
    <mergeCell ref="C25:C26"/>
    <mergeCell ref="D25:D26"/>
    <mergeCell ref="E25:E26"/>
    <mergeCell ref="F25:F26"/>
    <mergeCell ref="G25:G26"/>
    <mergeCell ref="J25:J26"/>
    <mergeCell ref="G29:G30"/>
    <mergeCell ref="J29:J30"/>
    <mergeCell ref="A32:A33"/>
    <mergeCell ref="B32:B33"/>
    <mergeCell ref="C32:C33"/>
    <mergeCell ref="D32:D33"/>
    <mergeCell ref="E32:E33"/>
    <mergeCell ref="F32:F33"/>
    <mergeCell ref="G32:G33"/>
    <mergeCell ref="J32:J33"/>
    <mergeCell ref="A25:A26"/>
    <mergeCell ref="A29:A30"/>
    <mergeCell ref="B29:B30"/>
    <mergeCell ref="C29:C30"/>
    <mergeCell ref="D29:D30"/>
    <mergeCell ref="E29:E30"/>
    <mergeCell ref="F29:F30"/>
    <mergeCell ref="B50:B51"/>
    <mergeCell ref="C50:C51"/>
    <mergeCell ref="D50:D51"/>
    <mergeCell ref="E50:E51"/>
    <mergeCell ref="F50:F51"/>
    <mergeCell ref="G50:G51"/>
    <mergeCell ref="J50:J51"/>
    <mergeCell ref="G56:G57"/>
    <mergeCell ref="J56:J57"/>
    <mergeCell ref="A50:A51"/>
    <mergeCell ref="A56:A57"/>
    <mergeCell ref="B56:B57"/>
    <mergeCell ref="C56:C57"/>
    <mergeCell ref="D56:D57"/>
    <mergeCell ref="E56:E57"/>
    <mergeCell ref="F56:F57"/>
    <mergeCell ref="B69:B71"/>
    <mergeCell ref="C69:C71"/>
    <mergeCell ref="D69:D71"/>
    <mergeCell ref="E69:E71"/>
    <mergeCell ref="F69:F71"/>
    <mergeCell ref="G69:G71"/>
    <mergeCell ref="J69:J71"/>
    <mergeCell ref="G72:G74"/>
    <mergeCell ref="J72:J74"/>
    <mergeCell ref="A69:A71"/>
    <mergeCell ref="A72:A74"/>
    <mergeCell ref="B72:B74"/>
    <mergeCell ref="C72:C74"/>
    <mergeCell ref="D72:D74"/>
    <mergeCell ref="E72:E74"/>
    <mergeCell ref="F72:F74"/>
    <mergeCell ref="B79:B81"/>
    <mergeCell ref="C79:C81"/>
    <mergeCell ref="D79:D81"/>
    <mergeCell ref="E79:E81"/>
    <mergeCell ref="F79:F81"/>
    <mergeCell ref="G79:G81"/>
    <mergeCell ref="J79:J81"/>
    <mergeCell ref="G83:G85"/>
    <mergeCell ref="J83:J85"/>
    <mergeCell ref="J91:J92"/>
    <mergeCell ref="A79:A81"/>
    <mergeCell ref="B83:B85"/>
    <mergeCell ref="C83:C85"/>
    <mergeCell ref="D83:D85"/>
    <mergeCell ref="E83:E85"/>
    <mergeCell ref="F83:F85"/>
    <mergeCell ref="D90:F90"/>
    <mergeCell ref="G98:G99"/>
    <mergeCell ref="J98:J99"/>
    <mergeCell ref="A83:A85"/>
    <mergeCell ref="B91:B92"/>
    <mergeCell ref="C91:C92"/>
    <mergeCell ref="D91:D92"/>
    <mergeCell ref="E91:E92"/>
    <mergeCell ref="F91:F92"/>
    <mergeCell ref="G91:G92"/>
    <mergeCell ref="A91:A92"/>
    <mergeCell ref="A98:A99"/>
    <mergeCell ref="B98:B99"/>
    <mergeCell ref="C98:C99"/>
    <mergeCell ref="D98:D99"/>
    <mergeCell ref="E98:E99"/>
    <mergeCell ref="F98:F99"/>
    <mergeCell ref="B109:B110"/>
    <mergeCell ref="C109:C110"/>
    <mergeCell ref="D109:D110"/>
    <mergeCell ref="E109:E110"/>
    <mergeCell ref="F109:F110"/>
    <mergeCell ref="G109:G110"/>
    <mergeCell ref="J109:J110"/>
    <mergeCell ref="G111:G114"/>
    <mergeCell ref="J111:J114"/>
    <mergeCell ref="A109:A110"/>
    <mergeCell ref="A111:A114"/>
    <mergeCell ref="B111:B114"/>
    <mergeCell ref="C111:C114"/>
    <mergeCell ref="D111:D114"/>
    <mergeCell ref="E111:E114"/>
    <mergeCell ref="F111:F114"/>
    <mergeCell ref="B122:B123"/>
    <mergeCell ref="C122:C123"/>
    <mergeCell ref="D122:D123"/>
    <mergeCell ref="E122:E123"/>
    <mergeCell ref="F122:F123"/>
    <mergeCell ref="G122:G123"/>
    <mergeCell ref="J122:J123"/>
    <mergeCell ref="G128:G130"/>
    <mergeCell ref="J128:J130"/>
    <mergeCell ref="J131:J132"/>
    <mergeCell ref="J134:J135"/>
    <mergeCell ref="B150:B151"/>
    <mergeCell ref="C150:C151"/>
    <mergeCell ref="D150:D151"/>
    <mergeCell ref="E150:E151"/>
    <mergeCell ref="F150:F151"/>
    <mergeCell ref="G150:G151"/>
    <mergeCell ref="J150:J151"/>
    <mergeCell ref="A150:A151"/>
    <mergeCell ref="A171:A172"/>
    <mergeCell ref="B171:B172"/>
    <mergeCell ref="C171:C172"/>
    <mergeCell ref="D171:D172"/>
    <mergeCell ref="E171:E172"/>
    <mergeCell ref="F171:F172"/>
    <mergeCell ref="A122:A123"/>
    <mergeCell ref="A128:A130"/>
    <mergeCell ref="B128:B130"/>
    <mergeCell ref="C128:C130"/>
    <mergeCell ref="D128:D130"/>
    <mergeCell ref="E128:E130"/>
    <mergeCell ref="F128:F130"/>
    <mergeCell ref="A131:A132"/>
    <mergeCell ref="B131:B132"/>
    <mergeCell ref="C131:C132"/>
    <mergeCell ref="D131:D132"/>
    <mergeCell ref="E131:E132"/>
    <mergeCell ref="F131:F132"/>
    <mergeCell ref="G131:G132"/>
    <mergeCell ref="A134:A135"/>
    <mergeCell ref="B134:B135"/>
    <mergeCell ref="C134:C135"/>
    <mergeCell ref="D134:D135"/>
    <mergeCell ref="E134:E135"/>
    <mergeCell ref="F134:F135"/>
    <mergeCell ref="G134:G135"/>
    <mergeCell ref="G171:G172"/>
    <mergeCell ref="J171:J172"/>
    <mergeCell ref="L171:N172"/>
    <mergeCell ref="A173:A175"/>
    <mergeCell ref="B173:B175"/>
    <mergeCell ref="C173:C175"/>
    <mergeCell ref="D173:D175"/>
    <mergeCell ref="E173:E175"/>
    <mergeCell ref="F173:F175"/>
    <mergeCell ref="G173:G175"/>
    <mergeCell ref="J173:J175"/>
    <mergeCell ref="A180:A181"/>
    <mergeCell ref="B180:B181"/>
    <mergeCell ref="C180:C181"/>
    <mergeCell ref="D180:D181"/>
    <mergeCell ref="E180:E181"/>
    <mergeCell ref="F180:F181"/>
    <mergeCell ref="G180:G181"/>
    <mergeCell ref="J180:J181"/>
    <mergeCell ref="G204:G205"/>
    <mergeCell ref="J204:J205"/>
    <mergeCell ref="J390:J391"/>
    <mergeCell ref="K394:O394"/>
    <mergeCell ref="A390:A391"/>
    <mergeCell ref="B390:B391"/>
    <mergeCell ref="C390:C391"/>
    <mergeCell ref="D390:D391"/>
    <mergeCell ref="E390:E391"/>
    <mergeCell ref="F390:F391"/>
    <mergeCell ref="G390:G391"/>
    <mergeCell ref="B365:B366"/>
    <mergeCell ref="C365:C366"/>
    <mergeCell ref="D365:D366"/>
    <mergeCell ref="E365:E366"/>
    <mergeCell ref="F365:F366"/>
    <mergeCell ref="G365:G366"/>
    <mergeCell ref="J365:J366"/>
    <mergeCell ref="A365:A366"/>
    <mergeCell ref="A370:A371"/>
    <mergeCell ref="B370:B371"/>
    <mergeCell ref="C370:C371"/>
    <mergeCell ref="D370:D371"/>
    <mergeCell ref="E370:E371"/>
    <mergeCell ref="F370:F371"/>
    <mergeCell ref="J398:J399"/>
    <mergeCell ref="K398:Q399"/>
    <mergeCell ref="K400:Q401"/>
    <mergeCell ref="A398:A399"/>
    <mergeCell ref="B398:B399"/>
    <mergeCell ref="C398:C399"/>
    <mergeCell ref="D398:D399"/>
    <mergeCell ref="E398:E399"/>
    <mergeCell ref="F398:F399"/>
    <mergeCell ref="G398:G399"/>
    <mergeCell ref="A313:A315"/>
    <mergeCell ref="A316:A318"/>
    <mergeCell ref="B316:B318"/>
    <mergeCell ref="C316:C318"/>
    <mergeCell ref="D316:D318"/>
    <mergeCell ref="E316:E318"/>
    <mergeCell ref="F316:F318"/>
    <mergeCell ref="C313:C315"/>
    <mergeCell ref="D313:D315"/>
    <mergeCell ref="E313:E315"/>
    <mergeCell ref="F313:F315"/>
    <mergeCell ref="G313:G315"/>
    <mergeCell ref="J313:J315"/>
    <mergeCell ref="K335:M335"/>
    <mergeCell ref="J340:J341"/>
    <mergeCell ref="B313:B315"/>
    <mergeCell ref="B340:B341"/>
    <mergeCell ref="C340:C341"/>
    <mergeCell ref="D340:D341"/>
    <mergeCell ref="E340:E341"/>
    <mergeCell ref="F340:F341"/>
    <mergeCell ref="G340:G341"/>
    <mergeCell ref="G350:G351"/>
    <mergeCell ref="J350:J351"/>
    <mergeCell ref="A340:A341"/>
    <mergeCell ref="A350:A351"/>
    <mergeCell ref="B350:B351"/>
    <mergeCell ref="C350:C351"/>
    <mergeCell ref="D350:D351"/>
    <mergeCell ref="E350:E351"/>
    <mergeCell ref="F350:F351"/>
    <mergeCell ref="G370:G371"/>
    <mergeCell ref="J370:J371"/>
    <mergeCell ref="G403:G404"/>
    <mergeCell ref="J403:J404"/>
    <mergeCell ref="A513:A514"/>
    <mergeCell ref="B513:B514"/>
    <mergeCell ref="C513:C514"/>
    <mergeCell ref="D513:D514"/>
    <mergeCell ref="E513:E514"/>
    <mergeCell ref="F513:F514"/>
    <mergeCell ref="G513:G514"/>
    <mergeCell ref="J513:J514"/>
    <mergeCell ref="A510:A512"/>
    <mergeCell ref="B510:B512"/>
    <mergeCell ref="C510:C512"/>
    <mergeCell ref="D510:D512"/>
    <mergeCell ref="E510:E512"/>
    <mergeCell ref="F510:F512"/>
    <mergeCell ref="G510:G512"/>
    <mergeCell ref="B523:B524"/>
    <mergeCell ref="C523:C524"/>
    <mergeCell ref="D523:D524"/>
    <mergeCell ref="E523:E524"/>
    <mergeCell ref="F523:F524"/>
    <mergeCell ref="G523:G524"/>
    <mergeCell ref="J523:J524"/>
    <mergeCell ref="A523:A524"/>
    <mergeCell ref="A540:A541"/>
    <mergeCell ref="B540:B541"/>
    <mergeCell ref="C540:C541"/>
    <mergeCell ref="D540:D541"/>
    <mergeCell ref="E540:E541"/>
    <mergeCell ref="F540:F541"/>
    <mergeCell ref="F556:F557"/>
    <mergeCell ref="G556:G557"/>
    <mergeCell ref="G540:G541"/>
    <mergeCell ref="J540:J541"/>
    <mergeCell ref="A556:A557"/>
    <mergeCell ref="B556:B557"/>
    <mergeCell ref="C556:C557"/>
    <mergeCell ref="D556:D557"/>
    <mergeCell ref="E556:E557"/>
    <mergeCell ref="B559:B560"/>
    <mergeCell ref="C559:C560"/>
    <mergeCell ref="D559:D560"/>
    <mergeCell ref="E559:E560"/>
    <mergeCell ref="F559:F560"/>
    <mergeCell ref="G559:G560"/>
    <mergeCell ref="J559:J560"/>
    <mergeCell ref="A559:A560"/>
    <mergeCell ref="A562:A563"/>
    <mergeCell ref="B562:B563"/>
    <mergeCell ref="C562:C563"/>
    <mergeCell ref="D562:D563"/>
    <mergeCell ref="E562:E563"/>
    <mergeCell ref="F562:F563"/>
    <mergeCell ref="A646:A647"/>
    <mergeCell ref="A653:A655"/>
    <mergeCell ref="B653:B655"/>
    <mergeCell ref="C653:C655"/>
    <mergeCell ref="D653:D655"/>
    <mergeCell ref="E653:E655"/>
    <mergeCell ref="F653:F655"/>
    <mergeCell ref="A659:A660"/>
    <mergeCell ref="A664:A665"/>
    <mergeCell ref="B664:B665"/>
    <mergeCell ref="C664:C665"/>
    <mergeCell ref="D664:D665"/>
    <mergeCell ref="E664:E665"/>
    <mergeCell ref="F664:F665"/>
    <mergeCell ref="B668:B669"/>
    <mergeCell ref="C668:C669"/>
    <mergeCell ref="D668:D669"/>
    <mergeCell ref="E668:E669"/>
    <mergeCell ref="F668:F669"/>
    <mergeCell ref="G668:G669"/>
    <mergeCell ref="J668:J669"/>
    <mergeCell ref="A668:A669"/>
    <mergeCell ref="A673:A674"/>
    <mergeCell ref="B673:B674"/>
    <mergeCell ref="C673:C674"/>
    <mergeCell ref="D673:D674"/>
    <mergeCell ref="E673:E674"/>
    <mergeCell ref="F673:F674"/>
    <mergeCell ref="F691:F693"/>
    <mergeCell ref="G691:G693"/>
    <mergeCell ref="J691:J693"/>
    <mergeCell ref="F678:F679"/>
    <mergeCell ref="G678:G679"/>
    <mergeCell ref="A691:A693"/>
    <mergeCell ref="B691:B693"/>
    <mergeCell ref="C691:C693"/>
    <mergeCell ref="D691:D693"/>
    <mergeCell ref="E691:E693"/>
    <mergeCell ref="B694:B696"/>
    <mergeCell ref="C694:C696"/>
    <mergeCell ref="D694:D696"/>
    <mergeCell ref="E694:E696"/>
    <mergeCell ref="F694:F696"/>
    <mergeCell ref="G694:G696"/>
    <mergeCell ref="J694:J696"/>
    <mergeCell ref="G699:G700"/>
    <mergeCell ref="J699:J700"/>
    <mergeCell ref="A694:A696"/>
    <mergeCell ref="A699:A700"/>
    <mergeCell ref="B699:B700"/>
    <mergeCell ref="C699:C700"/>
    <mergeCell ref="D699:D700"/>
    <mergeCell ref="E699:E700"/>
    <mergeCell ref="F699:F700"/>
    <mergeCell ref="B721:B722"/>
    <mergeCell ref="C721:C722"/>
    <mergeCell ref="D721:D722"/>
    <mergeCell ref="E721:E722"/>
    <mergeCell ref="F721:F722"/>
    <mergeCell ref="G721:G722"/>
    <mergeCell ref="J721:J722"/>
    <mergeCell ref="G745:G746"/>
    <mergeCell ref="H745:H746"/>
    <mergeCell ref="J745:J746"/>
    <mergeCell ref="A721:A722"/>
    <mergeCell ref="A745:A746"/>
    <mergeCell ref="B745:B746"/>
    <mergeCell ref="C745:C746"/>
    <mergeCell ref="D745:D746"/>
    <mergeCell ref="E745:E746"/>
    <mergeCell ref="F745:F746"/>
    <mergeCell ref="A622:A623"/>
    <mergeCell ref="A624:A626"/>
    <mergeCell ref="A627:A628"/>
    <mergeCell ref="B627:B628"/>
    <mergeCell ref="C627:C628"/>
    <mergeCell ref="D627:D628"/>
    <mergeCell ref="E627:E628"/>
    <mergeCell ref="B631:B632"/>
    <mergeCell ref="C631:C632"/>
    <mergeCell ref="D631:D632"/>
    <mergeCell ref="E631:E632"/>
    <mergeCell ref="F631:F632"/>
    <mergeCell ref="G631:G632"/>
    <mergeCell ref="J631:J632"/>
    <mergeCell ref="G633:G634"/>
    <mergeCell ref="J633:J634"/>
    <mergeCell ref="A631:A632"/>
    <mergeCell ref="A633:A634"/>
    <mergeCell ref="B633:B634"/>
    <mergeCell ref="C633:C634"/>
    <mergeCell ref="D633:D634"/>
    <mergeCell ref="E633:E634"/>
    <mergeCell ref="F633:F634"/>
    <mergeCell ref="B646:B647"/>
    <mergeCell ref="C646:C647"/>
    <mergeCell ref="D646:D647"/>
    <mergeCell ref="E646:E647"/>
    <mergeCell ref="F646:F647"/>
    <mergeCell ref="G646:G647"/>
    <mergeCell ref="J646:J647"/>
    <mergeCell ref="G664:G665"/>
    <mergeCell ref="J664:J665"/>
    <mergeCell ref="G673:G674"/>
    <mergeCell ref="J673:J674"/>
    <mergeCell ref="A678:A679"/>
    <mergeCell ref="B678:B679"/>
    <mergeCell ref="C678:C679"/>
    <mergeCell ref="D678:D679"/>
    <mergeCell ref="E678:E679"/>
    <mergeCell ref="J678:J679"/>
    <mergeCell ref="B400:B401"/>
    <mergeCell ref="C400:C401"/>
    <mergeCell ref="D400:D401"/>
    <mergeCell ref="E400:E401"/>
    <mergeCell ref="F400:F401"/>
    <mergeCell ref="G400:G401"/>
    <mergeCell ref="J400:J401"/>
    <mergeCell ref="A400:A401"/>
    <mergeCell ref="A403:A404"/>
    <mergeCell ref="B403:B404"/>
    <mergeCell ref="C403:C404"/>
    <mergeCell ref="D403:D404"/>
    <mergeCell ref="E403:E404"/>
    <mergeCell ref="F403:F404"/>
    <mergeCell ref="B407:B408"/>
    <mergeCell ref="C407:C408"/>
    <mergeCell ref="D407:D408"/>
    <mergeCell ref="E407:E408"/>
    <mergeCell ref="F407:F408"/>
    <mergeCell ref="G407:G408"/>
    <mergeCell ref="J407:J408"/>
    <mergeCell ref="G412:G413"/>
    <mergeCell ref="J412:J413"/>
    <mergeCell ref="A407:A408"/>
    <mergeCell ref="A412:A413"/>
    <mergeCell ref="B412:B413"/>
    <mergeCell ref="C412:C413"/>
    <mergeCell ref="D412:D413"/>
    <mergeCell ref="E412:E413"/>
    <mergeCell ref="F412:F413"/>
    <mergeCell ref="B441:B442"/>
    <mergeCell ref="C441:C442"/>
    <mergeCell ref="D441:D442"/>
    <mergeCell ref="E441:E442"/>
    <mergeCell ref="F441:F442"/>
    <mergeCell ref="G441:G442"/>
    <mergeCell ref="J441:J442"/>
    <mergeCell ref="G455:G456"/>
    <mergeCell ref="J455:J456"/>
    <mergeCell ref="J461:J462"/>
    <mergeCell ref="F567:F569"/>
    <mergeCell ref="G567:G569"/>
    <mergeCell ref="G562:G563"/>
    <mergeCell ref="J562:J563"/>
    <mergeCell ref="B567:B569"/>
    <mergeCell ref="C567:C569"/>
    <mergeCell ref="D567:D569"/>
    <mergeCell ref="E567:E569"/>
    <mergeCell ref="J567:J569"/>
    <mergeCell ref="A441:A442"/>
    <mergeCell ref="A455:A456"/>
    <mergeCell ref="B455:B456"/>
    <mergeCell ref="C455:C456"/>
    <mergeCell ref="D455:D456"/>
    <mergeCell ref="E455:E456"/>
    <mergeCell ref="F455:F456"/>
    <mergeCell ref="A461:A462"/>
    <mergeCell ref="B461:B462"/>
    <mergeCell ref="C461:C462"/>
    <mergeCell ref="D461:D462"/>
    <mergeCell ref="E461:E462"/>
    <mergeCell ref="F461:F462"/>
    <mergeCell ref="G461:G462"/>
    <mergeCell ref="B474:B475"/>
    <mergeCell ref="C474:C475"/>
    <mergeCell ref="D474:D475"/>
    <mergeCell ref="E474:E475"/>
    <mergeCell ref="F474:F475"/>
    <mergeCell ref="G474:G475"/>
    <mergeCell ref="J474:J475"/>
    <mergeCell ref="G493:G494"/>
    <mergeCell ref="J493:J494"/>
    <mergeCell ref="A497:A498"/>
    <mergeCell ref="B497:B498"/>
    <mergeCell ref="C497:C498"/>
    <mergeCell ref="D497:D498"/>
    <mergeCell ref="E497:E498"/>
    <mergeCell ref="F497:F498"/>
    <mergeCell ref="G497:G498"/>
    <mergeCell ref="J497:J498"/>
    <mergeCell ref="A474:A475"/>
    <mergeCell ref="A493:A494"/>
    <mergeCell ref="B493:B494"/>
    <mergeCell ref="C493:C494"/>
    <mergeCell ref="D493:D494"/>
    <mergeCell ref="E493:E494"/>
    <mergeCell ref="F493:F494"/>
    <mergeCell ref="G572:G573"/>
    <mergeCell ref="J572:J573"/>
    <mergeCell ref="J574:J575"/>
    <mergeCell ref="B612:B614"/>
    <mergeCell ref="C612:C614"/>
    <mergeCell ref="D612:D614"/>
    <mergeCell ref="E612:E614"/>
    <mergeCell ref="F612:F614"/>
    <mergeCell ref="G612:G614"/>
    <mergeCell ref="J612:J614"/>
    <mergeCell ref="A612:A614"/>
    <mergeCell ref="A615:A616"/>
    <mergeCell ref="B615:B616"/>
    <mergeCell ref="C615:C616"/>
    <mergeCell ref="D615:D616"/>
    <mergeCell ref="E615:E616"/>
    <mergeCell ref="F615:F616"/>
    <mergeCell ref="F622:F623"/>
    <mergeCell ref="G622:G623"/>
    <mergeCell ref="G615:G616"/>
    <mergeCell ref="J615:J616"/>
    <mergeCell ref="B622:B623"/>
    <mergeCell ref="C622:C623"/>
    <mergeCell ref="D622:D623"/>
    <mergeCell ref="E622:E623"/>
    <mergeCell ref="J622:J623"/>
    <mergeCell ref="A574:A575"/>
    <mergeCell ref="B574:B575"/>
    <mergeCell ref="C574:C575"/>
    <mergeCell ref="D574:D575"/>
    <mergeCell ref="E574:E575"/>
    <mergeCell ref="F574:F575"/>
    <mergeCell ref="G574:G575"/>
    <mergeCell ref="A567:A569"/>
    <mergeCell ref="A572:A573"/>
    <mergeCell ref="B572:B573"/>
    <mergeCell ref="C572:C573"/>
    <mergeCell ref="D572:D573"/>
    <mergeCell ref="E572:E573"/>
    <mergeCell ref="F572:F573"/>
    <mergeCell ref="B591:B592"/>
    <mergeCell ref="C591:C592"/>
    <mergeCell ref="D591:D592"/>
    <mergeCell ref="E591:E592"/>
    <mergeCell ref="F591:F592"/>
    <mergeCell ref="G591:G592"/>
    <mergeCell ref="J591:J592"/>
    <mergeCell ref="G607:G609"/>
    <mergeCell ref="J607:J609"/>
    <mergeCell ref="A610:A611"/>
    <mergeCell ref="B610:B611"/>
    <mergeCell ref="C610:C611"/>
    <mergeCell ref="D610:D611"/>
    <mergeCell ref="E610:E611"/>
    <mergeCell ref="F610:F611"/>
    <mergeCell ref="G610:G611"/>
    <mergeCell ref="J610:J611"/>
    <mergeCell ref="A591:A592"/>
    <mergeCell ref="A607:A609"/>
    <mergeCell ref="B607:B609"/>
    <mergeCell ref="C607:C609"/>
    <mergeCell ref="D607:D609"/>
    <mergeCell ref="E607:E609"/>
    <mergeCell ref="F607:F609"/>
    <mergeCell ref="F627:F628"/>
    <mergeCell ref="G627:G628"/>
    <mergeCell ref="J627:J628"/>
    <mergeCell ref="G653:G655"/>
    <mergeCell ref="J653:J655"/>
    <mergeCell ref="B659:B660"/>
    <mergeCell ref="C659:C660"/>
    <mergeCell ref="D659:D660"/>
    <mergeCell ref="E659:E660"/>
    <mergeCell ref="F659:F660"/>
    <mergeCell ref="G659:G660"/>
    <mergeCell ref="J659:J66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20.25"/>
    <col customWidth="1" min="3" max="3" width="13.63"/>
    <col customWidth="1" min="4" max="4" width="80.63"/>
    <col customWidth="1" min="5" max="5" width="28.88"/>
    <col customWidth="1" min="6" max="6" width="34.13"/>
    <col customWidth="1" min="7" max="7" width="110.13"/>
    <col customWidth="1" min="8" max="8" width="98.63"/>
    <col customWidth="1" min="9" max="9" width="29.25"/>
    <col customWidth="1" min="10" max="10" width="105.25"/>
    <col customWidth="1" min="11" max="11" width="77.5"/>
    <col customWidth="1" min="12" max="12" width="15.0"/>
    <col customWidth="1" min="13" max="13" width="13.38"/>
    <col customWidth="1" min="14" max="14" width="61.13"/>
    <col customWidth="1" min="15" max="15" width="54.25"/>
    <col customWidth="1" min="16" max="16" width="26.75"/>
    <col customWidth="1" min="17" max="17" width="13.88"/>
    <col customWidth="1" min="18" max="18" width="27.75"/>
    <col customWidth="1" min="19" max="19" width="17.38"/>
    <col customWidth="1" min="20" max="20" width="15.5"/>
    <col customWidth="1" min="21" max="21" width="9.38"/>
    <col customWidth="1" min="22" max="22" width="44.88"/>
  </cols>
  <sheetData>
    <row r="1">
      <c r="A1" s="48"/>
      <c r="B1" s="478" t="s">
        <v>3491</v>
      </c>
      <c r="C1" s="479"/>
      <c r="D1" s="479"/>
      <c r="E1" s="479"/>
      <c r="F1" s="479"/>
      <c r="G1" s="479"/>
      <c r="H1" s="479"/>
      <c r="I1" s="479"/>
      <c r="J1" s="479"/>
      <c r="K1" s="479"/>
      <c r="L1" s="479"/>
      <c r="M1" s="479"/>
      <c r="N1" s="479"/>
      <c r="O1" s="479"/>
      <c r="P1" s="479"/>
      <c r="Q1" s="479"/>
      <c r="R1" s="479"/>
      <c r="S1" s="479"/>
      <c r="T1" s="479"/>
      <c r="U1" s="480"/>
      <c r="V1" s="1"/>
      <c r="W1" s="48"/>
    </row>
    <row r="2">
      <c r="A2" s="48"/>
      <c r="B2" s="481" t="s">
        <v>3492</v>
      </c>
      <c r="C2" s="479"/>
      <c r="D2" s="479"/>
      <c r="E2" s="479"/>
      <c r="F2" s="479"/>
      <c r="G2" s="479"/>
      <c r="H2" s="479"/>
      <c r="I2" s="479"/>
      <c r="J2" s="479"/>
      <c r="K2" s="479"/>
      <c r="L2" s="479"/>
      <c r="M2" s="479"/>
      <c r="N2" s="479"/>
      <c r="O2" s="479"/>
      <c r="P2" s="479"/>
      <c r="Q2" s="479"/>
      <c r="R2" s="479"/>
      <c r="S2" s="479"/>
      <c r="T2" s="479"/>
      <c r="U2" s="480"/>
      <c r="V2" s="482"/>
      <c r="W2" s="48"/>
    </row>
    <row r="3">
      <c r="A3" s="48"/>
      <c r="B3" s="483" t="s">
        <v>3493</v>
      </c>
      <c r="C3" s="484" t="s">
        <v>3494</v>
      </c>
      <c r="D3" s="485" t="s">
        <v>3495</v>
      </c>
      <c r="E3" s="486" t="s">
        <v>36</v>
      </c>
      <c r="F3" s="486" t="s">
        <v>37</v>
      </c>
      <c r="G3" s="486" t="s">
        <v>38</v>
      </c>
      <c r="H3" s="487" t="s">
        <v>3496</v>
      </c>
      <c r="I3" s="488" t="s">
        <v>3497</v>
      </c>
      <c r="J3" s="489" t="s">
        <v>3498</v>
      </c>
      <c r="K3" s="486" t="s">
        <v>3499</v>
      </c>
      <c r="L3" s="490" t="s">
        <v>3500</v>
      </c>
      <c r="M3" s="491" t="s">
        <v>34</v>
      </c>
      <c r="N3" s="492" t="s">
        <v>3501</v>
      </c>
      <c r="O3" s="484" t="s">
        <v>3502</v>
      </c>
      <c r="P3" s="493" t="s">
        <v>41</v>
      </c>
      <c r="Q3" s="494" t="s">
        <v>34</v>
      </c>
      <c r="R3" s="495" t="s">
        <v>3503</v>
      </c>
      <c r="S3" s="496" t="s">
        <v>3504</v>
      </c>
      <c r="T3" s="497" t="s">
        <v>3505</v>
      </c>
      <c r="U3" s="484" t="s">
        <v>2443</v>
      </c>
      <c r="V3" s="498" t="s">
        <v>3506</v>
      </c>
      <c r="W3" s="48"/>
    </row>
    <row r="4">
      <c r="A4" s="499"/>
      <c r="B4" s="500" t="s">
        <v>1356</v>
      </c>
      <c r="C4" s="501">
        <v>457405.0</v>
      </c>
      <c r="D4" s="502" t="s">
        <v>1427</v>
      </c>
      <c r="E4" s="502" t="s">
        <v>367</v>
      </c>
      <c r="F4" s="502" t="s">
        <v>65</v>
      </c>
      <c r="G4" s="503"/>
      <c r="H4" s="502" t="s">
        <v>3507</v>
      </c>
      <c r="I4" s="504">
        <v>17.0</v>
      </c>
      <c r="J4" s="502" t="s">
        <v>3508</v>
      </c>
      <c r="K4" s="505" t="s">
        <v>1349</v>
      </c>
      <c r="L4" s="506">
        <v>396.64</v>
      </c>
      <c r="M4" s="507">
        <v>45659.0</v>
      </c>
      <c r="N4" s="508" t="s">
        <v>3509</v>
      </c>
      <c r="O4" s="502" t="s">
        <v>3510</v>
      </c>
      <c r="P4" s="504" t="s">
        <v>1358</v>
      </c>
      <c r="Q4" s="507">
        <v>45659.0</v>
      </c>
      <c r="R4" s="502" t="s">
        <v>3511</v>
      </c>
      <c r="S4" s="509">
        <v>0.0</v>
      </c>
      <c r="T4" s="504" t="s">
        <v>3512</v>
      </c>
      <c r="U4" s="504" t="s">
        <v>3512</v>
      </c>
      <c r="V4" s="504"/>
      <c r="W4" s="499"/>
    </row>
    <row r="5">
      <c r="A5" s="499"/>
      <c r="B5" s="500" t="s">
        <v>1359</v>
      </c>
      <c r="C5" s="501">
        <v>457406.0</v>
      </c>
      <c r="D5" s="502" t="s">
        <v>1360</v>
      </c>
      <c r="E5" s="502" t="s">
        <v>1361</v>
      </c>
      <c r="F5" s="502" t="s">
        <v>367</v>
      </c>
      <c r="G5" s="503"/>
      <c r="H5" s="502" t="s">
        <v>3513</v>
      </c>
      <c r="I5" s="510"/>
      <c r="J5" s="502" t="s">
        <v>3514</v>
      </c>
      <c r="K5" s="505" t="s">
        <v>1362</v>
      </c>
      <c r="L5" s="506">
        <f>396.64*2</f>
        <v>793.28</v>
      </c>
      <c r="M5" s="507">
        <v>45660.0</v>
      </c>
      <c r="N5" s="508" t="s">
        <v>3515</v>
      </c>
      <c r="O5" s="502" t="s">
        <v>3510</v>
      </c>
      <c r="P5" s="504" t="s">
        <v>1363</v>
      </c>
      <c r="Q5" s="507">
        <v>45660.0</v>
      </c>
      <c r="R5" s="502" t="s">
        <v>3516</v>
      </c>
      <c r="S5" s="509">
        <v>0.0</v>
      </c>
      <c r="T5" s="504" t="s">
        <v>3512</v>
      </c>
      <c r="U5" s="504" t="s">
        <v>3512</v>
      </c>
      <c r="V5" s="504"/>
      <c r="W5" s="499"/>
    </row>
    <row r="6">
      <c r="A6" s="17"/>
      <c r="B6" s="511"/>
      <c r="C6" s="512">
        <v>457407.0</v>
      </c>
      <c r="D6" s="513"/>
      <c r="E6" s="513"/>
      <c r="F6" s="513"/>
      <c r="G6" s="513"/>
      <c r="H6" s="513"/>
      <c r="I6" s="514"/>
      <c r="J6" s="513"/>
      <c r="K6" s="515" t="s">
        <v>69</v>
      </c>
      <c r="L6" s="516">
        <v>0.0</v>
      </c>
      <c r="M6" s="517"/>
      <c r="N6" s="518"/>
      <c r="O6" s="513"/>
      <c r="P6" s="514"/>
      <c r="Q6" s="517"/>
      <c r="R6" s="513"/>
      <c r="S6" s="519"/>
      <c r="T6" s="514"/>
      <c r="U6" s="514"/>
      <c r="V6" s="514"/>
      <c r="W6" s="17"/>
    </row>
    <row r="7">
      <c r="A7" s="17"/>
      <c r="B7" s="511"/>
      <c r="C7" s="512">
        <v>457408.0</v>
      </c>
      <c r="D7" s="513"/>
      <c r="E7" s="513"/>
      <c r="F7" s="513"/>
      <c r="G7" s="513"/>
      <c r="H7" s="513"/>
      <c r="I7" s="514"/>
      <c r="J7" s="513"/>
      <c r="K7" s="515" t="s">
        <v>69</v>
      </c>
      <c r="L7" s="516">
        <v>0.0</v>
      </c>
      <c r="M7" s="517"/>
      <c r="N7" s="518"/>
      <c r="O7" s="513"/>
      <c r="P7" s="514"/>
      <c r="Q7" s="517"/>
      <c r="R7" s="513"/>
      <c r="S7" s="519"/>
      <c r="T7" s="514"/>
      <c r="U7" s="514"/>
      <c r="V7" s="514"/>
      <c r="W7" s="17"/>
    </row>
    <row r="8">
      <c r="A8" s="499"/>
      <c r="B8" s="500" t="s">
        <v>1364</v>
      </c>
      <c r="C8" s="501">
        <v>457409.0</v>
      </c>
      <c r="D8" s="502" t="s">
        <v>877</v>
      </c>
      <c r="E8" s="502" t="s">
        <v>3517</v>
      </c>
      <c r="F8" s="502" t="s">
        <v>934</v>
      </c>
      <c r="G8" s="503"/>
      <c r="H8" s="502" t="s">
        <v>3518</v>
      </c>
      <c r="I8" s="510"/>
      <c r="J8" s="502" t="s">
        <v>3518</v>
      </c>
      <c r="K8" s="505" t="s">
        <v>1365</v>
      </c>
      <c r="L8" s="506">
        <f>396.64*4</f>
        <v>1586.56</v>
      </c>
      <c r="M8" s="507">
        <v>45660.0</v>
      </c>
      <c r="N8" s="508" t="s">
        <v>3519</v>
      </c>
      <c r="O8" s="502" t="s">
        <v>3510</v>
      </c>
      <c r="P8" s="504" t="s">
        <v>1366</v>
      </c>
      <c r="Q8" s="507">
        <v>45660.0</v>
      </c>
      <c r="R8" s="502" t="s">
        <v>3520</v>
      </c>
      <c r="S8" s="509">
        <v>0.0</v>
      </c>
      <c r="T8" s="504" t="s">
        <v>3512</v>
      </c>
      <c r="U8" s="504" t="s">
        <v>3512</v>
      </c>
      <c r="V8" s="504"/>
      <c r="W8" s="499"/>
    </row>
    <row r="9">
      <c r="A9" s="499"/>
      <c r="B9" s="500" t="s">
        <v>1367</v>
      </c>
      <c r="C9" s="501">
        <v>457410.0</v>
      </c>
      <c r="D9" s="503"/>
      <c r="E9" s="503"/>
      <c r="F9" s="503"/>
      <c r="G9" s="520" t="s">
        <v>1368</v>
      </c>
      <c r="H9" s="503"/>
      <c r="I9" s="510"/>
      <c r="J9" s="502" t="s">
        <v>3521</v>
      </c>
      <c r="K9" s="505" t="s">
        <v>1369</v>
      </c>
      <c r="L9" s="506">
        <f>396.64*12</f>
        <v>4759.68</v>
      </c>
      <c r="M9" s="507">
        <v>45664.0</v>
      </c>
      <c r="N9" s="508" t="s">
        <v>3522</v>
      </c>
      <c r="O9" s="502" t="s">
        <v>3510</v>
      </c>
      <c r="P9" s="504" t="s">
        <v>1370</v>
      </c>
      <c r="Q9" s="507">
        <v>45664.0</v>
      </c>
      <c r="R9" s="502" t="s">
        <v>3523</v>
      </c>
      <c r="S9" s="509">
        <v>0.0</v>
      </c>
      <c r="T9" s="504" t="s">
        <v>3512</v>
      </c>
      <c r="U9" s="504" t="s">
        <v>3512</v>
      </c>
      <c r="V9" s="504"/>
      <c r="W9" s="499"/>
    </row>
    <row r="10">
      <c r="A10" s="499"/>
      <c r="B10" s="500" t="s">
        <v>3524</v>
      </c>
      <c r="C10" s="501">
        <v>457411.0</v>
      </c>
      <c r="D10" s="503"/>
      <c r="E10" s="503"/>
      <c r="F10" s="503"/>
      <c r="G10" s="502" t="s">
        <v>399</v>
      </c>
      <c r="H10" s="521" t="s">
        <v>3525</v>
      </c>
      <c r="I10" s="106"/>
      <c r="J10" s="107"/>
      <c r="K10" s="505" t="s">
        <v>1372</v>
      </c>
      <c r="L10" s="506">
        <v>396.64</v>
      </c>
      <c r="M10" s="507">
        <v>45664.0</v>
      </c>
      <c r="N10" s="508" t="s">
        <v>3526</v>
      </c>
      <c r="O10" s="502" t="s">
        <v>3510</v>
      </c>
      <c r="P10" s="504" t="s">
        <v>1373</v>
      </c>
      <c r="Q10" s="507">
        <v>45664.0</v>
      </c>
      <c r="R10" s="502" t="s">
        <v>3527</v>
      </c>
      <c r="S10" s="509">
        <v>0.0</v>
      </c>
      <c r="T10" s="504" t="s">
        <v>3512</v>
      </c>
      <c r="U10" s="504" t="s">
        <v>3512</v>
      </c>
      <c r="V10" s="504"/>
      <c r="W10" s="499"/>
    </row>
    <row r="11">
      <c r="A11" s="17"/>
      <c r="B11" s="511"/>
      <c r="C11" s="512">
        <v>457412.0</v>
      </c>
      <c r="D11" s="513"/>
      <c r="E11" s="513"/>
      <c r="F11" s="513"/>
      <c r="G11" s="513"/>
      <c r="H11" s="513"/>
      <c r="I11" s="514"/>
      <c r="J11" s="513"/>
      <c r="K11" s="515" t="s">
        <v>69</v>
      </c>
      <c r="L11" s="516">
        <v>0.0</v>
      </c>
      <c r="M11" s="517"/>
      <c r="N11" s="518"/>
      <c r="O11" s="513"/>
      <c r="P11" s="514"/>
      <c r="Q11" s="517"/>
      <c r="R11" s="513"/>
      <c r="S11" s="519"/>
      <c r="T11" s="514"/>
      <c r="U11" s="514"/>
      <c r="V11" s="514"/>
      <c r="W11" s="17"/>
    </row>
    <row r="12">
      <c r="A12" s="267"/>
      <c r="B12" s="522">
        <v>15166.0</v>
      </c>
      <c r="C12" s="523">
        <v>457413.0</v>
      </c>
      <c r="D12" s="524" t="s">
        <v>3528</v>
      </c>
      <c r="E12" s="524" t="s">
        <v>76</v>
      </c>
      <c r="F12" s="524" t="s">
        <v>1375</v>
      </c>
      <c r="G12" s="525"/>
      <c r="H12" s="524" t="s">
        <v>3529</v>
      </c>
      <c r="I12" s="526">
        <v>68.0</v>
      </c>
      <c r="J12" s="524" t="s">
        <v>3530</v>
      </c>
      <c r="K12" s="527" t="s">
        <v>1376</v>
      </c>
      <c r="L12" s="528">
        <v>1225.95</v>
      </c>
      <c r="M12" s="529">
        <v>45664.0</v>
      </c>
      <c r="N12" s="530" t="s">
        <v>3531</v>
      </c>
      <c r="O12" s="531" t="s">
        <v>3532</v>
      </c>
      <c r="P12" s="526" t="s">
        <v>1377</v>
      </c>
      <c r="Q12" s="529">
        <v>45664.0</v>
      </c>
      <c r="R12" s="524" t="s">
        <v>3533</v>
      </c>
      <c r="S12" s="532">
        <v>0.0</v>
      </c>
      <c r="T12" s="526" t="s">
        <v>3512</v>
      </c>
      <c r="U12" s="526" t="s">
        <v>3512</v>
      </c>
      <c r="V12" s="533"/>
      <c r="W12" s="267"/>
    </row>
    <row r="13">
      <c r="A13" s="267"/>
      <c r="B13" s="77"/>
      <c r="C13" s="77"/>
      <c r="D13" s="77"/>
      <c r="E13" s="77"/>
      <c r="F13" s="77"/>
      <c r="G13" s="77"/>
      <c r="H13" s="77"/>
      <c r="I13" s="77"/>
      <c r="J13" s="77"/>
      <c r="K13" s="527" t="s">
        <v>1378</v>
      </c>
      <c r="L13" s="528">
        <v>92.56</v>
      </c>
      <c r="M13" s="77"/>
      <c r="N13" s="530" t="s">
        <v>3534</v>
      </c>
      <c r="O13" s="531" t="s">
        <v>3535</v>
      </c>
      <c r="P13" s="77"/>
      <c r="Q13" s="77"/>
      <c r="R13" s="77"/>
      <c r="S13" s="77"/>
      <c r="T13" s="77"/>
      <c r="U13" s="77"/>
      <c r="V13" s="533"/>
      <c r="W13" s="267"/>
    </row>
    <row r="14">
      <c r="A14" s="17"/>
      <c r="B14" s="511"/>
      <c r="C14" s="534">
        <v>457414.0</v>
      </c>
      <c r="D14" s="513"/>
      <c r="E14" s="513"/>
      <c r="F14" s="513"/>
      <c r="G14" s="513"/>
      <c r="H14" s="513"/>
      <c r="I14" s="514"/>
      <c r="J14" s="513"/>
      <c r="K14" s="535" t="s">
        <v>1380</v>
      </c>
      <c r="L14" s="536">
        <f>857.19*2</f>
        <v>1714.38</v>
      </c>
      <c r="M14" s="517"/>
      <c r="N14" s="518"/>
      <c r="O14" s="513"/>
      <c r="P14" s="514"/>
      <c r="Q14" s="517"/>
      <c r="R14" s="513"/>
      <c r="S14" s="519"/>
      <c r="T14" s="514"/>
      <c r="U14" s="514"/>
      <c r="V14" s="514"/>
      <c r="W14" s="17"/>
    </row>
    <row r="15">
      <c r="A15" s="537"/>
      <c r="B15" s="538">
        <v>15018.0</v>
      </c>
      <c r="C15" s="539">
        <v>457415.0</v>
      </c>
      <c r="D15" s="540" t="s">
        <v>1381</v>
      </c>
      <c r="E15" s="540" t="s">
        <v>1382</v>
      </c>
      <c r="F15" s="540" t="s">
        <v>65</v>
      </c>
      <c r="G15" s="541"/>
      <c r="H15" s="540" t="s">
        <v>3536</v>
      </c>
      <c r="I15" s="542">
        <v>6.0</v>
      </c>
      <c r="J15" s="540" t="s">
        <v>3537</v>
      </c>
      <c r="K15" s="543" t="s">
        <v>1383</v>
      </c>
      <c r="L15" s="544">
        <v>749.55</v>
      </c>
      <c r="M15" s="545">
        <v>45664.0</v>
      </c>
      <c r="N15" s="546" t="s">
        <v>3538</v>
      </c>
      <c r="O15" s="540" t="s">
        <v>3532</v>
      </c>
      <c r="P15" s="542" t="s">
        <v>1384</v>
      </c>
      <c r="Q15" s="545">
        <v>45664.0</v>
      </c>
      <c r="R15" s="540" t="s">
        <v>3539</v>
      </c>
      <c r="S15" s="547">
        <v>0.0</v>
      </c>
      <c r="T15" s="542" t="s">
        <v>3512</v>
      </c>
      <c r="U15" s="542" t="s">
        <v>3512</v>
      </c>
      <c r="V15" s="542"/>
      <c r="W15" s="537"/>
    </row>
    <row r="16">
      <c r="A16" s="499"/>
      <c r="B16" s="500" t="s">
        <v>1385</v>
      </c>
      <c r="C16" s="501">
        <v>457416.0</v>
      </c>
      <c r="D16" s="502" t="s">
        <v>3540</v>
      </c>
      <c r="E16" s="503"/>
      <c r="F16" s="503"/>
      <c r="G16" s="503"/>
      <c r="H16" s="502" t="s">
        <v>3541</v>
      </c>
      <c r="I16" s="510"/>
      <c r="J16" s="502" t="s">
        <v>3542</v>
      </c>
      <c r="K16" s="548" t="s">
        <v>1349</v>
      </c>
      <c r="L16" s="549">
        <v>396.64</v>
      </c>
      <c r="M16" s="507">
        <v>45664.0</v>
      </c>
      <c r="N16" s="508" t="s">
        <v>3543</v>
      </c>
      <c r="O16" s="502" t="s">
        <v>3510</v>
      </c>
      <c r="P16" s="504" t="s">
        <v>1387</v>
      </c>
      <c r="Q16" s="507">
        <v>45664.0</v>
      </c>
      <c r="R16" s="502" t="s">
        <v>3544</v>
      </c>
      <c r="S16" s="509">
        <v>7.34</v>
      </c>
      <c r="T16" s="504" t="s">
        <v>3512</v>
      </c>
      <c r="U16" s="504" t="s">
        <v>3512</v>
      </c>
      <c r="V16" s="504"/>
      <c r="W16" s="499"/>
    </row>
    <row r="17">
      <c r="A17" s="499"/>
      <c r="B17" s="500" t="s">
        <v>1389</v>
      </c>
      <c r="C17" s="501">
        <v>457417.0</v>
      </c>
      <c r="D17" s="502" t="s">
        <v>1390</v>
      </c>
      <c r="E17" s="502" t="s">
        <v>1391</v>
      </c>
      <c r="F17" s="502" t="s">
        <v>828</v>
      </c>
      <c r="G17" s="503"/>
      <c r="H17" s="502" t="s">
        <v>3545</v>
      </c>
      <c r="I17" s="504" t="s">
        <v>3546</v>
      </c>
      <c r="J17" s="502" t="s">
        <v>3547</v>
      </c>
      <c r="K17" s="548" t="s">
        <v>1349</v>
      </c>
      <c r="L17" s="549">
        <v>396.64</v>
      </c>
      <c r="M17" s="507">
        <v>45665.0</v>
      </c>
      <c r="N17" s="508" t="s">
        <v>3548</v>
      </c>
      <c r="O17" s="502" t="s">
        <v>3510</v>
      </c>
      <c r="P17" s="504" t="s">
        <v>1392</v>
      </c>
      <c r="Q17" s="507">
        <v>45665.0</v>
      </c>
      <c r="R17" s="502" t="s">
        <v>3549</v>
      </c>
      <c r="S17" s="509">
        <v>0.0</v>
      </c>
      <c r="T17" s="504" t="s">
        <v>3512</v>
      </c>
      <c r="U17" s="504" t="s">
        <v>3512</v>
      </c>
      <c r="V17" s="504"/>
      <c r="W17" s="499"/>
    </row>
    <row r="18">
      <c r="A18" s="537"/>
      <c r="B18" s="538">
        <v>14457.0</v>
      </c>
      <c r="C18" s="539">
        <v>457418.0</v>
      </c>
      <c r="D18" s="540" t="s">
        <v>462</v>
      </c>
      <c r="E18" s="540" t="s">
        <v>1393</v>
      </c>
      <c r="F18" s="540" t="s">
        <v>105</v>
      </c>
      <c r="G18" s="541"/>
      <c r="H18" s="540" t="s">
        <v>3550</v>
      </c>
      <c r="I18" s="542">
        <v>58.0</v>
      </c>
      <c r="J18" s="540" t="s">
        <v>3551</v>
      </c>
      <c r="K18" s="543" t="s">
        <v>1394</v>
      </c>
      <c r="L18" s="544">
        <v>749.55</v>
      </c>
      <c r="M18" s="545">
        <v>45665.0</v>
      </c>
      <c r="N18" s="546" t="s">
        <v>3552</v>
      </c>
      <c r="O18" s="540" t="s">
        <v>3532</v>
      </c>
      <c r="P18" s="542" t="s">
        <v>1395</v>
      </c>
      <c r="Q18" s="545">
        <v>45665.0</v>
      </c>
      <c r="R18" s="540" t="s">
        <v>3553</v>
      </c>
      <c r="S18" s="547">
        <v>0.0</v>
      </c>
      <c r="T18" s="542" t="s">
        <v>3512</v>
      </c>
      <c r="U18" s="542" t="s">
        <v>3512</v>
      </c>
      <c r="V18" s="542"/>
      <c r="W18" s="537"/>
    </row>
    <row r="19">
      <c r="A19" s="17"/>
      <c r="B19" s="511"/>
      <c r="C19" s="534">
        <v>457419.0</v>
      </c>
      <c r="D19" s="513"/>
      <c r="E19" s="513"/>
      <c r="F19" s="513"/>
      <c r="G19" s="513"/>
      <c r="H19" s="513"/>
      <c r="I19" s="514"/>
      <c r="J19" s="513"/>
      <c r="K19" s="535" t="s">
        <v>1397</v>
      </c>
      <c r="L19" s="550">
        <v>1836.02</v>
      </c>
      <c r="M19" s="517"/>
      <c r="N19" s="518"/>
      <c r="O19" s="513"/>
      <c r="P19" s="514"/>
      <c r="Q19" s="517"/>
      <c r="R19" s="513"/>
      <c r="S19" s="519"/>
      <c r="T19" s="514"/>
      <c r="U19" s="514"/>
      <c r="V19" s="514"/>
      <c r="W19" s="17"/>
    </row>
    <row r="20">
      <c r="A20" s="499"/>
      <c r="B20" s="500" t="s">
        <v>1398</v>
      </c>
      <c r="C20" s="501">
        <v>457420.0</v>
      </c>
      <c r="D20" s="502" t="s">
        <v>1399</v>
      </c>
      <c r="E20" s="502" t="s">
        <v>1382</v>
      </c>
      <c r="F20" s="502" t="s">
        <v>1400</v>
      </c>
      <c r="G20" s="503"/>
      <c r="H20" s="502" t="s">
        <v>3554</v>
      </c>
      <c r="I20" s="510"/>
      <c r="J20" s="502" t="s">
        <v>3555</v>
      </c>
      <c r="K20" s="548" t="s">
        <v>1349</v>
      </c>
      <c r="L20" s="549">
        <v>396.64</v>
      </c>
      <c r="M20" s="507">
        <v>45665.0</v>
      </c>
      <c r="N20" s="508" t="s">
        <v>3556</v>
      </c>
      <c r="O20" s="502" t="s">
        <v>3510</v>
      </c>
      <c r="P20" s="504" t="s">
        <v>1401</v>
      </c>
      <c r="Q20" s="507">
        <v>45665.0</v>
      </c>
      <c r="R20" s="502" t="s">
        <v>3557</v>
      </c>
      <c r="S20" s="509">
        <v>0.0</v>
      </c>
      <c r="T20" s="504" t="s">
        <v>3512</v>
      </c>
      <c r="U20" s="504" t="s">
        <v>3512</v>
      </c>
      <c r="V20" s="504"/>
      <c r="W20" s="499"/>
    </row>
    <row r="21">
      <c r="A21" s="499"/>
      <c r="B21" s="500" t="s">
        <v>1402</v>
      </c>
      <c r="C21" s="501">
        <v>457421.0</v>
      </c>
      <c r="D21" s="502" t="s">
        <v>703</v>
      </c>
      <c r="E21" s="502" t="s">
        <v>104</v>
      </c>
      <c r="F21" s="502" t="s">
        <v>1403</v>
      </c>
      <c r="G21" s="503"/>
      <c r="H21" s="502" t="s">
        <v>3558</v>
      </c>
      <c r="I21" s="510"/>
      <c r="J21" s="502" t="s">
        <v>3559</v>
      </c>
      <c r="K21" s="548" t="s">
        <v>1349</v>
      </c>
      <c r="L21" s="549">
        <v>396.64</v>
      </c>
      <c r="M21" s="507">
        <v>38361.0</v>
      </c>
      <c r="N21" s="508" t="s">
        <v>3560</v>
      </c>
      <c r="O21" s="502" t="s">
        <v>3510</v>
      </c>
      <c r="P21" s="504" t="s">
        <v>1404</v>
      </c>
      <c r="Q21" s="507">
        <v>45666.0</v>
      </c>
      <c r="R21" s="502" t="s">
        <v>3561</v>
      </c>
      <c r="S21" s="509">
        <v>0.0</v>
      </c>
      <c r="T21" s="504" t="s">
        <v>3512</v>
      </c>
      <c r="U21" s="504" t="s">
        <v>3512</v>
      </c>
      <c r="V21" s="504"/>
      <c r="W21" s="499"/>
    </row>
    <row r="22">
      <c r="A22" s="17"/>
      <c r="B22" s="511"/>
      <c r="C22" s="512">
        <v>457422.0</v>
      </c>
      <c r="D22" s="513"/>
      <c r="E22" s="513"/>
      <c r="F22" s="513"/>
      <c r="G22" s="513"/>
      <c r="H22" s="513"/>
      <c r="I22" s="514"/>
      <c r="J22" s="513"/>
      <c r="K22" s="551" t="s">
        <v>69</v>
      </c>
      <c r="L22" s="552">
        <v>0.0</v>
      </c>
      <c r="M22" s="517"/>
      <c r="N22" s="518"/>
      <c r="O22" s="513"/>
      <c r="P22" s="514"/>
      <c r="Q22" s="517"/>
      <c r="R22" s="513"/>
      <c r="S22" s="519"/>
      <c r="T22" s="514"/>
      <c r="U22" s="514"/>
      <c r="V22" s="514"/>
      <c r="W22" s="17"/>
    </row>
    <row r="23">
      <c r="A23" s="499"/>
      <c r="B23" s="500" t="s">
        <v>1405</v>
      </c>
      <c r="C23" s="501">
        <v>457423.0</v>
      </c>
      <c r="D23" s="502" t="s">
        <v>3562</v>
      </c>
      <c r="E23" s="502" t="s">
        <v>173</v>
      </c>
      <c r="F23" s="502" t="s">
        <v>174</v>
      </c>
      <c r="G23" s="503"/>
      <c r="H23" s="502" t="s">
        <v>3563</v>
      </c>
      <c r="I23" s="510"/>
      <c r="J23" s="502" t="s">
        <v>3564</v>
      </c>
      <c r="K23" s="548" t="s">
        <v>1349</v>
      </c>
      <c r="L23" s="549">
        <v>396.64</v>
      </c>
      <c r="M23" s="507">
        <v>45666.0</v>
      </c>
      <c r="N23" s="508" t="s">
        <v>3565</v>
      </c>
      <c r="O23" s="502" t="s">
        <v>3510</v>
      </c>
      <c r="P23" s="504" t="s">
        <v>1407</v>
      </c>
      <c r="Q23" s="507">
        <v>45666.0</v>
      </c>
      <c r="R23" s="502" t="s">
        <v>3566</v>
      </c>
      <c r="S23" s="509">
        <v>0.0</v>
      </c>
      <c r="T23" s="504" t="s">
        <v>3512</v>
      </c>
      <c r="U23" s="504" t="s">
        <v>3512</v>
      </c>
      <c r="V23" s="504"/>
      <c r="W23" s="499"/>
    </row>
    <row r="24">
      <c r="A24" s="537"/>
      <c r="B24" s="538">
        <v>14619.0</v>
      </c>
      <c r="C24" s="539">
        <v>457424.0</v>
      </c>
      <c r="D24" s="543" t="s">
        <v>1408</v>
      </c>
      <c r="E24" s="541"/>
      <c r="F24" s="541"/>
      <c r="G24" s="541"/>
      <c r="H24" s="540" t="s">
        <v>3567</v>
      </c>
      <c r="I24" s="542">
        <v>15.0</v>
      </c>
      <c r="J24" s="540" t="s">
        <v>3568</v>
      </c>
      <c r="K24" s="543" t="s">
        <v>1394</v>
      </c>
      <c r="L24" s="544">
        <v>749.55</v>
      </c>
      <c r="M24" s="545">
        <v>45666.0</v>
      </c>
      <c r="N24" s="546" t="s">
        <v>3569</v>
      </c>
      <c r="O24" s="540" t="s">
        <v>3532</v>
      </c>
      <c r="P24" s="542" t="s">
        <v>1409</v>
      </c>
      <c r="Q24" s="545">
        <v>45666.0</v>
      </c>
      <c r="R24" s="540" t="s">
        <v>3570</v>
      </c>
      <c r="S24" s="547">
        <v>0.0</v>
      </c>
      <c r="T24" s="542" t="s">
        <v>3571</v>
      </c>
      <c r="U24" s="542" t="s">
        <v>3571</v>
      </c>
      <c r="V24" s="542"/>
      <c r="W24" s="537"/>
    </row>
    <row r="25">
      <c r="A25" s="537"/>
      <c r="B25" s="538">
        <v>15530.0</v>
      </c>
      <c r="C25" s="539">
        <v>457425.0</v>
      </c>
      <c r="D25" s="543" t="s">
        <v>1410</v>
      </c>
      <c r="E25" s="543" t="s">
        <v>1411</v>
      </c>
      <c r="F25" s="541"/>
      <c r="G25" s="541"/>
      <c r="H25" s="540" t="s">
        <v>3572</v>
      </c>
      <c r="I25" s="542">
        <v>12.0</v>
      </c>
      <c r="J25" s="540" t="s">
        <v>3573</v>
      </c>
      <c r="K25" s="543" t="s">
        <v>1394</v>
      </c>
      <c r="L25" s="544">
        <v>749.55</v>
      </c>
      <c r="M25" s="545">
        <v>45667.0</v>
      </c>
      <c r="N25" s="546" t="s">
        <v>3574</v>
      </c>
      <c r="O25" s="540" t="s">
        <v>3532</v>
      </c>
      <c r="P25" s="542" t="s">
        <v>1412</v>
      </c>
      <c r="Q25" s="545">
        <v>45667.0</v>
      </c>
      <c r="R25" s="540" t="s">
        <v>3575</v>
      </c>
      <c r="S25" s="547">
        <v>7.12</v>
      </c>
      <c r="T25" s="542" t="s">
        <v>3571</v>
      </c>
      <c r="U25" s="542" t="s">
        <v>3571</v>
      </c>
      <c r="V25" s="542"/>
      <c r="W25" s="537"/>
    </row>
    <row r="26">
      <c r="A26" s="17"/>
      <c r="B26" s="511"/>
      <c r="C26" s="534">
        <v>457426.0</v>
      </c>
      <c r="D26" s="513"/>
      <c r="E26" s="513"/>
      <c r="F26" s="513"/>
      <c r="G26" s="513"/>
      <c r="H26" s="513"/>
      <c r="I26" s="514"/>
      <c r="J26" s="513"/>
      <c r="K26" s="535" t="s">
        <v>1415</v>
      </c>
      <c r="L26" s="536">
        <f>396.64*8</f>
        <v>3173.12</v>
      </c>
      <c r="M26" s="517"/>
      <c r="N26" s="518"/>
      <c r="O26" s="513"/>
      <c r="P26" s="514"/>
      <c r="Q26" s="517"/>
      <c r="R26" s="513"/>
      <c r="S26" s="519"/>
      <c r="T26" s="514"/>
      <c r="U26" s="514"/>
      <c r="V26" s="514"/>
      <c r="W26" s="17"/>
    </row>
    <row r="27">
      <c r="A27" s="537"/>
      <c r="B27" s="538">
        <v>15384.0</v>
      </c>
      <c r="C27" s="539">
        <v>457427.0</v>
      </c>
      <c r="D27" s="541"/>
      <c r="E27" s="541"/>
      <c r="F27" s="541"/>
      <c r="G27" s="543" t="s">
        <v>1416</v>
      </c>
      <c r="H27" s="540" t="s">
        <v>3576</v>
      </c>
      <c r="I27" s="542">
        <v>20.0</v>
      </c>
      <c r="J27" s="540" t="s">
        <v>3577</v>
      </c>
      <c r="K27" s="543" t="s">
        <v>1394</v>
      </c>
      <c r="L27" s="544">
        <v>749.55</v>
      </c>
      <c r="M27" s="545">
        <v>45667.0</v>
      </c>
      <c r="N27" s="546" t="s">
        <v>3578</v>
      </c>
      <c r="O27" s="540" t="s">
        <v>3532</v>
      </c>
      <c r="P27" s="542" t="s">
        <v>1417</v>
      </c>
      <c r="Q27" s="545">
        <v>45301.0</v>
      </c>
      <c r="R27" s="540" t="s">
        <v>3579</v>
      </c>
      <c r="S27" s="547">
        <v>0.0</v>
      </c>
      <c r="T27" s="542" t="s">
        <v>3512</v>
      </c>
      <c r="U27" s="542" t="s">
        <v>3512</v>
      </c>
      <c r="V27" s="542"/>
      <c r="W27" s="537"/>
    </row>
    <row r="28">
      <c r="A28" s="17"/>
      <c r="B28" s="511"/>
      <c r="C28" s="534">
        <v>457428.0</v>
      </c>
      <c r="D28" s="513"/>
      <c r="E28" s="513"/>
      <c r="F28" s="513"/>
      <c r="G28" s="513"/>
      <c r="H28" s="513"/>
      <c r="I28" s="514"/>
      <c r="J28" s="513"/>
      <c r="K28" s="535" t="s">
        <v>1419</v>
      </c>
      <c r="L28" s="536">
        <f>857.19*4</f>
        <v>3428.76</v>
      </c>
      <c r="M28" s="517"/>
      <c r="N28" s="518"/>
      <c r="O28" s="513"/>
      <c r="P28" s="514"/>
      <c r="Q28" s="517"/>
      <c r="R28" s="513"/>
      <c r="S28" s="519"/>
      <c r="T28" s="514"/>
      <c r="U28" s="514"/>
      <c r="V28" s="514"/>
      <c r="W28" s="17"/>
    </row>
    <row r="29">
      <c r="A29" s="17"/>
      <c r="B29" s="511"/>
      <c r="C29" s="534">
        <v>457429.0</v>
      </c>
      <c r="D29" s="513"/>
      <c r="E29" s="513"/>
      <c r="F29" s="513"/>
      <c r="G29" s="513"/>
      <c r="H29" s="513"/>
      <c r="I29" s="514"/>
      <c r="J29" s="513"/>
      <c r="K29" s="535" t="s">
        <v>1420</v>
      </c>
      <c r="L29" s="536">
        <f>857.19*2</f>
        <v>1714.38</v>
      </c>
      <c r="M29" s="517"/>
      <c r="N29" s="518"/>
      <c r="O29" s="513"/>
      <c r="P29" s="514"/>
      <c r="Q29" s="517"/>
      <c r="R29" s="513"/>
      <c r="S29" s="519"/>
      <c r="T29" s="514"/>
      <c r="U29" s="514"/>
      <c r="V29" s="514"/>
      <c r="W29" s="17"/>
    </row>
    <row r="30">
      <c r="A30" s="17"/>
      <c r="B30" s="553">
        <v>16132.0</v>
      </c>
      <c r="C30" s="534">
        <v>457430.0</v>
      </c>
      <c r="D30" s="554" t="s">
        <v>1421</v>
      </c>
      <c r="E30" s="554" t="s">
        <v>1422</v>
      </c>
      <c r="F30" s="554" t="s">
        <v>3580</v>
      </c>
      <c r="G30" s="513"/>
      <c r="H30" s="554" t="s">
        <v>3581</v>
      </c>
      <c r="I30" s="555">
        <v>10.0</v>
      </c>
      <c r="J30" s="554" t="s">
        <v>3582</v>
      </c>
      <c r="K30" s="535" t="s">
        <v>1423</v>
      </c>
      <c r="L30" s="556">
        <v>857.19</v>
      </c>
      <c r="M30" s="557">
        <v>45667.0</v>
      </c>
      <c r="N30" s="558" t="s">
        <v>3583</v>
      </c>
      <c r="O30" s="554" t="s">
        <v>3584</v>
      </c>
      <c r="P30" s="555" t="s">
        <v>1424</v>
      </c>
      <c r="Q30" s="557">
        <v>45671.0</v>
      </c>
      <c r="R30" s="554" t="s">
        <v>3585</v>
      </c>
      <c r="S30" s="559">
        <v>8.14</v>
      </c>
      <c r="T30" s="555" t="s">
        <v>3512</v>
      </c>
      <c r="U30" s="555" t="s">
        <v>3586</v>
      </c>
      <c r="V30" s="555"/>
      <c r="W30" s="17"/>
    </row>
    <row r="31">
      <c r="A31" s="17"/>
      <c r="B31" s="511"/>
      <c r="C31" s="560">
        <v>457431.0</v>
      </c>
      <c r="D31" s="513"/>
      <c r="E31" s="513"/>
      <c r="F31" s="513"/>
      <c r="G31" s="513"/>
      <c r="H31" s="513"/>
      <c r="I31" s="514"/>
      <c r="J31" s="513"/>
      <c r="K31" s="535" t="s">
        <v>1426</v>
      </c>
      <c r="L31" s="536">
        <f>469.49*12</f>
        <v>5633.88</v>
      </c>
      <c r="M31" s="517"/>
      <c r="N31" s="518"/>
      <c r="O31" s="513"/>
      <c r="P31" s="514"/>
      <c r="Q31" s="517"/>
      <c r="R31" s="513"/>
      <c r="S31" s="519"/>
      <c r="T31" s="514"/>
      <c r="U31" s="514"/>
      <c r="V31" s="514"/>
      <c r="W31" s="17"/>
    </row>
    <row r="32">
      <c r="A32" s="17"/>
      <c r="B32" s="511"/>
      <c r="C32" s="77"/>
      <c r="D32" s="513"/>
      <c r="E32" s="513"/>
      <c r="F32" s="513"/>
      <c r="G32" s="513"/>
      <c r="H32" s="513"/>
      <c r="I32" s="514"/>
      <c r="J32" s="513"/>
      <c r="K32" s="535" t="s">
        <v>1394</v>
      </c>
      <c r="L32" s="550">
        <v>749.55</v>
      </c>
      <c r="M32" s="517"/>
      <c r="N32" s="518"/>
      <c r="O32" s="513"/>
      <c r="P32" s="514"/>
      <c r="Q32" s="517"/>
      <c r="R32" s="513"/>
      <c r="S32" s="519"/>
      <c r="T32" s="514"/>
      <c r="U32" s="514"/>
      <c r="V32" s="514"/>
      <c r="W32" s="17"/>
    </row>
    <row r="33">
      <c r="A33" s="17"/>
      <c r="B33" s="511"/>
      <c r="C33" s="534">
        <v>457432.0</v>
      </c>
      <c r="D33" s="513"/>
      <c r="E33" s="513"/>
      <c r="F33" s="513"/>
      <c r="G33" s="513"/>
      <c r="H33" s="513"/>
      <c r="I33" s="514"/>
      <c r="J33" s="513"/>
      <c r="K33" s="535"/>
      <c r="L33" s="536"/>
      <c r="M33" s="517"/>
      <c r="N33" s="518"/>
      <c r="O33" s="513"/>
      <c r="P33" s="514"/>
      <c r="Q33" s="517"/>
      <c r="R33" s="513"/>
      <c r="S33" s="519"/>
      <c r="T33" s="514"/>
      <c r="U33" s="514"/>
      <c r="V33" s="514"/>
      <c r="W33" s="17"/>
    </row>
    <row r="34">
      <c r="A34" s="267"/>
      <c r="B34" s="561">
        <v>15009.0</v>
      </c>
      <c r="C34" s="562">
        <v>457433.0</v>
      </c>
      <c r="D34" s="531" t="s">
        <v>1357</v>
      </c>
      <c r="E34" s="531" t="s">
        <v>999</v>
      </c>
      <c r="F34" s="531" t="s">
        <v>174</v>
      </c>
      <c r="G34" s="563"/>
      <c r="H34" s="531" t="s">
        <v>3587</v>
      </c>
      <c r="I34" s="533">
        <v>16.0</v>
      </c>
      <c r="J34" s="531" t="s">
        <v>3588</v>
      </c>
      <c r="K34" s="564" t="s">
        <v>1394</v>
      </c>
      <c r="L34" s="565">
        <v>749.55</v>
      </c>
      <c r="M34" s="566">
        <v>45671.0</v>
      </c>
      <c r="N34" s="530" t="s">
        <v>3589</v>
      </c>
      <c r="O34" s="531" t="s">
        <v>3532</v>
      </c>
      <c r="P34" s="533" t="s">
        <v>1428</v>
      </c>
      <c r="Q34" s="566">
        <v>45671.0</v>
      </c>
      <c r="R34" s="531" t="s">
        <v>3590</v>
      </c>
      <c r="S34" s="567">
        <v>0.0</v>
      </c>
      <c r="T34" s="533" t="s">
        <v>3512</v>
      </c>
      <c r="U34" s="533" t="s">
        <v>3512</v>
      </c>
      <c r="V34" s="533" t="s">
        <v>3591</v>
      </c>
      <c r="W34" s="267"/>
    </row>
    <row r="35">
      <c r="A35" s="568"/>
      <c r="B35" s="569" t="s">
        <v>1429</v>
      </c>
      <c r="C35" s="570">
        <v>457434.0</v>
      </c>
      <c r="D35" s="571" t="s">
        <v>1430</v>
      </c>
      <c r="E35" s="571" t="s">
        <v>165</v>
      </c>
      <c r="F35" s="571" t="s">
        <v>1431</v>
      </c>
      <c r="G35" s="572"/>
      <c r="H35" s="571" t="s">
        <v>3592</v>
      </c>
      <c r="I35" s="573" t="s">
        <v>3593</v>
      </c>
      <c r="J35" s="571" t="s">
        <v>3547</v>
      </c>
      <c r="K35" s="574" t="s">
        <v>1432</v>
      </c>
      <c r="L35" s="575">
        <v>209.27</v>
      </c>
      <c r="M35" s="576">
        <v>45671.0</v>
      </c>
      <c r="N35" s="577" t="s">
        <v>3594</v>
      </c>
      <c r="O35" s="578" t="s">
        <v>3595</v>
      </c>
      <c r="P35" s="573" t="s">
        <v>1433</v>
      </c>
      <c r="Q35" s="576">
        <v>45671.0</v>
      </c>
      <c r="R35" s="571" t="s">
        <v>3596</v>
      </c>
      <c r="S35" s="579">
        <v>0.0</v>
      </c>
      <c r="T35" s="573" t="s">
        <v>3512</v>
      </c>
      <c r="U35" s="573" t="s">
        <v>3512</v>
      </c>
      <c r="V35" s="580"/>
      <c r="W35" s="568"/>
    </row>
    <row r="36">
      <c r="A36" s="568"/>
      <c r="B36" s="77"/>
      <c r="C36" s="77"/>
      <c r="D36" s="77"/>
      <c r="E36" s="77"/>
      <c r="F36" s="77"/>
      <c r="G36" s="77"/>
      <c r="H36" s="77"/>
      <c r="I36" s="77"/>
      <c r="J36" s="77"/>
      <c r="K36" s="581" t="s">
        <v>1434</v>
      </c>
      <c r="L36" s="575">
        <v>809.31</v>
      </c>
      <c r="M36" s="77"/>
      <c r="N36" s="577" t="s">
        <v>3597</v>
      </c>
      <c r="O36" s="578" t="s">
        <v>3598</v>
      </c>
      <c r="P36" s="77"/>
      <c r="Q36" s="77"/>
      <c r="R36" s="77"/>
      <c r="S36" s="77"/>
      <c r="T36" s="77"/>
      <c r="U36" s="77"/>
      <c r="V36" s="580"/>
      <c r="W36" s="568"/>
    </row>
    <row r="37">
      <c r="A37" s="17"/>
      <c r="B37" s="511"/>
      <c r="C37" s="534">
        <v>457435.0</v>
      </c>
      <c r="D37" s="513"/>
      <c r="E37" s="513"/>
      <c r="F37" s="513"/>
      <c r="G37" s="513"/>
      <c r="H37" s="513"/>
      <c r="I37" s="514"/>
      <c r="J37" s="513"/>
      <c r="K37" s="535" t="s">
        <v>1437</v>
      </c>
      <c r="L37" s="536">
        <f>396.64*2</f>
        <v>793.28</v>
      </c>
      <c r="M37" s="517"/>
      <c r="N37" s="518"/>
      <c r="O37" s="513"/>
      <c r="P37" s="514"/>
      <c r="Q37" s="517"/>
      <c r="R37" s="513"/>
      <c r="S37" s="519"/>
      <c r="T37" s="514"/>
      <c r="U37" s="514"/>
      <c r="V37" s="514"/>
      <c r="W37" s="17"/>
    </row>
    <row r="38">
      <c r="A38" s="17"/>
      <c r="B38" s="511"/>
      <c r="C38" s="534">
        <v>457436.0</v>
      </c>
      <c r="D38" s="513"/>
      <c r="E38" s="513"/>
      <c r="F38" s="513"/>
      <c r="G38" s="513"/>
      <c r="H38" s="513"/>
      <c r="I38" s="514"/>
      <c r="J38" s="513"/>
      <c r="K38" s="535" t="s">
        <v>1394</v>
      </c>
      <c r="L38" s="550">
        <v>749.55</v>
      </c>
      <c r="M38" s="517"/>
      <c r="N38" s="518"/>
      <c r="O38" s="513"/>
      <c r="P38" s="514"/>
      <c r="Q38" s="517"/>
      <c r="R38" s="513"/>
      <c r="S38" s="519"/>
      <c r="T38" s="514"/>
      <c r="U38" s="514"/>
      <c r="V38" s="514"/>
      <c r="W38" s="17"/>
    </row>
    <row r="39">
      <c r="A39" s="17"/>
      <c r="B39" s="511"/>
      <c r="C39" s="512">
        <v>457437.0</v>
      </c>
      <c r="D39" s="513"/>
      <c r="E39" s="513"/>
      <c r="F39" s="513"/>
      <c r="G39" s="513"/>
      <c r="H39" s="513"/>
      <c r="I39" s="514"/>
      <c r="J39" s="513"/>
      <c r="K39" s="551" t="s">
        <v>69</v>
      </c>
      <c r="L39" s="552">
        <v>0.0</v>
      </c>
      <c r="M39" s="517"/>
      <c r="N39" s="518"/>
      <c r="O39" s="513"/>
      <c r="P39" s="514"/>
      <c r="Q39" s="517"/>
      <c r="R39" s="513"/>
      <c r="S39" s="519"/>
      <c r="T39" s="514"/>
      <c r="U39" s="514"/>
      <c r="V39" s="514"/>
      <c r="W39" s="17"/>
    </row>
    <row r="40">
      <c r="A40" s="17"/>
      <c r="B40" s="511"/>
      <c r="C40" s="534">
        <v>457438.0</v>
      </c>
      <c r="D40" s="513"/>
      <c r="E40" s="513"/>
      <c r="F40" s="513"/>
      <c r="G40" s="513"/>
      <c r="H40" s="513"/>
      <c r="I40" s="514"/>
      <c r="J40" s="513"/>
      <c r="K40" s="535" t="s">
        <v>1438</v>
      </c>
      <c r="L40" s="550">
        <v>1225.98</v>
      </c>
      <c r="M40" s="517"/>
      <c r="N40" s="518"/>
      <c r="O40" s="513"/>
      <c r="P40" s="514"/>
      <c r="Q40" s="517"/>
      <c r="R40" s="513"/>
      <c r="S40" s="519"/>
      <c r="T40" s="514"/>
      <c r="U40" s="514"/>
      <c r="V40" s="514"/>
      <c r="W40" s="17"/>
    </row>
    <row r="41">
      <c r="A41" s="267"/>
      <c r="B41" s="561">
        <v>16062.0</v>
      </c>
      <c r="C41" s="562">
        <v>457439.0</v>
      </c>
      <c r="D41" s="531" t="s">
        <v>221</v>
      </c>
      <c r="E41" s="531" t="s">
        <v>222</v>
      </c>
      <c r="F41" s="531" t="s">
        <v>223</v>
      </c>
      <c r="G41" s="563"/>
      <c r="H41" s="531" t="s">
        <v>3599</v>
      </c>
      <c r="I41" s="533">
        <v>6.0</v>
      </c>
      <c r="J41" s="531" t="s">
        <v>3600</v>
      </c>
      <c r="K41" s="564" t="s">
        <v>1423</v>
      </c>
      <c r="L41" s="565">
        <v>857.19</v>
      </c>
      <c r="M41" s="566">
        <v>45671.0</v>
      </c>
      <c r="N41" s="530" t="s">
        <v>3601</v>
      </c>
      <c r="O41" s="531" t="s">
        <v>3584</v>
      </c>
      <c r="P41" s="533" t="s">
        <v>1439</v>
      </c>
      <c r="Q41" s="566">
        <v>45671.0</v>
      </c>
      <c r="R41" s="531" t="s">
        <v>3602</v>
      </c>
      <c r="S41" s="567">
        <v>0.0</v>
      </c>
      <c r="T41" s="533" t="s">
        <v>3512</v>
      </c>
      <c r="U41" s="533" t="s">
        <v>3512</v>
      </c>
      <c r="V41" s="533"/>
      <c r="W41" s="267"/>
    </row>
    <row r="42">
      <c r="A42" s="499"/>
      <c r="B42" s="500" t="s">
        <v>1440</v>
      </c>
      <c r="C42" s="501">
        <v>457440.0</v>
      </c>
      <c r="D42" s="502" t="s">
        <v>1899</v>
      </c>
      <c r="E42" s="502" t="s">
        <v>3603</v>
      </c>
      <c r="F42" s="502" t="s">
        <v>3604</v>
      </c>
      <c r="G42" s="503"/>
      <c r="H42" s="582" t="s">
        <v>3605</v>
      </c>
      <c r="I42" s="106"/>
      <c r="J42" s="107"/>
      <c r="K42" s="548" t="s">
        <v>1349</v>
      </c>
      <c r="L42" s="549">
        <v>396.64</v>
      </c>
      <c r="M42" s="507">
        <v>45671.0</v>
      </c>
      <c r="N42" s="508" t="s">
        <v>3606</v>
      </c>
      <c r="O42" s="502" t="s">
        <v>3510</v>
      </c>
      <c r="P42" s="504" t="s">
        <v>1442</v>
      </c>
      <c r="Q42" s="507">
        <v>45671.0</v>
      </c>
      <c r="R42" s="502" t="s">
        <v>3607</v>
      </c>
      <c r="S42" s="509">
        <v>0.0</v>
      </c>
      <c r="T42" s="504" t="s">
        <v>3512</v>
      </c>
      <c r="U42" s="504" t="s">
        <v>3512</v>
      </c>
      <c r="V42" s="504"/>
      <c r="W42" s="499"/>
    </row>
    <row r="43">
      <c r="A43" s="17"/>
      <c r="B43" s="553">
        <v>15446.0</v>
      </c>
      <c r="C43" s="534">
        <v>457441.0</v>
      </c>
      <c r="D43" s="583" t="s">
        <v>1443</v>
      </c>
      <c r="E43" s="535" t="s">
        <v>437</v>
      </c>
      <c r="F43" s="535" t="s">
        <v>1244</v>
      </c>
      <c r="G43" s="513"/>
      <c r="H43" s="554" t="s">
        <v>3608</v>
      </c>
      <c r="I43" s="555">
        <v>8.0</v>
      </c>
      <c r="J43" s="554" t="s">
        <v>3609</v>
      </c>
      <c r="K43" s="535" t="s">
        <v>1394</v>
      </c>
      <c r="L43" s="556">
        <v>749.55</v>
      </c>
      <c r="M43" s="557">
        <v>45672.0</v>
      </c>
      <c r="N43" s="558" t="s">
        <v>3610</v>
      </c>
      <c r="O43" s="554" t="s">
        <v>3532</v>
      </c>
      <c r="P43" s="555" t="s">
        <v>1444</v>
      </c>
      <c r="Q43" s="557">
        <v>45672.0</v>
      </c>
      <c r="R43" s="554" t="s">
        <v>3611</v>
      </c>
      <c r="S43" s="559">
        <v>0.0</v>
      </c>
      <c r="T43" s="555" t="s">
        <v>3571</v>
      </c>
      <c r="U43" s="555" t="s">
        <v>3571</v>
      </c>
      <c r="V43" s="555"/>
      <c r="W43" s="17"/>
    </row>
    <row r="44">
      <c r="A44" s="499"/>
      <c r="B44" s="500" t="s">
        <v>1445</v>
      </c>
      <c r="C44" s="501">
        <v>457442.0</v>
      </c>
      <c r="D44" s="502" t="s">
        <v>1446</v>
      </c>
      <c r="E44" s="502" t="s">
        <v>1447</v>
      </c>
      <c r="F44" s="502" t="s">
        <v>342</v>
      </c>
      <c r="G44" s="503"/>
      <c r="H44" s="502" t="s">
        <v>3612</v>
      </c>
      <c r="I44" s="510"/>
      <c r="J44" s="502" t="s">
        <v>3613</v>
      </c>
      <c r="K44" s="548" t="s">
        <v>1349</v>
      </c>
      <c r="L44" s="549">
        <v>396.64</v>
      </c>
      <c r="M44" s="507">
        <v>45672.0</v>
      </c>
      <c r="N44" s="508" t="s">
        <v>3614</v>
      </c>
      <c r="O44" s="502" t="s">
        <v>3510</v>
      </c>
      <c r="P44" s="504" t="s">
        <v>1448</v>
      </c>
      <c r="Q44" s="507">
        <v>45672.0</v>
      </c>
      <c r="R44" s="502" t="s">
        <v>3615</v>
      </c>
      <c r="S44" s="509">
        <v>0.0</v>
      </c>
      <c r="T44" s="504" t="s">
        <v>3512</v>
      </c>
      <c r="U44" s="504" t="s">
        <v>3512</v>
      </c>
      <c r="V44" s="504"/>
      <c r="W44" s="499"/>
    </row>
    <row r="45">
      <c r="A45" s="17"/>
      <c r="B45" s="511"/>
      <c r="C45" s="512">
        <v>457443.0</v>
      </c>
      <c r="D45" s="513"/>
      <c r="E45" s="513"/>
      <c r="F45" s="513"/>
      <c r="G45" s="513"/>
      <c r="H45" s="513"/>
      <c r="I45" s="514"/>
      <c r="J45" s="513"/>
      <c r="K45" s="551" t="s">
        <v>69</v>
      </c>
      <c r="L45" s="552">
        <v>0.0</v>
      </c>
      <c r="M45" s="517"/>
      <c r="N45" s="518"/>
      <c r="O45" s="513"/>
      <c r="P45" s="514"/>
      <c r="Q45" s="517"/>
      <c r="R45" s="513"/>
      <c r="S45" s="519"/>
      <c r="T45" s="514"/>
      <c r="U45" s="514"/>
      <c r="V45" s="514"/>
      <c r="W45" s="17"/>
    </row>
    <row r="46">
      <c r="A46" s="499"/>
      <c r="B46" s="500" t="s">
        <v>1449</v>
      </c>
      <c r="C46" s="501">
        <v>457444.0</v>
      </c>
      <c r="D46" s="502" t="s">
        <v>3616</v>
      </c>
      <c r="E46" s="502" t="s">
        <v>105</v>
      </c>
      <c r="F46" s="502" t="s">
        <v>238</v>
      </c>
      <c r="G46" s="503"/>
      <c r="H46" s="502" t="s">
        <v>3617</v>
      </c>
      <c r="I46" s="510"/>
      <c r="J46" s="502" t="s">
        <v>3618</v>
      </c>
      <c r="K46" s="548" t="s">
        <v>1349</v>
      </c>
      <c r="L46" s="549">
        <v>396.64</v>
      </c>
      <c r="M46" s="507">
        <v>45672.0</v>
      </c>
      <c r="N46" s="508" t="s">
        <v>3619</v>
      </c>
      <c r="O46" s="502" t="s">
        <v>3510</v>
      </c>
      <c r="P46" s="504" t="s">
        <v>1451</v>
      </c>
      <c r="Q46" s="507">
        <v>45674.0</v>
      </c>
      <c r="R46" s="502" t="s">
        <v>3620</v>
      </c>
      <c r="S46" s="509">
        <v>0.0</v>
      </c>
      <c r="T46" s="504" t="s">
        <v>3512</v>
      </c>
      <c r="U46" s="504" t="s">
        <v>3512</v>
      </c>
      <c r="V46" s="504"/>
      <c r="W46" s="499"/>
    </row>
    <row r="47">
      <c r="A47" s="17"/>
      <c r="B47" s="511"/>
      <c r="C47" s="512">
        <v>457445.0</v>
      </c>
      <c r="D47" s="513"/>
      <c r="E47" s="513"/>
      <c r="F47" s="513"/>
      <c r="G47" s="513"/>
      <c r="H47" s="513"/>
      <c r="I47" s="514"/>
      <c r="J47" s="513"/>
      <c r="K47" s="551" t="s">
        <v>69</v>
      </c>
      <c r="L47" s="552">
        <v>0.0</v>
      </c>
      <c r="M47" s="517"/>
      <c r="N47" s="518"/>
      <c r="O47" s="513"/>
      <c r="P47" s="514"/>
      <c r="Q47" s="517"/>
      <c r="R47" s="513"/>
      <c r="S47" s="519"/>
      <c r="T47" s="514"/>
      <c r="U47" s="514"/>
      <c r="V47" s="514"/>
      <c r="W47" s="17"/>
    </row>
    <row r="48">
      <c r="A48" s="17"/>
      <c r="B48" s="511"/>
      <c r="C48" s="560">
        <v>457446.0</v>
      </c>
      <c r="D48" s="513"/>
      <c r="E48" s="513"/>
      <c r="F48" s="513"/>
      <c r="G48" s="513"/>
      <c r="H48" s="513"/>
      <c r="I48" s="514"/>
      <c r="J48" s="513"/>
      <c r="K48" s="535" t="s">
        <v>1453</v>
      </c>
      <c r="L48" s="536">
        <f>3861.45*6</f>
        <v>23168.7</v>
      </c>
      <c r="M48" s="517"/>
      <c r="N48" s="558"/>
      <c r="O48" s="513"/>
      <c r="P48" s="514"/>
      <c r="Q48" s="517"/>
      <c r="R48" s="513"/>
      <c r="S48" s="519"/>
      <c r="T48" s="514"/>
      <c r="U48" s="514"/>
      <c r="V48" s="514"/>
      <c r="W48" s="17"/>
    </row>
    <row r="49">
      <c r="A49" s="17"/>
      <c r="B49" s="511"/>
      <c r="C49" s="104"/>
      <c r="D49" s="513"/>
      <c r="E49" s="513"/>
      <c r="F49" s="513"/>
      <c r="G49" s="513"/>
      <c r="H49" s="513"/>
      <c r="I49" s="514"/>
      <c r="J49" s="513"/>
      <c r="K49" s="535" t="s">
        <v>1454</v>
      </c>
      <c r="L49" s="536">
        <f>1930.72*14</f>
        <v>27030.08</v>
      </c>
      <c r="M49" s="517"/>
      <c r="N49" s="518"/>
      <c r="O49" s="513"/>
      <c r="P49" s="514"/>
      <c r="Q49" s="517"/>
      <c r="R49" s="513"/>
      <c r="S49" s="519"/>
      <c r="T49" s="514"/>
      <c r="U49" s="514"/>
      <c r="V49" s="514"/>
      <c r="W49" s="17"/>
    </row>
    <row r="50">
      <c r="A50" s="17"/>
      <c r="B50" s="511"/>
      <c r="C50" s="77"/>
      <c r="D50" s="513"/>
      <c r="E50" s="513"/>
      <c r="F50" s="513"/>
      <c r="G50" s="513"/>
      <c r="H50" s="513"/>
      <c r="I50" s="514"/>
      <c r="J50" s="513"/>
      <c r="K50" s="535" t="s">
        <v>1455</v>
      </c>
      <c r="L50" s="536">
        <f>857.19*20</f>
        <v>17143.8</v>
      </c>
      <c r="M50" s="517"/>
      <c r="N50" s="518"/>
      <c r="O50" s="513"/>
      <c r="P50" s="514"/>
      <c r="Q50" s="517"/>
      <c r="R50" s="513"/>
      <c r="S50" s="519"/>
      <c r="T50" s="514"/>
      <c r="U50" s="514"/>
      <c r="V50" s="514"/>
      <c r="W50" s="17"/>
    </row>
    <row r="51" ht="42.0" customHeight="1">
      <c r="A51" s="568"/>
      <c r="B51" s="569">
        <v>16289.0</v>
      </c>
      <c r="C51" s="570">
        <v>457447.0</v>
      </c>
      <c r="D51" s="571" t="s">
        <v>1456</v>
      </c>
      <c r="E51" s="571" t="s">
        <v>451</v>
      </c>
      <c r="F51" s="571" t="s">
        <v>1048</v>
      </c>
      <c r="G51" s="572"/>
      <c r="H51" s="584" t="s">
        <v>3621</v>
      </c>
      <c r="I51" s="573" t="s">
        <v>3622</v>
      </c>
      <c r="J51" s="571" t="s">
        <v>3623</v>
      </c>
      <c r="K51" s="574" t="s">
        <v>1432</v>
      </c>
      <c r="L51" s="575">
        <v>209.27</v>
      </c>
      <c r="M51" s="576">
        <v>45672.0</v>
      </c>
      <c r="N51" s="577" t="s">
        <v>3624</v>
      </c>
      <c r="O51" s="578" t="s">
        <v>3595</v>
      </c>
      <c r="P51" s="573" t="s">
        <v>1457</v>
      </c>
      <c r="Q51" s="576">
        <v>45672.0</v>
      </c>
      <c r="R51" s="571" t="s">
        <v>3625</v>
      </c>
      <c r="S51" s="579">
        <v>0.0</v>
      </c>
      <c r="T51" s="573" t="s">
        <v>3512</v>
      </c>
      <c r="U51" s="573" t="s">
        <v>3512</v>
      </c>
      <c r="V51" s="580"/>
      <c r="W51" s="568"/>
    </row>
    <row r="52">
      <c r="A52" s="568"/>
      <c r="B52" s="77"/>
      <c r="C52" s="77"/>
      <c r="D52" s="77"/>
      <c r="E52" s="77"/>
      <c r="F52" s="77"/>
      <c r="G52" s="77"/>
      <c r="H52" s="77"/>
      <c r="I52" s="77"/>
      <c r="J52" s="77"/>
      <c r="K52" s="574" t="s">
        <v>1458</v>
      </c>
      <c r="L52" s="575">
        <v>92.56</v>
      </c>
      <c r="M52" s="77"/>
      <c r="N52" s="577" t="s">
        <v>3626</v>
      </c>
      <c r="O52" s="578" t="s">
        <v>3535</v>
      </c>
      <c r="P52" s="77"/>
      <c r="Q52" s="77"/>
      <c r="R52" s="77"/>
      <c r="S52" s="77"/>
      <c r="T52" s="77"/>
      <c r="U52" s="77"/>
      <c r="V52" s="580"/>
      <c r="W52" s="568"/>
    </row>
    <row r="53">
      <c r="A53" s="499"/>
      <c r="B53" s="500" t="s">
        <v>1459</v>
      </c>
      <c r="C53" s="501">
        <v>457448.0</v>
      </c>
      <c r="D53" s="502" t="s">
        <v>1460</v>
      </c>
      <c r="E53" s="502" t="s">
        <v>650</v>
      </c>
      <c r="F53" s="502" t="s">
        <v>346</v>
      </c>
      <c r="G53" s="503"/>
      <c r="H53" s="502" t="s">
        <v>3627</v>
      </c>
      <c r="I53" s="510"/>
      <c r="J53" s="502" t="s">
        <v>3628</v>
      </c>
      <c r="K53" s="548" t="s">
        <v>1365</v>
      </c>
      <c r="L53" s="506">
        <f>396.64*4</f>
        <v>1586.56</v>
      </c>
      <c r="M53" s="507">
        <v>45672.0</v>
      </c>
      <c r="N53" s="508" t="s">
        <v>3629</v>
      </c>
      <c r="O53" s="502" t="s">
        <v>3510</v>
      </c>
      <c r="P53" s="504" t="s">
        <v>1461</v>
      </c>
      <c r="Q53" s="507">
        <v>45672.0</v>
      </c>
      <c r="R53" s="502" t="s">
        <v>3630</v>
      </c>
      <c r="S53" s="509">
        <v>0.0</v>
      </c>
      <c r="T53" s="504" t="s">
        <v>3512</v>
      </c>
      <c r="U53" s="504" t="s">
        <v>3512</v>
      </c>
      <c r="V53" s="504"/>
      <c r="W53" s="499"/>
    </row>
    <row r="54">
      <c r="A54" s="17"/>
      <c r="B54" s="511"/>
      <c r="C54" s="512">
        <v>457449.0</v>
      </c>
      <c r="D54" s="513"/>
      <c r="E54" s="513"/>
      <c r="F54" s="513"/>
      <c r="G54" s="513"/>
      <c r="H54" s="513"/>
      <c r="I54" s="514"/>
      <c r="J54" s="513"/>
      <c r="K54" s="551" t="s">
        <v>69</v>
      </c>
      <c r="L54" s="552">
        <v>0.0</v>
      </c>
      <c r="M54" s="517"/>
      <c r="N54" s="518"/>
      <c r="O54" s="513"/>
      <c r="P54" s="514"/>
      <c r="Q54" s="517"/>
      <c r="R54" s="513"/>
      <c r="S54" s="519"/>
      <c r="T54" s="514"/>
      <c r="U54" s="514"/>
      <c r="V54" s="514"/>
      <c r="W54" s="17"/>
    </row>
    <row r="55">
      <c r="A55" s="499"/>
      <c r="B55" s="500" t="s">
        <v>3631</v>
      </c>
      <c r="C55" s="501">
        <v>457450.0</v>
      </c>
      <c r="D55" s="502" t="s">
        <v>1463</v>
      </c>
      <c r="E55" s="502" t="s">
        <v>587</v>
      </c>
      <c r="F55" s="502" t="s">
        <v>1464</v>
      </c>
      <c r="G55" s="503"/>
      <c r="H55" s="502" t="s">
        <v>3632</v>
      </c>
      <c r="I55" s="510"/>
      <c r="J55" s="502" t="s">
        <v>3633</v>
      </c>
      <c r="K55" s="548" t="s">
        <v>1465</v>
      </c>
      <c r="L55" s="506">
        <f>396.64*5</f>
        <v>1983.2</v>
      </c>
      <c r="M55" s="507">
        <v>45674.0</v>
      </c>
      <c r="N55" s="508" t="s">
        <v>3634</v>
      </c>
      <c r="O55" s="502" t="s">
        <v>3510</v>
      </c>
      <c r="P55" s="504" t="s">
        <v>1466</v>
      </c>
      <c r="Q55" s="507">
        <v>45674.0</v>
      </c>
      <c r="R55" s="502" t="s">
        <v>3635</v>
      </c>
      <c r="S55" s="509">
        <v>0.0</v>
      </c>
      <c r="T55" s="504" t="s">
        <v>3512</v>
      </c>
      <c r="U55" s="504" t="s">
        <v>3512</v>
      </c>
      <c r="V55" s="504"/>
      <c r="W55" s="499"/>
    </row>
    <row r="56">
      <c r="A56" s="499"/>
      <c r="B56" s="500" t="s">
        <v>1467</v>
      </c>
      <c r="C56" s="504">
        <v>460001.0</v>
      </c>
      <c r="D56" s="502" t="s">
        <v>1120</v>
      </c>
      <c r="E56" s="502" t="s">
        <v>105</v>
      </c>
      <c r="F56" s="502" t="s">
        <v>1469</v>
      </c>
      <c r="G56" s="503"/>
      <c r="H56" s="521" t="s">
        <v>3636</v>
      </c>
      <c r="I56" s="106"/>
      <c r="J56" s="107"/>
      <c r="K56" s="548" t="s">
        <v>1349</v>
      </c>
      <c r="L56" s="549">
        <v>396.64</v>
      </c>
      <c r="M56" s="507">
        <v>45659.0</v>
      </c>
      <c r="N56" s="508" t="s">
        <v>3637</v>
      </c>
      <c r="O56" s="502" t="s">
        <v>3510</v>
      </c>
      <c r="P56" s="504" t="s">
        <v>1470</v>
      </c>
      <c r="Q56" s="507">
        <v>45659.0</v>
      </c>
      <c r="R56" s="502" t="s">
        <v>3638</v>
      </c>
      <c r="S56" s="509">
        <v>0.0</v>
      </c>
      <c r="T56" s="504" t="s">
        <v>3512</v>
      </c>
      <c r="U56" s="504" t="s">
        <v>3512</v>
      </c>
      <c r="V56" s="504"/>
      <c r="W56" s="499"/>
    </row>
    <row r="57">
      <c r="A57" s="537"/>
      <c r="B57" s="538">
        <v>14307.0</v>
      </c>
      <c r="C57" s="542">
        <v>460002.0</v>
      </c>
      <c r="D57" s="540" t="s">
        <v>1471</v>
      </c>
      <c r="E57" s="540" t="s">
        <v>1472</v>
      </c>
      <c r="F57" s="540" t="s">
        <v>395</v>
      </c>
      <c r="G57" s="541"/>
      <c r="H57" s="540" t="s">
        <v>3639</v>
      </c>
      <c r="I57" s="542">
        <v>4.0</v>
      </c>
      <c r="J57" s="540" t="s">
        <v>3640</v>
      </c>
      <c r="K57" s="543" t="s">
        <v>1394</v>
      </c>
      <c r="L57" s="544">
        <v>749.55</v>
      </c>
      <c r="M57" s="545">
        <v>45660.0</v>
      </c>
      <c r="N57" s="546" t="s">
        <v>3641</v>
      </c>
      <c r="O57" s="540" t="s">
        <v>3642</v>
      </c>
      <c r="P57" s="542" t="s">
        <v>1473</v>
      </c>
      <c r="Q57" s="545">
        <v>45660.0</v>
      </c>
      <c r="R57" s="540" t="s">
        <v>3643</v>
      </c>
      <c r="S57" s="547">
        <v>0.0</v>
      </c>
      <c r="T57" s="542" t="s">
        <v>3512</v>
      </c>
      <c r="U57" s="542" t="s">
        <v>3512</v>
      </c>
      <c r="V57" s="542"/>
      <c r="W57" s="537"/>
    </row>
    <row r="58">
      <c r="A58" s="568"/>
      <c r="B58" s="585">
        <v>16398.0</v>
      </c>
      <c r="C58" s="580">
        <v>460003.0</v>
      </c>
      <c r="D58" s="578" t="s">
        <v>3644</v>
      </c>
      <c r="E58" s="578" t="s">
        <v>65</v>
      </c>
      <c r="F58" s="578" t="s">
        <v>1475</v>
      </c>
      <c r="G58" s="586"/>
      <c r="H58" s="578" t="s">
        <v>3645</v>
      </c>
      <c r="I58" s="580" t="s">
        <v>3646</v>
      </c>
      <c r="J58" s="578" t="s">
        <v>3647</v>
      </c>
      <c r="K58" s="578" t="s">
        <v>1434</v>
      </c>
      <c r="L58" s="587">
        <v>809.31</v>
      </c>
      <c r="M58" s="588">
        <v>45670.0</v>
      </c>
      <c r="N58" s="577" t="s">
        <v>3648</v>
      </c>
      <c r="O58" s="578" t="s">
        <v>3598</v>
      </c>
      <c r="P58" s="580" t="s">
        <v>1476</v>
      </c>
      <c r="Q58" s="588">
        <v>45670.0</v>
      </c>
      <c r="R58" s="578" t="s">
        <v>3649</v>
      </c>
      <c r="S58" s="589">
        <v>0.0</v>
      </c>
      <c r="T58" s="580" t="s">
        <v>3512</v>
      </c>
      <c r="U58" s="580" t="s">
        <v>3512</v>
      </c>
      <c r="V58" s="580"/>
      <c r="W58" s="568"/>
    </row>
    <row r="59">
      <c r="A59" s="568"/>
      <c r="B59" s="585">
        <v>16399.0</v>
      </c>
      <c r="C59" s="580">
        <v>460004.0</v>
      </c>
      <c r="D59" s="578" t="s">
        <v>3644</v>
      </c>
      <c r="E59" s="578" t="s">
        <v>65</v>
      </c>
      <c r="F59" s="578" t="s">
        <v>1475</v>
      </c>
      <c r="G59" s="586"/>
      <c r="H59" s="578" t="s">
        <v>3645</v>
      </c>
      <c r="I59" s="580">
        <v>45.0</v>
      </c>
      <c r="J59" s="578" t="s">
        <v>3647</v>
      </c>
      <c r="K59" s="578" t="s">
        <v>1434</v>
      </c>
      <c r="L59" s="587">
        <v>809.31</v>
      </c>
      <c r="M59" s="588">
        <v>45670.0</v>
      </c>
      <c r="N59" s="577" t="s">
        <v>3650</v>
      </c>
      <c r="O59" s="578" t="s">
        <v>3598</v>
      </c>
      <c r="P59" s="580" t="s">
        <v>1477</v>
      </c>
      <c r="Q59" s="588">
        <v>45670.0</v>
      </c>
      <c r="R59" s="578" t="s">
        <v>3651</v>
      </c>
      <c r="S59" s="589">
        <v>0.0</v>
      </c>
      <c r="T59" s="580" t="s">
        <v>3512</v>
      </c>
      <c r="U59" s="580" t="s">
        <v>3512</v>
      </c>
      <c r="V59" s="580"/>
      <c r="W59" s="568"/>
    </row>
    <row r="60">
      <c r="A60" s="17"/>
      <c r="B60" s="511"/>
      <c r="C60" s="590">
        <v>460005.0</v>
      </c>
      <c r="D60" s="513"/>
      <c r="E60" s="513"/>
      <c r="F60" s="513"/>
      <c r="G60" s="513"/>
      <c r="H60" s="513"/>
      <c r="I60" s="514"/>
      <c r="J60" s="513"/>
      <c r="K60" s="591" t="s">
        <v>69</v>
      </c>
      <c r="L60" s="592">
        <v>0.0</v>
      </c>
      <c r="M60" s="517"/>
      <c r="N60" s="518"/>
      <c r="O60" s="513"/>
      <c r="P60" s="514"/>
      <c r="Q60" s="517"/>
      <c r="R60" s="513"/>
      <c r="S60" s="519"/>
      <c r="T60" s="514"/>
      <c r="U60" s="514"/>
      <c r="V60" s="514"/>
      <c r="W60" s="17"/>
    </row>
    <row r="61" ht="36.0" customHeight="1">
      <c r="A61" s="568"/>
      <c r="B61" s="569">
        <v>16211.0</v>
      </c>
      <c r="C61" s="573">
        <v>460006.0</v>
      </c>
      <c r="D61" s="571" t="s">
        <v>1479</v>
      </c>
      <c r="E61" s="571" t="s">
        <v>693</v>
      </c>
      <c r="F61" s="571" t="s">
        <v>3652</v>
      </c>
      <c r="G61" s="572"/>
      <c r="H61" s="584" t="s">
        <v>3653</v>
      </c>
      <c r="I61" s="593" t="s">
        <v>3654</v>
      </c>
      <c r="J61" s="571" t="s">
        <v>3655</v>
      </c>
      <c r="K61" s="574" t="s">
        <v>1432</v>
      </c>
      <c r="L61" s="575">
        <v>209.27</v>
      </c>
      <c r="M61" s="576">
        <v>45670.0</v>
      </c>
      <c r="N61" s="577" t="s">
        <v>3656</v>
      </c>
      <c r="O61" s="578" t="s">
        <v>3595</v>
      </c>
      <c r="P61" s="573" t="s">
        <v>1481</v>
      </c>
      <c r="Q61" s="576">
        <v>45670.0</v>
      </c>
      <c r="R61" s="571" t="s">
        <v>3657</v>
      </c>
      <c r="S61" s="579">
        <v>4.38</v>
      </c>
      <c r="T61" s="573" t="s">
        <v>3512</v>
      </c>
      <c r="U61" s="573" t="s">
        <v>3512</v>
      </c>
      <c r="V61" s="580"/>
      <c r="W61" s="568"/>
    </row>
    <row r="62" ht="30.0" customHeight="1">
      <c r="A62" s="568"/>
      <c r="B62" s="77"/>
      <c r="C62" s="77"/>
      <c r="D62" s="77"/>
      <c r="E62" s="77"/>
      <c r="F62" s="77"/>
      <c r="G62" s="77"/>
      <c r="H62" s="77"/>
      <c r="I62" s="77"/>
      <c r="J62" s="77"/>
      <c r="K62" s="574" t="s">
        <v>1378</v>
      </c>
      <c r="L62" s="575">
        <v>92.56</v>
      </c>
      <c r="M62" s="77"/>
      <c r="N62" s="577" t="s">
        <v>3658</v>
      </c>
      <c r="O62" s="578" t="s">
        <v>3535</v>
      </c>
      <c r="P62" s="104"/>
      <c r="Q62" s="77"/>
      <c r="R62" s="77"/>
      <c r="S62" s="77"/>
      <c r="T62" s="77"/>
      <c r="U62" s="77"/>
      <c r="V62" s="580"/>
      <c r="W62" s="568"/>
    </row>
    <row r="63">
      <c r="A63" s="499"/>
      <c r="B63" s="500" t="s">
        <v>1482</v>
      </c>
      <c r="C63" s="504">
        <v>460007.0</v>
      </c>
      <c r="D63" s="502" t="s">
        <v>1483</v>
      </c>
      <c r="E63" s="502" t="s">
        <v>451</v>
      </c>
      <c r="F63" s="502" t="s">
        <v>655</v>
      </c>
      <c r="G63" s="503"/>
      <c r="H63" s="502" t="s">
        <v>3659</v>
      </c>
      <c r="I63" s="510"/>
      <c r="J63" s="502" t="s">
        <v>3623</v>
      </c>
      <c r="K63" s="548" t="s">
        <v>1415</v>
      </c>
      <c r="L63" s="506">
        <f>396.64*8</f>
        <v>3173.12</v>
      </c>
      <c r="M63" s="507">
        <v>45673.0</v>
      </c>
      <c r="N63" s="508" t="s">
        <v>3660</v>
      </c>
      <c r="O63" s="502" t="s">
        <v>3510</v>
      </c>
      <c r="P63" s="594" t="s">
        <v>1484</v>
      </c>
      <c r="Q63" s="507">
        <v>45673.0</v>
      </c>
      <c r="R63" s="502" t="s">
        <v>3661</v>
      </c>
      <c r="S63" s="509">
        <v>0.0</v>
      </c>
      <c r="T63" s="504" t="s">
        <v>3512</v>
      </c>
      <c r="U63" s="504" t="s">
        <v>3512</v>
      </c>
      <c r="V63" s="504"/>
      <c r="W63" s="499"/>
    </row>
    <row r="64">
      <c r="A64" s="499"/>
      <c r="B64" s="500" t="s">
        <v>1485</v>
      </c>
      <c r="C64" s="504">
        <v>460008.0</v>
      </c>
      <c r="D64" s="502" t="s">
        <v>762</v>
      </c>
      <c r="E64" s="502" t="s">
        <v>99</v>
      </c>
      <c r="F64" s="502" t="s">
        <v>100</v>
      </c>
      <c r="G64" s="503"/>
      <c r="H64" s="521" t="s">
        <v>3662</v>
      </c>
      <c r="I64" s="106"/>
      <c r="J64" s="107"/>
      <c r="K64" s="502" t="s">
        <v>1486</v>
      </c>
      <c r="L64" s="595">
        <f>396.64*13</f>
        <v>5156.32</v>
      </c>
      <c r="M64" s="507">
        <v>45673.0</v>
      </c>
      <c r="N64" s="508" t="s">
        <v>3663</v>
      </c>
      <c r="O64" s="502" t="s">
        <v>3510</v>
      </c>
      <c r="P64" s="504" t="s">
        <v>1487</v>
      </c>
      <c r="Q64" s="507">
        <v>45673.0</v>
      </c>
      <c r="R64" s="502" t="s">
        <v>3664</v>
      </c>
      <c r="S64" s="509">
        <v>0.0</v>
      </c>
      <c r="T64" s="504" t="s">
        <v>3512</v>
      </c>
      <c r="U64" s="504" t="s">
        <v>3512</v>
      </c>
      <c r="V64" s="504"/>
      <c r="W64" s="499"/>
    </row>
    <row r="65">
      <c r="A65" s="499"/>
      <c r="B65" s="500" t="s">
        <v>1488</v>
      </c>
      <c r="C65" s="504">
        <v>460009.0</v>
      </c>
      <c r="D65" s="502" t="s">
        <v>132</v>
      </c>
      <c r="E65" s="502" t="s">
        <v>99</v>
      </c>
      <c r="F65" s="502" t="s">
        <v>100</v>
      </c>
      <c r="G65" s="503"/>
      <c r="H65" s="521" t="s">
        <v>3662</v>
      </c>
      <c r="I65" s="106"/>
      <c r="J65" s="107"/>
      <c r="K65" s="502" t="s">
        <v>1489</v>
      </c>
      <c r="L65" s="595">
        <f>396.64*16</f>
        <v>6346.24</v>
      </c>
      <c r="M65" s="507">
        <v>45673.0</v>
      </c>
      <c r="N65" s="508" t="s">
        <v>3665</v>
      </c>
      <c r="O65" s="502" t="s">
        <v>3510</v>
      </c>
      <c r="P65" s="504" t="s">
        <v>1490</v>
      </c>
      <c r="Q65" s="507">
        <v>45673.0</v>
      </c>
      <c r="R65" s="502" t="s">
        <v>3666</v>
      </c>
      <c r="S65" s="509">
        <v>0.0</v>
      </c>
      <c r="T65" s="504" t="s">
        <v>3512</v>
      </c>
      <c r="U65" s="504" t="s">
        <v>3512</v>
      </c>
      <c r="V65" s="504"/>
      <c r="W65" s="499"/>
    </row>
    <row r="66">
      <c r="A66" s="499"/>
      <c r="B66" s="500" t="s">
        <v>1491</v>
      </c>
      <c r="C66" s="504">
        <v>460010.0</v>
      </c>
      <c r="D66" s="502" t="s">
        <v>1456</v>
      </c>
      <c r="E66" s="502" t="s">
        <v>451</v>
      </c>
      <c r="F66" s="502" t="s">
        <v>1048</v>
      </c>
      <c r="G66" s="503"/>
      <c r="H66" s="502" t="s">
        <v>3667</v>
      </c>
      <c r="I66" s="510"/>
      <c r="J66" s="502" t="s">
        <v>3623</v>
      </c>
      <c r="K66" s="548" t="s">
        <v>1349</v>
      </c>
      <c r="L66" s="549">
        <v>396.64</v>
      </c>
      <c r="M66" s="507">
        <v>45673.0</v>
      </c>
      <c r="N66" s="508" t="s">
        <v>3668</v>
      </c>
      <c r="O66" s="502" t="s">
        <v>3510</v>
      </c>
      <c r="P66" s="504" t="s">
        <v>1492</v>
      </c>
      <c r="Q66" s="507">
        <v>45673.0</v>
      </c>
      <c r="R66" s="502" t="s">
        <v>3669</v>
      </c>
      <c r="S66" s="509">
        <v>0.0</v>
      </c>
      <c r="T66" s="504" t="s">
        <v>3512</v>
      </c>
      <c r="U66" s="504" t="s">
        <v>3512</v>
      </c>
      <c r="V66" s="504"/>
      <c r="W66" s="499"/>
    </row>
    <row r="67">
      <c r="A67" s="499"/>
      <c r="B67" s="500" t="s">
        <v>1493</v>
      </c>
      <c r="C67" s="504">
        <v>460011.0</v>
      </c>
      <c r="D67" s="502" t="s">
        <v>1494</v>
      </c>
      <c r="E67" s="502" t="s">
        <v>395</v>
      </c>
      <c r="F67" s="502" t="s">
        <v>415</v>
      </c>
      <c r="G67" s="503"/>
      <c r="H67" s="502" t="s">
        <v>3670</v>
      </c>
      <c r="I67" s="510"/>
      <c r="J67" s="502" t="s">
        <v>3671</v>
      </c>
      <c r="K67" s="548" t="s">
        <v>1349</v>
      </c>
      <c r="L67" s="549">
        <v>396.64</v>
      </c>
      <c r="M67" s="507">
        <v>45673.0</v>
      </c>
      <c r="N67" s="508" t="s">
        <v>3672</v>
      </c>
      <c r="O67" s="502" t="s">
        <v>3510</v>
      </c>
      <c r="P67" s="504" t="s">
        <v>1495</v>
      </c>
      <c r="Q67" s="507">
        <v>45673.0</v>
      </c>
      <c r="R67" s="502" t="s">
        <v>3673</v>
      </c>
      <c r="S67" s="509">
        <v>0.0</v>
      </c>
      <c r="T67" s="504" t="s">
        <v>3512</v>
      </c>
      <c r="U67" s="504" t="s">
        <v>3512</v>
      </c>
      <c r="V67" s="504"/>
      <c r="W67" s="499"/>
    </row>
    <row r="68">
      <c r="A68" s="499"/>
      <c r="B68" s="500" t="s">
        <v>1496</v>
      </c>
      <c r="C68" s="504">
        <v>460012.0</v>
      </c>
      <c r="D68" s="502" t="s">
        <v>3674</v>
      </c>
      <c r="E68" s="502" t="s">
        <v>1498</v>
      </c>
      <c r="F68" s="502" t="s">
        <v>451</v>
      </c>
      <c r="G68" s="503"/>
      <c r="H68" s="521" t="s">
        <v>3675</v>
      </c>
      <c r="I68" s="106"/>
      <c r="J68" s="107"/>
      <c r="K68" s="548" t="s">
        <v>1365</v>
      </c>
      <c r="L68" s="506">
        <f>396.64*4</f>
        <v>1586.56</v>
      </c>
      <c r="M68" s="507">
        <v>45673.0</v>
      </c>
      <c r="N68" s="508" t="s">
        <v>3676</v>
      </c>
      <c r="O68" s="502" t="s">
        <v>3510</v>
      </c>
      <c r="P68" s="504" t="s">
        <v>1499</v>
      </c>
      <c r="Q68" s="507">
        <v>45673.0</v>
      </c>
      <c r="R68" s="502" t="s">
        <v>3677</v>
      </c>
      <c r="S68" s="509">
        <v>0.0</v>
      </c>
      <c r="T68" s="504" t="s">
        <v>3512</v>
      </c>
      <c r="U68" s="504" t="s">
        <v>3512</v>
      </c>
      <c r="V68" s="504"/>
      <c r="W68" s="499"/>
    </row>
    <row r="69">
      <c r="A69" s="302"/>
      <c r="B69" s="596" t="s">
        <v>1500</v>
      </c>
      <c r="C69" s="597">
        <v>460013.0</v>
      </c>
      <c r="D69" s="598" t="s">
        <v>3678</v>
      </c>
      <c r="E69" s="598" t="s">
        <v>174</v>
      </c>
      <c r="F69" s="598" t="s">
        <v>174</v>
      </c>
      <c r="G69" s="599"/>
      <c r="H69" s="598" t="s">
        <v>3679</v>
      </c>
      <c r="I69" s="600"/>
      <c r="J69" s="598" t="s">
        <v>3680</v>
      </c>
      <c r="K69" s="598" t="s">
        <v>1502</v>
      </c>
      <c r="L69" s="601">
        <f>396.64*3</f>
        <v>1189.92</v>
      </c>
      <c r="M69" s="602">
        <v>45673.0</v>
      </c>
      <c r="N69" s="603" t="s">
        <v>3681</v>
      </c>
      <c r="O69" s="598" t="s">
        <v>3510</v>
      </c>
      <c r="P69" s="597" t="s">
        <v>1503</v>
      </c>
      <c r="Q69" s="602">
        <v>45673.0</v>
      </c>
      <c r="R69" s="598" t="s">
        <v>3682</v>
      </c>
      <c r="S69" s="604">
        <v>0.0</v>
      </c>
      <c r="T69" s="597" t="s">
        <v>3512</v>
      </c>
      <c r="U69" s="597" t="s">
        <v>3512</v>
      </c>
      <c r="V69" s="597"/>
      <c r="W69" s="302"/>
    </row>
    <row r="70">
      <c r="A70" s="499"/>
      <c r="B70" s="500" t="s">
        <v>1505</v>
      </c>
      <c r="C70" s="504">
        <v>460014.0</v>
      </c>
      <c r="D70" s="502" t="s">
        <v>1506</v>
      </c>
      <c r="E70" s="502" t="s">
        <v>174</v>
      </c>
      <c r="F70" s="502" t="s">
        <v>150</v>
      </c>
      <c r="G70" s="503"/>
      <c r="H70" s="520" t="s">
        <v>3683</v>
      </c>
      <c r="I70" s="510"/>
      <c r="J70" s="502" t="s">
        <v>3684</v>
      </c>
      <c r="K70" s="548" t="s">
        <v>1349</v>
      </c>
      <c r="L70" s="549">
        <v>396.64</v>
      </c>
      <c r="M70" s="507">
        <v>45673.0</v>
      </c>
      <c r="N70" s="508" t="s">
        <v>3685</v>
      </c>
      <c r="O70" s="502" t="s">
        <v>3510</v>
      </c>
      <c r="P70" s="504" t="s">
        <v>1507</v>
      </c>
      <c r="Q70" s="507">
        <v>45673.0</v>
      </c>
      <c r="R70" s="502" t="s">
        <v>3686</v>
      </c>
      <c r="S70" s="509">
        <v>0.0</v>
      </c>
      <c r="T70" s="504" t="s">
        <v>3512</v>
      </c>
      <c r="U70" s="504" t="s">
        <v>3512</v>
      </c>
      <c r="V70" s="504"/>
      <c r="W70" s="499"/>
    </row>
    <row r="71">
      <c r="A71" s="499"/>
      <c r="B71" s="500" t="s">
        <v>1508</v>
      </c>
      <c r="C71" s="504">
        <v>460015.0</v>
      </c>
      <c r="D71" s="502" t="s">
        <v>633</v>
      </c>
      <c r="E71" s="502" t="s">
        <v>1472</v>
      </c>
      <c r="F71" s="502" t="s">
        <v>138</v>
      </c>
      <c r="G71" s="503"/>
      <c r="H71" s="502" t="s">
        <v>3687</v>
      </c>
      <c r="I71" s="510"/>
      <c r="J71" s="502" t="s">
        <v>2211</v>
      </c>
      <c r="K71" s="502" t="s">
        <v>1362</v>
      </c>
      <c r="L71" s="595">
        <f>396.64*2</f>
        <v>793.28</v>
      </c>
      <c r="M71" s="507">
        <v>45673.0</v>
      </c>
      <c r="N71" s="508" t="s">
        <v>3688</v>
      </c>
      <c r="O71" s="502" t="s">
        <v>3510</v>
      </c>
      <c r="P71" s="504" t="s">
        <v>1511</v>
      </c>
      <c r="Q71" s="507">
        <v>45673.0</v>
      </c>
      <c r="R71" s="502" t="s">
        <v>3689</v>
      </c>
      <c r="S71" s="509">
        <v>0.0</v>
      </c>
      <c r="T71" s="504" t="s">
        <v>3512</v>
      </c>
      <c r="U71" s="504" t="s">
        <v>3512</v>
      </c>
      <c r="V71" s="504"/>
      <c r="W71" s="499"/>
    </row>
    <row r="72">
      <c r="A72" s="302"/>
      <c r="B72" s="596">
        <v>7164.0</v>
      </c>
      <c r="C72" s="597">
        <v>460016.0</v>
      </c>
      <c r="D72" s="598" t="s">
        <v>1512</v>
      </c>
      <c r="E72" s="598" t="s">
        <v>1513</v>
      </c>
      <c r="F72" s="598" t="s">
        <v>1514</v>
      </c>
      <c r="G72" s="599"/>
      <c r="H72" s="598" t="s">
        <v>3690</v>
      </c>
      <c r="I72" s="597">
        <v>76.0</v>
      </c>
      <c r="J72" s="598" t="s">
        <v>3684</v>
      </c>
      <c r="K72" s="598" t="s">
        <v>1515</v>
      </c>
      <c r="L72" s="605">
        <v>918.01</v>
      </c>
      <c r="M72" s="602">
        <v>45673.0</v>
      </c>
      <c r="N72" s="603" t="s">
        <v>3691</v>
      </c>
      <c r="O72" s="598" t="s">
        <v>3692</v>
      </c>
      <c r="P72" s="597" t="s">
        <v>1516</v>
      </c>
      <c r="Q72" s="602">
        <v>45673.0</v>
      </c>
      <c r="R72" s="598" t="s">
        <v>3693</v>
      </c>
      <c r="S72" s="604">
        <v>0.0</v>
      </c>
      <c r="T72" s="597" t="s">
        <v>3694</v>
      </c>
      <c r="U72" s="597" t="s">
        <v>69</v>
      </c>
      <c r="V72" s="597"/>
      <c r="W72" s="302"/>
    </row>
    <row r="73">
      <c r="A73" s="17"/>
      <c r="B73" s="553">
        <v>15915.0</v>
      </c>
      <c r="C73" s="555">
        <v>460017.0</v>
      </c>
      <c r="D73" s="513"/>
      <c r="E73" s="513"/>
      <c r="F73" s="513"/>
      <c r="G73" s="606" t="s">
        <v>3695</v>
      </c>
      <c r="H73" s="535" t="s">
        <v>3696</v>
      </c>
      <c r="I73" s="555">
        <v>101.0</v>
      </c>
      <c r="J73" s="554" t="s">
        <v>3697</v>
      </c>
      <c r="K73" s="554" t="s">
        <v>1426</v>
      </c>
      <c r="L73" s="607">
        <f>469.49*12</f>
        <v>5633.88</v>
      </c>
      <c r="M73" s="557">
        <v>45677.0</v>
      </c>
      <c r="N73" s="558" t="s">
        <v>3698</v>
      </c>
      <c r="O73" s="554" t="s">
        <v>3699</v>
      </c>
      <c r="P73" s="555" t="s">
        <v>1518</v>
      </c>
      <c r="Q73" s="557"/>
      <c r="R73" s="554" t="s">
        <v>3700</v>
      </c>
      <c r="S73" s="559">
        <v>0.0</v>
      </c>
      <c r="T73" s="555" t="s">
        <v>3694</v>
      </c>
      <c r="U73" s="555" t="s">
        <v>3701</v>
      </c>
      <c r="V73" s="555"/>
      <c r="W73" s="17"/>
    </row>
    <row r="74">
      <c r="A74" s="267"/>
      <c r="B74" s="561">
        <v>15309.0</v>
      </c>
      <c r="C74" s="533">
        <v>460018.0</v>
      </c>
      <c r="D74" s="531" t="s">
        <v>3702</v>
      </c>
      <c r="E74" s="563"/>
      <c r="F74" s="563"/>
      <c r="G74" s="563"/>
      <c r="H74" s="531" t="s">
        <v>3703</v>
      </c>
      <c r="I74" s="533" t="s">
        <v>3704</v>
      </c>
      <c r="J74" s="531" t="s">
        <v>3705</v>
      </c>
      <c r="K74" s="564" t="s">
        <v>1394</v>
      </c>
      <c r="L74" s="565">
        <v>749.55</v>
      </c>
      <c r="M74" s="566">
        <v>45673.0</v>
      </c>
      <c r="N74" s="530" t="s">
        <v>3706</v>
      </c>
      <c r="O74" s="531" t="s">
        <v>3532</v>
      </c>
      <c r="P74" s="533" t="s">
        <v>1520</v>
      </c>
      <c r="Q74" s="566">
        <v>45686.0</v>
      </c>
      <c r="R74" s="531" t="s">
        <v>3707</v>
      </c>
      <c r="S74" s="567">
        <v>0.0</v>
      </c>
      <c r="T74" s="533" t="s">
        <v>3512</v>
      </c>
      <c r="U74" s="533" t="s">
        <v>3512</v>
      </c>
      <c r="V74" s="533" t="s">
        <v>3708</v>
      </c>
      <c r="W74" s="267"/>
    </row>
    <row r="75">
      <c r="A75" s="17"/>
      <c r="B75" s="511"/>
      <c r="C75" s="555">
        <v>460019.0</v>
      </c>
      <c r="D75" s="513"/>
      <c r="E75" s="513"/>
      <c r="F75" s="513"/>
      <c r="G75" s="513"/>
      <c r="H75" s="513"/>
      <c r="I75" s="514"/>
      <c r="J75" s="513"/>
      <c r="K75" s="535" t="s">
        <v>1349</v>
      </c>
      <c r="L75" s="550">
        <v>396.64</v>
      </c>
      <c r="M75" s="517"/>
      <c r="N75" s="518"/>
      <c r="O75" s="513"/>
      <c r="P75" s="514"/>
      <c r="Q75" s="517"/>
      <c r="R75" s="513"/>
      <c r="S75" s="519"/>
      <c r="T75" s="514"/>
      <c r="U75" s="514"/>
      <c r="V75" s="514"/>
      <c r="W75" s="17"/>
    </row>
    <row r="76">
      <c r="A76" s="267"/>
      <c r="B76" s="561" t="s">
        <v>1521</v>
      </c>
      <c r="C76" s="533">
        <v>460020.0</v>
      </c>
      <c r="D76" s="531" t="s">
        <v>3709</v>
      </c>
      <c r="E76" s="531" t="s">
        <v>515</v>
      </c>
      <c r="F76" s="531" t="s">
        <v>1523</v>
      </c>
      <c r="G76" s="563"/>
      <c r="H76" s="531" t="s">
        <v>3710</v>
      </c>
      <c r="I76" s="608"/>
      <c r="J76" s="531" t="s">
        <v>3711</v>
      </c>
      <c r="K76" s="564" t="s">
        <v>1349</v>
      </c>
      <c r="L76" s="565">
        <v>396.64</v>
      </c>
      <c r="M76" s="566">
        <v>45673.0</v>
      </c>
      <c r="N76" s="530" t="s">
        <v>3712</v>
      </c>
      <c r="O76" s="531" t="s">
        <v>3510</v>
      </c>
      <c r="P76" s="533" t="s">
        <v>1524</v>
      </c>
      <c r="Q76" s="566">
        <v>45673.0</v>
      </c>
      <c r="R76" s="531" t="s">
        <v>3713</v>
      </c>
      <c r="S76" s="567">
        <v>0.0</v>
      </c>
      <c r="T76" s="533" t="s">
        <v>3512</v>
      </c>
      <c r="U76" s="533" t="s">
        <v>3512</v>
      </c>
      <c r="V76" s="533"/>
      <c r="W76" s="267"/>
    </row>
    <row r="77">
      <c r="A77" s="267"/>
      <c r="B77" s="561">
        <v>16168.0</v>
      </c>
      <c r="C77" s="533">
        <v>460021.0</v>
      </c>
      <c r="D77" s="531" t="s">
        <v>3714</v>
      </c>
      <c r="E77" s="563"/>
      <c r="F77" s="563"/>
      <c r="G77" s="563"/>
      <c r="H77" s="531" t="s">
        <v>3715</v>
      </c>
      <c r="I77" s="533">
        <v>19.0</v>
      </c>
      <c r="J77" s="531" t="s">
        <v>3716</v>
      </c>
      <c r="K77" s="564" t="s">
        <v>1423</v>
      </c>
      <c r="L77" s="565">
        <v>857.19</v>
      </c>
      <c r="M77" s="566">
        <v>45674.0</v>
      </c>
      <c r="N77" s="530" t="s">
        <v>3717</v>
      </c>
      <c r="O77" s="531" t="s">
        <v>3584</v>
      </c>
      <c r="P77" s="533" t="s">
        <v>1526</v>
      </c>
      <c r="Q77" s="566">
        <v>45674.0</v>
      </c>
      <c r="R77" s="531" t="s">
        <v>3718</v>
      </c>
      <c r="S77" s="567">
        <v>0.0</v>
      </c>
      <c r="T77" s="533" t="s">
        <v>3512</v>
      </c>
      <c r="U77" s="533" t="s">
        <v>3719</v>
      </c>
      <c r="V77" s="533"/>
      <c r="W77" s="267"/>
    </row>
    <row r="78">
      <c r="A78" s="537"/>
      <c r="B78" s="609">
        <v>15988.0</v>
      </c>
      <c r="C78" s="610">
        <v>460022.0</v>
      </c>
      <c r="D78" s="611" t="s">
        <v>1527</v>
      </c>
      <c r="E78" s="611" t="s">
        <v>264</v>
      </c>
      <c r="F78" s="611" t="s">
        <v>1528</v>
      </c>
      <c r="G78" s="612"/>
      <c r="H78" s="611" t="s">
        <v>3720</v>
      </c>
      <c r="I78" s="610" t="s">
        <v>3721</v>
      </c>
      <c r="J78" s="611" t="s">
        <v>3722</v>
      </c>
      <c r="K78" s="543" t="s">
        <v>1394</v>
      </c>
      <c r="L78" s="544">
        <v>749.55</v>
      </c>
      <c r="M78" s="613">
        <v>45674.0</v>
      </c>
      <c r="N78" s="546" t="s">
        <v>3723</v>
      </c>
      <c r="O78" s="540" t="s">
        <v>3532</v>
      </c>
      <c r="P78" s="610" t="s">
        <v>1529</v>
      </c>
      <c r="Q78" s="613">
        <v>45674.0</v>
      </c>
      <c r="R78" s="611" t="s">
        <v>3724</v>
      </c>
      <c r="S78" s="614">
        <v>0.0</v>
      </c>
      <c r="T78" s="610" t="s">
        <v>3571</v>
      </c>
      <c r="U78" s="610" t="s">
        <v>3571</v>
      </c>
      <c r="V78" s="542"/>
      <c r="W78" s="537"/>
    </row>
    <row r="79">
      <c r="A79" s="537"/>
      <c r="B79" s="77"/>
      <c r="C79" s="77"/>
      <c r="D79" s="77"/>
      <c r="E79" s="77"/>
      <c r="F79" s="77"/>
      <c r="G79" s="77"/>
      <c r="H79" s="77"/>
      <c r="I79" s="77"/>
      <c r="J79" s="77"/>
      <c r="K79" s="540" t="s">
        <v>1530</v>
      </c>
      <c r="L79" s="615">
        <v>987.9</v>
      </c>
      <c r="M79" s="77"/>
      <c r="N79" s="546" t="s">
        <v>3725</v>
      </c>
      <c r="O79" s="540" t="s">
        <v>3726</v>
      </c>
      <c r="P79" s="77"/>
      <c r="Q79" s="77"/>
      <c r="R79" s="77"/>
      <c r="S79" s="77"/>
      <c r="T79" s="77"/>
      <c r="U79" s="77"/>
      <c r="V79" s="542"/>
      <c r="W79" s="537"/>
    </row>
    <row r="80">
      <c r="A80" s="17"/>
      <c r="B80" s="511"/>
      <c r="C80" s="555">
        <v>460023.0</v>
      </c>
      <c r="D80" s="513"/>
      <c r="E80" s="513"/>
      <c r="F80" s="513"/>
      <c r="G80" s="513"/>
      <c r="H80" s="513"/>
      <c r="I80" s="514"/>
      <c r="J80" s="513"/>
      <c r="K80" s="554" t="s">
        <v>1426</v>
      </c>
      <c r="L80" s="616">
        <f>469.49*12</f>
        <v>5633.88</v>
      </c>
      <c r="M80" s="517"/>
      <c r="N80" s="518"/>
      <c r="O80" s="513"/>
      <c r="P80" s="514"/>
      <c r="Q80" s="517"/>
      <c r="R80" s="513"/>
      <c r="S80" s="519"/>
      <c r="T80" s="514"/>
      <c r="U80" s="514"/>
      <c r="V80" s="514"/>
      <c r="W80" s="17"/>
    </row>
    <row r="81">
      <c r="A81" s="17"/>
      <c r="B81" s="553">
        <v>16392.0</v>
      </c>
      <c r="C81" s="555">
        <v>460024.0</v>
      </c>
      <c r="D81" s="554" t="s">
        <v>3727</v>
      </c>
      <c r="E81" s="554" t="s">
        <v>105</v>
      </c>
      <c r="F81" s="554" t="s">
        <v>174</v>
      </c>
      <c r="G81" s="513"/>
      <c r="H81" s="554" t="s">
        <v>3728</v>
      </c>
      <c r="I81" s="555">
        <v>6.0</v>
      </c>
      <c r="J81" s="554" t="s">
        <v>3729</v>
      </c>
      <c r="K81" s="554" t="s">
        <v>1533</v>
      </c>
      <c r="L81" s="607">
        <f>1836.02/2</f>
        <v>918.01</v>
      </c>
      <c r="M81" s="557">
        <v>45677.0</v>
      </c>
      <c r="N81" s="558" t="s">
        <v>3730</v>
      </c>
      <c r="O81" s="554" t="s">
        <v>3692</v>
      </c>
      <c r="P81" s="555" t="s">
        <v>1534</v>
      </c>
      <c r="Q81" s="557">
        <v>45677.0</v>
      </c>
      <c r="R81" s="554" t="s">
        <v>3731</v>
      </c>
      <c r="S81" s="559">
        <v>0.0</v>
      </c>
      <c r="T81" s="555" t="s">
        <v>3694</v>
      </c>
      <c r="U81" s="555" t="s">
        <v>3732</v>
      </c>
      <c r="V81" s="555"/>
      <c r="W81" s="17"/>
    </row>
    <row r="82">
      <c r="A82" s="17"/>
      <c r="B82" s="553">
        <v>14309.0</v>
      </c>
      <c r="C82" s="555">
        <v>460025.0</v>
      </c>
      <c r="D82" s="513"/>
      <c r="E82" s="513"/>
      <c r="F82" s="513"/>
      <c r="G82" s="554" t="s">
        <v>3733</v>
      </c>
      <c r="H82" s="554" t="s">
        <v>3734</v>
      </c>
      <c r="I82" s="555">
        <v>10.0</v>
      </c>
      <c r="J82" s="554" t="s">
        <v>3735</v>
      </c>
      <c r="K82" s="554" t="s">
        <v>1536</v>
      </c>
      <c r="L82" s="607">
        <f>7722.89/2</f>
        <v>3861.445</v>
      </c>
      <c r="M82" s="557">
        <v>45677.0</v>
      </c>
      <c r="N82" s="558" t="s">
        <v>3736</v>
      </c>
      <c r="O82" s="617" t="s">
        <v>3737</v>
      </c>
      <c r="P82" s="555" t="s">
        <v>1537</v>
      </c>
      <c r="Q82" s="557">
        <v>45677.0</v>
      </c>
      <c r="R82" s="554" t="s">
        <v>3738</v>
      </c>
      <c r="S82" s="559">
        <v>0.0</v>
      </c>
      <c r="T82" s="555" t="s">
        <v>3694</v>
      </c>
      <c r="U82" s="555" t="s">
        <v>3739</v>
      </c>
      <c r="V82" s="555"/>
      <c r="W82" s="17"/>
    </row>
    <row r="83">
      <c r="A83" s="499"/>
      <c r="B83" s="500" t="s">
        <v>1538</v>
      </c>
      <c r="C83" s="504">
        <v>460026.0</v>
      </c>
      <c r="D83" s="502" t="s">
        <v>506</v>
      </c>
      <c r="E83" s="502" t="s">
        <v>638</v>
      </c>
      <c r="F83" s="502" t="s">
        <v>1541</v>
      </c>
      <c r="G83" s="503"/>
      <c r="H83" s="502" t="s">
        <v>3740</v>
      </c>
      <c r="I83" s="510"/>
      <c r="J83" s="502" t="s">
        <v>3741</v>
      </c>
      <c r="K83" s="548" t="s">
        <v>1349</v>
      </c>
      <c r="L83" s="549">
        <v>396.64</v>
      </c>
      <c r="M83" s="507">
        <v>45677.0</v>
      </c>
      <c r="N83" s="508" t="s">
        <v>3742</v>
      </c>
      <c r="O83" s="502" t="s">
        <v>3510</v>
      </c>
      <c r="P83" s="504" t="s">
        <v>1542</v>
      </c>
      <c r="Q83" s="507">
        <v>45677.0</v>
      </c>
      <c r="R83" s="502" t="s">
        <v>3743</v>
      </c>
      <c r="S83" s="509">
        <v>0.0</v>
      </c>
      <c r="T83" s="504" t="s">
        <v>3512</v>
      </c>
      <c r="U83" s="504" t="s">
        <v>3512</v>
      </c>
      <c r="V83" s="504"/>
      <c r="W83" s="499"/>
    </row>
    <row r="84">
      <c r="A84" s="17"/>
      <c r="B84" s="511"/>
      <c r="C84" s="555">
        <v>460027.0</v>
      </c>
      <c r="D84" s="513"/>
      <c r="E84" s="513"/>
      <c r="F84" s="513"/>
      <c r="G84" s="513"/>
      <c r="H84" s="513"/>
      <c r="I84" s="514"/>
      <c r="J84" s="513"/>
      <c r="K84" s="535" t="s">
        <v>1455</v>
      </c>
      <c r="L84" s="536">
        <f>857.19*20</f>
        <v>17143.8</v>
      </c>
      <c r="M84" s="517"/>
      <c r="N84" s="518"/>
      <c r="O84" s="513"/>
      <c r="P84" s="514"/>
      <c r="Q84" s="517"/>
      <c r="R84" s="513"/>
      <c r="S84" s="519"/>
      <c r="T84" s="514"/>
      <c r="U84" s="514"/>
      <c r="V84" s="514"/>
      <c r="W84" s="17"/>
    </row>
    <row r="85">
      <c r="A85" s="17"/>
      <c r="B85" s="553">
        <v>15249.0</v>
      </c>
      <c r="C85" s="555">
        <v>460028.0</v>
      </c>
      <c r="D85" s="554" t="s">
        <v>3744</v>
      </c>
      <c r="E85" s="513"/>
      <c r="F85" s="513"/>
      <c r="G85" s="513"/>
      <c r="H85" s="554" t="s">
        <v>3745</v>
      </c>
      <c r="I85" s="555">
        <v>14.0</v>
      </c>
      <c r="J85" s="554" t="s">
        <v>3746</v>
      </c>
      <c r="K85" s="535" t="s">
        <v>1394</v>
      </c>
      <c r="L85" s="556">
        <v>749.55</v>
      </c>
      <c r="M85" s="557">
        <v>45677.0</v>
      </c>
      <c r="N85" s="558" t="s">
        <v>3747</v>
      </c>
      <c r="O85" s="554" t="s">
        <v>3532</v>
      </c>
      <c r="P85" s="555" t="s">
        <v>1544</v>
      </c>
      <c r="Q85" s="557">
        <v>45677.0</v>
      </c>
      <c r="R85" s="554" t="s">
        <v>3748</v>
      </c>
      <c r="S85" s="559">
        <v>7.12</v>
      </c>
      <c r="T85" s="555" t="s">
        <v>3512</v>
      </c>
      <c r="U85" s="555" t="s">
        <v>3512</v>
      </c>
      <c r="V85" s="555"/>
      <c r="W85" s="17"/>
    </row>
    <row r="86">
      <c r="A86" s="499"/>
      <c r="B86" s="500" t="s">
        <v>1545</v>
      </c>
      <c r="C86" s="504">
        <v>460029.0</v>
      </c>
      <c r="D86" s="502" t="s">
        <v>1546</v>
      </c>
      <c r="E86" s="502" t="s">
        <v>824</v>
      </c>
      <c r="F86" s="502" t="s">
        <v>515</v>
      </c>
      <c r="G86" s="503"/>
      <c r="H86" s="502" t="s">
        <v>3749</v>
      </c>
      <c r="I86" s="510"/>
      <c r="J86" s="502" t="s">
        <v>3750</v>
      </c>
      <c r="K86" s="548" t="s">
        <v>1349</v>
      </c>
      <c r="L86" s="549">
        <v>396.64</v>
      </c>
      <c r="M86" s="507">
        <v>45678.0</v>
      </c>
      <c r="N86" s="508" t="s">
        <v>3751</v>
      </c>
      <c r="O86" s="502" t="s">
        <v>3510</v>
      </c>
      <c r="P86" s="504" t="s">
        <v>1547</v>
      </c>
      <c r="Q86" s="507">
        <v>45678.0</v>
      </c>
      <c r="R86" s="502" t="s">
        <v>3752</v>
      </c>
      <c r="S86" s="509">
        <v>0.0</v>
      </c>
      <c r="T86" s="504" t="s">
        <v>3512</v>
      </c>
      <c r="U86" s="504" t="s">
        <v>3512</v>
      </c>
      <c r="V86" s="504"/>
      <c r="W86" s="499"/>
    </row>
    <row r="87">
      <c r="A87" s="499"/>
      <c r="B87" s="500" t="s">
        <v>1548</v>
      </c>
      <c r="C87" s="504">
        <v>460030.0</v>
      </c>
      <c r="D87" s="502" t="s">
        <v>3753</v>
      </c>
      <c r="E87" s="502" t="s">
        <v>105</v>
      </c>
      <c r="F87" s="502" t="s">
        <v>2408</v>
      </c>
      <c r="G87" s="503"/>
      <c r="H87" s="521" t="s">
        <v>3754</v>
      </c>
      <c r="I87" s="106"/>
      <c r="J87" s="107"/>
      <c r="K87" s="502" t="s">
        <v>1362</v>
      </c>
      <c r="L87" s="595">
        <f>396.64*2</f>
        <v>793.28</v>
      </c>
      <c r="M87" s="507">
        <v>45678.0</v>
      </c>
      <c r="N87" s="508" t="s">
        <v>3755</v>
      </c>
      <c r="O87" s="502" t="s">
        <v>3510</v>
      </c>
      <c r="P87" s="504" t="s">
        <v>1550</v>
      </c>
      <c r="Q87" s="507">
        <v>45678.0</v>
      </c>
      <c r="R87" s="502" t="s">
        <v>3756</v>
      </c>
      <c r="S87" s="509">
        <v>0.0</v>
      </c>
      <c r="T87" s="504" t="s">
        <v>3512</v>
      </c>
      <c r="U87" s="504" t="s">
        <v>3512</v>
      </c>
      <c r="V87" s="504"/>
      <c r="W87" s="499"/>
    </row>
    <row r="88">
      <c r="A88" s="17"/>
      <c r="B88" s="553">
        <v>14408.0</v>
      </c>
      <c r="C88" s="555">
        <v>460031.0</v>
      </c>
      <c r="D88" s="554" t="s">
        <v>3757</v>
      </c>
      <c r="E88" s="554" t="s">
        <v>104</v>
      </c>
      <c r="F88" s="554" t="s">
        <v>308</v>
      </c>
      <c r="G88" s="513"/>
      <c r="H88" s="617" t="s">
        <v>3758</v>
      </c>
      <c r="I88" s="618" t="s">
        <v>3759</v>
      </c>
      <c r="J88" s="554" t="s">
        <v>3760</v>
      </c>
      <c r="K88" s="554" t="s">
        <v>1432</v>
      </c>
      <c r="L88" s="619">
        <v>209.27</v>
      </c>
      <c r="M88" s="557">
        <v>45678.0</v>
      </c>
      <c r="N88" s="558" t="s">
        <v>3761</v>
      </c>
      <c r="O88" s="554" t="s">
        <v>3595</v>
      </c>
      <c r="P88" s="555" t="s">
        <v>1552</v>
      </c>
      <c r="Q88" s="557">
        <v>45678.0</v>
      </c>
      <c r="R88" s="554" t="s">
        <v>3762</v>
      </c>
      <c r="S88" s="559">
        <v>0.0</v>
      </c>
      <c r="T88" s="555" t="s">
        <v>3512</v>
      </c>
      <c r="U88" s="555" t="s">
        <v>3512</v>
      </c>
      <c r="V88" s="555"/>
      <c r="W88" s="17"/>
    </row>
    <row r="89">
      <c r="A89" s="17"/>
      <c r="B89" s="511"/>
      <c r="C89" s="590">
        <v>460032.0</v>
      </c>
      <c r="D89" s="513"/>
      <c r="E89" s="513"/>
      <c r="F89" s="513"/>
      <c r="G89" s="513"/>
      <c r="H89" s="513"/>
      <c r="I89" s="514"/>
      <c r="J89" s="513"/>
      <c r="K89" s="591" t="s">
        <v>69</v>
      </c>
      <c r="L89" s="592">
        <v>0.0</v>
      </c>
      <c r="M89" s="517"/>
      <c r="N89" s="518"/>
      <c r="O89" s="513"/>
      <c r="P89" s="514"/>
      <c r="Q89" s="517"/>
      <c r="R89" s="513"/>
      <c r="S89" s="519"/>
      <c r="T89" s="514"/>
      <c r="U89" s="514"/>
      <c r="V89" s="514"/>
      <c r="W89" s="17"/>
    </row>
    <row r="90">
      <c r="A90" s="17"/>
      <c r="B90" s="553">
        <v>15940.0</v>
      </c>
      <c r="C90" s="555">
        <v>460033.0</v>
      </c>
      <c r="D90" s="554" t="s">
        <v>1553</v>
      </c>
      <c r="E90" s="554" t="s">
        <v>105</v>
      </c>
      <c r="F90" s="513"/>
      <c r="G90" s="513"/>
      <c r="H90" s="554" t="s">
        <v>3763</v>
      </c>
      <c r="I90" s="555">
        <v>34.0</v>
      </c>
      <c r="J90" s="554" t="s">
        <v>3764</v>
      </c>
      <c r="K90" s="535" t="s">
        <v>1394</v>
      </c>
      <c r="L90" s="556">
        <v>749.55</v>
      </c>
      <c r="M90" s="557">
        <v>45709.0</v>
      </c>
      <c r="N90" s="558" t="s">
        <v>3765</v>
      </c>
      <c r="O90" s="554" t="s">
        <v>3766</v>
      </c>
      <c r="P90" s="555" t="s">
        <v>1554</v>
      </c>
      <c r="Q90" s="557">
        <v>45678.0</v>
      </c>
      <c r="R90" s="554" t="s">
        <v>3767</v>
      </c>
      <c r="S90" s="559">
        <v>0.0</v>
      </c>
      <c r="T90" s="555" t="s">
        <v>3512</v>
      </c>
      <c r="U90" s="555" t="s">
        <v>3512</v>
      </c>
      <c r="V90" s="555"/>
      <c r="W90" s="17"/>
    </row>
    <row r="91">
      <c r="A91" s="17"/>
      <c r="B91" s="511"/>
      <c r="C91" s="590">
        <v>460034.0</v>
      </c>
      <c r="D91" s="513"/>
      <c r="E91" s="513"/>
      <c r="F91" s="513"/>
      <c r="G91" s="513"/>
      <c r="H91" s="513"/>
      <c r="I91" s="514"/>
      <c r="J91" s="513"/>
      <c r="K91" s="591" t="s">
        <v>69</v>
      </c>
      <c r="L91" s="592">
        <v>0.0</v>
      </c>
      <c r="M91" s="517"/>
      <c r="N91" s="518"/>
      <c r="O91" s="513"/>
      <c r="P91" s="514"/>
      <c r="Q91" s="517"/>
      <c r="R91" s="513"/>
      <c r="S91" s="519"/>
      <c r="T91" s="514"/>
      <c r="U91" s="514"/>
      <c r="V91" s="514"/>
      <c r="W91" s="17"/>
    </row>
    <row r="92">
      <c r="A92" s="17"/>
      <c r="B92" s="553">
        <v>16059.0</v>
      </c>
      <c r="C92" s="555">
        <v>460035.0</v>
      </c>
      <c r="D92" s="554" t="s">
        <v>3768</v>
      </c>
      <c r="E92" s="554" t="s">
        <v>212</v>
      </c>
      <c r="F92" s="554" t="s">
        <v>174</v>
      </c>
      <c r="G92" s="513"/>
      <c r="H92" s="554" t="s">
        <v>3769</v>
      </c>
      <c r="I92" s="555" t="s">
        <v>3770</v>
      </c>
      <c r="J92" s="554" t="s">
        <v>3771</v>
      </c>
      <c r="K92" s="535" t="s">
        <v>1394</v>
      </c>
      <c r="L92" s="556">
        <v>749.55</v>
      </c>
      <c r="M92" s="557">
        <v>45678.0</v>
      </c>
      <c r="N92" s="558" t="s">
        <v>3772</v>
      </c>
      <c r="O92" s="554" t="s">
        <v>3532</v>
      </c>
      <c r="P92" s="555" t="s">
        <v>1557</v>
      </c>
      <c r="Q92" s="557">
        <v>45678.0</v>
      </c>
      <c r="R92" s="554" t="s">
        <v>3773</v>
      </c>
      <c r="S92" s="559">
        <v>0.0</v>
      </c>
      <c r="T92" s="555" t="s">
        <v>3512</v>
      </c>
      <c r="U92" s="555" t="s">
        <v>3512</v>
      </c>
      <c r="V92" s="555"/>
      <c r="W92" s="17"/>
    </row>
    <row r="93">
      <c r="A93" s="17"/>
      <c r="B93" s="553">
        <v>15800.0</v>
      </c>
      <c r="C93" s="555">
        <v>460036.0</v>
      </c>
      <c r="D93" s="513"/>
      <c r="E93" s="513"/>
      <c r="F93" s="513"/>
      <c r="G93" s="554" t="s">
        <v>1558</v>
      </c>
      <c r="H93" s="554" t="s">
        <v>3769</v>
      </c>
      <c r="I93" s="555" t="s">
        <v>3770</v>
      </c>
      <c r="J93" s="554" t="s">
        <v>3771</v>
      </c>
      <c r="K93" s="535" t="s">
        <v>1394</v>
      </c>
      <c r="L93" s="556">
        <v>749.55</v>
      </c>
      <c r="M93" s="557">
        <v>45678.0</v>
      </c>
      <c r="N93" s="558" t="s">
        <v>3774</v>
      </c>
      <c r="O93" s="554" t="s">
        <v>3532</v>
      </c>
      <c r="P93" s="555" t="s">
        <v>1559</v>
      </c>
      <c r="Q93" s="557">
        <v>45678.0</v>
      </c>
      <c r="R93" s="554" t="s">
        <v>3775</v>
      </c>
      <c r="S93" s="559">
        <v>0.0</v>
      </c>
      <c r="T93" s="555" t="s">
        <v>3512</v>
      </c>
      <c r="U93" s="555" t="s">
        <v>3512</v>
      </c>
      <c r="V93" s="555"/>
      <c r="W93" s="17"/>
    </row>
    <row r="94">
      <c r="A94" s="17"/>
      <c r="B94" s="511"/>
      <c r="C94" s="620">
        <v>460037.0</v>
      </c>
      <c r="D94" s="513"/>
      <c r="E94" s="513"/>
      <c r="F94" s="513"/>
      <c r="G94" s="513"/>
      <c r="H94" s="513"/>
      <c r="I94" s="514"/>
      <c r="J94" s="513"/>
      <c r="K94" s="535" t="s">
        <v>1394</v>
      </c>
      <c r="L94" s="550">
        <v>749.55</v>
      </c>
      <c r="M94" s="517"/>
      <c r="N94" s="518"/>
      <c r="O94" s="513"/>
      <c r="P94" s="514"/>
      <c r="Q94" s="517"/>
      <c r="R94" s="513"/>
      <c r="S94" s="519"/>
      <c r="T94" s="514"/>
      <c r="U94" s="514"/>
      <c r="V94" s="514"/>
      <c r="W94" s="17"/>
    </row>
    <row r="95">
      <c r="A95" s="17"/>
      <c r="B95" s="511"/>
      <c r="C95" s="77"/>
      <c r="D95" s="513"/>
      <c r="E95" s="513"/>
      <c r="F95" s="513"/>
      <c r="G95" s="513"/>
      <c r="H95" s="513"/>
      <c r="I95" s="514"/>
      <c r="J95" s="513"/>
      <c r="K95" s="535" t="s">
        <v>1378</v>
      </c>
      <c r="L95" s="550">
        <v>92.56</v>
      </c>
      <c r="M95" s="517"/>
      <c r="N95" s="518"/>
      <c r="O95" s="513"/>
      <c r="P95" s="514"/>
      <c r="Q95" s="517"/>
      <c r="R95" s="513"/>
      <c r="S95" s="519"/>
      <c r="T95" s="514"/>
      <c r="U95" s="514"/>
      <c r="V95" s="514"/>
      <c r="W95" s="17"/>
    </row>
    <row r="96">
      <c r="A96" s="302"/>
      <c r="B96" s="596" t="s">
        <v>1560</v>
      </c>
      <c r="C96" s="597">
        <v>460038.0</v>
      </c>
      <c r="D96" s="598" t="s">
        <v>3776</v>
      </c>
      <c r="E96" s="598" t="s">
        <v>104</v>
      </c>
      <c r="F96" s="598" t="s">
        <v>828</v>
      </c>
      <c r="G96" s="599"/>
      <c r="H96" s="599"/>
      <c r="I96" s="597" t="s">
        <v>3777</v>
      </c>
      <c r="J96" s="598" t="s">
        <v>3750</v>
      </c>
      <c r="K96" s="598" t="s">
        <v>1362</v>
      </c>
      <c r="L96" s="616">
        <f>396.64*2</f>
        <v>793.28</v>
      </c>
      <c r="M96" s="602">
        <v>45678.0</v>
      </c>
      <c r="N96" s="603" t="s">
        <v>3778</v>
      </c>
      <c r="O96" s="598" t="s">
        <v>3510</v>
      </c>
      <c r="P96" s="597" t="s">
        <v>1562</v>
      </c>
      <c r="Q96" s="602">
        <v>45678.0</v>
      </c>
      <c r="R96" s="598" t="s">
        <v>3779</v>
      </c>
      <c r="S96" s="604">
        <v>0.0</v>
      </c>
      <c r="T96" s="597" t="s">
        <v>3512</v>
      </c>
      <c r="U96" s="597" t="s">
        <v>3512</v>
      </c>
      <c r="V96" s="325" t="s">
        <v>1563</v>
      </c>
      <c r="W96" s="302"/>
    </row>
    <row r="97" ht="47.25" customHeight="1">
      <c r="A97" s="568"/>
      <c r="B97" s="569">
        <v>16224.0</v>
      </c>
      <c r="C97" s="573">
        <v>460039.0</v>
      </c>
      <c r="D97" s="572"/>
      <c r="E97" s="572"/>
      <c r="F97" s="572"/>
      <c r="G97" s="571" t="s">
        <v>1564</v>
      </c>
      <c r="H97" s="584" t="s">
        <v>3780</v>
      </c>
      <c r="I97" s="571" t="s">
        <v>3781</v>
      </c>
      <c r="J97" s="571" t="s">
        <v>3782</v>
      </c>
      <c r="K97" s="574" t="s">
        <v>1432</v>
      </c>
      <c r="L97" s="575">
        <v>209.27</v>
      </c>
      <c r="M97" s="576">
        <v>45678.0</v>
      </c>
      <c r="N97" s="577" t="s">
        <v>3783</v>
      </c>
      <c r="O97" s="578" t="s">
        <v>3595</v>
      </c>
      <c r="P97" s="573" t="s">
        <v>1565</v>
      </c>
      <c r="Q97" s="576">
        <v>45678.0</v>
      </c>
      <c r="R97" s="571" t="s">
        <v>3784</v>
      </c>
      <c r="S97" s="579">
        <v>4.38</v>
      </c>
      <c r="T97" s="573" t="s">
        <v>3512</v>
      </c>
      <c r="U97" s="573" t="s">
        <v>3512</v>
      </c>
      <c r="V97" s="580"/>
      <c r="W97" s="568"/>
    </row>
    <row r="98" ht="36.0" customHeight="1">
      <c r="A98" s="568"/>
      <c r="B98" s="77"/>
      <c r="C98" s="77"/>
      <c r="D98" s="77"/>
      <c r="E98" s="77"/>
      <c r="F98" s="77"/>
      <c r="G98" s="77"/>
      <c r="H98" s="77"/>
      <c r="I98" s="77"/>
      <c r="J98" s="77"/>
      <c r="K98" s="574" t="s">
        <v>1378</v>
      </c>
      <c r="L98" s="575">
        <v>92.56</v>
      </c>
      <c r="M98" s="77"/>
      <c r="N98" s="577" t="s">
        <v>3785</v>
      </c>
      <c r="O98" s="578" t="s">
        <v>3535</v>
      </c>
      <c r="P98" s="77"/>
      <c r="Q98" s="77"/>
      <c r="R98" s="77"/>
      <c r="S98" s="77"/>
      <c r="T98" s="77"/>
      <c r="U98" s="77"/>
      <c r="V98" s="580"/>
      <c r="W98" s="568"/>
    </row>
    <row r="99">
      <c r="A99" s="499"/>
      <c r="B99" s="500" t="s">
        <v>3786</v>
      </c>
      <c r="C99" s="504">
        <v>460040.0</v>
      </c>
      <c r="D99" s="502" t="s">
        <v>1258</v>
      </c>
      <c r="E99" s="502" t="s">
        <v>150</v>
      </c>
      <c r="F99" s="502" t="s">
        <v>237</v>
      </c>
      <c r="G99" s="503"/>
      <c r="H99" s="502" t="s">
        <v>3787</v>
      </c>
      <c r="I99" s="510"/>
      <c r="J99" s="502" t="s">
        <v>3788</v>
      </c>
      <c r="K99" s="502" t="s">
        <v>1502</v>
      </c>
      <c r="L99" s="595">
        <f>396.64*3</f>
        <v>1189.92</v>
      </c>
      <c r="M99" s="507">
        <v>45679.0</v>
      </c>
      <c r="N99" s="508" t="s">
        <v>3789</v>
      </c>
      <c r="O99" s="502" t="s">
        <v>3510</v>
      </c>
      <c r="P99" s="504" t="s">
        <v>1567</v>
      </c>
      <c r="Q99" s="621">
        <v>45679.0</v>
      </c>
      <c r="R99" s="502" t="s">
        <v>3790</v>
      </c>
      <c r="S99" s="509">
        <v>0.0</v>
      </c>
      <c r="T99" s="504" t="s">
        <v>3512</v>
      </c>
      <c r="U99" s="504" t="s">
        <v>3512</v>
      </c>
      <c r="V99" s="504"/>
      <c r="W99" s="499"/>
    </row>
    <row r="100">
      <c r="A100" s="267"/>
      <c r="B100" s="522">
        <v>16465.0</v>
      </c>
      <c r="C100" s="526">
        <v>460041.0</v>
      </c>
      <c r="D100" s="524" t="s">
        <v>3791</v>
      </c>
      <c r="E100" s="524" t="s">
        <v>2695</v>
      </c>
      <c r="F100" s="524" t="s">
        <v>855</v>
      </c>
      <c r="G100" s="525"/>
      <c r="H100" s="524" t="s">
        <v>3792</v>
      </c>
      <c r="I100" s="526">
        <v>9.0</v>
      </c>
      <c r="J100" s="524" t="s">
        <v>3793</v>
      </c>
      <c r="K100" s="564" t="s">
        <v>1394</v>
      </c>
      <c r="L100" s="565">
        <v>749.55</v>
      </c>
      <c r="M100" s="529">
        <v>45679.0</v>
      </c>
      <c r="N100" s="530" t="s">
        <v>3794</v>
      </c>
      <c r="O100" s="531" t="s">
        <v>3532</v>
      </c>
      <c r="P100" s="526" t="s">
        <v>1568</v>
      </c>
      <c r="Q100" s="529">
        <v>45679.0</v>
      </c>
      <c r="R100" s="524" t="s">
        <v>3795</v>
      </c>
      <c r="S100" s="532">
        <v>0.0</v>
      </c>
      <c r="T100" s="526" t="s">
        <v>3512</v>
      </c>
      <c r="U100" s="526" t="s">
        <v>3512</v>
      </c>
      <c r="V100" s="533"/>
      <c r="W100" s="267"/>
    </row>
    <row r="101">
      <c r="A101" s="267"/>
      <c r="B101" s="77"/>
      <c r="C101" s="77"/>
      <c r="D101" s="77"/>
      <c r="E101" s="77"/>
      <c r="F101" s="77"/>
      <c r="G101" s="77"/>
      <c r="H101" s="77"/>
      <c r="I101" s="77"/>
      <c r="J101" s="77"/>
      <c r="K101" s="564" t="s">
        <v>1378</v>
      </c>
      <c r="L101" s="565">
        <v>92.56</v>
      </c>
      <c r="M101" s="77"/>
      <c r="N101" s="530" t="s">
        <v>3796</v>
      </c>
      <c r="O101" s="531" t="s">
        <v>3535</v>
      </c>
      <c r="P101" s="77"/>
      <c r="Q101" s="77"/>
      <c r="R101" s="77"/>
      <c r="S101" s="77"/>
      <c r="T101" s="77"/>
      <c r="U101" s="77"/>
      <c r="V101" s="533"/>
      <c r="W101" s="267"/>
    </row>
    <row r="102">
      <c r="A102" s="499"/>
      <c r="B102" s="500" t="s">
        <v>3797</v>
      </c>
      <c r="C102" s="504">
        <v>460042.0</v>
      </c>
      <c r="D102" s="502" t="s">
        <v>1570</v>
      </c>
      <c r="E102" s="502" t="s">
        <v>65</v>
      </c>
      <c r="F102" s="502" t="s">
        <v>3798</v>
      </c>
      <c r="G102" s="503"/>
      <c r="H102" s="502" t="s">
        <v>3799</v>
      </c>
      <c r="I102" s="510"/>
      <c r="J102" s="502" t="s">
        <v>3800</v>
      </c>
      <c r="K102" s="548" t="s">
        <v>1349</v>
      </c>
      <c r="L102" s="549">
        <v>396.64</v>
      </c>
      <c r="M102" s="507">
        <v>45680.0</v>
      </c>
      <c r="N102" s="508" t="s">
        <v>3801</v>
      </c>
      <c r="O102" s="502" t="s">
        <v>3510</v>
      </c>
      <c r="P102" s="504" t="s">
        <v>1572</v>
      </c>
      <c r="Q102" s="507">
        <v>45680.0</v>
      </c>
      <c r="R102" s="502" t="s">
        <v>3802</v>
      </c>
      <c r="S102" s="509">
        <v>0.0</v>
      </c>
      <c r="T102" s="504" t="s">
        <v>3512</v>
      </c>
      <c r="U102" s="504" t="s">
        <v>3512</v>
      </c>
      <c r="V102" s="504"/>
      <c r="W102" s="499"/>
    </row>
    <row r="103">
      <c r="A103" s="267"/>
      <c r="B103" s="561">
        <v>15783.0</v>
      </c>
      <c r="C103" s="533">
        <v>460043.0</v>
      </c>
      <c r="D103" s="531" t="s">
        <v>1573</v>
      </c>
      <c r="E103" s="531" t="s">
        <v>1574</v>
      </c>
      <c r="F103" s="531" t="s">
        <v>1575</v>
      </c>
      <c r="G103" s="563"/>
      <c r="H103" s="531" t="s">
        <v>3803</v>
      </c>
      <c r="I103" s="533">
        <v>3.0</v>
      </c>
      <c r="J103" s="531" t="s">
        <v>3804</v>
      </c>
      <c r="K103" s="564" t="s">
        <v>1394</v>
      </c>
      <c r="L103" s="565">
        <v>749.55</v>
      </c>
      <c r="M103" s="566">
        <v>45679.0</v>
      </c>
      <c r="N103" s="530" t="s">
        <v>3805</v>
      </c>
      <c r="O103" s="531" t="s">
        <v>3532</v>
      </c>
      <c r="P103" s="533" t="s">
        <v>1576</v>
      </c>
      <c r="Q103" s="566">
        <v>45679.0</v>
      </c>
      <c r="R103" s="531" t="s">
        <v>3806</v>
      </c>
      <c r="S103" s="567">
        <v>15.08</v>
      </c>
      <c r="T103" s="533" t="s">
        <v>3512</v>
      </c>
      <c r="U103" s="533" t="s">
        <v>3512</v>
      </c>
      <c r="V103" s="533" t="s">
        <v>3807</v>
      </c>
      <c r="W103" s="267"/>
    </row>
    <row r="104">
      <c r="A104" s="267"/>
      <c r="B104" s="561">
        <v>15761.0</v>
      </c>
      <c r="C104" s="533">
        <v>460044.0</v>
      </c>
      <c r="D104" s="531" t="s">
        <v>1577</v>
      </c>
      <c r="E104" s="531" t="s">
        <v>367</v>
      </c>
      <c r="F104" s="531" t="s">
        <v>3808</v>
      </c>
      <c r="G104" s="563"/>
      <c r="H104" s="531" t="s">
        <v>3809</v>
      </c>
      <c r="I104" s="533">
        <v>5.0</v>
      </c>
      <c r="J104" s="531" t="s">
        <v>3804</v>
      </c>
      <c r="K104" s="564" t="s">
        <v>1394</v>
      </c>
      <c r="L104" s="565">
        <v>749.55</v>
      </c>
      <c r="M104" s="566">
        <v>45679.0</v>
      </c>
      <c r="N104" s="530" t="s">
        <v>3810</v>
      </c>
      <c r="O104" s="531" t="s">
        <v>3811</v>
      </c>
      <c r="P104" s="533" t="s">
        <v>1579</v>
      </c>
      <c r="Q104" s="566">
        <v>45679.0</v>
      </c>
      <c r="R104" s="531" t="s">
        <v>3812</v>
      </c>
      <c r="S104" s="567">
        <v>15.08</v>
      </c>
      <c r="T104" s="533" t="s">
        <v>3512</v>
      </c>
      <c r="U104" s="533" t="s">
        <v>3512</v>
      </c>
      <c r="V104" s="533" t="s">
        <v>3807</v>
      </c>
      <c r="W104" s="267"/>
    </row>
    <row r="105">
      <c r="A105" s="17"/>
      <c r="B105" s="622">
        <v>12556.0</v>
      </c>
      <c r="C105" s="620">
        <v>460045.0</v>
      </c>
      <c r="D105" s="623" t="s">
        <v>1580</v>
      </c>
      <c r="E105" s="623" t="s">
        <v>1581</v>
      </c>
      <c r="F105" s="623" t="s">
        <v>1582</v>
      </c>
      <c r="G105" s="624"/>
      <c r="H105" s="623" t="s">
        <v>3813</v>
      </c>
      <c r="I105" s="620">
        <v>20.0</v>
      </c>
      <c r="J105" s="623" t="s">
        <v>3814</v>
      </c>
      <c r="K105" s="535" t="s">
        <v>1394</v>
      </c>
      <c r="L105" s="556">
        <v>749.55</v>
      </c>
      <c r="M105" s="625">
        <v>44583.0</v>
      </c>
      <c r="N105" s="558" t="s">
        <v>3815</v>
      </c>
      <c r="O105" s="554" t="s">
        <v>3532</v>
      </c>
      <c r="P105" s="620" t="s">
        <v>1583</v>
      </c>
      <c r="Q105" s="626">
        <v>45679.0</v>
      </c>
      <c r="R105" s="623" t="s">
        <v>3816</v>
      </c>
      <c r="S105" s="627">
        <v>0.0</v>
      </c>
      <c r="T105" s="555" t="s">
        <v>3512</v>
      </c>
      <c r="U105" s="555" t="s">
        <v>3512</v>
      </c>
      <c r="V105" s="555"/>
      <c r="W105" s="17"/>
    </row>
    <row r="106">
      <c r="A106" s="17"/>
      <c r="B106" s="104"/>
      <c r="C106" s="104"/>
      <c r="D106" s="104"/>
      <c r="E106" s="104"/>
      <c r="F106" s="104"/>
      <c r="G106" s="104"/>
      <c r="H106" s="104"/>
      <c r="I106" s="104"/>
      <c r="J106" s="104"/>
      <c r="K106" s="535" t="s">
        <v>1423</v>
      </c>
      <c r="L106" s="556">
        <v>857.19</v>
      </c>
      <c r="M106" s="104"/>
      <c r="N106" s="558" t="s">
        <v>3817</v>
      </c>
      <c r="O106" s="554" t="s">
        <v>3584</v>
      </c>
      <c r="P106" s="104"/>
      <c r="Q106" s="104"/>
      <c r="R106" s="104"/>
      <c r="S106" s="104"/>
      <c r="T106" s="559" t="s">
        <v>3512</v>
      </c>
      <c r="U106" s="620" t="s">
        <v>3818</v>
      </c>
      <c r="V106" s="555"/>
      <c r="W106" s="17"/>
    </row>
    <row r="107">
      <c r="A107" s="17"/>
      <c r="B107" s="77"/>
      <c r="C107" s="77"/>
      <c r="D107" s="77"/>
      <c r="E107" s="77"/>
      <c r="F107" s="77"/>
      <c r="G107" s="77"/>
      <c r="H107" s="77"/>
      <c r="I107" s="77"/>
      <c r="J107" s="77"/>
      <c r="K107" s="554" t="s">
        <v>1584</v>
      </c>
      <c r="L107" s="619">
        <v>11584.33</v>
      </c>
      <c r="M107" s="77"/>
      <c r="N107" s="558" t="s">
        <v>3819</v>
      </c>
      <c r="O107" s="554" t="s">
        <v>3820</v>
      </c>
      <c r="P107" s="77"/>
      <c r="Q107" s="77"/>
      <c r="R107" s="77"/>
      <c r="S107" s="77"/>
      <c r="T107" s="559" t="s">
        <v>3694</v>
      </c>
      <c r="U107" s="77"/>
      <c r="V107" s="555"/>
      <c r="W107" s="17"/>
    </row>
    <row r="108">
      <c r="A108" s="17"/>
      <c r="B108" s="553" t="s">
        <v>1585</v>
      </c>
      <c r="C108" s="555">
        <v>460046.0</v>
      </c>
      <c r="D108" s="554" t="s">
        <v>3312</v>
      </c>
      <c r="E108" s="554" t="s">
        <v>1587</v>
      </c>
      <c r="F108" s="554" t="s">
        <v>1588</v>
      </c>
      <c r="G108" s="513"/>
      <c r="H108" s="554" t="s">
        <v>3821</v>
      </c>
      <c r="I108" s="555">
        <v>18.0</v>
      </c>
      <c r="J108" s="554" t="s">
        <v>3822</v>
      </c>
      <c r="K108" s="554" t="s">
        <v>1536</v>
      </c>
      <c r="L108" s="607">
        <f>7722.89/2</f>
        <v>3861.445</v>
      </c>
      <c r="M108" s="557">
        <v>45680.0</v>
      </c>
      <c r="N108" s="558" t="s">
        <v>3823</v>
      </c>
      <c r="O108" s="617" t="s">
        <v>3824</v>
      </c>
      <c r="P108" s="555" t="s">
        <v>1589</v>
      </c>
      <c r="Q108" s="557">
        <v>45680.0</v>
      </c>
      <c r="R108" s="554" t="s">
        <v>3825</v>
      </c>
      <c r="S108" s="559" t="s">
        <v>3694</v>
      </c>
      <c r="T108" s="514"/>
      <c r="U108" s="514"/>
      <c r="V108" s="514"/>
      <c r="W108" s="17"/>
    </row>
    <row r="109">
      <c r="A109" s="499"/>
      <c r="B109" s="500" t="s">
        <v>1590</v>
      </c>
      <c r="C109" s="504">
        <v>460047.0</v>
      </c>
      <c r="D109" s="502" t="s">
        <v>879</v>
      </c>
      <c r="E109" s="502" t="s">
        <v>880</v>
      </c>
      <c r="F109" s="502" t="s">
        <v>881</v>
      </c>
      <c r="G109" s="503"/>
      <c r="H109" s="503"/>
      <c r="I109" s="510"/>
      <c r="J109" s="502" t="s">
        <v>3826</v>
      </c>
      <c r="K109" s="548" t="s">
        <v>1349</v>
      </c>
      <c r="L109" s="549">
        <v>396.64</v>
      </c>
      <c r="M109" s="507">
        <v>45680.0</v>
      </c>
      <c r="N109" s="508" t="s">
        <v>3827</v>
      </c>
      <c r="O109" s="502" t="s">
        <v>3510</v>
      </c>
      <c r="P109" s="504" t="s">
        <v>1591</v>
      </c>
      <c r="Q109" s="507">
        <v>45680.0</v>
      </c>
      <c r="R109" s="502" t="s">
        <v>3828</v>
      </c>
      <c r="S109" s="509">
        <v>0.0</v>
      </c>
      <c r="T109" s="504" t="s">
        <v>3512</v>
      </c>
      <c r="U109" s="504" t="s">
        <v>3512</v>
      </c>
      <c r="V109" s="504"/>
      <c r="W109" s="499"/>
    </row>
    <row r="110" ht="43.5" customHeight="1">
      <c r="A110" s="568"/>
      <c r="B110" s="569">
        <v>16379.0</v>
      </c>
      <c r="C110" s="573">
        <v>460048.0</v>
      </c>
      <c r="D110" s="571" t="s">
        <v>1592</v>
      </c>
      <c r="E110" s="571" t="s">
        <v>395</v>
      </c>
      <c r="F110" s="571" t="s">
        <v>1593</v>
      </c>
      <c r="G110" s="572"/>
      <c r="H110" s="584" t="s">
        <v>3829</v>
      </c>
      <c r="I110" s="593" t="s">
        <v>3830</v>
      </c>
      <c r="J110" s="571" t="s">
        <v>3831</v>
      </c>
      <c r="K110" s="574" t="s">
        <v>1432</v>
      </c>
      <c r="L110" s="575">
        <v>209.27</v>
      </c>
      <c r="M110" s="628"/>
      <c r="N110" s="577" t="s">
        <v>3832</v>
      </c>
      <c r="O110" s="578" t="s">
        <v>3595</v>
      </c>
      <c r="P110" s="573" t="s">
        <v>1594</v>
      </c>
      <c r="Q110" s="576">
        <v>46014.0</v>
      </c>
      <c r="R110" s="571" t="s">
        <v>3833</v>
      </c>
      <c r="S110" s="579">
        <v>0.0</v>
      </c>
      <c r="T110" s="573" t="s">
        <v>3512</v>
      </c>
      <c r="U110" s="573" t="s">
        <v>3512</v>
      </c>
      <c r="V110" s="580"/>
      <c r="W110" s="568"/>
    </row>
    <row r="111">
      <c r="A111" s="568"/>
      <c r="B111" s="77"/>
      <c r="C111" s="77"/>
      <c r="D111" s="77"/>
      <c r="E111" s="77"/>
      <c r="F111" s="77"/>
      <c r="G111" s="77"/>
      <c r="H111" s="77"/>
      <c r="I111" s="77"/>
      <c r="J111" s="77"/>
      <c r="K111" s="574" t="s">
        <v>1378</v>
      </c>
      <c r="L111" s="575">
        <v>92.56</v>
      </c>
      <c r="M111" s="77"/>
      <c r="N111" s="577" t="s">
        <v>3834</v>
      </c>
      <c r="O111" s="578" t="s">
        <v>3532</v>
      </c>
      <c r="P111" s="77"/>
      <c r="Q111" s="77"/>
      <c r="R111" s="77"/>
      <c r="S111" s="77"/>
      <c r="T111" s="77"/>
      <c r="U111" s="77"/>
      <c r="V111" s="580"/>
      <c r="W111" s="568"/>
    </row>
    <row r="112">
      <c r="A112" s="17"/>
      <c r="B112" s="622">
        <v>16394.0</v>
      </c>
      <c r="C112" s="620">
        <v>460049.0</v>
      </c>
      <c r="D112" s="623" t="s">
        <v>1595</v>
      </c>
      <c r="E112" s="623" t="s">
        <v>1596</v>
      </c>
      <c r="F112" s="623" t="s">
        <v>105</v>
      </c>
      <c r="G112" s="624"/>
      <c r="H112" s="623" t="s">
        <v>3835</v>
      </c>
      <c r="I112" s="620" t="s">
        <v>3836</v>
      </c>
      <c r="J112" s="623" t="s">
        <v>3837</v>
      </c>
      <c r="K112" s="535" t="s">
        <v>1394</v>
      </c>
      <c r="L112" s="556">
        <v>749.55</v>
      </c>
      <c r="M112" s="629"/>
      <c r="N112" s="558" t="s">
        <v>3838</v>
      </c>
      <c r="O112" s="554" t="s">
        <v>3532</v>
      </c>
      <c r="P112" s="620" t="s">
        <v>1597</v>
      </c>
      <c r="Q112" s="626">
        <v>40931.0</v>
      </c>
      <c r="R112" s="623" t="s">
        <v>3839</v>
      </c>
      <c r="S112" s="627">
        <v>16.51</v>
      </c>
      <c r="T112" s="620" t="s">
        <v>3512</v>
      </c>
      <c r="U112" s="620" t="s">
        <v>3512</v>
      </c>
      <c r="V112" s="555"/>
      <c r="W112" s="17"/>
    </row>
    <row r="113">
      <c r="A113" s="17"/>
      <c r="B113" s="77"/>
      <c r="C113" s="77"/>
      <c r="D113" s="77"/>
      <c r="E113" s="77"/>
      <c r="F113" s="77"/>
      <c r="G113" s="77"/>
      <c r="H113" s="77"/>
      <c r="I113" s="77"/>
      <c r="J113" s="77"/>
      <c r="K113" s="554" t="s">
        <v>1530</v>
      </c>
      <c r="L113" s="619">
        <v>987.9</v>
      </c>
      <c r="M113" s="77"/>
      <c r="N113" s="558" t="s">
        <v>3840</v>
      </c>
      <c r="O113" s="554" t="s">
        <v>3726</v>
      </c>
      <c r="P113" s="77"/>
      <c r="Q113" s="77"/>
      <c r="R113" s="77"/>
      <c r="S113" s="77"/>
      <c r="T113" s="77"/>
      <c r="U113" s="77"/>
      <c r="V113" s="555"/>
      <c r="W113" s="17"/>
    </row>
    <row r="114">
      <c r="A114" s="17"/>
      <c r="B114" s="511"/>
      <c r="C114" s="590">
        <v>460050.0</v>
      </c>
      <c r="D114" s="513"/>
      <c r="E114" s="513"/>
      <c r="F114" s="513"/>
      <c r="G114" s="513"/>
      <c r="H114" s="513"/>
      <c r="I114" s="514"/>
      <c r="J114" s="513"/>
      <c r="K114" s="591" t="s">
        <v>69</v>
      </c>
      <c r="L114" s="592">
        <v>0.0</v>
      </c>
      <c r="M114" s="517"/>
      <c r="N114" s="518"/>
      <c r="O114" s="513"/>
      <c r="P114" s="514"/>
      <c r="Q114" s="517"/>
      <c r="R114" s="513"/>
      <c r="S114" s="519"/>
      <c r="T114" s="514"/>
      <c r="U114" s="514"/>
      <c r="V114" s="514"/>
      <c r="W114" s="17"/>
    </row>
    <row r="115">
      <c r="A115" s="499"/>
      <c r="B115" s="500" t="s">
        <v>1598</v>
      </c>
      <c r="C115" s="504">
        <v>462051.0</v>
      </c>
      <c r="D115" s="502" t="s">
        <v>3841</v>
      </c>
      <c r="E115" s="502" t="s">
        <v>3842</v>
      </c>
      <c r="F115" s="502" t="s">
        <v>3843</v>
      </c>
      <c r="G115" s="503"/>
      <c r="H115" s="503"/>
      <c r="I115" s="510"/>
      <c r="J115" s="502" t="s">
        <v>3844</v>
      </c>
      <c r="K115" s="502" t="s">
        <v>1362</v>
      </c>
      <c r="L115" s="595">
        <f t="shared" ref="L115:L116" si="1">396.64*2</f>
        <v>793.28</v>
      </c>
      <c r="M115" s="507">
        <v>45681.0</v>
      </c>
      <c r="N115" s="508" t="s">
        <v>3845</v>
      </c>
      <c r="O115" s="502" t="s">
        <v>3510</v>
      </c>
      <c r="P115" s="504" t="s">
        <v>1600</v>
      </c>
      <c r="Q115" s="507">
        <v>45681.0</v>
      </c>
      <c r="R115" s="502" t="s">
        <v>3846</v>
      </c>
      <c r="S115" s="509">
        <v>7.02</v>
      </c>
      <c r="T115" s="504" t="s">
        <v>3512</v>
      </c>
      <c r="U115" s="504" t="s">
        <v>3512</v>
      </c>
      <c r="V115" s="504"/>
      <c r="W115" s="499"/>
    </row>
    <row r="116">
      <c r="A116" s="499"/>
      <c r="B116" s="500" t="s">
        <v>1601</v>
      </c>
      <c r="C116" s="504">
        <v>462052.0</v>
      </c>
      <c r="D116" s="502" t="s">
        <v>3847</v>
      </c>
      <c r="E116" s="502" t="s">
        <v>1602</v>
      </c>
      <c r="F116" s="502" t="s">
        <v>1603</v>
      </c>
      <c r="G116" s="503"/>
      <c r="H116" s="503"/>
      <c r="I116" s="510"/>
      <c r="J116" s="502" t="s">
        <v>3848</v>
      </c>
      <c r="K116" s="502" t="s">
        <v>1362</v>
      </c>
      <c r="L116" s="595">
        <f t="shared" si="1"/>
        <v>793.28</v>
      </c>
      <c r="M116" s="630">
        <v>45681.0</v>
      </c>
      <c r="N116" s="508" t="s">
        <v>3849</v>
      </c>
      <c r="O116" s="502" t="s">
        <v>3510</v>
      </c>
      <c r="P116" s="504" t="s">
        <v>1604</v>
      </c>
      <c r="Q116" s="507">
        <v>45684.0</v>
      </c>
      <c r="R116" s="502" t="s">
        <v>3850</v>
      </c>
      <c r="S116" s="509">
        <v>0.0</v>
      </c>
      <c r="T116" s="504" t="s">
        <v>3512</v>
      </c>
      <c r="U116" s="504" t="s">
        <v>3512</v>
      </c>
      <c r="V116" s="504"/>
      <c r="W116" s="499"/>
    </row>
    <row r="117">
      <c r="A117" s="17"/>
      <c r="B117" s="553">
        <v>16258.0</v>
      </c>
      <c r="C117" s="555">
        <v>462053.0</v>
      </c>
      <c r="D117" s="554" t="s">
        <v>3851</v>
      </c>
      <c r="E117" s="554" t="s">
        <v>885</v>
      </c>
      <c r="F117" s="554" t="s">
        <v>824</v>
      </c>
      <c r="G117" s="513"/>
      <c r="H117" s="554" t="s">
        <v>3852</v>
      </c>
      <c r="I117" s="555">
        <v>38.0</v>
      </c>
      <c r="J117" s="554" t="s">
        <v>3853</v>
      </c>
      <c r="K117" s="535" t="s">
        <v>1394</v>
      </c>
      <c r="L117" s="556">
        <v>749.55</v>
      </c>
      <c r="M117" s="557">
        <v>45681.0</v>
      </c>
      <c r="N117" s="558" t="s">
        <v>3854</v>
      </c>
      <c r="O117" s="554" t="s">
        <v>3532</v>
      </c>
      <c r="P117" s="555" t="s">
        <v>1606</v>
      </c>
      <c r="Q117" s="557">
        <v>45681.0</v>
      </c>
      <c r="R117" s="554" t="s">
        <v>3855</v>
      </c>
      <c r="S117" s="559">
        <v>7.12</v>
      </c>
      <c r="T117" s="555" t="s">
        <v>3512</v>
      </c>
      <c r="U117" s="555" t="s">
        <v>3512</v>
      </c>
      <c r="V117" s="555"/>
      <c r="W117" s="17"/>
    </row>
    <row r="118">
      <c r="A118" s="499"/>
      <c r="B118" s="500" t="s">
        <v>1607</v>
      </c>
      <c r="C118" s="504">
        <v>462054.0</v>
      </c>
      <c r="D118" s="502" t="s">
        <v>1608</v>
      </c>
      <c r="E118" s="502" t="s">
        <v>1609</v>
      </c>
      <c r="F118" s="502" t="s">
        <v>1610</v>
      </c>
      <c r="G118" s="503"/>
      <c r="H118" s="502" t="s">
        <v>3856</v>
      </c>
      <c r="I118" s="510"/>
      <c r="J118" s="502" t="s">
        <v>3857</v>
      </c>
      <c r="K118" s="502" t="s">
        <v>1362</v>
      </c>
      <c r="L118" s="595">
        <f>396.64*2</f>
        <v>793.28</v>
      </c>
      <c r="M118" s="507">
        <v>45681.0</v>
      </c>
      <c r="N118" s="508" t="s">
        <v>3858</v>
      </c>
      <c r="O118" s="502" t="s">
        <v>3510</v>
      </c>
      <c r="P118" s="504" t="s">
        <v>1611</v>
      </c>
      <c r="Q118" s="507">
        <v>45681.0</v>
      </c>
      <c r="R118" s="502" t="s">
        <v>3859</v>
      </c>
      <c r="S118" s="509">
        <v>0.0</v>
      </c>
      <c r="T118" s="504" t="s">
        <v>3512</v>
      </c>
      <c r="U118" s="504" t="s">
        <v>3512</v>
      </c>
      <c r="V118" s="504"/>
      <c r="W118" s="499"/>
    </row>
    <row r="119">
      <c r="A119" s="499"/>
      <c r="B119" s="500" t="s">
        <v>1612</v>
      </c>
      <c r="C119" s="504">
        <v>462055.0</v>
      </c>
      <c r="D119" s="502" t="s">
        <v>1613</v>
      </c>
      <c r="E119" s="502" t="s">
        <v>1614</v>
      </c>
      <c r="F119" s="502" t="s">
        <v>76</v>
      </c>
      <c r="G119" s="503"/>
      <c r="H119" s="502" t="s">
        <v>3860</v>
      </c>
      <c r="I119" s="510"/>
      <c r="J119" s="502" t="s">
        <v>3861</v>
      </c>
      <c r="K119" s="548" t="s">
        <v>1349</v>
      </c>
      <c r="L119" s="549">
        <v>396.64</v>
      </c>
      <c r="M119" s="507">
        <v>45681.0</v>
      </c>
      <c r="N119" s="508" t="s">
        <v>3862</v>
      </c>
      <c r="O119" s="502" t="s">
        <v>3510</v>
      </c>
      <c r="P119" s="504" t="s">
        <v>1615</v>
      </c>
      <c r="Q119" s="507">
        <v>45681.0</v>
      </c>
      <c r="R119" s="502" t="s">
        <v>3863</v>
      </c>
      <c r="S119" s="509">
        <v>0.0</v>
      </c>
      <c r="T119" s="504" t="s">
        <v>3512</v>
      </c>
      <c r="U119" s="504" t="s">
        <v>3512</v>
      </c>
      <c r="V119" s="504"/>
      <c r="W119" s="499"/>
    </row>
    <row r="120">
      <c r="A120" s="17"/>
      <c r="B120" s="553">
        <v>16328.0</v>
      </c>
      <c r="C120" s="555">
        <v>462056.0</v>
      </c>
      <c r="D120" s="554" t="s">
        <v>1616</v>
      </c>
      <c r="E120" s="554" t="s">
        <v>150</v>
      </c>
      <c r="F120" s="554" t="s">
        <v>1617</v>
      </c>
      <c r="G120" s="513"/>
      <c r="H120" s="617" t="s">
        <v>3864</v>
      </c>
      <c r="I120" s="555" t="s">
        <v>3865</v>
      </c>
      <c r="J120" s="554" t="s">
        <v>3866</v>
      </c>
      <c r="K120" s="535" t="s">
        <v>1432</v>
      </c>
      <c r="L120" s="556">
        <v>209.27</v>
      </c>
      <c r="M120" s="557">
        <v>45681.0</v>
      </c>
      <c r="N120" s="558" t="s">
        <v>3867</v>
      </c>
      <c r="O120" s="554" t="s">
        <v>3595</v>
      </c>
      <c r="P120" s="555" t="s">
        <v>1618</v>
      </c>
      <c r="Q120" s="557">
        <v>45681.0</v>
      </c>
      <c r="R120" s="554" t="s">
        <v>3868</v>
      </c>
      <c r="S120" s="559">
        <v>0.0</v>
      </c>
      <c r="T120" s="555" t="s">
        <v>3512</v>
      </c>
      <c r="U120" s="555" t="s">
        <v>3512</v>
      </c>
      <c r="V120" s="555"/>
      <c r="W120" s="17"/>
    </row>
    <row r="121">
      <c r="A121" s="17"/>
      <c r="B121" s="553">
        <v>15682.0</v>
      </c>
      <c r="C121" s="555">
        <v>462057.0</v>
      </c>
      <c r="D121" s="554" t="s">
        <v>71</v>
      </c>
      <c r="E121" s="554" t="s">
        <v>570</v>
      </c>
      <c r="F121" s="513"/>
      <c r="G121" s="513"/>
      <c r="H121" s="554" t="s">
        <v>3869</v>
      </c>
      <c r="I121" s="555">
        <v>86.0</v>
      </c>
      <c r="J121" s="554" t="s">
        <v>3870</v>
      </c>
      <c r="K121" s="554" t="s">
        <v>1536</v>
      </c>
      <c r="L121" s="607">
        <f>7722.89/2</f>
        <v>3861.445</v>
      </c>
      <c r="M121" s="557">
        <v>45681.0</v>
      </c>
      <c r="N121" s="558" t="s">
        <v>3871</v>
      </c>
      <c r="O121" s="617" t="s">
        <v>3737</v>
      </c>
      <c r="P121" s="555" t="s">
        <v>1620</v>
      </c>
      <c r="Q121" s="557">
        <v>45681.0</v>
      </c>
      <c r="R121" s="554" t="s">
        <v>3872</v>
      </c>
      <c r="S121" s="559">
        <v>0.0</v>
      </c>
      <c r="T121" s="555" t="s">
        <v>3694</v>
      </c>
      <c r="U121" s="555" t="s">
        <v>3873</v>
      </c>
      <c r="V121" s="555"/>
      <c r="W121" s="17"/>
    </row>
    <row r="122">
      <c r="A122" s="499"/>
      <c r="B122" s="500" t="s">
        <v>1621</v>
      </c>
      <c r="C122" s="504">
        <v>462058.0</v>
      </c>
      <c r="D122" s="502" t="s">
        <v>1067</v>
      </c>
      <c r="E122" s="502" t="s">
        <v>1622</v>
      </c>
      <c r="F122" s="502" t="s">
        <v>1623</v>
      </c>
      <c r="G122" s="503"/>
      <c r="H122" s="502" t="s">
        <v>3874</v>
      </c>
      <c r="I122" s="510"/>
      <c r="J122" s="502" t="s">
        <v>3875</v>
      </c>
      <c r="K122" s="548" t="s">
        <v>1349</v>
      </c>
      <c r="L122" s="549">
        <v>396.64</v>
      </c>
      <c r="M122" s="507">
        <v>45681.0</v>
      </c>
      <c r="N122" s="508" t="s">
        <v>3876</v>
      </c>
      <c r="O122" s="502" t="s">
        <v>3510</v>
      </c>
      <c r="P122" s="504" t="s">
        <v>1624</v>
      </c>
      <c r="Q122" s="507">
        <v>45681.0</v>
      </c>
      <c r="R122" s="502" t="s">
        <v>3877</v>
      </c>
      <c r="S122" s="509">
        <v>3.51</v>
      </c>
      <c r="T122" s="504" t="s">
        <v>3512</v>
      </c>
      <c r="U122" s="504" t="s">
        <v>3512</v>
      </c>
      <c r="V122" s="504"/>
      <c r="W122" s="499"/>
    </row>
    <row r="123">
      <c r="A123" s="267"/>
      <c r="B123" s="258" t="s">
        <v>1625</v>
      </c>
      <c r="C123" s="533">
        <v>462059.0</v>
      </c>
      <c r="D123" s="531" t="s">
        <v>1374</v>
      </c>
      <c r="E123" s="531" t="s">
        <v>300</v>
      </c>
      <c r="F123" s="531" t="s">
        <v>104</v>
      </c>
      <c r="G123" s="563"/>
      <c r="H123" s="631" t="s">
        <v>3878</v>
      </c>
      <c r="I123" s="533"/>
      <c r="J123" s="531" t="s">
        <v>3879</v>
      </c>
      <c r="K123" s="531" t="s">
        <v>1362</v>
      </c>
      <c r="L123" s="632">
        <f>396.64*2</f>
        <v>793.28</v>
      </c>
      <c r="M123" s="566">
        <v>45681.0</v>
      </c>
      <c r="N123" s="530" t="s">
        <v>3880</v>
      </c>
      <c r="O123" s="531" t="s">
        <v>3510</v>
      </c>
      <c r="P123" s="533" t="s">
        <v>1626</v>
      </c>
      <c r="Q123" s="566">
        <v>45681.0</v>
      </c>
      <c r="R123" s="531" t="s">
        <v>3881</v>
      </c>
      <c r="S123" s="567">
        <v>0.0</v>
      </c>
      <c r="T123" s="533" t="s">
        <v>3512</v>
      </c>
      <c r="U123" s="533" t="s">
        <v>3512</v>
      </c>
      <c r="V123" s="533"/>
      <c r="W123" s="267"/>
    </row>
    <row r="124">
      <c r="A124" s="267"/>
      <c r="B124" s="258" t="s">
        <v>1625</v>
      </c>
      <c r="C124" s="533">
        <v>462060.0</v>
      </c>
      <c r="D124" s="531" t="s">
        <v>1374</v>
      </c>
      <c r="E124" s="531" t="s">
        <v>300</v>
      </c>
      <c r="F124" s="531" t="s">
        <v>104</v>
      </c>
      <c r="G124" s="563"/>
      <c r="H124" s="631" t="s">
        <v>3878</v>
      </c>
      <c r="I124" s="608"/>
      <c r="J124" s="531" t="s">
        <v>3879</v>
      </c>
      <c r="K124" s="564" t="s">
        <v>1349</v>
      </c>
      <c r="L124" s="565">
        <v>396.64</v>
      </c>
      <c r="M124" s="566">
        <v>45681.0</v>
      </c>
      <c r="N124" s="530" t="s">
        <v>3880</v>
      </c>
      <c r="O124" s="531" t="s">
        <v>3510</v>
      </c>
      <c r="P124" s="533" t="s">
        <v>1627</v>
      </c>
      <c r="Q124" s="566">
        <v>45681.0</v>
      </c>
      <c r="R124" s="531" t="s">
        <v>3882</v>
      </c>
      <c r="S124" s="567">
        <v>0.0</v>
      </c>
      <c r="T124" s="533" t="s">
        <v>3512</v>
      </c>
      <c r="U124" s="533" t="s">
        <v>3512</v>
      </c>
      <c r="V124" s="608"/>
      <c r="W124" s="267"/>
    </row>
    <row r="125">
      <c r="A125" s="499"/>
      <c r="B125" s="500" t="s">
        <v>1628</v>
      </c>
      <c r="C125" s="504">
        <v>462061.0</v>
      </c>
      <c r="D125" s="520" t="s">
        <v>3883</v>
      </c>
      <c r="E125" s="503"/>
      <c r="F125" s="503"/>
      <c r="G125" s="503"/>
      <c r="H125" s="503"/>
      <c r="I125" s="510"/>
      <c r="J125" s="502" t="s">
        <v>3884</v>
      </c>
      <c r="K125" s="502" t="s">
        <v>1362</v>
      </c>
      <c r="L125" s="595">
        <f>396.64*2</f>
        <v>793.28</v>
      </c>
      <c r="M125" s="507">
        <v>45681.0</v>
      </c>
      <c r="N125" s="508" t="s">
        <v>3885</v>
      </c>
      <c r="O125" s="502" t="s">
        <v>3510</v>
      </c>
      <c r="P125" s="504" t="s">
        <v>1630</v>
      </c>
      <c r="Q125" s="507">
        <v>45681.0</v>
      </c>
      <c r="R125" s="502" t="s">
        <v>3886</v>
      </c>
      <c r="S125" s="509">
        <v>0.0</v>
      </c>
      <c r="T125" s="504" t="s">
        <v>3512</v>
      </c>
      <c r="U125" s="504" t="s">
        <v>3512</v>
      </c>
      <c r="V125" s="504"/>
      <c r="W125" s="499"/>
    </row>
    <row r="126">
      <c r="A126" s="499"/>
      <c r="B126" s="500" t="s">
        <v>1631</v>
      </c>
      <c r="C126" s="504">
        <v>462062.0</v>
      </c>
      <c r="D126" s="502" t="s">
        <v>1632</v>
      </c>
      <c r="E126" s="502" t="s">
        <v>3887</v>
      </c>
      <c r="F126" s="502" t="s">
        <v>1634</v>
      </c>
      <c r="G126" s="503"/>
      <c r="H126" s="520"/>
      <c r="I126" s="510"/>
      <c r="J126" s="520" t="s">
        <v>3888</v>
      </c>
      <c r="K126" s="548" t="s">
        <v>1349</v>
      </c>
      <c r="L126" s="549">
        <v>396.64</v>
      </c>
      <c r="M126" s="507">
        <v>45684.0</v>
      </c>
      <c r="N126" s="508" t="s">
        <v>3889</v>
      </c>
      <c r="O126" s="502" t="s">
        <v>3510</v>
      </c>
      <c r="P126" s="504" t="s">
        <v>1635</v>
      </c>
      <c r="Q126" s="507">
        <v>45684.0</v>
      </c>
      <c r="R126" s="502" t="s">
        <v>3890</v>
      </c>
      <c r="S126" s="509">
        <v>0.0</v>
      </c>
      <c r="T126" s="504" t="s">
        <v>3512</v>
      </c>
      <c r="U126" s="504" t="s">
        <v>3512</v>
      </c>
      <c r="V126" s="504"/>
      <c r="W126" s="499"/>
    </row>
    <row r="127">
      <c r="A127" s="17"/>
      <c r="B127" s="511"/>
      <c r="C127" s="555">
        <v>462063.0</v>
      </c>
      <c r="D127" s="513"/>
      <c r="E127" s="513"/>
      <c r="F127" s="513"/>
      <c r="G127" s="513"/>
      <c r="H127" s="513"/>
      <c r="I127" s="514"/>
      <c r="J127" s="513"/>
      <c r="K127" s="535" t="s">
        <v>1394</v>
      </c>
      <c r="L127" s="550">
        <v>749.55</v>
      </c>
      <c r="M127" s="517"/>
      <c r="N127" s="518"/>
      <c r="O127" s="513"/>
      <c r="P127" s="514"/>
      <c r="Q127" s="517"/>
      <c r="R127" s="513"/>
      <c r="S127" s="519"/>
      <c r="T127" s="514"/>
      <c r="U127" s="514"/>
      <c r="V127" s="514"/>
      <c r="W127" s="17"/>
    </row>
    <row r="128">
      <c r="A128" s="17"/>
      <c r="B128" s="553">
        <v>16152.0</v>
      </c>
      <c r="C128" s="555">
        <v>462064.0</v>
      </c>
      <c r="D128" s="554" t="s">
        <v>3891</v>
      </c>
      <c r="E128" s="554" t="s">
        <v>655</v>
      </c>
      <c r="F128" s="554" t="s">
        <v>2060</v>
      </c>
      <c r="G128" s="513"/>
      <c r="H128" s="554" t="s">
        <v>3892</v>
      </c>
      <c r="I128" s="514"/>
      <c r="J128" s="554" t="s">
        <v>3893</v>
      </c>
      <c r="K128" s="535" t="s">
        <v>1378</v>
      </c>
      <c r="L128" s="556">
        <v>92.56</v>
      </c>
      <c r="M128" s="557">
        <v>45684.0</v>
      </c>
      <c r="N128" s="558" t="s">
        <v>3894</v>
      </c>
      <c r="O128" s="554" t="s">
        <v>3535</v>
      </c>
      <c r="P128" s="555" t="s">
        <v>1638</v>
      </c>
      <c r="Q128" s="557">
        <v>45684.0</v>
      </c>
      <c r="R128" s="554" t="s">
        <v>3895</v>
      </c>
      <c r="S128" s="559">
        <v>0.0</v>
      </c>
      <c r="T128" s="555" t="s">
        <v>3512</v>
      </c>
      <c r="U128" s="555" t="s">
        <v>3512</v>
      </c>
      <c r="V128" s="555"/>
      <c r="W128" s="17"/>
    </row>
    <row r="129">
      <c r="A129" s="17"/>
      <c r="B129" s="622">
        <v>14076.0</v>
      </c>
      <c r="C129" s="620">
        <v>462065.0</v>
      </c>
      <c r="D129" s="623" t="s">
        <v>1509</v>
      </c>
      <c r="E129" s="623" t="s">
        <v>65</v>
      </c>
      <c r="F129" s="623" t="s">
        <v>1599</v>
      </c>
      <c r="G129" s="624"/>
      <c r="H129" s="623" t="s">
        <v>3896</v>
      </c>
      <c r="I129" s="620">
        <v>9.0</v>
      </c>
      <c r="J129" s="623" t="s">
        <v>3897</v>
      </c>
      <c r="K129" s="535" t="s">
        <v>1394</v>
      </c>
      <c r="L129" s="556">
        <v>749.55</v>
      </c>
      <c r="M129" s="626">
        <v>45684.0</v>
      </c>
      <c r="N129" s="558" t="s">
        <v>3898</v>
      </c>
      <c r="O129" s="554" t="s">
        <v>3532</v>
      </c>
      <c r="P129" s="620" t="s">
        <v>1640</v>
      </c>
      <c r="Q129" s="626">
        <v>45684.0</v>
      </c>
      <c r="R129" s="623" t="s">
        <v>3899</v>
      </c>
      <c r="S129" s="627">
        <v>0.0</v>
      </c>
      <c r="T129" s="620" t="s">
        <v>3512</v>
      </c>
      <c r="U129" s="620" t="s">
        <v>3512</v>
      </c>
      <c r="V129" s="555"/>
      <c r="W129" s="17"/>
    </row>
    <row r="130">
      <c r="A130" s="17"/>
      <c r="B130" s="77"/>
      <c r="C130" s="77"/>
      <c r="D130" s="77"/>
      <c r="E130" s="77"/>
      <c r="F130" s="77"/>
      <c r="G130" s="77"/>
      <c r="H130" s="77"/>
      <c r="I130" s="77"/>
      <c r="J130" s="77"/>
      <c r="K130" s="554" t="s">
        <v>1530</v>
      </c>
      <c r="L130" s="619">
        <v>987.9</v>
      </c>
      <c r="M130" s="77"/>
      <c r="N130" s="558" t="s">
        <v>3900</v>
      </c>
      <c r="O130" s="554" t="s">
        <v>3726</v>
      </c>
      <c r="P130" s="77"/>
      <c r="Q130" s="77"/>
      <c r="R130" s="77"/>
      <c r="S130" s="77"/>
      <c r="T130" s="77"/>
      <c r="U130" s="77"/>
      <c r="V130" s="555"/>
      <c r="W130" s="17"/>
    </row>
    <row r="131">
      <c r="A131" s="633"/>
      <c r="B131" s="634"/>
      <c r="C131" s="635">
        <v>462066.0</v>
      </c>
      <c r="D131" s="636"/>
      <c r="E131" s="636"/>
      <c r="F131" s="636"/>
      <c r="G131" s="636"/>
      <c r="H131" s="636"/>
      <c r="I131" s="637"/>
      <c r="J131" s="636"/>
      <c r="K131" s="638" t="s">
        <v>1349</v>
      </c>
      <c r="L131" s="639">
        <v>0.0</v>
      </c>
      <c r="M131" s="640"/>
      <c r="N131" s="641"/>
      <c r="O131" s="636"/>
      <c r="P131" s="637"/>
      <c r="Q131" s="640"/>
      <c r="R131" s="636"/>
      <c r="S131" s="642"/>
      <c r="T131" s="637"/>
      <c r="U131" s="637"/>
      <c r="V131" s="637"/>
      <c r="W131" s="633"/>
    </row>
    <row r="132">
      <c r="A132" s="499"/>
      <c r="B132" s="500" t="s">
        <v>1642</v>
      </c>
      <c r="C132" s="504">
        <v>462067.0</v>
      </c>
      <c r="D132" s="502" t="s">
        <v>1643</v>
      </c>
      <c r="E132" s="502" t="s">
        <v>165</v>
      </c>
      <c r="F132" s="502" t="s">
        <v>1644</v>
      </c>
      <c r="G132" s="503"/>
      <c r="H132" s="502" t="s">
        <v>3901</v>
      </c>
      <c r="I132" s="504">
        <v>9.0</v>
      </c>
      <c r="J132" s="502" t="s">
        <v>3530</v>
      </c>
      <c r="K132" s="502" t="s">
        <v>1362</v>
      </c>
      <c r="L132" s="595">
        <f>396.64*2</f>
        <v>793.28</v>
      </c>
      <c r="M132" s="507">
        <v>45685.0</v>
      </c>
      <c r="N132" s="508" t="s">
        <v>3902</v>
      </c>
      <c r="O132" s="502" t="s">
        <v>3510</v>
      </c>
      <c r="P132" s="504" t="s">
        <v>1645</v>
      </c>
      <c r="Q132" s="507">
        <v>45685.0</v>
      </c>
      <c r="R132" s="502" t="s">
        <v>3903</v>
      </c>
      <c r="S132" s="509">
        <v>0.0</v>
      </c>
      <c r="T132" s="504" t="s">
        <v>3571</v>
      </c>
      <c r="U132" s="504" t="s">
        <v>3571</v>
      </c>
      <c r="V132" s="504"/>
      <c r="W132" s="499"/>
    </row>
    <row r="133">
      <c r="A133" s="499"/>
      <c r="B133" s="500" t="s">
        <v>1646</v>
      </c>
      <c r="C133" s="504">
        <v>462068.0</v>
      </c>
      <c r="D133" s="502" t="s">
        <v>1647</v>
      </c>
      <c r="E133" s="502" t="s">
        <v>77</v>
      </c>
      <c r="F133" s="502" t="s">
        <v>367</v>
      </c>
      <c r="G133" s="503"/>
      <c r="H133" s="503"/>
      <c r="I133" s="510"/>
      <c r="J133" s="502" t="s">
        <v>3904</v>
      </c>
      <c r="K133" s="548" t="s">
        <v>1349</v>
      </c>
      <c r="L133" s="549">
        <v>396.64</v>
      </c>
      <c r="M133" s="507">
        <v>45685.0</v>
      </c>
      <c r="N133" s="508" t="s">
        <v>3905</v>
      </c>
      <c r="O133" s="502" t="s">
        <v>3510</v>
      </c>
      <c r="P133" s="504" t="s">
        <v>1648</v>
      </c>
      <c r="Q133" s="507">
        <v>45685.0</v>
      </c>
      <c r="R133" s="502" t="s">
        <v>3906</v>
      </c>
      <c r="S133" s="509">
        <v>0.0</v>
      </c>
      <c r="T133" s="504" t="s">
        <v>3571</v>
      </c>
      <c r="U133" s="504" t="s">
        <v>3571</v>
      </c>
      <c r="V133" s="504"/>
      <c r="W133" s="499"/>
    </row>
    <row r="134">
      <c r="A134" s="267"/>
      <c r="B134" s="561">
        <v>16257.0</v>
      </c>
      <c r="C134" s="533">
        <v>462069.0</v>
      </c>
      <c r="D134" s="531" t="s">
        <v>1649</v>
      </c>
      <c r="E134" s="531" t="s">
        <v>1650</v>
      </c>
      <c r="F134" s="531" t="s">
        <v>105</v>
      </c>
      <c r="G134" s="563"/>
      <c r="H134" s="531" t="s">
        <v>3907</v>
      </c>
      <c r="I134" s="533">
        <v>80.0</v>
      </c>
      <c r="J134" s="531" t="s">
        <v>3647</v>
      </c>
      <c r="K134" s="531" t="s">
        <v>1434</v>
      </c>
      <c r="L134" s="632">
        <v>809.31</v>
      </c>
      <c r="M134" s="566">
        <v>45685.0</v>
      </c>
      <c r="N134" s="643" t="s">
        <v>3908</v>
      </c>
      <c r="O134" s="531" t="s">
        <v>3598</v>
      </c>
      <c r="P134" s="533" t="s">
        <v>1651</v>
      </c>
      <c r="Q134" s="566">
        <v>45685.0</v>
      </c>
      <c r="R134" s="531" t="s">
        <v>3909</v>
      </c>
      <c r="S134" s="567">
        <v>7.69</v>
      </c>
      <c r="T134" s="533" t="s">
        <v>3512</v>
      </c>
      <c r="U134" s="533" t="s">
        <v>3512</v>
      </c>
      <c r="V134" s="608"/>
      <c r="W134" s="267"/>
    </row>
    <row r="135">
      <c r="A135" s="499"/>
      <c r="B135" s="500" t="s">
        <v>1652</v>
      </c>
      <c r="C135" s="504">
        <v>462070.0</v>
      </c>
      <c r="D135" s="502" t="s">
        <v>1653</v>
      </c>
      <c r="E135" s="502" t="s">
        <v>105</v>
      </c>
      <c r="F135" s="503"/>
      <c r="G135" s="503"/>
      <c r="H135" s="502" t="s">
        <v>3910</v>
      </c>
      <c r="I135" s="510"/>
      <c r="J135" s="502" t="s">
        <v>3911</v>
      </c>
      <c r="K135" s="502" t="s">
        <v>1362</v>
      </c>
      <c r="L135" s="595">
        <f t="shared" ref="L135:L136" si="2">396.64*2</f>
        <v>793.28</v>
      </c>
      <c r="M135" s="507">
        <v>45685.0</v>
      </c>
      <c r="N135" s="508" t="s">
        <v>3912</v>
      </c>
      <c r="O135" s="502" t="s">
        <v>3510</v>
      </c>
      <c r="P135" s="504" t="s">
        <v>1654</v>
      </c>
      <c r="Q135" s="507">
        <v>45685.0</v>
      </c>
      <c r="R135" s="502" t="s">
        <v>3913</v>
      </c>
      <c r="S135" s="509">
        <v>0.0</v>
      </c>
      <c r="T135" s="504" t="s">
        <v>3571</v>
      </c>
      <c r="U135" s="504" t="s">
        <v>3571</v>
      </c>
      <c r="V135" s="504"/>
      <c r="W135" s="499"/>
    </row>
    <row r="136">
      <c r="A136" s="499"/>
      <c r="B136" s="500" t="s">
        <v>3914</v>
      </c>
      <c r="C136" s="504">
        <v>462071.0</v>
      </c>
      <c r="D136" s="502" t="s">
        <v>1656</v>
      </c>
      <c r="E136" s="502" t="s">
        <v>1657</v>
      </c>
      <c r="F136" s="502" t="s">
        <v>582</v>
      </c>
      <c r="G136" s="503"/>
      <c r="H136" s="503"/>
      <c r="I136" s="510"/>
      <c r="J136" s="502" t="s">
        <v>3915</v>
      </c>
      <c r="K136" s="502" t="s">
        <v>1362</v>
      </c>
      <c r="L136" s="595">
        <f t="shared" si="2"/>
        <v>793.28</v>
      </c>
      <c r="M136" s="507">
        <v>45685.0</v>
      </c>
      <c r="N136" s="508" t="s">
        <v>3916</v>
      </c>
      <c r="O136" s="502" t="s">
        <v>3510</v>
      </c>
      <c r="P136" s="504" t="s">
        <v>1658</v>
      </c>
      <c r="Q136" s="507">
        <v>45685.0</v>
      </c>
      <c r="R136" s="502" t="s">
        <v>3917</v>
      </c>
      <c r="S136" s="509">
        <v>0.0</v>
      </c>
      <c r="T136" s="504" t="s">
        <v>3571</v>
      </c>
      <c r="U136" s="504" t="s">
        <v>3571</v>
      </c>
      <c r="V136" s="504"/>
      <c r="W136" s="499"/>
    </row>
    <row r="137">
      <c r="A137" s="499"/>
      <c r="B137" s="500" t="s">
        <v>1659</v>
      </c>
      <c r="C137" s="504">
        <v>462072.0</v>
      </c>
      <c r="D137" s="502" t="s">
        <v>3918</v>
      </c>
      <c r="E137" s="502" t="s">
        <v>2469</v>
      </c>
      <c r="F137" s="502" t="s">
        <v>3919</v>
      </c>
      <c r="G137" s="503"/>
      <c r="H137" s="503"/>
      <c r="I137" s="510"/>
      <c r="J137" s="502" t="s">
        <v>3920</v>
      </c>
      <c r="K137" s="548" t="s">
        <v>1349</v>
      </c>
      <c r="L137" s="549">
        <v>396.64</v>
      </c>
      <c r="M137" s="507">
        <v>45685.0</v>
      </c>
      <c r="N137" s="508" t="s">
        <v>3921</v>
      </c>
      <c r="O137" s="502" t="s">
        <v>3510</v>
      </c>
      <c r="P137" s="504" t="s">
        <v>1661</v>
      </c>
      <c r="Q137" s="507">
        <v>45685.0</v>
      </c>
      <c r="R137" s="502" t="s">
        <v>3922</v>
      </c>
      <c r="S137" s="509">
        <v>0.0</v>
      </c>
      <c r="T137" s="504" t="s">
        <v>3512</v>
      </c>
      <c r="U137" s="504" t="s">
        <v>3512</v>
      </c>
      <c r="V137" s="504"/>
      <c r="W137" s="499"/>
    </row>
    <row r="138">
      <c r="A138" s="499"/>
      <c r="B138" s="500" t="s">
        <v>1662</v>
      </c>
      <c r="C138" s="504">
        <v>462073.0</v>
      </c>
      <c r="D138" s="502" t="s">
        <v>983</v>
      </c>
      <c r="E138" s="502" t="s">
        <v>198</v>
      </c>
      <c r="F138" s="502" t="s">
        <v>99</v>
      </c>
      <c r="G138" s="503"/>
      <c r="H138" s="503"/>
      <c r="I138" s="510"/>
      <c r="J138" s="502" t="s">
        <v>3923</v>
      </c>
      <c r="K138" s="548" t="s">
        <v>1349</v>
      </c>
      <c r="L138" s="549">
        <v>396.64</v>
      </c>
      <c r="M138" s="507">
        <v>45685.0</v>
      </c>
      <c r="N138" s="508" t="s">
        <v>3924</v>
      </c>
      <c r="O138" s="502" t="s">
        <v>3510</v>
      </c>
      <c r="P138" s="504" t="s">
        <v>1663</v>
      </c>
      <c r="Q138" s="507">
        <v>45685.0</v>
      </c>
      <c r="R138" s="502" t="s">
        <v>3925</v>
      </c>
      <c r="S138" s="509">
        <v>0.0</v>
      </c>
      <c r="T138" s="504" t="s">
        <v>3512</v>
      </c>
      <c r="U138" s="504" t="s">
        <v>3512</v>
      </c>
      <c r="V138" s="504"/>
      <c r="W138" s="499"/>
    </row>
    <row r="139">
      <c r="A139" s="499"/>
      <c r="B139" s="500" t="s">
        <v>1664</v>
      </c>
      <c r="C139" s="504">
        <v>462074.0</v>
      </c>
      <c r="D139" s="503"/>
      <c r="E139" s="503"/>
      <c r="F139" s="503"/>
      <c r="G139" s="502" t="s">
        <v>3926</v>
      </c>
      <c r="H139" s="503"/>
      <c r="I139" s="510"/>
      <c r="J139" s="502" t="s">
        <v>3927</v>
      </c>
      <c r="K139" s="548" t="s">
        <v>1349</v>
      </c>
      <c r="L139" s="549">
        <v>396.64</v>
      </c>
      <c r="M139" s="507">
        <v>45684.0</v>
      </c>
      <c r="N139" s="508" t="s">
        <v>3928</v>
      </c>
      <c r="O139" s="502" t="s">
        <v>3510</v>
      </c>
      <c r="P139" s="504" t="s">
        <v>1667</v>
      </c>
      <c r="Q139" s="507">
        <v>45685.0</v>
      </c>
      <c r="R139" s="502" t="s">
        <v>3929</v>
      </c>
      <c r="S139" s="509">
        <v>0.0</v>
      </c>
      <c r="T139" s="504" t="s">
        <v>3571</v>
      </c>
      <c r="U139" s="504" t="s">
        <v>3571</v>
      </c>
      <c r="V139" s="504"/>
      <c r="W139" s="499"/>
    </row>
    <row r="140">
      <c r="A140" s="17"/>
      <c r="B140" s="511"/>
      <c r="C140" s="555">
        <v>462075.0</v>
      </c>
      <c r="D140" s="513"/>
      <c r="E140" s="513"/>
      <c r="F140" s="513"/>
      <c r="G140" s="513"/>
      <c r="H140" s="513"/>
      <c r="I140" s="514"/>
      <c r="J140" s="513"/>
      <c r="K140" s="554" t="s">
        <v>1668</v>
      </c>
      <c r="L140" s="616">
        <f>396.64*7</f>
        <v>2776.48</v>
      </c>
      <c r="M140" s="517"/>
      <c r="N140" s="518"/>
      <c r="O140" s="513"/>
      <c r="P140" s="514"/>
      <c r="Q140" s="517"/>
      <c r="R140" s="513"/>
      <c r="S140" s="519"/>
      <c r="T140" s="514"/>
      <c r="U140" s="514"/>
      <c r="V140" s="514"/>
      <c r="W140" s="17"/>
    </row>
    <row r="141">
      <c r="A141" s="17"/>
      <c r="B141" s="511"/>
      <c r="C141" s="590">
        <v>462076.0</v>
      </c>
      <c r="D141" s="513"/>
      <c r="E141" s="513"/>
      <c r="F141" s="513"/>
      <c r="G141" s="513"/>
      <c r="H141" s="513"/>
      <c r="I141" s="514"/>
      <c r="J141" s="513"/>
      <c r="K141" s="591" t="s">
        <v>69</v>
      </c>
      <c r="L141" s="592">
        <v>0.0</v>
      </c>
      <c r="M141" s="517"/>
      <c r="N141" s="518"/>
      <c r="O141" s="513"/>
      <c r="P141" s="514"/>
      <c r="Q141" s="517"/>
      <c r="R141" s="513"/>
      <c r="S141" s="519"/>
      <c r="T141" s="514"/>
      <c r="U141" s="514"/>
      <c r="V141" s="514"/>
      <c r="W141" s="17"/>
    </row>
    <row r="142">
      <c r="A142" s="17"/>
      <c r="B142" s="511"/>
      <c r="C142" s="555">
        <v>462077.0</v>
      </c>
      <c r="D142" s="513"/>
      <c r="E142" s="513"/>
      <c r="F142" s="513"/>
      <c r="G142" s="513"/>
      <c r="H142" s="513"/>
      <c r="I142" s="514"/>
      <c r="J142" s="513"/>
      <c r="K142" s="554" t="s">
        <v>1486</v>
      </c>
      <c r="L142" s="619">
        <v>4805.32</v>
      </c>
      <c r="M142" s="517"/>
      <c r="N142" s="518"/>
      <c r="O142" s="513"/>
      <c r="P142" s="514"/>
      <c r="Q142" s="517"/>
      <c r="R142" s="513"/>
      <c r="S142" s="519"/>
      <c r="T142" s="514"/>
      <c r="U142" s="514"/>
      <c r="V142" s="514"/>
      <c r="W142" s="17"/>
    </row>
    <row r="143">
      <c r="A143" s="17"/>
      <c r="B143" s="511"/>
      <c r="C143" s="590">
        <v>462078.0</v>
      </c>
      <c r="D143" s="513"/>
      <c r="E143" s="513"/>
      <c r="F143" s="513"/>
      <c r="G143" s="513"/>
      <c r="H143" s="513"/>
      <c r="I143" s="514"/>
      <c r="J143" s="513"/>
      <c r="K143" s="591" t="s">
        <v>69</v>
      </c>
      <c r="L143" s="592">
        <v>0.0</v>
      </c>
      <c r="M143" s="517"/>
      <c r="N143" s="518"/>
      <c r="O143" s="513"/>
      <c r="P143" s="514"/>
      <c r="Q143" s="517"/>
      <c r="R143" s="513"/>
      <c r="S143" s="519"/>
      <c r="T143" s="514"/>
      <c r="U143" s="514"/>
      <c r="V143" s="514"/>
      <c r="W143" s="17"/>
    </row>
    <row r="144">
      <c r="A144" s="499"/>
      <c r="B144" s="500" t="s">
        <v>3930</v>
      </c>
      <c r="C144" s="504">
        <v>462079.0</v>
      </c>
      <c r="D144" s="502" t="s">
        <v>1670</v>
      </c>
      <c r="E144" s="503"/>
      <c r="F144" s="503"/>
      <c r="G144" s="503"/>
      <c r="H144" s="503"/>
      <c r="I144" s="510"/>
      <c r="J144" s="502" t="s">
        <v>3931</v>
      </c>
      <c r="K144" s="548" t="s">
        <v>1349</v>
      </c>
      <c r="L144" s="549">
        <v>396.64</v>
      </c>
      <c r="M144" s="507">
        <v>45685.0</v>
      </c>
      <c r="N144" s="508" t="s">
        <v>3932</v>
      </c>
      <c r="O144" s="502" t="s">
        <v>3510</v>
      </c>
      <c r="P144" s="504" t="s">
        <v>3933</v>
      </c>
      <c r="Q144" s="507">
        <v>45685.0</v>
      </c>
      <c r="R144" s="502" t="s">
        <v>3934</v>
      </c>
      <c r="S144" s="509">
        <v>0.0</v>
      </c>
      <c r="T144" s="504" t="s">
        <v>3571</v>
      </c>
      <c r="U144" s="504" t="s">
        <v>3571</v>
      </c>
      <c r="V144" s="504"/>
      <c r="W144" s="499"/>
    </row>
    <row r="145">
      <c r="A145" s="537"/>
      <c r="B145" s="609">
        <v>12336.0</v>
      </c>
      <c r="C145" s="610">
        <v>462080.0</v>
      </c>
      <c r="D145" s="611" t="s">
        <v>114</v>
      </c>
      <c r="E145" s="611" t="s">
        <v>906</v>
      </c>
      <c r="F145" s="611" t="s">
        <v>907</v>
      </c>
      <c r="G145" s="612"/>
      <c r="H145" s="611" t="s">
        <v>3935</v>
      </c>
      <c r="I145" s="610">
        <v>4.0</v>
      </c>
      <c r="J145" s="611" t="s">
        <v>3936</v>
      </c>
      <c r="K145" s="543" t="s">
        <v>1394</v>
      </c>
      <c r="L145" s="544">
        <v>749.55</v>
      </c>
      <c r="M145" s="613">
        <v>45685.0</v>
      </c>
      <c r="N145" s="546" t="s">
        <v>3937</v>
      </c>
      <c r="O145" s="540" t="s">
        <v>3532</v>
      </c>
      <c r="P145" s="610" t="s">
        <v>1673</v>
      </c>
      <c r="Q145" s="613">
        <v>45685.0</v>
      </c>
      <c r="R145" s="611" t="s">
        <v>3938</v>
      </c>
      <c r="S145" s="614">
        <v>0.0</v>
      </c>
      <c r="T145" s="542" t="s">
        <v>3571</v>
      </c>
      <c r="U145" s="542" t="s">
        <v>3571</v>
      </c>
      <c r="V145" s="542"/>
      <c r="W145" s="537"/>
    </row>
    <row r="146">
      <c r="A146" s="537"/>
      <c r="B146" s="104"/>
      <c r="C146" s="104"/>
      <c r="D146" s="104"/>
      <c r="E146" s="104"/>
      <c r="F146" s="104"/>
      <c r="G146" s="104"/>
      <c r="H146" s="104"/>
      <c r="I146" s="104"/>
      <c r="J146" s="104"/>
      <c r="K146" s="540" t="s">
        <v>1674</v>
      </c>
      <c r="L146" s="615">
        <v>1836.02</v>
      </c>
      <c r="M146" s="104"/>
      <c r="N146" s="546" t="s">
        <v>3939</v>
      </c>
      <c r="O146" s="540" t="s">
        <v>3692</v>
      </c>
      <c r="P146" s="104"/>
      <c r="Q146" s="104"/>
      <c r="R146" s="104"/>
      <c r="S146" s="104"/>
      <c r="T146" s="542" t="s">
        <v>3694</v>
      </c>
      <c r="U146" s="610" t="s">
        <v>3940</v>
      </c>
      <c r="V146" s="542"/>
      <c r="W146" s="537"/>
    </row>
    <row r="147">
      <c r="A147" s="537"/>
      <c r="B147" s="77"/>
      <c r="C147" s="77"/>
      <c r="D147" s="77"/>
      <c r="E147" s="77"/>
      <c r="F147" s="77"/>
      <c r="G147" s="77"/>
      <c r="H147" s="77"/>
      <c r="I147" s="77"/>
      <c r="J147" s="77"/>
      <c r="K147" s="540" t="s">
        <v>1675</v>
      </c>
      <c r="L147" s="644">
        <f>469.49*3</f>
        <v>1408.47</v>
      </c>
      <c r="M147" s="77"/>
      <c r="N147" s="546" t="s">
        <v>3941</v>
      </c>
      <c r="O147" s="540" t="s">
        <v>3699</v>
      </c>
      <c r="P147" s="77"/>
      <c r="Q147" s="77"/>
      <c r="R147" s="77"/>
      <c r="S147" s="77"/>
      <c r="T147" s="542" t="s">
        <v>3942</v>
      </c>
      <c r="U147" s="77"/>
      <c r="V147" s="542"/>
      <c r="W147" s="537"/>
    </row>
    <row r="148" ht="90.0" customHeight="1">
      <c r="A148" s="537"/>
      <c r="B148" s="609">
        <v>15548.0</v>
      </c>
      <c r="C148" s="610">
        <v>462081.0</v>
      </c>
      <c r="D148" s="645" t="s">
        <v>1677</v>
      </c>
      <c r="E148" s="612"/>
      <c r="F148" s="612"/>
      <c r="G148" s="612"/>
      <c r="H148" s="646" t="s">
        <v>3943</v>
      </c>
      <c r="I148" s="610" t="s">
        <v>3944</v>
      </c>
      <c r="J148" s="611" t="s">
        <v>3945</v>
      </c>
      <c r="K148" s="540" t="s">
        <v>1675</v>
      </c>
      <c r="L148" s="615">
        <f>469.49*12</f>
        <v>5633.88</v>
      </c>
      <c r="M148" s="613">
        <v>45685.0</v>
      </c>
      <c r="N148" s="546" t="s">
        <v>3946</v>
      </c>
      <c r="O148" s="540" t="s">
        <v>3535</v>
      </c>
      <c r="P148" s="610" t="s">
        <v>1678</v>
      </c>
      <c r="Q148" s="613">
        <v>45685.0</v>
      </c>
      <c r="R148" s="611" t="s">
        <v>3947</v>
      </c>
      <c r="S148" s="614">
        <v>0.0</v>
      </c>
      <c r="T148" s="542" t="s">
        <v>3694</v>
      </c>
      <c r="U148" s="542" t="s">
        <v>3940</v>
      </c>
      <c r="V148" s="542"/>
      <c r="W148" s="537"/>
    </row>
    <row r="149" ht="61.5" customHeight="1">
      <c r="A149" s="537"/>
      <c r="B149" s="77"/>
      <c r="C149" s="77"/>
      <c r="D149" s="77"/>
      <c r="E149" s="77"/>
      <c r="F149" s="77"/>
      <c r="G149" s="77"/>
      <c r="H149" s="77"/>
      <c r="I149" s="77"/>
      <c r="J149" s="77"/>
      <c r="K149" s="540" t="s">
        <v>1432</v>
      </c>
      <c r="L149" s="615">
        <v>209.27</v>
      </c>
      <c r="M149" s="77"/>
      <c r="N149" s="546" t="s">
        <v>3948</v>
      </c>
      <c r="O149" s="540" t="s">
        <v>3595</v>
      </c>
      <c r="P149" s="77"/>
      <c r="Q149" s="77"/>
      <c r="R149" s="77"/>
      <c r="S149" s="77"/>
      <c r="T149" s="542" t="s">
        <v>3512</v>
      </c>
      <c r="U149" s="542" t="s">
        <v>3512</v>
      </c>
      <c r="V149" s="542"/>
      <c r="W149" s="537"/>
    </row>
    <row r="150">
      <c r="A150" s="537"/>
      <c r="B150" s="609">
        <v>14359.0</v>
      </c>
      <c r="C150" s="610">
        <v>462082.0</v>
      </c>
      <c r="D150" s="611" t="s">
        <v>1679</v>
      </c>
      <c r="E150" s="612"/>
      <c r="F150" s="612"/>
      <c r="G150" s="612"/>
      <c r="H150" s="611" t="s">
        <v>3949</v>
      </c>
      <c r="I150" s="610">
        <v>16.0</v>
      </c>
      <c r="J150" s="611" t="s">
        <v>3950</v>
      </c>
      <c r="K150" s="543" t="s">
        <v>1394</v>
      </c>
      <c r="L150" s="544">
        <v>749.55</v>
      </c>
      <c r="M150" s="613">
        <v>45685.0</v>
      </c>
      <c r="N150" s="546" t="s">
        <v>3951</v>
      </c>
      <c r="O150" s="540" t="s">
        <v>3532</v>
      </c>
      <c r="P150" s="610" t="s">
        <v>1680</v>
      </c>
      <c r="Q150" s="613">
        <v>45685.0</v>
      </c>
      <c r="R150" s="611" t="s">
        <v>3952</v>
      </c>
      <c r="S150" s="614">
        <v>204.54</v>
      </c>
      <c r="T150" s="542" t="s">
        <v>3512</v>
      </c>
      <c r="U150" s="542" t="s">
        <v>3512</v>
      </c>
      <c r="V150" s="542"/>
      <c r="W150" s="537"/>
    </row>
    <row r="151">
      <c r="A151" s="537"/>
      <c r="B151" s="104"/>
      <c r="C151" s="104"/>
      <c r="D151" s="104"/>
      <c r="E151" s="104"/>
      <c r="F151" s="104"/>
      <c r="G151" s="104"/>
      <c r="H151" s="104"/>
      <c r="I151" s="104"/>
      <c r="J151" s="104"/>
      <c r="K151" s="540" t="s">
        <v>1681</v>
      </c>
      <c r="L151" s="615">
        <v>7722.89</v>
      </c>
      <c r="M151" s="104"/>
      <c r="N151" s="645" t="s">
        <v>3953</v>
      </c>
      <c r="O151" s="540" t="s">
        <v>3954</v>
      </c>
      <c r="P151" s="104"/>
      <c r="Q151" s="104"/>
      <c r="R151" s="104"/>
      <c r="S151" s="104"/>
      <c r="T151" s="610" t="s">
        <v>3694</v>
      </c>
      <c r="U151" s="610" t="s">
        <v>3940</v>
      </c>
      <c r="V151" s="542"/>
      <c r="W151" s="537"/>
    </row>
    <row r="152">
      <c r="A152" s="537"/>
      <c r="B152" s="77"/>
      <c r="C152" s="77"/>
      <c r="D152" s="77"/>
      <c r="E152" s="77"/>
      <c r="F152" s="77"/>
      <c r="G152" s="77"/>
      <c r="H152" s="77"/>
      <c r="I152" s="77"/>
      <c r="J152" s="77"/>
      <c r="K152" s="540" t="s">
        <v>1675</v>
      </c>
      <c r="L152" s="615">
        <f>469.49*12</f>
        <v>5633.88</v>
      </c>
      <c r="M152" s="77"/>
      <c r="N152" s="77"/>
      <c r="O152" s="540" t="s">
        <v>3699</v>
      </c>
      <c r="P152" s="77"/>
      <c r="Q152" s="77"/>
      <c r="R152" s="77"/>
      <c r="S152" s="77"/>
      <c r="T152" s="77"/>
      <c r="U152" s="77"/>
      <c r="V152" s="542"/>
      <c r="W152" s="537"/>
    </row>
    <row r="153">
      <c r="A153" s="17"/>
      <c r="B153" s="622">
        <v>14984.0</v>
      </c>
      <c r="C153" s="620">
        <v>462083.0</v>
      </c>
      <c r="D153" s="623" t="s">
        <v>1682</v>
      </c>
      <c r="E153" s="623" t="s">
        <v>165</v>
      </c>
      <c r="F153" s="623" t="s">
        <v>105</v>
      </c>
      <c r="G153" s="624"/>
      <c r="H153" s="623" t="s">
        <v>3955</v>
      </c>
      <c r="I153" s="620">
        <v>8.0</v>
      </c>
      <c r="J153" s="623" t="s">
        <v>3956</v>
      </c>
      <c r="K153" s="554" t="s">
        <v>1536</v>
      </c>
      <c r="L153" s="607">
        <f>7722.89/2</f>
        <v>3861.445</v>
      </c>
      <c r="M153" s="626">
        <v>45685.0</v>
      </c>
      <c r="N153" s="558" t="s">
        <v>3957</v>
      </c>
      <c r="O153" s="617" t="s">
        <v>3737</v>
      </c>
      <c r="P153" s="620" t="s">
        <v>1683</v>
      </c>
      <c r="Q153" s="626">
        <v>45685.0</v>
      </c>
      <c r="R153" s="623" t="s">
        <v>3958</v>
      </c>
      <c r="S153" s="627">
        <v>44.83</v>
      </c>
      <c r="T153" s="555" t="s">
        <v>3694</v>
      </c>
      <c r="U153" s="620" t="s">
        <v>3959</v>
      </c>
      <c r="V153" s="555"/>
      <c r="W153" s="17"/>
    </row>
    <row r="154">
      <c r="A154" s="17"/>
      <c r="B154" s="77"/>
      <c r="C154" s="77"/>
      <c r="D154" s="77"/>
      <c r="E154" s="77"/>
      <c r="F154" s="77"/>
      <c r="G154" s="77"/>
      <c r="H154" s="77"/>
      <c r="I154" s="77"/>
      <c r="J154" s="77"/>
      <c r="K154" s="535" t="s">
        <v>1684</v>
      </c>
      <c r="L154" s="556">
        <v>857.19</v>
      </c>
      <c r="M154" s="77"/>
      <c r="N154" s="558" t="s">
        <v>3960</v>
      </c>
      <c r="O154" s="554" t="s">
        <v>3584</v>
      </c>
      <c r="P154" s="77"/>
      <c r="Q154" s="77"/>
      <c r="R154" s="77"/>
      <c r="S154" s="77"/>
      <c r="T154" s="555" t="s">
        <v>3512</v>
      </c>
      <c r="U154" s="77"/>
      <c r="V154" s="555"/>
      <c r="W154" s="17"/>
    </row>
    <row r="155">
      <c r="A155" s="17"/>
      <c r="B155" s="511"/>
      <c r="C155" s="555">
        <v>462084.0</v>
      </c>
      <c r="D155" s="554" t="s">
        <v>1685</v>
      </c>
      <c r="E155" s="554" t="s">
        <v>587</v>
      </c>
      <c r="F155" s="554" t="s">
        <v>105</v>
      </c>
      <c r="G155" s="513"/>
      <c r="H155" s="513"/>
      <c r="I155" s="514"/>
      <c r="J155" s="513"/>
      <c r="K155" s="554" t="s">
        <v>1362</v>
      </c>
      <c r="L155" s="619">
        <v>1333.28</v>
      </c>
      <c r="M155" s="557">
        <v>45686.0</v>
      </c>
      <c r="N155" s="518"/>
      <c r="O155" s="513"/>
      <c r="P155" s="555" t="s">
        <v>1686</v>
      </c>
      <c r="Q155" s="557">
        <v>45686.0</v>
      </c>
      <c r="R155" s="554" t="s">
        <v>3961</v>
      </c>
      <c r="S155" s="559">
        <v>0.0</v>
      </c>
      <c r="T155" s="555" t="s">
        <v>3512</v>
      </c>
      <c r="U155" s="555" t="s">
        <v>3512</v>
      </c>
      <c r="V155" s="555"/>
      <c r="W155" s="17"/>
    </row>
    <row r="156">
      <c r="A156" s="499"/>
      <c r="B156" s="500" t="s">
        <v>1687</v>
      </c>
      <c r="C156" s="504">
        <v>462085.0</v>
      </c>
      <c r="D156" s="502" t="s">
        <v>1333</v>
      </c>
      <c r="E156" s="502" t="s">
        <v>395</v>
      </c>
      <c r="F156" s="502" t="s">
        <v>3962</v>
      </c>
      <c r="G156" s="503"/>
      <c r="H156" s="503"/>
      <c r="I156" s="510"/>
      <c r="J156" s="502" t="s">
        <v>3963</v>
      </c>
      <c r="K156" s="548" t="s">
        <v>1349</v>
      </c>
      <c r="L156" s="549">
        <v>396.64</v>
      </c>
      <c r="M156" s="507">
        <v>45685.0</v>
      </c>
      <c r="N156" s="508" t="s">
        <v>3964</v>
      </c>
      <c r="O156" s="502" t="s">
        <v>3510</v>
      </c>
      <c r="P156" s="504" t="s">
        <v>1690</v>
      </c>
      <c r="Q156" s="507">
        <v>45685.0</v>
      </c>
      <c r="R156" s="502" t="s">
        <v>3965</v>
      </c>
      <c r="S156" s="509">
        <v>0.0</v>
      </c>
      <c r="T156" s="504" t="s">
        <v>3512</v>
      </c>
      <c r="U156" s="504" t="s">
        <v>3512</v>
      </c>
      <c r="V156" s="504"/>
      <c r="W156" s="499"/>
    </row>
    <row r="157">
      <c r="A157" s="17"/>
      <c r="B157" s="511"/>
      <c r="C157" s="590">
        <v>462086.0</v>
      </c>
      <c r="D157" s="513"/>
      <c r="E157" s="513"/>
      <c r="F157" s="513"/>
      <c r="G157" s="513"/>
      <c r="H157" s="513"/>
      <c r="I157" s="514"/>
      <c r="J157" s="513"/>
      <c r="K157" s="591" t="s">
        <v>69</v>
      </c>
      <c r="L157" s="592">
        <v>0.0</v>
      </c>
      <c r="M157" s="517"/>
      <c r="N157" s="518"/>
      <c r="O157" s="513"/>
      <c r="P157" s="514"/>
      <c r="Q157" s="517"/>
      <c r="R157" s="513"/>
      <c r="S157" s="519"/>
      <c r="T157" s="514"/>
      <c r="U157" s="514"/>
      <c r="V157" s="514"/>
      <c r="W157" s="17"/>
    </row>
    <row r="158">
      <c r="A158" s="17"/>
      <c r="B158" s="553">
        <v>16687.0</v>
      </c>
      <c r="C158" s="555">
        <v>462087.0</v>
      </c>
      <c r="D158" s="554" t="s">
        <v>3966</v>
      </c>
      <c r="E158" s="554" t="s">
        <v>1711</v>
      </c>
      <c r="F158" s="554" t="s">
        <v>3967</v>
      </c>
      <c r="G158" s="513"/>
      <c r="H158" s="554" t="s">
        <v>3968</v>
      </c>
      <c r="I158" s="555">
        <v>9.0</v>
      </c>
      <c r="J158" s="554" t="s">
        <v>3969</v>
      </c>
      <c r="K158" s="535" t="s">
        <v>1394</v>
      </c>
      <c r="L158" s="556">
        <v>749.55</v>
      </c>
      <c r="M158" s="557">
        <v>45686.0</v>
      </c>
      <c r="N158" s="558" t="s">
        <v>3970</v>
      </c>
      <c r="O158" s="554" t="s">
        <v>3532</v>
      </c>
      <c r="P158" s="555" t="s">
        <v>1693</v>
      </c>
      <c r="Q158" s="557">
        <v>45686.0</v>
      </c>
      <c r="R158" s="554" t="s">
        <v>3971</v>
      </c>
      <c r="S158" s="559">
        <v>0.0</v>
      </c>
      <c r="T158" s="555" t="s">
        <v>3512</v>
      </c>
      <c r="U158" s="555" t="s">
        <v>3512</v>
      </c>
      <c r="V158" s="555"/>
      <c r="W158" s="17"/>
    </row>
    <row r="159">
      <c r="A159" s="499"/>
      <c r="B159" s="500" t="s">
        <v>1694</v>
      </c>
      <c r="C159" s="504">
        <v>462088.0</v>
      </c>
      <c r="D159" s="502" t="s">
        <v>1695</v>
      </c>
      <c r="E159" s="502" t="s">
        <v>1696</v>
      </c>
      <c r="F159" s="502" t="s">
        <v>1697</v>
      </c>
      <c r="G159" s="503"/>
      <c r="H159" s="502" t="s">
        <v>3920</v>
      </c>
      <c r="I159" s="510"/>
      <c r="J159" s="502" t="s">
        <v>3972</v>
      </c>
      <c r="K159" s="548" t="s">
        <v>1415</v>
      </c>
      <c r="L159" s="506">
        <f>396.64*8</f>
        <v>3173.12</v>
      </c>
      <c r="M159" s="507">
        <v>45686.0</v>
      </c>
      <c r="N159" s="508" t="s">
        <v>3973</v>
      </c>
      <c r="O159" s="502" t="s">
        <v>3510</v>
      </c>
      <c r="P159" s="504" t="s">
        <v>1698</v>
      </c>
      <c r="Q159" s="507">
        <v>45686.0</v>
      </c>
      <c r="R159" s="502" t="s">
        <v>3974</v>
      </c>
      <c r="S159" s="509">
        <v>0.0</v>
      </c>
      <c r="T159" s="504" t="s">
        <v>3512</v>
      </c>
      <c r="U159" s="504" t="s">
        <v>3512</v>
      </c>
      <c r="V159" s="504"/>
      <c r="W159" s="499"/>
    </row>
    <row r="160" ht="99.75" customHeight="1">
      <c r="A160" s="267"/>
      <c r="B160" s="522">
        <v>15023.0</v>
      </c>
      <c r="C160" s="526">
        <v>462089.0</v>
      </c>
      <c r="D160" s="524" t="s">
        <v>1699</v>
      </c>
      <c r="E160" s="524" t="s">
        <v>1700</v>
      </c>
      <c r="F160" s="524" t="s">
        <v>65</v>
      </c>
      <c r="G160" s="525"/>
      <c r="H160" s="647" t="s">
        <v>3975</v>
      </c>
      <c r="I160" s="526" t="s">
        <v>3976</v>
      </c>
      <c r="J160" s="524" t="s">
        <v>3977</v>
      </c>
      <c r="K160" s="564" t="s">
        <v>1432</v>
      </c>
      <c r="L160" s="565">
        <v>209.27</v>
      </c>
      <c r="M160" s="529">
        <v>45686.0</v>
      </c>
      <c r="N160" s="530" t="s">
        <v>3978</v>
      </c>
      <c r="O160" s="531" t="s">
        <v>3595</v>
      </c>
      <c r="P160" s="526" t="s">
        <v>1701</v>
      </c>
      <c r="Q160" s="529">
        <v>45686.0</v>
      </c>
      <c r="R160" s="524" t="s">
        <v>3979</v>
      </c>
      <c r="S160" s="532">
        <v>0.0</v>
      </c>
      <c r="T160" s="526" t="s">
        <v>3571</v>
      </c>
      <c r="U160" s="608"/>
      <c r="V160" s="608"/>
      <c r="W160" s="267"/>
    </row>
    <row r="161" ht="91.5" customHeight="1">
      <c r="A161" s="267"/>
      <c r="B161" s="77"/>
      <c r="C161" s="77"/>
      <c r="D161" s="77"/>
      <c r="E161" s="77"/>
      <c r="F161" s="77"/>
      <c r="G161" s="77"/>
      <c r="H161" s="77"/>
      <c r="I161" s="77"/>
      <c r="J161" s="77"/>
      <c r="K161" s="564" t="s">
        <v>1378</v>
      </c>
      <c r="L161" s="565">
        <v>92.56</v>
      </c>
      <c r="M161" s="77"/>
      <c r="N161" s="530" t="s">
        <v>3980</v>
      </c>
      <c r="O161" s="531" t="s">
        <v>3535</v>
      </c>
      <c r="P161" s="77"/>
      <c r="Q161" s="77"/>
      <c r="R161" s="77"/>
      <c r="S161" s="77"/>
      <c r="T161" s="77"/>
      <c r="U161" s="608"/>
      <c r="V161" s="608"/>
      <c r="W161" s="267"/>
    </row>
    <row r="162">
      <c r="A162" s="267"/>
      <c r="B162" s="522">
        <v>14560.0</v>
      </c>
      <c r="C162" s="533">
        <v>462090.0</v>
      </c>
      <c r="D162" s="531" t="s">
        <v>877</v>
      </c>
      <c r="E162" s="531" t="s">
        <v>428</v>
      </c>
      <c r="F162" s="531" t="s">
        <v>1702</v>
      </c>
      <c r="G162" s="563"/>
      <c r="H162" s="531" t="s">
        <v>3981</v>
      </c>
      <c r="I162" s="533">
        <v>61.0</v>
      </c>
      <c r="J162" s="531" t="s">
        <v>3982</v>
      </c>
      <c r="K162" s="564" t="s">
        <v>1684</v>
      </c>
      <c r="L162" s="565">
        <v>857.19</v>
      </c>
      <c r="M162" s="566">
        <v>45686.0</v>
      </c>
      <c r="N162" s="530" t="s">
        <v>3983</v>
      </c>
      <c r="O162" s="531" t="s">
        <v>3584</v>
      </c>
      <c r="P162" s="533" t="s">
        <v>1703</v>
      </c>
      <c r="Q162" s="566">
        <v>45687.0</v>
      </c>
      <c r="R162" s="531" t="s">
        <v>3984</v>
      </c>
      <c r="S162" s="567">
        <v>0.0</v>
      </c>
      <c r="T162" s="533" t="s">
        <v>3571</v>
      </c>
      <c r="U162" s="526" t="s">
        <v>3985</v>
      </c>
      <c r="V162" s="533"/>
      <c r="W162" s="267"/>
    </row>
    <row r="163">
      <c r="A163" s="267"/>
      <c r="B163" s="104"/>
      <c r="C163" s="533">
        <v>462091.0</v>
      </c>
      <c r="D163" s="531" t="s">
        <v>877</v>
      </c>
      <c r="E163" s="531" t="s">
        <v>428</v>
      </c>
      <c r="F163" s="531" t="s">
        <v>1702</v>
      </c>
      <c r="G163" s="563"/>
      <c r="H163" s="531" t="s">
        <v>3981</v>
      </c>
      <c r="I163" s="533">
        <v>61.0</v>
      </c>
      <c r="J163" s="531" t="s">
        <v>3982</v>
      </c>
      <c r="K163" s="531" t="s">
        <v>1536</v>
      </c>
      <c r="L163" s="648">
        <f>7722.89/2</f>
        <v>3861.445</v>
      </c>
      <c r="M163" s="566">
        <v>45686.0</v>
      </c>
      <c r="N163" s="530" t="s">
        <v>3986</v>
      </c>
      <c r="O163" s="631" t="s">
        <v>3737</v>
      </c>
      <c r="P163" s="533" t="s">
        <v>1704</v>
      </c>
      <c r="Q163" s="566">
        <v>45687.0</v>
      </c>
      <c r="R163" s="531" t="s">
        <v>3987</v>
      </c>
      <c r="S163" s="567">
        <v>0.0</v>
      </c>
      <c r="T163" s="526" t="s">
        <v>3694</v>
      </c>
      <c r="U163" s="104"/>
      <c r="V163" s="533"/>
      <c r="W163" s="267"/>
    </row>
    <row r="164">
      <c r="A164" s="267"/>
      <c r="B164" s="77"/>
      <c r="C164" s="533">
        <v>462092.0</v>
      </c>
      <c r="D164" s="531" t="s">
        <v>877</v>
      </c>
      <c r="E164" s="531" t="s">
        <v>428</v>
      </c>
      <c r="F164" s="531" t="s">
        <v>1702</v>
      </c>
      <c r="G164" s="563"/>
      <c r="H164" s="531" t="s">
        <v>3981</v>
      </c>
      <c r="I164" s="533">
        <v>61.0</v>
      </c>
      <c r="J164" s="531" t="s">
        <v>3982</v>
      </c>
      <c r="K164" s="531" t="s">
        <v>1675</v>
      </c>
      <c r="L164" s="632">
        <f>469.49*12</f>
        <v>5633.88</v>
      </c>
      <c r="M164" s="566">
        <v>45686.0</v>
      </c>
      <c r="N164" s="530" t="s">
        <v>3986</v>
      </c>
      <c r="O164" s="531" t="s">
        <v>3699</v>
      </c>
      <c r="P164" s="533" t="s">
        <v>1705</v>
      </c>
      <c r="Q164" s="566">
        <v>45687.0</v>
      </c>
      <c r="R164" s="531" t="s">
        <v>3988</v>
      </c>
      <c r="S164" s="567">
        <v>0.0</v>
      </c>
      <c r="T164" s="77"/>
      <c r="U164" s="77"/>
      <c r="V164" s="533"/>
      <c r="W164" s="267"/>
    </row>
    <row r="165">
      <c r="A165" s="17"/>
      <c r="B165" s="622">
        <v>12840.0</v>
      </c>
      <c r="C165" s="620">
        <v>462093.0</v>
      </c>
      <c r="D165" s="649" t="s">
        <v>1706</v>
      </c>
      <c r="E165" s="649" t="s">
        <v>1707</v>
      </c>
      <c r="F165" s="649" t="s">
        <v>1708</v>
      </c>
      <c r="G165" s="624"/>
      <c r="H165" s="623" t="s">
        <v>3989</v>
      </c>
      <c r="I165" s="620">
        <v>14.0</v>
      </c>
      <c r="J165" s="623" t="s">
        <v>3982</v>
      </c>
      <c r="K165" s="554" t="s">
        <v>1536</v>
      </c>
      <c r="L165" s="607">
        <f>7722.89/2</f>
        <v>3861.445</v>
      </c>
      <c r="M165" s="626">
        <v>45686.0</v>
      </c>
      <c r="N165" s="649" t="s">
        <v>3990</v>
      </c>
      <c r="O165" s="617" t="s">
        <v>3737</v>
      </c>
      <c r="P165" s="620" t="s">
        <v>1709</v>
      </c>
      <c r="Q165" s="626">
        <v>45687.0</v>
      </c>
      <c r="R165" s="623" t="s">
        <v>3991</v>
      </c>
      <c r="S165" s="627">
        <v>0.0</v>
      </c>
      <c r="T165" s="620" t="s">
        <v>3694</v>
      </c>
      <c r="U165" s="620" t="s">
        <v>3985</v>
      </c>
      <c r="V165" s="555"/>
      <c r="W165" s="17"/>
    </row>
    <row r="166">
      <c r="A166" s="17"/>
      <c r="B166" s="77"/>
      <c r="C166" s="77"/>
      <c r="D166" s="77"/>
      <c r="E166" s="77"/>
      <c r="F166" s="77"/>
      <c r="G166" s="77"/>
      <c r="H166" s="77"/>
      <c r="I166" s="77"/>
      <c r="J166" s="77"/>
      <c r="K166" s="554" t="s">
        <v>1675</v>
      </c>
      <c r="L166" s="619">
        <f>469.49*12</f>
        <v>5633.88</v>
      </c>
      <c r="M166" s="77"/>
      <c r="N166" s="77"/>
      <c r="O166" s="554" t="s">
        <v>3699</v>
      </c>
      <c r="P166" s="77"/>
      <c r="Q166" s="77"/>
      <c r="R166" s="77"/>
      <c r="S166" s="77"/>
      <c r="T166" s="77"/>
      <c r="U166" s="77"/>
      <c r="V166" s="555"/>
      <c r="W166" s="17"/>
    </row>
    <row r="167">
      <c r="A167" s="17"/>
      <c r="B167" s="553">
        <v>15624.0</v>
      </c>
      <c r="C167" s="555">
        <v>462094.0</v>
      </c>
      <c r="D167" s="554" t="s">
        <v>1577</v>
      </c>
      <c r="E167" s="554" t="s">
        <v>1711</v>
      </c>
      <c r="F167" s="554" t="s">
        <v>1712</v>
      </c>
      <c r="G167" s="513"/>
      <c r="H167" s="554" t="s">
        <v>3992</v>
      </c>
      <c r="I167" s="555">
        <v>10.0</v>
      </c>
      <c r="J167" s="617" t="s">
        <v>3993</v>
      </c>
      <c r="K167" s="535" t="s">
        <v>1394</v>
      </c>
      <c r="L167" s="556">
        <v>749.55</v>
      </c>
      <c r="M167" s="557">
        <v>45686.0</v>
      </c>
      <c r="N167" s="558" t="s">
        <v>3994</v>
      </c>
      <c r="O167" s="554" t="s">
        <v>3532</v>
      </c>
      <c r="P167" s="555" t="s">
        <v>1713</v>
      </c>
      <c r="Q167" s="557">
        <v>45686.0</v>
      </c>
      <c r="R167" s="554" t="s">
        <v>3995</v>
      </c>
      <c r="S167" s="559">
        <v>0.0</v>
      </c>
      <c r="T167" s="555" t="s">
        <v>3512</v>
      </c>
      <c r="U167" s="555" t="s">
        <v>3512</v>
      </c>
      <c r="V167" s="555"/>
      <c r="W167" s="17"/>
    </row>
    <row r="168">
      <c r="A168" s="17"/>
      <c r="B168" s="511"/>
      <c r="C168" s="590">
        <v>462095.0</v>
      </c>
      <c r="D168" s="513"/>
      <c r="E168" s="513"/>
      <c r="F168" s="513"/>
      <c r="G168" s="513"/>
      <c r="H168" s="513"/>
      <c r="I168" s="514"/>
      <c r="J168" s="513"/>
      <c r="K168" s="591" t="s">
        <v>69</v>
      </c>
      <c r="L168" s="592">
        <v>0.0</v>
      </c>
      <c r="M168" s="517"/>
      <c r="N168" s="518"/>
      <c r="O168" s="513"/>
      <c r="P168" s="514"/>
      <c r="Q168" s="517"/>
      <c r="R168" s="513"/>
      <c r="S168" s="519"/>
      <c r="T168" s="514"/>
      <c r="U168" s="514"/>
      <c r="V168" s="514"/>
      <c r="W168" s="17"/>
    </row>
    <row r="169" ht="33.0" customHeight="1">
      <c r="A169" s="267"/>
      <c r="B169" s="522">
        <v>15398.0</v>
      </c>
      <c r="C169" s="526">
        <v>462096.0</v>
      </c>
      <c r="D169" s="524" t="s">
        <v>1714</v>
      </c>
      <c r="E169" s="524" t="s">
        <v>828</v>
      </c>
      <c r="F169" s="524" t="s">
        <v>1715</v>
      </c>
      <c r="G169" s="525"/>
      <c r="H169" s="650" t="s">
        <v>3996</v>
      </c>
      <c r="I169" s="526" t="s">
        <v>3997</v>
      </c>
      <c r="J169" s="524" t="s">
        <v>3998</v>
      </c>
      <c r="K169" s="564" t="s">
        <v>1432</v>
      </c>
      <c r="L169" s="565">
        <v>209.27</v>
      </c>
      <c r="M169" s="529">
        <v>45322.0</v>
      </c>
      <c r="N169" s="530" t="s">
        <v>3999</v>
      </c>
      <c r="O169" s="531" t="s">
        <v>3535</v>
      </c>
      <c r="P169" s="526" t="s">
        <v>1716</v>
      </c>
      <c r="Q169" s="529"/>
      <c r="R169" s="524" t="s">
        <v>4000</v>
      </c>
      <c r="S169" s="532">
        <v>0.0</v>
      </c>
      <c r="T169" s="526" t="s">
        <v>3571</v>
      </c>
      <c r="U169" s="526" t="s">
        <v>3571</v>
      </c>
      <c r="V169" s="533"/>
      <c r="W169" s="267"/>
    </row>
    <row r="170" ht="34.5" customHeight="1">
      <c r="A170" s="267"/>
      <c r="B170" s="77"/>
      <c r="C170" s="77"/>
      <c r="D170" s="77"/>
      <c r="E170" s="77"/>
      <c r="F170" s="77"/>
      <c r="G170" s="77"/>
      <c r="H170" s="77"/>
      <c r="I170" s="77"/>
      <c r="J170" s="77"/>
      <c r="K170" s="564" t="s">
        <v>1378</v>
      </c>
      <c r="L170" s="565">
        <v>92.56</v>
      </c>
      <c r="M170" s="77"/>
      <c r="N170" s="530" t="s">
        <v>4001</v>
      </c>
      <c r="O170" s="531" t="s">
        <v>3595</v>
      </c>
      <c r="P170" s="77"/>
      <c r="Q170" s="77"/>
      <c r="R170" s="77"/>
      <c r="S170" s="77"/>
      <c r="T170" s="77"/>
      <c r="U170" s="77"/>
      <c r="V170" s="533"/>
      <c r="W170" s="267"/>
    </row>
    <row r="171">
      <c r="A171" s="267"/>
      <c r="B171" s="651">
        <v>16358.0</v>
      </c>
      <c r="C171" s="652">
        <v>462097.0</v>
      </c>
      <c r="D171" s="647" t="s">
        <v>4002</v>
      </c>
      <c r="E171" s="647" t="s">
        <v>4003</v>
      </c>
      <c r="F171" s="647" t="s">
        <v>4004</v>
      </c>
      <c r="G171" s="525"/>
      <c r="H171" s="631" t="s">
        <v>4005</v>
      </c>
      <c r="I171" s="533" t="s">
        <v>4006</v>
      </c>
      <c r="J171" s="531" t="s">
        <v>4007</v>
      </c>
      <c r="K171" s="564" t="s">
        <v>4008</v>
      </c>
      <c r="L171" s="565">
        <f t="shared" ref="L171:L174" si="3">209.27+92.56</f>
        <v>301.83</v>
      </c>
      <c r="M171" s="529">
        <v>45686.0</v>
      </c>
      <c r="N171" s="530" t="s">
        <v>4009</v>
      </c>
      <c r="O171" s="531" t="s">
        <v>4010</v>
      </c>
      <c r="P171" s="526" t="s">
        <v>1718</v>
      </c>
      <c r="Q171" s="529">
        <v>45686.0</v>
      </c>
      <c r="R171" s="524" t="s">
        <v>4011</v>
      </c>
      <c r="S171" s="532">
        <v>0.0</v>
      </c>
      <c r="T171" s="526" t="s">
        <v>3512</v>
      </c>
      <c r="U171" s="526" t="s">
        <v>3512</v>
      </c>
      <c r="V171" s="526"/>
      <c r="W171" s="267"/>
    </row>
    <row r="172">
      <c r="A172" s="267"/>
      <c r="B172" s="104"/>
      <c r="C172" s="104"/>
      <c r="D172" s="104"/>
      <c r="E172" s="104"/>
      <c r="F172" s="104"/>
      <c r="G172" s="104"/>
      <c r="H172" s="631" t="s">
        <v>4012</v>
      </c>
      <c r="I172" s="533" t="s">
        <v>4013</v>
      </c>
      <c r="J172" s="531" t="s">
        <v>4014</v>
      </c>
      <c r="K172" s="564" t="s">
        <v>4008</v>
      </c>
      <c r="L172" s="565">
        <f t="shared" si="3"/>
        <v>301.83</v>
      </c>
      <c r="M172" s="104"/>
      <c r="N172" s="530" t="s">
        <v>4015</v>
      </c>
      <c r="O172" s="531" t="s">
        <v>4010</v>
      </c>
      <c r="P172" s="104"/>
      <c r="Q172" s="104"/>
      <c r="R172" s="104"/>
      <c r="S172" s="104"/>
      <c r="T172" s="104"/>
      <c r="U172" s="104"/>
      <c r="V172" s="104"/>
      <c r="W172" s="267"/>
    </row>
    <row r="173">
      <c r="A173" s="267"/>
      <c r="B173" s="104"/>
      <c r="C173" s="104"/>
      <c r="D173" s="104"/>
      <c r="E173" s="104"/>
      <c r="F173" s="104"/>
      <c r="G173" s="104"/>
      <c r="H173" s="631" t="s">
        <v>4016</v>
      </c>
      <c r="I173" s="533" t="s">
        <v>4017</v>
      </c>
      <c r="J173" s="531" t="s">
        <v>4018</v>
      </c>
      <c r="K173" s="564" t="s">
        <v>4008</v>
      </c>
      <c r="L173" s="565">
        <f t="shared" si="3"/>
        <v>301.83</v>
      </c>
      <c r="M173" s="104"/>
      <c r="N173" s="530" t="s">
        <v>4019</v>
      </c>
      <c r="O173" s="531" t="s">
        <v>4010</v>
      </c>
      <c r="P173" s="104"/>
      <c r="Q173" s="104"/>
      <c r="R173" s="104"/>
      <c r="S173" s="104"/>
      <c r="T173" s="104"/>
      <c r="U173" s="104"/>
      <c r="V173" s="104"/>
      <c r="W173" s="267"/>
    </row>
    <row r="174">
      <c r="A174" s="267"/>
      <c r="B174" s="77"/>
      <c r="C174" s="77"/>
      <c r="D174" s="77"/>
      <c r="E174" s="77"/>
      <c r="F174" s="77"/>
      <c r="G174" s="77"/>
      <c r="H174" s="631" t="s">
        <v>4020</v>
      </c>
      <c r="I174" s="533" t="s">
        <v>4021</v>
      </c>
      <c r="J174" s="531" t="s">
        <v>4022</v>
      </c>
      <c r="K174" s="564" t="s">
        <v>4008</v>
      </c>
      <c r="L174" s="565">
        <f t="shared" si="3"/>
        <v>301.83</v>
      </c>
      <c r="M174" s="77"/>
      <c r="N174" s="530" t="s">
        <v>4023</v>
      </c>
      <c r="O174" s="531" t="s">
        <v>4010</v>
      </c>
      <c r="P174" s="77"/>
      <c r="Q174" s="77"/>
      <c r="R174" s="77"/>
      <c r="S174" s="77"/>
      <c r="T174" s="77"/>
      <c r="U174" s="77"/>
      <c r="V174" s="77"/>
      <c r="W174" s="267"/>
    </row>
    <row r="175">
      <c r="A175" s="267"/>
      <c r="B175" s="561">
        <v>16248.0</v>
      </c>
      <c r="C175" s="533">
        <v>462098.0</v>
      </c>
      <c r="D175" s="563"/>
      <c r="E175" s="563"/>
      <c r="F175" s="563"/>
      <c r="G175" s="531" t="s">
        <v>4024</v>
      </c>
      <c r="H175" s="531" t="s">
        <v>4025</v>
      </c>
      <c r="I175" s="533">
        <v>6.0</v>
      </c>
      <c r="J175" s="531" t="s">
        <v>4026</v>
      </c>
      <c r="K175" s="564" t="s">
        <v>1721</v>
      </c>
      <c r="L175" s="565">
        <f>209.27*2</f>
        <v>418.54</v>
      </c>
      <c r="M175" s="566">
        <v>45686.0</v>
      </c>
      <c r="N175" s="530" t="s">
        <v>4027</v>
      </c>
      <c r="O175" s="531" t="s">
        <v>3584</v>
      </c>
      <c r="P175" s="533" t="s">
        <v>1722</v>
      </c>
      <c r="Q175" s="566">
        <v>45686.0</v>
      </c>
      <c r="R175" s="531" t="s">
        <v>4028</v>
      </c>
      <c r="S175" s="567">
        <v>3.98</v>
      </c>
      <c r="T175" s="533" t="s">
        <v>3512</v>
      </c>
      <c r="U175" s="533" t="s">
        <v>3512</v>
      </c>
      <c r="V175" s="533"/>
      <c r="W175" s="267"/>
    </row>
    <row r="176">
      <c r="A176" s="17"/>
      <c r="B176" s="553">
        <v>14808.0</v>
      </c>
      <c r="C176" s="555">
        <v>462099.0</v>
      </c>
      <c r="D176" s="554" t="s">
        <v>1723</v>
      </c>
      <c r="E176" s="554" t="s">
        <v>1724</v>
      </c>
      <c r="F176" s="554" t="s">
        <v>1725</v>
      </c>
      <c r="G176" s="513"/>
      <c r="H176" s="554" t="s">
        <v>4029</v>
      </c>
      <c r="I176" s="555">
        <v>7.0</v>
      </c>
      <c r="J176" s="554" t="s">
        <v>4030</v>
      </c>
      <c r="K176" s="535" t="s">
        <v>1684</v>
      </c>
      <c r="L176" s="556">
        <v>857.19</v>
      </c>
      <c r="M176" s="557">
        <v>45687.0</v>
      </c>
      <c r="N176" s="558" t="s">
        <v>4031</v>
      </c>
      <c r="O176" s="554" t="s">
        <v>3584</v>
      </c>
      <c r="P176" s="555" t="s">
        <v>1726</v>
      </c>
      <c r="Q176" s="557">
        <v>45687.0</v>
      </c>
      <c r="R176" s="554" t="s">
        <v>4032</v>
      </c>
      <c r="S176" s="559">
        <v>0.0</v>
      </c>
      <c r="T176" s="555" t="s">
        <v>3512</v>
      </c>
      <c r="U176" s="555" t="s">
        <v>4033</v>
      </c>
      <c r="V176" s="555"/>
      <c r="W176" s="17"/>
    </row>
    <row r="177">
      <c r="A177" s="499"/>
      <c r="B177" s="500" t="s">
        <v>1727</v>
      </c>
      <c r="C177" s="504">
        <v>462100.0</v>
      </c>
      <c r="D177" s="502" t="s">
        <v>1728</v>
      </c>
      <c r="E177" s="502" t="s">
        <v>230</v>
      </c>
      <c r="F177" s="502" t="s">
        <v>77</v>
      </c>
      <c r="G177" s="503"/>
      <c r="H177" s="502" t="s">
        <v>4034</v>
      </c>
      <c r="I177" s="510"/>
      <c r="J177" s="502" t="s">
        <v>4035</v>
      </c>
      <c r="K177" s="548" t="s">
        <v>1349</v>
      </c>
      <c r="L177" s="549">
        <v>396.64</v>
      </c>
      <c r="M177" s="507">
        <v>45687.0</v>
      </c>
      <c r="N177" s="508" t="s">
        <v>4036</v>
      </c>
      <c r="O177" s="502" t="s">
        <v>3510</v>
      </c>
      <c r="P177" s="504" t="s">
        <v>1729</v>
      </c>
      <c r="Q177" s="507">
        <v>45687.0</v>
      </c>
      <c r="R177" s="502" t="s">
        <v>4037</v>
      </c>
      <c r="S177" s="509">
        <v>0.0</v>
      </c>
      <c r="T177" s="504" t="s">
        <v>3571</v>
      </c>
      <c r="U177" s="504" t="s">
        <v>3571</v>
      </c>
      <c r="V177" s="504"/>
      <c r="W177" s="499"/>
    </row>
    <row r="178">
      <c r="A178" s="267"/>
      <c r="B178" s="561">
        <v>16438.0</v>
      </c>
      <c r="C178" s="533">
        <v>462101.0</v>
      </c>
      <c r="D178" s="531" t="s">
        <v>1730</v>
      </c>
      <c r="E178" s="531" t="s">
        <v>1731</v>
      </c>
      <c r="F178" s="531" t="s">
        <v>1732</v>
      </c>
      <c r="G178" s="563"/>
      <c r="H178" s="531" t="s">
        <v>4038</v>
      </c>
      <c r="I178" s="533">
        <v>25.0</v>
      </c>
      <c r="J178" s="531" t="s">
        <v>4039</v>
      </c>
      <c r="K178" s="564" t="s">
        <v>1394</v>
      </c>
      <c r="L178" s="565">
        <v>749.55</v>
      </c>
      <c r="M178" s="566">
        <v>45687.0</v>
      </c>
      <c r="N178" s="530" t="s">
        <v>4040</v>
      </c>
      <c r="O178" s="531" t="s">
        <v>3532</v>
      </c>
      <c r="P178" s="533" t="s">
        <v>1733</v>
      </c>
      <c r="Q178" s="566">
        <v>45687.0</v>
      </c>
      <c r="R178" s="531" t="s">
        <v>4041</v>
      </c>
      <c r="S178" s="567">
        <v>0.0</v>
      </c>
      <c r="T178" s="533" t="s">
        <v>3571</v>
      </c>
      <c r="U178" s="533" t="s">
        <v>3571</v>
      </c>
      <c r="V178" s="533" t="s">
        <v>4042</v>
      </c>
      <c r="W178" s="267"/>
    </row>
    <row r="179">
      <c r="A179" s="499"/>
      <c r="B179" s="500" t="s">
        <v>1734</v>
      </c>
      <c r="C179" s="504">
        <v>462102.0</v>
      </c>
      <c r="D179" s="502" t="s">
        <v>1129</v>
      </c>
      <c r="E179" s="502" t="s">
        <v>1130</v>
      </c>
      <c r="F179" s="502" t="s">
        <v>1131</v>
      </c>
      <c r="G179" s="503"/>
      <c r="H179" s="520" t="s">
        <v>4043</v>
      </c>
      <c r="I179" s="510"/>
      <c r="J179" s="502" t="s">
        <v>4044</v>
      </c>
      <c r="K179" s="548" t="s">
        <v>1349</v>
      </c>
      <c r="L179" s="549">
        <v>396.64</v>
      </c>
      <c r="M179" s="507">
        <v>45687.0</v>
      </c>
      <c r="N179" s="508" t="s">
        <v>4045</v>
      </c>
      <c r="O179" s="502" t="s">
        <v>4046</v>
      </c>
      <c r="P179" s="504" t="s">
        <v>1736</v>
      </c>
      <c r="Q179" s="507">
        <v>45687.0</v>
      </c>
      <c r="R179" s="502" t="s">
        <v>4047</v>
      </c>
      <c r="S179" s="509">
        <v>0.0</v>
      </c>
      <c r="T179" s="504" t="s">
        <v>3512</v>
      </c>
      <c r="U179" s="504" t="s">
        <v>3512</v>
      </c>
      <c r="V179" s="504"/>
      <c r="W179" s="499"/>
    </row>
    <row r="180">
      <c r="A180" s="499"/>
      <c r="B180" s="500" t="s">
        <v>1737</v>
      </c>
      <c r="C180" s="504">
        <v>462103.0</v>
      </c>
      <c r="D180" s="502" t="s">
        <v>1738</v>
      </c>
      <c r="E180" s="502" t="s">
        <v>927</v>
      </c>
      <c r="F180" s="502" t="s">
        <v>809</v>
      </c>
      <c r="G180" s="503"/>
      <c r="H180" s="502" t="s">
        <v>4048</v>
      </c>
      <c r="I180" s="510"/>
      <c r="J180" s="502" t="s">
        <v>4049</v>
      </c>
      <c r="K180" s="548" t="s">
        <v>1739</v>
      </c>
      <c r="L180" s="549">
        <f>396.64*6</f>
        <v>2379.84</v>
      </c>
      <c r="M180" s="507">
        <v>45687.0</v>
      </c>
      <c r="N180" s="508" t="s">
        <v>4050</v>
      </c>
      <c r="O180" s="502" t="s">
        <v>3510</v>
      </c>
      <c r="P180" s="504" t="s">
        <v>1740</v>
      </c>
      <c r="Q180" s="507">
        <v>45687.0</v>
      </c>
      <c r="R180" s="502" t="s">
        <v>4051</v>
      </c>
      <c r="S180" s="509">
        <v>0.0</v>
      </c>
      <c r="T180" s="504" t="s">
        <v>3512</v>
      </c>
      <c r="U180" s="504" t="s">
        <v>3512</v>
      </c>
      <c r="V180" s="504"/>
      <c r="W180" s="499"/>
    </row>
    <row r="181">
      <c r="A181" s="499"/>
      <c r="B181" s="500" t="s">
        <v>1741</v>
      </c>
      <c r="C181" s="504">
        <v>462104.0</v>
      </c>
      <c r="D181" s="502" t="s">
        <v>1742</v>
      </c>
      <c r="E181" s="502" t="s">
        <v>425</v>
      </c>
      <c r="F181" s="502" t="s">
        <v>429</v>
      </c>
      <c r="G181" s="503"/>
      <c r="H181" s="502" t="s">
        <v>4052</v>
      </c>
      <c r="I181" s="510"/>
      <c r="J181" s="502" t="s">
        <v>4053</v>
      </c>
      <c r="K181" s="502" t="s">
        <v>1362</v>
      </c>
      <c r="L181" s="595">
        <f>396.64*2</f>
        <v>793.28</v>
      </c>
      <c r="M181" s="507">
        <v>45687.0</v>
      </c>
      <c r="N181" s="508" t="s">
        <v>4054</v>
      </c>
      <c r="O181" s="502" t="s">
        <v>3510</v>
      </c>
      <c r="P181" s="504" t="s">
        <v>1743</v>
      </c>
      <c r="Q181" s="507">
        <v>45687.0</v>
      </c>
      <c r="R181" s="502" t="s">
        <v>4055</v>
      </c>
      <c r="S181" s="509">
        <v>0.0</v>
      </c>
      <c r="T181" s="504" t="s">
        <v>3512</v>
      </c>
      <c r="U181" s="504" t="s">
        <v>3512</v>
      </c>
      <c r="V181" s="504"/>
      <c r="W181" s="499"/>
    </row>
    <row r="182">
      <c r="A182" s="17"/>
      <c r="B182" s="553" t="s">
        <v>1744</v>
      </c>
      <c r="C182" s="555">
        <v>462105.0</v>
      </c>
      <c r="D182" s="554" t="s">
        <v>4056</v>
      </c>
      <c r="E182" s="513"/>
      <c r="F182" s="513"/>
      <c r="G182" s="513"/>
      <c r="H182" s="554" t="s">
        <v>4057</v>
      </c>
      <c r="I182" s="555">
        <v>6.0</v>
      </c>
      <c r="J182" s="554" t="s">
        <v>4058</v>
      </c>
      <c r="K182" s="535" t="s">
        <v>1394</v>
      </c>
      <c r="L182" s="556">
        <v>749.55</v>
      </c>
      <c r="M182" s="557">
        <v>45687.0</v>
      </c>
      <c r="N182" s="558" t="s">
        <v>4059</v>
      </c>
      <c r="O182" s="554" t="s">
        <v>3532</v>
      </c>
      <c r="P182" s="555" t="s">
        <v>1747</v>
      </c>
      <c r="Q182" s="557">
        <v>45687.0</v>
      </c>
      <c r="R182" s="554" t="s">
        <v>4060</v>
      </c>
      <c r="S182" s="559">
        <v>0.0</v>
      </c>
      <c r="T182" s="555" t="s">
        <v>3512</v>
      </c>
      <c r="U182" s="555" t="s">
        <v>3512</v>
      </c>
      <c r="V182" s="555"/>
      <c r="W182" s="17"/>
    </row>
    <row r="183">
      <c r="A183" s="568"/>
      <c r="B183" s="585">
        <v>16497.0</v>
      </c>
      <c r="C183" s="580">
        <v>462106.0</v>
      </c>
      <c r="D183" s="578" t="s">
        <v>1748</v>
      </c>
      <c r="E183" s="578" t="s">
        <v>1749</v>
      </c>
      <c r="F183" s="578" t="s">
        <v>1750</v>
      </c>
      <c r="G183" s="586"/>
      <c r="H183" s="578" t="s">
        <v>4061</v>
      </c>
      <c r="I183" s="580">
        <v>9.0</v>
      </c>
      <c r="J183" s="578" t="s">
        <v>4062</v>
      </c>
      <c r="K183" s="574" t="s">
        <v>1378</v>
      </c>
      <c r="L183" s="575">
        <v>92.56</v>
      </c>
      <c r="M183" s="588">
        <v>45687.0</v>
      </c>
      <c r="N183" s="577" t="s">
        <v>4063</v>
      </c>
      <c r="O183" s="578" t="s">
        <v>3535</v>
      </c>
      <c r="P183" s="580" t="s">
        <v>1751</v>
      </c>
      <c r="Q183" s="588">
        <v>45687.0</v>
      </c>
      <c r="R183" s="578" t="s">
        <v>4064</v>
      </c>
      <c r="S183" s="589">
        <v>0.0</v>
      </c>
      <c r="T183" s="580" t="s">
        <v>3571</v>
      </c>
      <c r="U183" s="580" t="s">
        <v>3571</v>
      </c>
      <c r="V183" s="580"/>
      <c r="W183" s="568"/>
    </row>
    <row r="184">
      <c r="A184" s="499"/>
      <c r="B184" s="500" t="s">
        <v>1752</v>
      </c>
      <c r="C184" s="504">
        <v>462107.0</v>
      </c>
      <c r="D184" s="502" t="s">
        <v>1753</v>
      </c>
      <c r="E184" s="502" t="s">
        <v>65</v>
      </c>
      <c r="F184" s="502" t="s">
        <v>1754</v>
      </c>
      <c r="G184" s="503"/>
      <c r="H184" s="502" t="s">
        <v>4065</v>
      </c>
      <c r="I184" s="504" t="s">
        <v>4066</v>
      </c>
      <c r="J184" s="502" t="s">
        <v>3542</v>
      </c>
      <c r="K184" s="502" t="s">
        <v>1362</v>
      </c>
      <c r="L184" s="595">
        <f>396.64*2</f>
        <v>793.28</v>
      </c>
      <c r="M184" s="507">
        <v>45687.0</v>
      </c>
      <c r="N184" s="508" t="s">
        <v>1752</v>
      </c>
      <c r="O184" s="502" t="s">
        <v>3510</v>
      </c>
      <c r="P184" s="504" t="s">
        <v>1755</v>
      </c>
      <c r="Q184" s="507"/>
      <c r="R184" s="502" t="s">
        <v>4067</v>
      </c>
      <c r="S184" s="509">
        <v>0.0</v>
      </c>
      <c r="T184" s="504" t="s">
        <v>3512</v>
      </c>
      <c r="U184" s="504" t="s">
        <v>3571</v>
      </c>
      <c r="V184" s="504"/>
      <c r="W184" s="499"/>
    </row>
    <row r="185">
      <c r="A185" s="568"/>
      <c r="B185" s="585">
        <v>13289.0</v>
      </c>
      <c r="C185" s="580">
        <v>462108.0</v>
      </c>
      <c r="D185" s="578" t="s">
        <v>1756</v>
      </c>
      <c r="E185" s="578" t="s">
        <v>1757</v>
      </c>
      <c r="F185" s="578" t="s">
        <v>1758</v>
      </c>
      <c r="G185" s="586"/>
      <c r="H185" s="578" t="s">
        <v>4068</v>
      </c>
      <c r="I185" s="580">
        <v>5.0</v>
      </c>
      <c r="J185" s="578" t="s">
        <v>4069</v>
      </c>
      <c r="K185" s="578" t="s">
        <v>1434</v>
      </c>
      <c r="L185" s="587">
        <v>809.31</v>
      </c>
      <c r="M185" s="588">
        <v>45687.0</v>
      </c>
      <c r="N185" s="577" t="s">
        <v>4070</v>
      </c>
      <c r="O185" s="578" t="s">
        <v>3598</v>
      </c>
      <c r="P185" s="580" t="s">
        <v>1759</v>
      </c>
      <c r="Q185" s="588">
        <v>45687.0</v>
      </c>
      <c r="R185" s="578" t="s">
        <v>4071</v>
      </c>
      <c r="S185" s="589">
        <v>0.0</v>
      </c>
      <c r="T185" s="580" t="s">
        <v>3512</v>
      </c>
      <c r="U185" s="580" t="s">
        <v>3512</v>
      </c>
      <c r="V185" s="580"/>
      <c r="W185" s="568"/>
    </row>
    <row r="186">
      <c r="A186" s="17"/>
      <c r="B186" s="622">
        <v>16699.0</v>
      </c>
      <c r="C186" s="620">
        <v>462109.0</v>
      </c>
      <c r="D186" s="649" t="s">
        <v>1760</v>
      </c>
      <c r="E186" s="649" t="s">
        <v>1761</v>
      </c>
      <c r="F186" s="649" t="s">
        <v>1762</v>
      </c>
      <c r="G186" s="624"/>
      <c r="H186" s="623" t="s">
        <v>4072</v>
      </c>
      <c r="I186" s="620">
        <v>35.0</v>
      </c>
      <c r="J186" s="623" t="s">
        <v>4073</v>
      </c>
      <c r="K186" s="535" t="s">
        <v>1394</v>
      </c>
      <c r="L186" s="556">
        <v>749.55</v>
      </c>
      <c r="M186" s="626">
        <v>45687.0</v>
      </c>
      <c r="N186" s="558" t="s">
        <v>4074</v>
      </c>
      <c r="O186" s="554" t="s">
        <v>3532</v>
      </c>
      <c r="P186" s="620" t="s">
        <v>1763</v>
      </c>
      <c r="Q186" s="626">
        <v>45687.0</v>
      </c>
      <c r="R186" s="623" t="s">
        <v>4075</v>
      </c>
      <c r="S186" s="627">
        <v>16.51</v>
      </c>
      <c r="T186" s="620" t="s">
        <v>3512</v>
      </c>
      <c r="U186" s="620" t="s">
        <v>3512</v>
      </c>
      <c r="V186" s="555"/>
      <c r="W186" s="17"/>
    </row>
    <row r="187">
      <c r="A187" s="17"/>
      <c r="B187" s="77"/>
      <c r="C187" s="77"/>
      <c r="D187" s="77"/>
      <c r="E187" s="77"/>
      <c r="F187" s="77"/>
      <c r="G187" s="77"/>
      <c r="H187" s="77"/>
      <c r="I187" s="77"/>
      <c r="J187" s="77"/>
      <c r="K187" s="554" t="s">
        <v>1530</v>
      </c>
      <c r="L187" s="619">
        <v>987.9</v>
      </c>
      <c r="M187" s="77"/>
      <c r="N187" s="558" t="s">
        <v>4076</v>
      </c>
      <c r="O187" s="554" t="s">
        <v>3726</v>
      </c>
      <c r="P187" s="77"/>
      <c r="Q187" s="77"/>
      <c r="R187" s="77"/>
      <c r="S187" s="77"/>
      <c r="T187" s="77"/>
      <c r="U187" s="77"/>
      <c r="V187" s="555"/>
      <c r="W187" s="17"/>
    </row>
    <row r="188">
      <c r="A188" s="17"/>
      <c r="B188" s="553">
        <v>16202.0</v>
      </c>
      <c r="C188" s="555">
        <v>462110.0</v>
      </c>
      <c r="D188" s="554" t="s">
        <v>1764</v>
      </c>
      <c r="E188" s="554" t="s">
        <v>1765</v>
      </c>
      <c r="F188" s="554" t="s">
        <v>1766</v>
      </c>
      <c r="G188" s="513"/>
      <c r="H188" s="554" t="s">
        <v>4077</v>
      </c>
      <c r="I188" s="555">
        <v>32.0</v>
      </c>
      <c r="J188" s="554" t="s">
        <v>4078</v>
      </c>
      <c r="K188" s="535" t="s">
        <v>1394</v>
      </c>
      <c r="L188" s="556">
        <v>749.55</v>
      </c>
      <c r="M188" s="557">
        <v>45687.0</v>
      </c>
      <c r="N188" s="558" t="s">
        <v>4079</v>
      </c>
      <c r="O188" s="554" t="s">
        <v>3532</v>
      </c>
      <c r="P188" s="555" t="s">
        <v>1767</v>
      </c>
      <c r="Q188" s="557">
        <v>45687.0</v>
      </c>
      <c r="R188" s="554" t="s">
        <v>4080</v>
      </c>
      <c r="S188" s="559" t="s">
        <v>3512</v>
      </c>
      <c r="T188" s="555" t="s">
        <v>3512</v>
      </c>
      <c r="U188" s="555" t="s">
        <v>3512</v>
      </c>
      <c r="V188" s="555"/>
      <c r="W188" s="17"/>
    </row>
    <row r="189">
      <c r="A189" s="267"/>
      <c r="B189" s="561">
        <v>16437.0</v>
      </c>
      <c r="C189" s="533">
        <v>462111.0</v>
      </c>
      <c r="D189" s="531" t="s">
        <v>1768</v>
      </c>
      <c r="E189" s="531" t="s">
        <v>105</v>
      </c>
      <c r="F189" s="531" t="s">
        <v>264</v>
      </c>
      <c r="G189" s="563"/>
      <c r="H189" s="531" t="s">
        <v>4081</v>
      </c>
      <c r="I189" s="533">
        <v>85.0</v>
      </c>
      <c r="J189" s="531" t="s">
        <v>4082</v>
      </c>
      <c r="K189" s="531" t="s">
        <v>1675</v>
      </c>
      <c r="L189" s="632">
        <f>469.49*12</f>
        <v>5633.88</v>
      </c>
      <c r="M189" s="566">
        <v>45688.0</v>
      </c>
      <c r="N189" s="530" t="s">
        <v>4083</v>
      </c>
      <c r="O189" s="531" t="s">
        <v>3699</v>
      </c>
      <c r="P189" s="533" t="s">
        <v>1769</v>
      </c>
      <c r="Q189" s="566">
        <v>45698.0</v>
      </c>
      <c r="R189" s="531" t="s">
        <v>4084</v>
      </c>
      <c r="S189" s="567" t="s">
        <v>3694</v>
      </c>
      <c r="T189" s="533" t="s">
        <v>3512</v>
      </c>
      <c r="U189" s="608"/>
      <c r="V189" s="533" t="s">
        <v>4085</v>
      </c>
      <c r="W189" s="267"/>
    </row>
    <row r="190">
      <c r="A190" s="267"/>
      <c r="B190" s="561">
        <v>16161.0</v>
      </c>
      <c r="C190" s="533">
        <v>462112.0</v>
      </c>
      <c r="D190" s="531" t="s">
        <v>4086</v>
      </c>
      <c r="E190" s="531" t="s">
        <v>4087</v>
      </c>
      <c r="F190" s="531" t="s">
        <v>366</v>
      </c>
      <c r="G190" s="531"/>
      <c r="H190" s="531" t="s">
        <v>4088</v>
      </c>
      <c r="I190" s="533">
        <v>78.0</v>
      </c>
      <c r="J190" s="531" t="s">
        <v>4089</v>
      </c>
      <c r="K190" s="564" t="s">
        <v>1684</v>
      </c>
      <c r="L190" s="565">
        <v>857.19</v>
      </c>
      <c r="M190" s="566">
        <v>45688.0</v>
      </c>
      <c r="N190" s="530" t="s">
        <v>4090</v>
      </c>
      <c r="O190" s="531" t="s">
        <v>4091</v>
      </c>
      <c r="P190" s="533" t="s">
        <v>1771</v>
      </c>
      <c r="Q190" s="566">
        <v>45322.0</v>
      </c>
      <c r="R190" s="531" t="s">
        <v>4092</v>
      </c>
      <c r="S190" s="567">
        <v>0.0</v>
      </c>
      <c r="T190" s="533" t="s">
        <v>3571</v>
      </c>
      <c r="U190" s="533" t="s">
        <v>4093</v>
      </c>
      <c r="V190" s="533" t="s">
        <v>4094</v>
      </c>
      <c r="W190" s="267"/>
    </row>
    <row r="191">
      <c r="A191" s="17"/>
      <c r="B191" s="511"/>
      <c r="C191" s="590">
        <v>462113.0</v>
      </c>
      <c r="D191" s="513"/>
      <c r="E191" s="513"/>
      <c r="F191" s="513"/>
      <c r="G191" s="513"/>
      <c r="H191" s="513"/>
      <c r="I191" s="514"/>
      <c r="J191" s="513"/>
      <c r="K191" s="591" t="s">
        <v>69</v>
      </c>
      <c r="L191" s="592">
        <v>0.0</v>
      </c>
      <c r="M191" s="517"/>
      <c r="N191" s="518"/>
      <c r="O191" s="513"/>
      <c r="P191" s="514"/>
      <c r="Q191" s="517"/>
      <c r="R191" s="513"/>
      <c r="S191" s="519"/>
      <c r="T191" s="514"/>
      <c r="U191" s="514"/>
      <c r="V191" s="514"/>
      <c r="W191" s="17"/>
    </row>
    <row r="192">
      <c r="A192" s="499"/>
      <c r="B192" s="500" t="s">
        <v>1772</v>
      </c>
      <c r="C192" s="504">
        <v>462114.0</v>
      </c>
      <c r="D192" s="502" t="s">
        <v>1525</v>
      </c>
      <c r="E192" s="503"/>
      <c r="F192" s="503"/>
      <c r="G192" s="503"/>
      <c r="H192" s="520" t="s">
        <v>4095</v>
      </c>
      <c r="I192" s="504" t="s">
        <v>3546</v>
      </c>
      <c r="J192" s="502" t="s">
        <v>3559</v>
      </c>
      <c r="K192" s="502" t="s">
        <v>1362</v>
      </c>
      <c r="L192" s="595">
        <f>396.64*2</f>
        <v>793.28</v>
      </c>
      <c r="M192" s="507">
        <v>45688.0</v>
      </c>
      <c r="N192" s="508" t="s">
        <v>4096</v>
      </c>
      <c r="O192" s="502" t="s">
        <v>3510</v>
      </c>
      <c r="P192" s="504" t="s">
        <v>1773</v>
      </c>
      <c r="Q192" s="507"/>
      <c r="R192" s="502" t="s">
        <v>4097</v>
      </c>
      <c r="S192" s="509">
        <v>0.0</v>
      </c>
      <c r="T192" s="504" t="s">
        <v>3571</v>
      </c>
      <c r="U192" s="504" t="s">
        <v>3512</v>
      </c>
      <c r="V192" s="504"/>
      <c r="W192" s="499"/>
    </row>
    <row r="193">
      <c r="A193" s="568"/>
      <c r="B193" s="569">
        <v>15669.0</v>
      </c>
      <c r="C193" s="573">
        <v>462115.0</v>
      </c>
      <c r="D193" s="571" t="s">
        <v>1774</v>
      </c>
      <c r="E193" s="571" t="s">
        <v>3105</v>
      </c>
      <c r="F193" s="571" t="s">
        <v>165</v>
      </c>
      <c r="G193" s="571"/>
      <c r="H193" s="571" t="s">
        <v>4098</v>
      </c>
      <c r="I193" s="573">
        <v>1.0</v>
      </c>
      <c r="J193" s="571" t="s">
        <v>4099</v>
      </c>
      <c r="K193" s="574" t="s">
        <v>1394</v>
      </c>
      <c r="L193" s="575">
        <v>749.55</v>
      </c>
      <c r="M193" s="576">
        <v>45688.0</v>
      </c>
      <c r="N193" s="577" t="s">
        <v>4100</v>
      </c>
      <c r="O193" s="578" t="s">
        <v>3532</v>
      </c>
      <c r="P193" s="573" t="s">
        <v>1776</v>
      </c>
      <c r="Q193" s="576"/>
      <c r="R193" s="571" t="s">
        <v>4101</v>
      </c>
      <c r="S193" s="579">
        <v>0.0</v>
      </c>
      <c r="T193" s="573" t="s">
        <v>3571</v>
      </c>
      <c r="U193" s="573" t="s">
        <v>3512</v>
      </c>
      <c r="V193" s="580"/>
      <c r="W193" s="568"/>
    </row>
    <row r="194">
      <c r="A194" s="568"/>
      <c r="B194" s="104"/>
      <c r="C194" s="104"/>
      <c r="D194" s="104"/>
      <c r="E194" s="104"/>
      <c r="F194" s="104"/>
      <c r="G194" s="104"/>
      <c r="H194" s="104"/>
      <c r="I194" s="104"/>
      <c r="J194" s="104"/>
      <c r="K194" s="578" t="s">
        <v>1530</v>
      </c>
      <c r="L194" s="587">
        <v>987.9</v>
      </c>
      <c r="M194" s="104"/>
      <c r="N194" s="577" t="s">
        <v>4102</v>
      </c>
      <c r="O194" s="578" t="s">
        <v>4103</v>
      </c>
      <c r="P194" s="104"/>
      <c r="Q194" s="104"/>
      <c r="R194" s="104"/>
      <c r="S194" s="104"/>
      <c r="T194" s="104"/>
      <c r="U194" s="104"/>
      <c r="V194" s="580"/>
      <c r="W194" s="568"/>
    </row>
    <row r="195">
      <c r="A195" s="568"/>
      <c r="B195" s="77"/>
      <c r="C195" s="77"/>
      <c r="D195" s="77"/>
      <c r="E195" s="77"/>
      <c r="F195" s="77"/>
      <c r="G195" s="77"/>
      <c r="H195" s="77"/>
      <c r="I195" s="77"/>
      <c r="J195" s="77"/>
      <c r="K195" s="574" t="s">
        <v>1378</v>
      </c>
      <c r="L195" s="575">
        <v>92.56</v>
      </c>
      <c r="M195" s="77"/>
      <c r="N195" s="577" t="s">
        <v>4104</v>
      </c>
      <c r="O195" s="578" t="s">
        <v>3535</v>
      </c>
      <c r="P195" s="77"/>
      <c r="Q195" s="77"/>
      <c r="R195" s="77"/>
      <c r="S195" s="77"/>
      <c r="T195" s="77"/>
      <c r="U195" s="77"/>
      <c r="V195" s="580"/>
      <c r="W195" s="568"/>
    </row>
    <row r="196">
      <c r="A196" s="499"/>
      <c r="B196" s="500" t="s">
        <v>1777</v>
      </c>
      <c r="C196" s="504">
        <v>462116.0</v>
      </c>
      <c r="D196" s="502" t="s">
        <v>4105</v>
      </c>
      <c r="E196" s="502" t="s">
        <v>4106</v>
      </c>
      <c r="F196" s="502" t="s">
        <v>403</v>
      </c>
      <c r="G196" s="502"/>
      <c r="H196" s="502" t="s">
        <v>4107</v>
      </c>
      <c r="I196" s="504" t="s">
        <v>4108</v>
      </c>
      <c r="J196" s="502" t="s">
        <v>4109</v>
      </c>
      <c r="K196" s="548" t="s">
        <v>1349</v>
      </c>
      <c r="L196" s="549">
        <v>396.64</v>
      </c>
      <c r="M196" s="507">
        <v>45688.0</v>
      </c>
      <c r="N196" s="508" t="s">
        <v>4110</v>
      </c>
      <c r="O196" s="502" t="s">
        <v>3510</v>
      </c>
      <c r="P196" s="504" t="s">
        <v>1780</v>
      </c>
      <c r="Q196" s="507"/>
      <c r="R196" s="502" t="s">
        <v>4111</v>
      </c>
      <c r="S196" s="509">
        <v>0.0</v>
      </c>
      <c r="T196" s="504" t="s">
        <v>3571</v>
      </c>
      <c r="U196" s="504" t="s">
        <v>3571</v>
      </c>
      <c r="V196" s="504"/>
      <c r="W196" s="499"/>
    </row>
    <row r="197">
      <c r="A197" s="17"/>
      <c r="B197" s="511"/>
      <c r="C197" s="653">
        <v>462117.0</v>
      </c>
      <c r="D197" s="513"/>
      <c r="E197" s="513"/>
      <c r="F197" s="513"/>
      <c r="G197" s="513"/>
      <c r="H197" s="513"/>
      <c r="I197" s="514"/>
      <c r="J197" s="513"/>
      <c r="K197" s="654" t="s">
        <v>69</v>
      </c>
      <c r="L197" s="655">
        <v>0.0</v>
      </c>
      <c r="M197" s="517"/>
      <c r="N197" s="518"/>
      <c r="O197" s="513"/>
      <c r="P197" s="514"/>
      <c r="Q197" s="517"/>
      <c r="R197" s="513"/>
      <c r="S197" s="519"/>
      <c r="T197" s="514"/>
      <c r="U197" s="514"/>
      <c r="V197" s="514"/>
      <c r="W197" s="17"/>
    </row>
    <row r="198">
      <c r="A198" s="267"/>
      <c r="B198" s="561">
        <v>16550.0</v>
      </c>
      <c r="C198" s="533">
        <v>462118.0</v>
      </c>
      <c r="D198" s="531" t="s">
        <v>1781</v>
      </c>
      <c r="E198" s="531" t="s">
        <v>1782</v>
      </c>
      <c r="F198" s="531" t="s">
        <v>4112</v>
      </c>
      <c r="G198" s="563"/>
      <c r="H198" s="531" t="s">
        <v>4113</v>
      </c>
      <c r="I198" s="533">
        <v>19.0</v>
      </c>
      <c r="J198" s="531" t="s">
        <v>4114</v>
      </c>
      <c r="K198" s="531" t="s">
        <v>1434</v>
      </c>
      <c r="L198" s="632">
        <v>809.31</v>
      </c>
      <c r="M198" s="566">
        <v>45688.0</v>
      </c>
      <c r="N198" s="530" t="s">
        <v>4115</v>
      </c>
      <c r="O198" s="531" t="s">
        <v>3598</v>
      </c>
      <c r="P198" s="533" t="s">
        <v>1784</v>
      </c>
      <c r="Q198" s="566">
        <v>45688.0</v>
      </c>
      <c r="R198" s="531" t="s">
        <v>4116</v>
      </c>
      <c r="S198" s="567">
        <v>0.0</v>
      </c>
      <c r="T198" s="533" t="s">
        <v>3512</v>
      </c>
      <c r="U198" s="533" t="s">
        <v>3512</v>
      </c>
      <c r="V198" s="608"/>
      <c r="W198" s="267"/>
    </row>
    <row r="199">
      <c r="A199" s="17"/>
      <c r="B199" s="622">
        <v>15323.0</v>
      </c>
      <c r="C199" s="620">
        <v>462119.0</v>
      </c>
      <c r="D199" s="623" t="s">
        <v>1785</v>
      </c>
      <c r="E199" s="623" t="s">
        <v>174</v>
      </c>
      <c r="F199" s="623" t="s">
        <v>1786</v>
      </c>
      <c r="G199" s="624"/>
      <c r="H199" s="623" t="s">
        <v>4117</v>
      </c>
      <c r="I199" s="620">
        <v>22.0</v>
      </c>
      <c r="J199" s="623" t="s">
        <v>4118</v>
      </c>
      <c r="K199" s="535" t="s">
        <v>1394</v>
      </c>
      <c r="L199" s="556">
        <v>749.55</v>
      </c>
      <c r="M199" s="626">
        <v>45688.0</v>
      </c>
      <c r="N199" s="558" t="s">
        <v>4119</v>
      </c>
      <c r="O199" s="554" t="s">
        <v>3532</v>
      </c>
      <c r="P199" s="620" t="s">
        <v>1787</v>
      </c>
      <c r="Q199" s="626">
        <v>45688.0</v>
      </c>
      <c r="R199" s="623" t="s">
        <v>4120</v>
      </c>
      <c r="S199" s="627">
        <v>0.0</v>
      </c>
      <c r="T199" s="620" t="s">
        <v>3512</v>
      </c>
      <c r="U199" s="620" t="s">
        <v>3512</v>
      </c>
      <c r="V199" s="555"/>
      <c r="W199" s="17"/>
    </row>
    <row r="200">
      <c r="A200" s="17"/>
      <c r="B200" s="77"/>
      <c r="C200" s="77"/>
      <c r="D200" s="77"/>
      <c r="E200" s="77"/>
      <c r="F200" s="77"/>
      <c r="G200" s="77"/>
      <c r="H200" s="77"/>
      <c r="I200" s="77"/>
      <c r="J200" s="77"/>
      <c r="K200" s="554" t="s">
        <v>1530</v>
      </c>
      <c r="L200" s="619">
        <v>987.9</v>
      </c>
      <c r="M200" s="77"/>
      <c r="N200" s="558" t="s">
        <v>4121</v>
      </c>
      <c r="O200" s="554" t="s">
        <v>3726</v>
      </c>
      <c r="P200" s="77"/>
      <c r="Q200" s="77"/>
      <c r="R200" s="77"/>
      <c r="S200" s="77"/>
      <c r="T200" s="77"/>
      <c r="U200" s="77"/>
      <c r="V200" s="555"/>
      <c r="W200" s="17"/>
    </row>
    <row r="201">
      <c r="A201" s="17"/>
      <c r="B201" s="656"/>
      <c r="C201" s="17"/>
      <c r="D201" s="17"/>
      <c r="E201" s="17"/>
      <c r="F201" s="17"/>
      <c r="G201" s="17"/>
      <c r="H201" s="17"/>
      <c r="I201" s="17"/>
      <c r="J201" s="17"/>
      <c r="K201" s="17"/>
      <c r="L201" s="17"/>
      <c r="M201" s="17"/>
      <c r="N201" s="657"/>
      <c r="O201" s="17"/>
      <c r="P201" s="17"/>
      <c r="Q201" s="17"/>
      <c r="R201" s="17"/>
      <c r="S201" s="17"/>
      <c r="T201" s="17"/>
      <c r="U201" s="17"/>
      <c r="V201" s="17"/>
      <c r="W201" s="17"/>
    </row>
    <row r="202">
      <c r="A202" s="17"/>
      <c r="B202" s="656"/>
      <c r="C202" s="17"/>
      <c r="D202" s="17"/>
      <c r="E202" s="17"/>
      <c r="F202" s="17"/>
      <c r="G202" s="17"/>
      <c r="H202" s="17"/>
      <c r="I202" s="658"/>
      <c r="J202" s="17"/>
      <c r="K202" s="17"/>
      <c r="L202" s="17"/>
      <c r="M202" s="17"/>
      <c r="N202" s="657"/>
      <c r="O202" s="17"/>
      <c r="P202" s="17"/>
      <c r="Q202" s="17"/>
      <c r="R202" s="17"/>
      <c r="S202" s="17"/>
      <c r="T202" s="17"/>
      <c r="U202" s="17"/>
      <c r="V202" s="17"/>
      <c r="W202" s="17"/>
    </row>
    <row r="203">
      <c r="A203" s="17"/>
      <c r="B203" s="656"/>
      <c r="C203" s="17"/>
      <c r="D203" s="17"/>
      <c r="E203" s="17"/>
      <c r="F203" s="17"/>
      <c r="G203" s="17"/>
      <c r="H203" s="17"/>
      <c r="I203" s="658"/>
      <c r="J203" s="17"/>
      <c r="K203" s="17"/>
      <c r="L203" s="17"/>
      <c r="M203" s="17"/>
      <c r="N203" s="657"/>
      <c r="O203" s="17"/>
      <c r="P203" s="17"/>
      <c r="Q203" s="17"/>
      <c r="R203" s="17"/>
      <c r="S203" s="17"/>
      <c r="T203" s="17"/>
      <c r="U203" s="17"/>
      <c r="V203" s="17"/>
      <c r="W203" s="17"/>
    </row>
    <row r="204">
      <c r="A204" s="17"/>
      <c r="B204" s="656"/>
      <c r="C204" s="17"/>
      <c r="D204" s="17"/>
      <c r="E204" s="17"/>
      <c r="F204" s="17"/>
      <c r="G204" s="17"/>
      <c r="H204" s="17"/>
      <c r="I204" s="658"/>
      <c r="J204" s="17"/>
      <c r="K204" s="17"/>
      <c r="L204" s="17"/>
      <c r="M204" s="17"/>
      <c r="N204" s="657"/>
      <c r="O204" s="17"/>
      <c r="P204" s="17"/>
      <c r="Q204" s="17"/>
      <c r="R204" s="17"/>
      <c r="S204" s="17"/>
      <c r="T204" s="17"/>
      <c r="U204" s="17"/>
      <c r="V204" s="17"/>
      <c r="W204" s="17"/>
    </row>
    <row r="205">
      <c r="A205" s="17"/>
      <c r="B205" s="656"/>
      <c r="C205" s="17"/>
      <c r="D205" s="17"/>
      <c r="E205" s="17"/>
      <c r="F205" s="17"/>
      <c r="G205" s="17"/>
      <c r="H205" s="17"/>
      <c r="I205" s="658"/>
      <c r="J205" s="17"/>
      <c r="K205" s="17"/>
      <c r="L205" s="17"/>
      <c r="M205" s="17"/>
      <c r="N205" s="657"/>
      <c r="O205" s="17"/>
      <c r="P205" s="17"/>
      <c r="Q205" s="17"/>
      <c r="R205" s="17"/>
      <c r="S205" s="17"/>
      <c r="T205" s="17"/>
      <c r="U205" s="17"/>
      <c r="V205" s="17"/>
      <c r="W205" s="17"/>
    </row>
    <row r="206">
      <c r="A206" s="17"/>
      <c r="B206" s="656"/>
      <c r="C206" s="17"/>
      <c r="D206" s="17"/>
      <c r="E206" s="17"/>
      <c r="F206" s="17"/>
      <c r="G206" s="17"/>
      <c r="H206" s="17"/>
      <c r="I206" s="658"/>
      <c r="J206" s="17"/>
      <c r="K206" s="17"/>
      <c r="L206" s="17"/>
      <c r="M206" s="17"/>
      <c r="N206" s="657"/>
      <c r="O206" s="17"/>
      <c r="P206" s="17"/>
      <c r="Q206" s="17"/>
      <c r="R206" s="17"/>
      <c r="S206" s="17"/>
      <c r="T206" s="17"/>
      <c r="U206" s="17"/>
      <c r="V206" s="17"/>
      <c r="W206" s="17"/>
    </row>
    <row r="207">
      <c r="A207" s="17"/>
      <c r="B207" s="656"/>
      <c r="C207" s="17"/>
      <c r="D207" s="17"/>
      <c r="E207" s="17"/>
      <c r="F207" s="17"/>
      <c r="G207" s="17"/>
      <c r="H207" s="17"/>
      <c r="I207" s="658"/>
      <c r="J207" s="17"/>
      <c r="K207" s="17"/>
      <c r="L207" s="17"/>
      <c r="M207" s="17"/>
      <c r="N207" s="657"/>
      <c r="O207" s="17"/>
      <c r="P207" s="17"/>
      <c r="Q207" s="17"/>
      <c r="R207" s="17"/>
      <c r="S207" s="17"/>
      <c r="T207" s="17"/>
      <c r="U207" s="17"/>
      <c r="V207" s="17"/>
      <c r="W207" s="17"/>
    </row>
    <row r="208">
      <c r="A208" s="17"/>
      <c r="B208" s="656"/>
      <c r="C208" s="17"/>
      <c r="D208" s="17"/>
      <c r="E208" s="17"/>
      <c r="F208" s="17"/>
      <c r="G208" s="17"/>
      <c r="H208" s="17"/>
      <c r="I208" s="658"/>
      <c r="J208" s="17"/>
      <c r="K208" s="17"/>
      <c r="L208" s="17"/>
      <c r="M208" s="17"/>
      <c r="N208" s="657"/>
      <c r="O208" s="17"/>
      <c r="P208" s="17"/>
      <c r="Q208" s="17"/>
      <c r="R208" s="17"/>
      <c r="S208" s="17"/>
      <c r="T208" s="17"/>
      <c r="U208" s="17"/>
      <c r="V208" s="17"/>
      <c r="W208" s="17"/>
    </row>
    <row r="209">
      <c r="A209" s="17"/>
      <c r="B209" s="656"/>
      <c r="C209" s="17"/>
      <c r="D209" s="17"/>
      <c r="E209" s="17"/>
      <c r="F209" s="17"/>
      <c r="G209" s="17"/>
      <c r="H209" s="17"/>
      <c r="I209" s="658"/>
      <c r="J209" s="17"/>
      <c r="K209" s="17"/>
      <c r="L209" s="17"/>
      <c r="M209" s="17"/>
      <c r="N209" s="657"/>
      <c r="O209" s="17"/>
      <c r="P209" s="17"/>
      <c r="Q209" s="17"/>
      <c r="R209" s="17"/>
      <c r="S209" s="17"/>
      <c r="T209" s="17"/>
      <c r="U209" s="17"/>
      <c r="V209" s="17"/>
      <c r="W209" s="17"/>
    </row>
    <row r="210">
      <c r="A210" s="17"/>
      <c r="B210" s="656"/>
      <c r="C210" s="17"/>
      <c r="D210" s="17"/>
      <c r="E210" s="17"/>
      <c r="F210" s="17"/>
      <c r="G210" s="17"/>
      <c r="H210" s="17"/>
      <c r="I210" s="658"/>
      <c r="J210" s="17"/>
      <c r="K210" s="17"/>
      <c r="L210" s="17"/>
      <c r="M210" s="17"/>
      <c r="N210" s="657"/>
      <c r="O210" s="17"/>
      <c r="P210" s="17"/>
      <c r="Q210" s="17"/>
      <c r="R210" s="17"/>
      <c r="S210" s="17"/>
      <c r="T210" s="17"/>
      <c r="U210" s="17"/>
      <c r="V210" s="17"/>
      <c r="W210" s="17"/>
    </row>
    <row r="211">
      <c r="A211" s="17"/>
      <c r="B211" s="656"/>
      <c r="C211" s="17"/>
      <c r="D211" s="17"/>
      <c r="E211" s="17"/>
      <c r="F211" s="17"/>
      <c r="G211" s="17"/>
      <c r="H211" s="17"/>
      <c r="I211" s="658"/>
      <c r="J211" s="17"/>
      <c r="K211" s="17"/>
      <c r="L211" s="17"/>
      <c r="M211" s="17"/>
      <c r="N211" s="657"/>
      <c r="O211" s="17"/>
      <c r="P211" s="17"/>
      <c r="Q211" s="17"/>
      <c r="R211" s="17"/>
      <c r="S211" s="17"/>
      <c r="T211" s="17"/>
      <c r="U211" s="17"/>
      <c r="V211" s="17"/>
      <c r="W211" s="17"/>
    </row>
    <row r="212">
      <c r="A212" s="17"/>
      <c r="B212" s="656"/>
      <c r="C212" s="17"/>
      <c r="D212" s="17"/>
      <c r="E212" s="17"/>
      <c r="F212" s="17"/>
      <c r="G212" s="17"/>
      <c r="H212" s="17"/>
      <c r="I212" s="658"/>
      <c r="J212" s="17"/>
      <c r="K212" s="17"/>
      <c r="L212" s="17"/>
      <c r="M212" s="17"/>
      <c r="N212" s="657"/>
      <c r="O212" s="17"/>
      <c r="P212" s="17"/>
      <c r="Q212" s="17"/>
      <c r="R212" s="17"/>
      <c r="S212" s="17"/>
      <c r="T212" s="17"/>
      <c r="U212" s="17"/>
      <c r="V212" s="17"/>
      <c r="W212" s="17"/>
    </row>
    <row r="213">
      <c r="A213" s="17"/>
      <c r="B213" s="656"/>
      <c r="C213" s="17"/>
      <c r="D213" s="17"/>
      <c r="E213" s="17"/>
      <c r="F213" s="17"/>
      <c r="G213" s="17"/>
      <c r="H213" s="17"/>
      <c r="I213" s="658"/>
      <c r="J213" s="17"/>
      <c r="K213" s="17"/>
      <c r="L213" s="17"/>
      <c r="M213" s="17"/>
      <c r="N213" s="657"/>
      <c r="O213" s="17"/>
      <c r="P213" s="17"/>
      <c r="Q213" s="17"/>
      <c r="R213" s="17"/>
      <c r="S213" s="17"/>
      <c r="T213" s="17"/>
      <c r="U213" s="17"/>
      <c r="V213" s="17"/>
      <c r="W213" s="17"/>
    </row>
    <row r="214">
      <c r="A214" s="17"/>
      <c r="B214" s="656"/>
      <c r="C214" s="17"/>
      <c r="D214" s="17"/>
      <c r="E214" s="17"/>
      <c r="F214" s="17"/>
      <c r="G214" s="17"/>
      <c r="H214" s="17"/>
      <c r="I214" s="658"/>
      <c r="J214" s="17"/>
      <c r="K214" s="17"/>
      <c r="L214" s="17"/>
      <c r="M214" s="17"/>
      <c r="N214" s="657"/>
      <c r="O214" s="17"/>
      <c r="P214" s="17"/>
      <c r="Q214" s="17"/>
      <c r="R214" s="17"/>
      <c r="S214" s="17"/>
      <c r="T214" s="17"/>
      <c r="U214" s="17"/>
      <c r="V214" s="17"/>
      <c r="W214" s="17"/>
    </row>
    <row r="215">
      <c r="A215" s="17"/>
      <c r="B215" s="656"/>
      <c r="C215" s="17"/>
      <c r="D215" s="17"/>
      <c r="E215" s="17"/>
      <c r="F215" s="17"/>
      <c r="G215" s="17"/>
      <c r="H215" s="17"/>
      <c r="I215" s="658"/>
      <c r="J215" s="17"/>
      <c r="K215" s="17"/>
      <c r="L215" s="17"/>
      <c r="M215" s="17"/>
      <c r="N215" s="657"/>
      <c r="O215" s="17"/>
      <c r="P215" s="17"/>
      <c r="Q215" s="17"/>
      <c r="R215" s="17"/>
      <c r="S215" s="17"/>
      <c r="T215" s="17"/>
      <c r="U215" s="17"/>
      <c r="V215" s="17"/>
      <c r="W215" s="17"/>
    </row>
    <row r="216">
      <c r="A216" s="17"/>
      <c r="B216" s="656"/>
      <c r="C216" s="17"/>
      <c r="D216" s="17"/>
      <c r="E216" s="17"/>
      <c r="F216" s="17"/>
      <c r="G216" s="17"/>
      <c r="H216" s="17"/>
      <c r="I216" s="658"/>
      <c r="J216" s="17"/>
      <c r="K216" s="17"/>
      <c r="L216" s="17"/>
      <c r="M216" s="17"/>
      <c r="N216" s="657"/>
      <c r="O216" s="17"/>
      <c r="P216" s="17"/>
      <c r="Q216" s="17"/>
      <c r="R216" s="17"/>
      <c r="S216" s="17"/>
      <c r="T216" s="17"/>
      <c r="U216" s="17"/>
      <c r="V216" s="17"/>
      <c r="W216" s="17"/>
    </row>
    <row r="217">
      <c r="A217" s="17"/>
      <c r="B217" s="656"/>
      <c r="C217" s="17"/>
      <c r="D217" s="17"/>
      <c r="E217" s="17"/>
      <c r="F217" s="17"/>
      <c r="G217" s="17"/>
      <c r="H217" s="17"/>
      <c r="I217" s="658"/>
      <c r="J217" s="17"/>
      <c r="K217" s="17"/>
      <c r="L217" s="17"/>
      <c r="M217" s="17"/>
      <c r="N217" s="657"/>
      <c r="O217" s="17"/>
      <c r="P217" s="17"/>
      <c r="Q217" s="17"/>
      <c r="R217" s="17"/>
      <c r="S217" s="17"/>
      <c r="T217" s="17"/>
      <c r="U217" s="17"/>
      <c r="V217" s="17"/>
      <c r="W217" s="17"/>
    </row>
    <row r="218">
      <c r="A218" s="17"/>
      <c r="B218" s="656"/>
      <c r="C218" s="17"/>
      <c r="D218" s="17"/>
      <c r="E218" s="17"/>
      <c r="F218" s="17"/>
      <c r="G218" s="17"/>
      <c r="H218" s="17"/>
      <c r="I218" s="658"/>
      <c r="J218" s="17"/>
      <c r="K218" s="17"/>
      <c r="L218" s="17"/>
      <c r="M218" s="17"/>
      <c r="N218" s="657"/>
      <c r="O218" s="17"/>
      <c r="P218" s="17"/>
      <c r="Q218" s="17"/>
      <c r="R218" s="17"/>
      <c r="S218" s="17"/>
      <c r="T218" s="17"/>
      <c r="U218" s="17"/>
      <c r="V218" s="17"/>
      <c r="W218" s="17"/>
    </row>
    <row r="219">
      <c r="A219" s="17"/>
      <c r="B219" s="656"/>
      <c r="C219" s="17"/>
      <c r="D219" s="17"/>
      <c r="E219" s="17"/>
      <c r="F219" s="17"/>
      <c r="G219" s="17"/>
      <c r="H219" s="17"/>
      <c r="I219" s="658"/>
      <c r="J219" s="17"/>
      <c r="K219" s="17"/>
      <c r="L219" s="17"/>
      <c r="M219" s="17"/>
      <c r="N219" s="657"/>
      <c r="O219" s="17"/>
      <c r="P219" s="17"/>
      <c r="Q219" s="17"/>
      <c r="R219" s="17"/>
      <c r="S219" s="17"/>
      <c r="T219" s="17"/>
      <c r="U219" s="17"/>
      <c r="V219" s="17"/>
      <c r="W219" s="17"/>
    </row>
    <row r="220">
      <c r="A220" s="17"/>
      <c r="B220" s="656"/>
      <c r="C220" s="17"/>
      <c r="D220" s="17"/>
      <c r="E220" s="17"/>
      <c r="F220" s="17"/>
      <c r="G220" s="17"/>
      <c r="H220" s="17"/>
      <c r="I220" s="658"/>
      <c r="J220" s="17"/>
      <c r="K220" s="17"/>
      <c r="L220" s="17"/>
      <c r="M220" s="17"/>
      <c r="N220" s="657"/>
      <c r="O220" s="17"/>
      <c r="P220" s="17"/>
      <c r="Q220" s="17"/>
      <c r="R220" s="17"/>
      <c r="S220" s="17"/>
      <c r="T220" s="17"/>
      <c r="U220" s="17"/>
      <c r="V220" s="17"/>
      <c r="W220" s="17"/>
    </row>
    <row r="221">
      <c r="A221" s="17"/>
      <c r="B221" s="656"/>
      <c r="C221" s="17"/>
      <c r="D221" s="17"/>
      <c r="E221" s="17"/>
      <c r="F221" s="17"/>
      <c r="G221" s="17"/>
      <c r="H221" s="17"/>
      <c r="I221" s="658"/>
      <c r="J221" s="17"/>
      <c r="K221" s="17"/>
      <c r="L221" s="17"/>
      <c r="M221" s="17"/>
      <c r="N221" s="657"/>
      <c r="O221" s="17"/>
      <c r="P221" s="17"/>
      <c r="Q221" s="17"/>
      <c r="R221" s="17"/>
      <c r="S221" s="17"/>
      <c r="T221" s="17"/>
      <c r="U221" s="17"/>
      <c r="V221" s="17"/>
      <c r="W221" s="17"/>
    </row>
    <row r="222">
      <c r="A222" s="17"/>
      <c r="B222" s="511"/>
      <c r="C222" s="17"/>
      <c r="D222" s="17"/>
      <c r="E222" s="17"/>
      <c r="F222" s="17"/>
      <c r="G222" s="17"/>
      <c r="H222" s="17"/>
      <c r="I222" s="658"/>
      <c r="J222" s="17"/>
      <c r="K222" s="17"/>
      <c r="L222" s="17"/>
      <c r="M222" s="659"/>
      <c r="N222" s="657"/>
      <c r="O222" s="17"/>
      <c r="P222" s="658"/>
      <c r="Q222" s="659"/>
      <c r="R222" s="17"/>
      <c r="S222" s="660"/>
      <c r="T222" s="658"/>
      <c r="U222" s="658"/>
      <c r="V222" s="658"/>
      <c r="W222" s="17"/>
    </row>
    <row r="223">
      <c r="A223" s="48"/>
      <c r="B223" s="10"/>
      <c r="C223" s="17"/>
      <c r="D223" s="39"/>
      <c r="E223" s="661" t="s">
        <v>4122</v>
      </c>
      <c r="F223" s="479"/>
      <c r="G223" s="479"/>
      <c r="H223" s="480"/>
      <c r="I223" s="662"/>
      <c r="J223" s="39"/>
      <c r="K223" s="39"/>
      <c r="L223" s="663">
        <f>SUM(L4:L221)-L14-L19-L26-L28-L29-L31-L32-L33-L37-L38-L40-L48-L49-L50-L72-L75-L80-L84-L94-L95-L96-L104-L124-L127-L134-L140-L198</f>
        <v>188564.4</v>
      </c>
      <c r="M223" s="664"/>
      <c r="N223" s="665"/>
      <c r="O223" s="39"/>
      <c r="P223" s="662"/>
      <c r="Q223" s="664"/>
      <c r="R223" s="39"/>
      <c r="S223" s="666">
        <f>SUM(S4:S221)</f>
        <v>380.35</v>
      </c>
      <c r="T223" s="662"/>
      <c r="U223" s="662"/>
      <c r="V223" s="662"/>
      <c r="W223" s="48"/>
    </row>
    <row r="224">
      <c r="A224" s="17"/>
      <c r="B224" s="11"/>
      <c r="C224" s="17"/>
      <c r="D224" s="17"/>
      <c r="E224" s="17"/>
      <c r="F224" s="17"/>
      <c r="G224" s="17"/>
      <c r="H224" s="17"/>
      <c r="I224" s="658"/>
      <c r="J224" s="17"/>
      <c r="K224" s="17"/>
      <c r="L224" s="17"/>
      <c r="M224" s="659"/>
      <c r="N224" s="657"/>
      <c r="O224" s="17"/>
      <c r="P224" s="658"/>
      <c r="Q224" s="659"/>
      <c r="R224" s="17"/>
      <c r="S224" s="660"/>
      <c r="T224" s="658"/>
      <c r="U224" s="658"/>
      <c r="V224" s="658"/>
      <c r="W224" s="17"/>
    </row>
    <row r="225">
      <c r="A225" s="17"/>
      <c r="B225" s="11"/>
      <c r="C225" s="17"/>
      <c r="D225" s="17"/>
      <c r="E225" s="17"/>
      <c r="F225" s="17"/>
      <c r="G225" s="17"/>
      <c r="H225" s="17"/>
      <c r="I225" s="658"/>
      <c r="J225" s="17"/>
      <c r="K225" s="17"/>
      <c r="L225" s="17"/>
      <c r="M225" s="659"/>
      <c r="N225" s="657"/>
      <c r="O225" s="17"/>
      <c r="P225" s="658"/>
      <c r="Q225" s="659"/>
      <c r="R225" s="17"/>
      <c r="S225" s="660"/>
      <c r="T225" s="658"/>
      <c r="U225" s="658"/>
      <c r="V225" s="658"/>
      <c r="W225" s="17"/>
    </row>
    <row r="226">
      <c r="A226" s="17"/>
      <c r="B226" s="11"/>
      <c r="C226" s="17"/>
      <c r="D226" s="17"/>
      <c r="E226" s="17"/>
      <c r="F226" s="17"/>
      <c r="G226" s="17"/>
      <c r="H226" s="17"/>
      <c r="I226" s="658"/>
      <c r="J226" s="17"/>
      <c r="K226" s="17"/>
      <c r="L226" s="17"/>
      <c r="M226" s="659"/>
      <c r="N226" s="657"/>
      <c r="O226" s="17"/>
      <c r="P226" s="658"/>
      <c r="Q226" s="659"/>
      <c r="R226" s="17"/>
      <c r="S226" s="660"/>
      <c r="T226" s="658"/>
      <c r="U226" s="658"/>
      <c r="V226" s="658"/>
      <c r="W226" s="17"/>
    </row>
    <row r="227">
      <c r="A227" s="17"/>
      <c r="B227" s="11"/>
      <c r="C227" s="17"/>
      <c r="D227" s="17"/>
      <c r="E227" s="17"/>
      <c r="F227" s="17"/>
      <c r="G227" s="17"/>
      <c r="H227" s="17"/>
      <c r="I227" s="658"/>
      <c r="J227" s="17"/>
      <c r="K227" s="17"/>
      <c r="L227" s="17"/>
      <c r="M227" s="659"/>
      <c r="N227" s="657"/>
      <c r="O227" s="17"/>
      <c r="P227" s="658"/>
      <c r="Q227" s="659"/>
      <c r="R227" s="17"/>
      <c r="S227" s="660"/>
      <c r="T227" s="658"/>
      <c r="U227" s="658"/>
      <c r="V227" s="658"/>
      <c r="W227" s="17"/>
    </row>
    <row r="228">
      <c r="A228" s="17"/>
      <c r="B228" s="11"/>
      <c r="C228" s="17"/>
      <c r="D228" s="17"/>
      <c r="E228" s="17"/>
      <c r="F228" s="17"/>
      <c r="G228" s="17"/>
      <c r="H228" s="17"/>
      <c r="I228" s="658"/>
      <c r="J228" s="17"/>
      <c r="K228" s="17"/>
      <c r="L228" s="17"/>
      <c r="M228" s="659"/>
      <c r="N228" s="657"/>
      <c r="O228" s="17"/>
      <c r="P228" s="658"/>
      <c r="Q228" s="659"/>
      <c r="R228" s="17"/>
      <c r="S228" s="660"/>
      <c r="T228" s="658"/>
      <c r="U228" s="658"/>
      <c r="V228" s="658"/>
      <c r="W228" s="17"/>
    </row>
    <row r="229">
      <c r="A229" s="17"/>
      <c r="B229" s="11"/>
      <c r="C229" s="17"/>
      <c r="D229" s="17"/>
      <c r="E229" s="17"/>
      <c r="F229" s="17"/>
      <c r="G229" s="17"/>
      <c r="H229" s="17"/>
      <c r="I229" s="658"/>
      <c r="J229" s="17"/>
      <c r="K229" s="17"/>
      <c r="L229" s="17"/>
      <c r="M229" s="659"/>
      <c r="N229" s="657"/>
      <c r="O229" s="17"/>
      <c r="P229" s="658"/>
      <c r="Q229" s="659"/>
      <c r="R229" s="17"/>
      <c r="S229" s="660"/>
      <c r="T229" s="658"/>
      <c r="U229" s="658"/>
      <c r="V229" s="658"/>
      <c r="W229" s="17"/>
    </row>
    <row r="230">
      <c r="A230" s="17"/>
      <c r="B230" s="11"/>
      <c r="C230" s="17"/>
      <c r="D230" s="17"/>
      <c r="E230" s="17"/>
      <c r="F230" s="17"/>
      <c r="G230" s="17"/>
      <c r="H230" s="17"/>
      <c r="I230" s="658"/>
      <c r="J230" s="17"/>
      <c r="K230" s="17"/>
      <c r="L230" s="17"/>
      <c r="M230" s="659"/>
      <c r="N230" s="657"/>
      <c r="O230" s="17"/>
      <c r="P230" s="658"/>
      <c r="Q230" s="659"/>
      <c r="R230" s="17"/>
      <c r="S230" s="660"/>
      <c r="T230" s="658"/>
      <c r="U230" s="658"/>
      <c r="V230" s="658"/>
      <c r="W230" s="17"/>
    </row>
    <row r="231">
      <c r="A231" s="17"/>
      <c r="B231" s="11"/>
      <c r="C231" s="17"/>
      <c r="D231" s="17"/>
      <c r="E231" s="17"/>
      <c r="F231" s="17"/>
      <c r="G231" s="17"/>
      <c r="H231" s="17"/>
      <c r="I231" s="658"/>
      <c r="J231" s="17"/>
      <c r="K231" s="17"/>
      <c r="L231" s="17"/>
      <c r="M231" s="659"/>
      <c r="N231" s="657"/>
      <c r="O231" s="17"/>
      <c r="P231" s="658"/>
      <c r="Q231" s="659"/>
      <c r="R231" s="17"/>
      <c r="S231" s="660"/>
      <c r="T231" s="658"/>
      <c r="U231" s="658"/>
      <c r="V231" s="658"/>
      <c r="W231" s="17"/>
    </row>
    <row r="232">
      <c r="A232" s="17"/>
      <c r="B232" s="11"/>
      <c r="C232" s="17"/>
      <c r="D232" s="17"/>
      <c r="E232" s="17"/>
      <c r="F232" s="17"/>
      <c r="G232" s="17"/>
      <c r="H232" s="17"/>
      <c r="I232" s="658"/>
      <c r="J232" s="17"/>
      <c r="K232" s="17"/>
      <c r="L232" s="17"/>
      <c r="M232" s="659"/>
      <c r="N232" s="657"/>
      <c r="O232" s="17"/>
      <c r="P232" s="658"/>
      <c r="Q232" s="659"/>
      <c r="R232" s="17"/>
      <c r="S232" s="660"/>
      <c r="T232" s="658"/>
      <c r="U232" s="658"/>
      <c r="V232" s="658"/>
      <c r="W232" s="17"/>
    </row>
    <row r="233">
      <c r="A233" s="17"/>
      <c r="B233" s="11"/>
      <c r="C233" s="17"/>
      <c r="D233" s="17"/>
      <c r="E233" s="17"/>
      <c r="F233" s="17"/>
      <c r="G233" s="17"/>
      <c r="H233" s="17"/>
      <c r="I233" s="658"/>
      <c r="J233" s="17"/>
      <c r="K233" s="17"/>
      <c r="L233" s="17"/>
      <c r="M233" s="659"/>
      <c r="N233" s="657"/>
      <c r="O233" s="17"/>
      <c r="P233" s="658"/>
      <c r="Q233" s="659"/>
      <c r="R233" s="17"/>
      <c r="S233" s="660"/>
      <c r="T233" s="658"/>
      <c r="U233" s="658"/>
      <c r="V233" s="658"/>
      <c r="W233" s="17"/>
    </row>
    <row r="234">
      <c r="A234" s="17"/>
      <c r="B234" s="11"/>
      <c r="C234" s="17"/>
      <c r="D234" s="17"/>
      <c r="E234" s="17"/>
      <c r="F234" s="17"/>
      <c r="G234" s="17"/>
      <c r="H234" s="17"/>
      <c r="I234" s="658"/>
      <c r="J234" s="17"/>
      <c r="K234" s="17"/>
      <c r="L234" s="17"/>
      <c r="M234" s="659"/>
      <c r="N234" s="657"/>
      <c r="O234" s="17"/>
      <c r="P234" s="658"/>
      <c r="Q234" s="659"/>
      <c r="R234" s="17"/>
      <c r="S234" s="660"/>
      <c r="T234" s="658"/>
      <c r="U234" s="658"/>
      <c r="V234" s="658"/>
      <c r="W234" s="17"/>
    </row>
    <row r="235">
      <c r="A235" s="17"/>
      <c r="B235" s="11"/>
      <c r="C235" s="17"/>
      <c r="D235" s="17"/>
      <c r="E235" s="17"/>
      <c r="F235" s="17"/>
      <c r="G235" s="17"/>
      <c r="H235" s="17"/>
      <c r="I235" s="658"/>
      <c r="J235" s="17"/>
      <c r="K235" s="17"/>
      <c r="L235" s="17"/>
      <c r="M235" s="659"/>
      <c r="N235" s="657"/>
      <c r="O235" s="17"/>
      <c r="P235" s="658"/>
      <c r="Q235" s="659"/>
      <c r="R235" s="17"/>
      <c r="S235" s="660"/>
      <c r="T235" s="658"/>
      <c r="U235" s="658"/>
      <c r="V235" s="658"/>
      <c r="W235" s="17"/>
    </row>
    <row r="236">
      <c r="A236" s="17"/>
      <c r="B236" s="11"/>
      <c r="C236" s="17"/>
      <c r="D236" s="17"/>
      <c r="E236" s="17"/>
      <c r="F236" s="17"/>
      <c r="G236" s="17"/>
      <c r="H236" s="17"/>
      <c r="I236" s="658"/>
      <c r="J236" s="17"/>
      <c r="K236" s="17"/>
      <c r="L236" s="17"/>
      <c r="M236" s="659"/>
      <c r="N236" s="657"/>
      <c r="O236" s="17"/>
      <c r="P236" s="658"/>
      <c r="Q236" s="659"/>
      <c r="R236" s="17"/>
      <c r="S236" s="660"/>
      <c r="T236" s="658"/>
      <c r="U236" s="658"/>
      <c r="V236" s="658"/>
      <c r="W236" s="17"/>
    </row>
    <row r="237">
      <c r="A237" s="17"/>
      <c r="B237" s="11"/>
      <c r="C237" s="17"/>
      <c r="D237" s="17"/>
      <c r="E237" s="17"/>
      <c r="F237" s="17"/>
      <c r="G237" s="17"/>
      <c r="H237" s="17"/>
      <c r="I237" s="658"/>
      <c r="J237" s="17"/>
      <c r="K237" s="17"/>
      <c r="L237" s="17"/>
      <c r="M237" s="659"/>
      <c r="N237" s="657"/>
      <c r="O237" s="17"/>
      <c r="P237" s="658"/>
      <c r="Q237" s="659"/>
      <c r="R237" s="17"/>
      <c r="S237" s="660"/>
      <c r="T237" s="658"/>
      <c r="U237" s="658"/>
      <c r="V237" s="658"/>
      <c r="W237" s="17"/>
    </row>
    <row r="238">
      <c r="A238" s="17"/>
      <c r="B238" s="11"/>
      <c r="C238" s="17"/>
      <c r="D238" s="17"/>
      <c r="E238" s="17"/>
      <c r="F238" s="17"/>
      <c r="G238" s="17"/>
      <c r="H238" s="17"/>
      <c r="I238" s="658"/>
      <c r="J238" s="17"/>
      <c r="K238" s="17"/>
      <c r="L238" s="17"/>
      <c r="M238" s="659"/>
      <c r="N238" s="657"/>
      <c r="O238" s="17"/>
      <c r="P238" s="658"/>
      <c r="Q238" s="659"/>
      <c r="R238" s="17"/>
      <c r="S238" s="660"/>
      <c r="T238" s="658"/>
      <c r="U238" s="658"/>
      <c r="V238" s="658"/>
      <c r="W238" s="17"/>
    </row>
    <row r="239">
      <c r="A239" s="17"/>
      <c r="B239" s="11"/>
      <c r="C239" s="17"/>
      <c r="D239" s="17"/>
      <c r="E239" s="17"/>
      <c r="F239" s="17"/>
      <c r="G239" s="17"/>
      <c r="H239" s="17"/>
      <c r="I239" s="658"/>
      <c r="J239" s="17"/>
      <c r="K239" s="17"/>
      <c r="L239" s="17"/>
      <c r="M239" s="659"/>
      <c r="N239" s="657"/>
      <c r="O239" s="17"/>
      <c r="P239" s="658"/>
      <c r="Q239" s="659"/>
      <c r="R239" s="17"/>
      <c r="S239" s="660"/>
      <c r="T239" s="658"/>
      <c r="U239" s="658"/>
      <c r="V239" s="658"/>
      <c r="W239" s="17"/>
    </row>
    <row r="240">
      <c r="A240" s="17"/>
      <c r="B240" s="11"/>
      <c r="C240" s="17"/>
      <c r="D240" s="17"/>
      <c r="E240" s="17"/>
      <c r="F240" s="17"/>
      <c r="G240" s="17"/>
      <c r="H240" s="17"/>
      <c r="I240" s="658"/>
      <c r="J240" s="17"/>
      <c r="K240" s="17"/>
      <c r="L240" s="17"/>
      <c r="M240" s="659"/>
      <c r="N240" s="657"/>
      <c r="O240" s="17"/>
      <c r="P240" s="658"/>
      <c r="Q240" s="659"/>
      <c r="R240" s="17"/>
      <c r="S240" s="660"/>
      <c r="T240" s="658"/>
      <c r="U240" s="658"/>
      <c r="V240" s="658"/>
      <c r="W240" s="17"/>
    </row>
    <row r="241">
      <c r="A241" s="17"/>
      <c r="B241" s="11"/>
      <c r="C241" s="17"/>
      <c r="D241" s="17"/>
      <c r="E241" s="17"/>
      <c r="F241" s="17"/>
      <c r="G241" s="17"/>
      <c r="H241" s="17"/>
      <c r="I241" s="658"/>
      <c r="J241" s="17"/>
      <c r="K241" s="17"/>
      <c r="L241" s="17"/>
      <c r="M241" s="659"/>
      <c r="N241" s="657"/>
      <c r="O241" s="17"/>
      <c r="P241" s="658"/>
      <c r="Q241" s="659"/>
      <c r="R241" s="17"/>
      <c r="S241" s="660"/>
      <c r="T241" s="658"/>
      <c r="U241" s="658"/>
      <c r="V241" s="658"/>
      <c r="W241" s="17"/>
    </row>
    <row r="242">
      <c r="A242" s="17"/>
      <c r="B242" s="11"/>
      <c r="C242" s="17"/>
      <c r="D242" s="17"/>
      <c r="E242" s="17"/>
      <c r="F242" s="17"/>
      <c r="G242" s="17"/>
      <c r="H242" s="17"/>
      <c r="I242" s="658"/>
      <c r="J242" s="17"/>
      <c r="K242" s="17"/>
      <c r="L242" s="17"/>
      <c r="M242" s="659"/>
      <c r="N242" s="657"/>
      <c r="O242" s="17"/>
      <c r="P242" s="658"/>
      <c r="Q242" s="659"/>
      <c r="R242" s="17"/>
      <c r="S242" s="660"/>
      <c r="T242" s="658"/>
      <c r="U242" s="658"/>
      <c r="V242" s="658"/>
      <c r="W242" s="17"/>
    </row>
    <row r="243">
      <c r="A243" s="17"/>
      <c r="B243" s="11"/>
      <c r="C243" s="17"/>
      <c r="D243" s="17"/>
      <c r="E243" s="17"/>
      <c r="F243" s="17"/>
      <c r="G243" s="17"/>
      <c r="H243" s="17"/>
      <c r="I243" s="658"/>
      <c r="J243" s="17"/>
      <c r="K243" s="17"/>
      <c r="L243" s="17"/>
      <c r="M243" s="659"/>
      <c r="N243" s="657"/>
      <c r="O243" s="17"/>
      <c r="P243" s="658"/>
      <c r="Q243" s="659"/>
      <c r="R243" s="17"/>
      <c r="S243" s="660"/>
      <c r="T243" s="658"/>
      <c r="U243" s="658"/>
      <c r="V243" s="658"/>
      <c r="W243" s="17"/>
    </row>
    <row r="244">
      <c r="A244" s="17"/>
      <c r="B244" s="11"/>
      <c r="C244" s="17"/>
      <c r="D244" s="17"/>
      <c r="E244" s="17"/>
      <c r="F244" s="17"/>
      <c r="G244" s="17"/>
      <c r="H244" s="17"/>
      <c r="I244" s="658"/>
      <c r="J244" s="17"/>
      <c r="K244" s="17"/>
      <c r="L244" s="17"/>
      <c r="M244" s="659"/>
      <c r="N244" s="657"/>
      <c r="O244" s="17"/>
      <c r="P244" s="658"/>
      <c r="Q244" s="659"/>
      <c r="R244" s="17"/>
      <c r="S244" s="660"/>
      <c r="T244" s="658"/>
      <c r="U244" s="658"/>
      <c r="V244" s="658"/>
      <c r="W244" s="17"/>
    </row>
    <row r="245">
      <c r="A245" s="17"/>
      <c r="B245" s="11"/>
      <c r="C245" s="17"/>
      <c r="D245" s="17"/>
      <c r="E245" s="17"/>
      <c r="F245" s="17"/>
      <c r="G245" s="17"/>
      <c r="H245" s="17"/>
      <c r="I245" s="658"/>
      <c r="J245" s="17"/>
      <c r="K245" s="17"/>
      <c r="L245" s="17"/>
      <c r="M245" s="659"/>
      <c r="N245" s="657"/>
      <c r="O245" s="17"/>
      <c r="P245" s="658"/>
      <c r="Q245" s="659"/>
      <c r="R245" s="17"/>
      <c r="S245" s="660"/>
      <c r="T245" s="658"/>
      <c r="U245" s="658"/>
      <c r="V245" s="658"/>
      <c r="W245" s="17"/>
    </row>
    <row r="246">
      <c r="A246" s="17"/>
      <c r="B246" s="11"/>
      <c r="C246" s="17"/>
      <c r="D246" s="17"/>
      <c r="E246" s="17"/>
      <c r="F246" s="17"/>
      <c r="G246" s="17"/>
      <c r="H246" s="17"/>
      <c r="I246" s="658"/>
      <c r="J246" s="17"/>
      <c r="K246" s="17"/>
      <c r="L246" s="17"/>
      <c r="M246" s="659"/>
      <c r="N246" s="657"/>
      <c r="O246" s="17"/>
      <c r="P246" s="658"/>
      <c r="Q246" s="659"/>
      <c r="R246" s="17"/>
      <c r="S246" s="660"/>
      <c r="T246" s="658"/>
      <c r="U246" s="658"/>
      <c r="V246" s="658"/>
      <c r="W246" s="17"/>
    </row>
    <row r="247">
      <c r="A247" s="17"/>
      <c r="B247" s="11"/>
      <c r="C247" s="17"/>
      <c r="D247" s="17"/>
      <c r="E247" s="17"/>
      <c r="F247" s="17"/>
      <c r="G247" s="17"/>
      <c r="H247" s="17"/>
      <c r="I247" s="658"/>
      <c r="J247" s="17"/>
      <c r="K247" s="17"/>
      <c r="L247" s="17"/>
      <c r="M247" s="659"/>
      <c r="N247" s="657"/>
      <c r="O247" s="17"/>
      <c r="P247" s="658"/>
      <c r="Q247" s="659"/>
      <c r="R247" s="17"/>
      <c r="S247" s="660"/>
      <c r="T247" s="658"/>
      <c r="U247" s="658"/>
      <c r="V247" s="658"/>
      <c r="W247" s="17"/>
    </row>
    <row r="248">
      <c r="A248" s="17"/>
      <c r="B248" s="11"/>
      <c r="C248" s="17"/>
      <c r="D248" s="17"/>
      <c r="E248" s="17"/>
      <c r="F248" s="17"/>
      <c r="G248" s="17"/>
      <c r="H248" s="17"/>
      <c r="I248" s="658"/>
      <c r="J248" s="17"/>
      <c r="K248" s="17"/>
      <c r="L248" s="17"/>
      <c r="M248" s="659"/>
      <c r="N248" s="657"/>
      <c r="O248" s="17"/>
      <c r="P248" s="658"/>
      <c r="Q248" s="659"/>
      <c r="R248" s="17"/>
      <c r="S248" s="660"/>
      <c r="T248" s="658"/>
      <c r="U248" s="658"/>
      <c r="V248" s="658"/>
      <c r="W248" s="17"/>
    </row>
    <row r="249">
      <c r="A249" s="17"/>
      <c r="B249" s="11"/>
      <c r="C249" s="17"/>
      <c r="D249" s="17"/>
      <c r="E249" s="17"/>
      <c r="F249" s="17"/>
      <c r="G249" s="17"/>
      <c r="H249" s="17"/>
      <c r="I249" s="658"/>
      <c r="J249" s="17"/>
      <c r="K249" s="17"/>
      <c r="L249" s="17"/>
      <c r="M249" s="659"/>
      <c r="N249" s="657"/>
      <c r="O249" s="17"/>
      <c r="P249" s="658"/>
      <c r="Q249" s="659"/>
      <c r="R249" s="17"/>
      <c r="S249" s="660"/>
      <c r="T249" s="658"/>
      <c r="U249" s="658"/>
      <c r="V249" s="658"/>
      <c r="W249" s="17"/>
    </row>
    <row r="250">
      <c r="A250" s="17"/>
      <c r="B250" s="11"/>
      <c r="C250" s="17"/>
      <c r="D250" s="17"/>
      <c r="E250" s="17"/>
      <c r="F250" s="17"/>
      <c r="G250" s="17"/>
      <c r="H250" s="17"/>
      <c r="I250" s="658"/>
      <c r="J250" s="17"/>
      <c r="K250" s="17"/>
      <c r="L250" s="17"/>
      <c r="M250" s="659"/>
      <c r="N250" s="657"/>
      <c r="O250" s="17"/>
      <c r="P250" s="658"/>
      <c r="Q250" s="659"/>
      <c r="R250" s="17"/>
      <c r="S250" s="660"/>
      <c r="T250" s="658"/>
      <c r="U250" s="658"/>
      <c r="V250" s="658"/>
      <c r="W250" s="17"/>
    </row>
    <row r="251">
      <c r="A251" s="17"/>
      <c r="B251" s="11"/>
      <c r="C251" s="17"/>
      <c r="D251" s="17"/>
      <c r="E251" s="17"/>
      <c r="F251" s="17"/>
      <c r="G251" s="17"/>
      <c r="H251" s="17"/>
      <c r="I251" s="658"/>
      <c r="J251" s="17"/>
      <c r="K251" s="17"/>
      <c r="L251" s="17"/>
      <c r="M251" s="659"/>
      <c r="N251" s="657"/>
      <c r="O251" s="17"/>
      <c r="P251" s="658"/>
      <c r="Q251" s="659"/>
      <c r="R251" s="17"/>
      <c r="S251" s="660"/>
      <c r="T251" s="658"/>
      <c r="U251" s="658"/>
      <c r="V251" s="658"/>
      <c r="W251" s="17"/>
    </row>
    <row r="252">
      <c r="A252" s="17"/>
      <c r="B252" s="11"/>
      <c r="C252" s="17"/>
      <c r="D252" s="17"/>
      <c r="E252" s="17"/>
      <c r="F252" s="17"/>
      <c r="G252" s="17"/>
      <c r="H252" s="17"/>
      <c r="I252" s="658"/>
      <c r="J252" s="17"/>
      <c r="K252" s="17"/>
      <c r="L252" s="17"/>
      <c r="M252" s="659"/>
      <c r="N252" s="657"/>
      <c r="O252" s="17"/>
      <c r="P252" s="658"/>
      <c r="Q252" s="659"/>
      <c r="R252" s="17"/>
      <c r="S252" s="660"/>
      <c r="T252" s="658"/>
      <c r="U252" s="658"/>
      <c r="V252" s="658"/>
      <c r="W252" s="17"/>
    </row>
    <row r="253">
      <c r="A253" s="17"/>
      <c r="B253" s="11"/>
      <c r="C253" s="17"/>
      <c r="D253" s="17"/>
      <c r="E253" s="17"/>
      <c r="F253" s="17"/>
      <c r="G253" s="17"/>
      <c r="H253" s="17"/>
      <c r="I253" s="658"/>
      <c r="J253" s="17"/>
      <c r="K253" s="17"/>
      <c r="L253" s="17"/>
      <c r="M253" s="659"/>
      <c r="N253" s="657"/>
      <c r="O253" s="17"/>
      <c r="P253" s="658"/>
      <c r="Q253" s="659"/>
      <c r="R253" s="17"/>
      <c r="S253" s="660"/>
      <c r="T253" s="658"/>
      <c r="U253" s="658"/>
      <c r="V253" s="658"/>
      <c r="W253" s="17"/>
    </row>
    <row r="254">
      <c r="A254" s="17"/>
      <c r="B254" s="11"/>
      <c r="C254" s="17"/>
      <c r="D254" s="17"/>
      <c r="E254" s="17"/>
      <c r="F254" s="17"/>
      <c r="G254" s="17"/>
      <c r="H254" s="17"/>
      <c r="I254" s="658"/>
      <c r="J254" s="17"/>
      <c r="K254" s="17"/>
      <c r="L254" s="17"/>
      <c r="M254" s="659"/>
      <c r="N254" s="657"/>
      <c r="O254" s="17"/>
      <c r="P254" s="658"/>
      <c r="Q254" s="659"/>
      <c r="R254" s="17"/>
      <c r="S254" s="660"/>
      <c r="T254" s="658"/>
      <c r="U254" s="658"/>
      <c r="V254" s="658"/>
      <c r="W254" s="17"/>
    </row>
    <row r="255">
      <c r="A255" s="17"/>
      <c r="B255" s="11"/>
      <c r="C255" s="17"/>
      <c r="D255" s="17"/>
      <c r="E255" s="17"/>
      <c r="F255" s="17"/>
      <c r="G255" s="17"/>
      <c r="H255" s="17"/>
      <c r="I255" s="658"/>
      <c r="J255" s="17"/>
      <c r="K255" s="17"/>
      <c r="L255" s="17"/>
      <c r="M255" s="659"/>
      <c r="N255" s="657"/>
      <c r="O255" s="17"/>
      <c r="P255" s="658"/>
      <c r="Q255" s="659"/>
      <c r="R255" s="17"/>
      <c r="S255" s="660"/>
      <c r="T255" s="658"/>
      <c r="U255" s="658"/>
      <c r="V255" s="658"/>
      <c r="W255" s="17"/>
    </row>
    <row r="256">
      <c r="A256" s="17"/>
      <c r="B256" s="11"/>
      <c r="C256" s="17"/>
      <c r="D256" s="17"/>
      <c r="E256" s="17"/>
      <c r="F256" s="17"/>
      <c r="G256" s="17"/>
      <c r="H256" s="17"/>
      <c r="I256" s="658"/>
      <c r="J256" s="17"/>
      <c r="K256" s="17"/>
      <c r="L256" s="17"/>
      <c r="M256" s="659"/>
      <c r="N256" s="657"/>
      <c r="O256" s="17"/>
      <c r="P256" s="658"/>
      <c r="Q256" s="659"/>
      <c r="R256" s="17"/>
      <c r="S256" s="660"/>
      <c r="T256" s="658"/>
      <c r="U256" s="658"/>
      <c r="V256" s="658"/>
      <c r="W256" s="17"/>
    </row>
    <row r="257">
      <c r="A257" s="17"/>
      <c r="B257" s="11"/>
      <c r="C257" s="17"/>
      <c r="D257" s="17"/>
      <c r="E257" s="17"/>
      <c r="F257" s="17"/>
      <c r="G257" s="17"/>
      <c r="H257" s="17"/>
      <c r="I257" s="658"/>
      <c r="J257" s="17"/>
      <c r="K257" s="17"/>
      <c r="L257" s="17"/>
      <c r="M257" s="659"/>
      <c r="N257" s="657"/>
      <c r="O257" s="17"/>
      <c r="P257" s="658"/>
      <c r="Q257" s="659"/>
      <c r="R257" s="17"/>
      <c r="S257" s="660"/>
      <c r="T257" s="658"/>
      <c r="U257" s="658"/>
      <c r="V257" s="658"/>
      <c r="W257" s="17"/>
    </row>
    <row r="258">
      <c r="A258" s="17"/>
      <c r="B258" s="11"/>
      <c r="C258" s="17"/>
      <c r="D258" s="17"/>
      <c r="E258" s="17"/>
      <c r="F258" s="17"/>
      <c r="G258" s="17"/>
      <c r="H258" s="17"/>
      <c r="I258" s="658"/>
      <c r="J258" s="17"/>
      <c r="K258" s="17"/>
      <c r="L258" s="17"/>
      <c r="M258" s="659"/>
      <c r="N258" s="657"/>
      <c r="O258" s="17"/>
      <c r="P258" s="658"/>
      <c r="Q258" s="659"/>
      <c r="R258" s="17"/>
      <c r="S258" s="660"/>
      <c r="T258" s="658"/>
      <c r="U258" s="658"/>
      <c r="V258" s="658"/>
      <c r="W258" s="17"/>
    </row>
    <row r="259">
      <c r="A259" s="17"/>
      <c r="B259" s="11"/>
      <c r="C259" s="17"/>
      <c r="D259" s="17"/>
      <c r="E259" s="17"/>
      <c r="F259" s="17"/>
      <c r="G259" s="17"/>
      <c r="H259" s="17"/>
      <c r="I259" s="658"/>
      <c r="J259" s="17"/>
      <c r="K259" s="17"/>
      <c r="L259" s="17"/>
      <c r="M259" s="659"/>
      <c r="N259" s="657"/>
      <c r="O259" s="17"/>
      <c r="P259" s="658"/>
      <c r="Q259" s="659"/>
      <c r="R259" s="17"/>
      <c r="S259" s="660"/>
      <c r="T259" s="658"/>
      <c r="U259" s="658"/>
      <c r="V259" s="658"/>
      <c r="W259" s="17"/>
    </row>
    <row r="260">
      <c r="A260" s="17"/>
      <c r="B260" s="11"/>
      <c r="C260" s="17"/>
      <c r="D260" s="17"/>
      <c r="E260" s="17"/>
      <c r="F260" s="17"/>
      <c r="G260" s="17"/>
      <c r="H260" s="17"/>
      <c r="I260" s="658"/>
      <c r="J260" s="17"/>
      <c r="K260" s="17"/>
      <c r="L260" s="17"/>
      <c r="M260" s="659"/>
      <c r="N260" s="657"/>
      <c r="O260" s="17"/>
      <c r="P260" s="658"/>
      <c r="Q260" s="659"/>
      <c r="R260" s="17"/>
      <c r="S260" s="660"/>
      <c r="T260" s="658"/>
      <c r="U260" s="658"/>
      <c r="V260" s="658"/>
      <c r="W260" s="17"/>
    </row>
    <row r="261">
      <c r="A261" s="17"/>
      <c r="B261" s="11"/>
      <c r="C261" s="17"/>
      <c r="D261" s="17"/>
      <c r="E261" s="17"/>
      <c r="F261" s="17"/>
      <c r="G261" s="17"/>
      <c r="H261" s="17"/>
      <c r="I261" s="658"/>
      <c r="J261" s="17"/>
      <c r="K261" s="17"/>
      <c r="L261" s="17"/>
      <c r="M261" s="659"/>
      <c r="N261" s="657"/>
      <c r="O261" s="17"/>
      <c r="P261" s="658"/>
      <c r="Q261" s="659"/>
      <c r="R261" s="17"/>
      <c r="S261" s="660"/>
      <c r="T261" s="658"/>
      <c r="U261" s="658"/>
      <c r="V261" s="658"/>
      <c r="W261" s="17"/>
    </row>
    <row r="262">
      <c r="A262" s="17"/>
      <c r="B262" s="11"/>
      <c r="C262" s="17"/>
      <c r="D262" s="17"/>
      <c r="E262" s="17"/>
      <c r="F262" s="17"/>
      <c r="G262" s="17"/>
      <c r="H262" s="17"/>
      <c r="I262" s="658"/>
      <c r="J262" s="17"/>
      <c r="K262" s="17"/>
      <c r="L262" s="17"/>
      <c r="M262" s="659"/>
      <c r="N262" s="657"/>
      <c r="O262" s="17"/>
      <c r="P262" s="658"/>
      <c r="Q262" s="659"/>
      <c r="R262" s="17"/>
      <c r="S262" s="660"/>
      <c r="T262" s="658"/>
      <c r="U262" s="658"/>
      <c r="V262" s="658"/>
      <c r="W262" s="17"/>
    </row>
    <row r="263">
      <c r="A263" s="17"/>
      <c r="B263" s="11"/>
      <c r="C263" s="17"/>
      <c r="D263" s="17"/>
      <c r="E263" s="17"/>
      <c r="F263" s="17"/>
      <c r="G263" s="17"/>
      <c r="H263" s="17"/>
      <c r="I263" s="658"/>
      <c r="J263" s="17"/>
      <c r="K263" s="17"/>
      <c r="L263" s="17"/>
      <c r="M263" s="659"/>
      <c r="N263" s="657"/>
      <c r="O263" s="17"/>
      <c r="P263" s="658"/>
      <c r="Q263" s="659"/>
      <c r="R263" s="17"/>
      <c r="S263" s="660"/>
      <c r="T263" s="658"/>
      <c r="U263" s="658"/>
      <c r="V263" s="658"/>
      <c r="W263" s="17"/>
    </row>
    <row r="264">
      <c r="A264" s="17"/>
      <c r="B264" s="11"/>
      <c r="C264" s="17"/>
      <c r="D264" s="17"/>
      <c r="E264" s="17"/>
      <c r="F264" s="17"/>
      <c r="G264" s="17"/>
      <c r="H264" s="17"/>
      <c r="I264" s="658"/>
      <c r="J264" s="17"/>
      <c r="K264" s="17"/>
      <c r="L264" s="17"/>
      <c r="M264" s="659"/>
      <c r="N264" s="657"/>
      <c r="O264" s="17"/>
      <c r="P264" s="658"/>
      <c r="Q264" s="659"/>
      <c r="R264" s="17"/>
      <c r="S264" s="660"/>
      <c r="T264" s="658"/>
      <c r="U264" s="658"/>
      <c r="V264" s="658"/>
      <c r="W264" s="17"/>
    </row>
    <row r="265">
      <c r="A265" s="17"/>
      <c r="B265" s="11"/>
      <c r="C265" s="17"/>
      <c r="D265" s="17"/>
      <c r="E265" s="17"/>
      <c r="F265" s="17"/>
      <c r="G265" s="17"/>
      <c r="H265" s="17"/>
      <c r="I265" s="658"/>
      <c r="J265" s="17"/>
      <c r="K265" s="17"/>
      <c r="L265" s="17"/>
      <c r="M265" s="659"/>
      <c r="N265" s="657"/>
      <c r="O265" s="17"/>
      <c r="P265" s="658"/>
      <c r="Q265" s="659"/>
      <c r="R265" s="17"/>
      <c r="S265" s="660"/>
      <c r="T265" s="658"/>
      <c r="U265" s="658"/>
      <c r="V265" s="658"/>
      <c r="W265" s="17"/>
    </row>
    <row r="266">
      <c r="A266" s="17"/>
      <c r="B266" s="11"/>
      <c r="C266" s="17"/>
      <c r="D266" s="17"/>
      <c r="E266" s="17"/>
      <c r="F266" s="17"/>
      <c r="G266" s="17"/>
      <c r="H266" s="17"/>
      <c r="I266" s="658"/>
      <c r="J266" s="17"/>
      <c r="K266" s="17"/>
      <c r="L266" s="17"/>
      <c r="M266" s="659"/>
      <c r="N266" s="657"/>
      <c r="O266" s="17"/>
      <c r="P266" s="658"/>
      <c r="Q266" s="659"/>
      <c r="R266" s="17"/>
      <c r="S266" s="660"/>
      <c r="T266" s="658"/>
      <c r="U266" s="658"/>
      <c r="V266" s="658"/>
      <c r="W266" s="17"/>
    </row>
    <row r="267">
      <c r="A267" s="17"/>
      <c r="B267" s="11"/>
      <c r="C267" s="17"/>
      <c r="D267" s="17"/>
      <c r="E267" s="17"/>
      <c r="F267" s="17"/>
      <c r="G267" s="17"/>
      <c r="H267" s="17"/>
      <c r="I267" s="658"/>
      <c r="J267" s="17"/>
      <c r="K267" s="17"/>
      <c r="L267" s="17"/>
      <c r="M267" s="659"/>
      <c r="N267" s="657"/>
      <c r="O267" s="17"/>
      <c r="P267" s="658"/>
      <c r="Q267" s="659"/>
      <c r="R267" s="17"/>
      <c r="S267" s="660"/>
      <c r="T267" s="658"/>
      <c r="U267" s="658"/>
      <c r="V267" s="658"/>
      <c r="W267" s="17"/>
    </row>
    <row r="268">
      <c r="A268" s="17"/>
      <c r="B268" s="11"/>
      <c r="C268" s="17"/>
      <c r="D268" s="17"/>
      <c r="E268" s="17"/>
      <c r="F268" s="17"/>
      <c r="G268" s="17"/>
      <c r="H268" s="17"/>
      <c r="I268" s="658"/>
      <c r="J268" s="17"/>
      <c r="K268" s="17"/>
      <c r="L268" s="17"/>
      <c r="M268" s="659"/>
      <c r="N268" s="657"/>
      <c r="O268" s="17"/>
      <c r="P268" s="658"/>
      <c r="Q268" s="659"/>
      <c r="R268" s="17"/>
      <c r="S268" s="660"/>
      <c r="T268" s="658"/>
      <c r="U268" s="658"/>
      <c r="V268" s="658"/>
      <c r="W268" s="17"/>
    </row>
    <row r="269">
      <c r="A269" s="17"/>
      <c r="B269" s="11"/>
      <c r="C269" s="17"/>
      <c r="D269" s="17"/>
      <c r="E269" s="17"/>
      <c r="F269" s="17"/>
      <c r="G269" s="17"/>
      <c r="H269" s="17"/>
      <c r="I269" s="658"/>
      <c r="J269" s="17"/>
      <c r="K269" s="17"/>
      <c r="L269" s="17"/>
      <c r="M269" s="659"/>
      <c r="N269" s="657"/>
      <c r="O269" s="17"/>
      <c r="P269" s="658"/>
      <c r="Q269" s="659"/>
      <c r="R269" s="17"/>
      <c r="S269" s="660"/>
      <c r="T269" s="658"/>
      <c r="U269" s="658"/>
      <c r="V269" s="658"/>
      <c r="W269" s="17"/>
    </row>
    <row r="270">
      <c r="A270" s="17"/>
      <c r="B270" s="11"/>
      <c r="C270" s="17"/>
      <c r="D270" s="17"/>
      <c r="E270" s="17"/>
      <c r="F270" s="17"/>
      <c r="G270" s="17"/>
      <c r="H270" s="17"/>
      <c r="I270" s="658"/>
      <c r="J270" s="17"/>
      <c r="K270" s="17"/>
      <c r="L270" s="17"/>
      <c r="M270" s="659"/>
      <c r="N270" s="657"/>
      <c r="O270" s="17"/>
      <c r="P270" s="658"/>
      <c r="Q270" s="659"/>
      <c r="R270" s="17"/>
      <c r="S270" s="660"/>
      <c r="T270" s="658"/>
      <c r="U270" s="658"/>
      <c r="V270" s="658"/>
      <c r="W270" s="17"/>
    </row>
    <row r="271">
      <c r="A271" s="17"/>
      <c r="B271" s="11"/>
      <c r="C271" s="17"/>
      <c r="D271" s="17"/>
      <c r="E271" s="17"/>
      <c r="F271" s="17"/>
      <c r="G271" s="17"/>
      <c r="H271" s="17"/>
      <c r="I271" s="658"/>
      <c r="J271" s="17"/>
      <c r="K271" s="17"/>
      <c r="L271" s="17"/>
      <c r="M271" s="659"/>
      <c r="N271" s="657"/>
      <c r="O271" s="17"/>
      <c r="P271" s="658"/>
      <c r="Q271" s="659"/>
      <c r="R271" s="17"/>
      <c r="S271" s="660"/>
      <c r="T271" s="658"/>
      <c r="U271" s="658"/>
      <c r="V271" s="658"/>
      <c r="W271" s="17"/>
    </row>
    <row r="272">
      <c r="A272" s="17"/>
      <c r="B272" s="11"/>
      <c r="C272" s="17"/>
      <c r="D272" s="17"/>
      <c r="E272" s="17"/>
      <c r="F272" s="17"/>
      <c r="G272" s="17"/>
      <c r="H272" s="17"/>
      <c r="I272" s="658"/>
      <c r="J272" s="17"/>
      <c r="K272" s="17"/>
      <c r="L272" s="17"/>
      <c r="M272" s="659"/>
      <c r="N272" s="657"/>
      <c r="O272" s="17"/>
      <c r="P272" s="658"/>
      <c r="Q272" s="659"/>
      <c r="R272" s="17"/>
      <c r="S272" s="660"/>
      <c r="T272" s="658"/>
      <c r="U272" s="658"/>
      <c r="V272" s="658"/>
      <c r="W272" s="17"/>
    </row>
    <row r="273">
      <c r="A273" s="17"/>
      <c r="B273" s="11"/>
      <c r="C273" s="17"/>
      <c r="D273" s="17"/>
      <c r="E273" s="17"/>
      <c r="F273" s="17"/>
      <c r="G273" s="17"/>
      <c r="H273" s="17"/>
      <c r="I273" s="658"/>
      <c r="J273" s="17"/>
      <c r="K273" s="17"/>
      <c r="L273" s="17"/>
      <c r="M273" s="659"/>
      <c r="N273" s="657"/>
      <c r="O273" s="17"/>
      <c r="P273" s="658"/>
      <c r="Q273" s="659"/>
      <c r="R273" s="17"/>
      <c r="S273" s="660"/>
      <c r="T273" s="658"/>
      <c r="U273" s="658"/>
      <c r="V273" s="658"/>
      <c r="W273" s="17"/>
    </row>
    <row r="274">
      <c r="A274" s="17"/>
      <c r="B274" s="11"/>
      <c r="C274" s="17"/>
      <c r="D274" s="17"/>
      <c r="E274" s="17"/>
      <c r="F274" s="17"/>
      <c r="G274" s="17"/>
      <c r="H274" s="17"/>
      <c r="I274" s="658"/>
      <c r="J274" s="17"/>
      <c r="K274" s="17"/>
      <c r="L274" s="17"/>
      <c r="M274" s="659"/>
      <c r="N274" s="657"/>
      <c r="O274" s="17"/>
      <c r="P274" s="658"/>
      <c r="Q274" s="659"/>
      <c r="R274" s="17"/>
      <c r="S274" s="660"/>
      <c r="T274" s="658"/>
      <c r="U274" s="658"/>
      <c r="V274" s="658"/>
      <c r="W274" s="17"/>
    </row>
    <row r="275">
      <c r="A275" s="17"/>
      <c r="B275" s="11"/>
      <c r="C275" s="17"/>
      <c r="D275" s="17"/>
      <c r="E275" s="17"/>
      <c r="F275" s="17"/>
      <c r="G275" s="17"/>
      <c r="H275" s="17"/>
      <c r="I275" s="658"/>
      <c r="J275" s="17"/>
      <c r="K275" s="17"/>
      <c r="L275" s="17"/>
      <c r="M275" s="659"/>
      <c r="N275" s="657"/>
      <c r="O275" s="17"/>
      <c r="P275" s="658"/>
      <c r="Q275" s="659"/>
      <c r="R275" s="17"/>
      <c r="S275" s="660"/>
      <c r="T275" s="658"/>
      <c r="U275" s="658"/>
      <c r="V275" s="658"/>
      <c r="W275" s="17"/>
    </row>
    <row r="276">
      <c r="A276" s="17"/>
      <c r="B276" s="11"/>
      <c r="C276" s="17"/>
      <c r="D276" s="17"/>
      <c r="E276" s="17"/>
      <c r="F276" s="17"/>
      <c r="G276" s="17"/>
      <c r="H276" s="17"/>
      <c r="I276" s="658"/>
      <c r="J276" s="17"/>
      <c r="K276" s="17"/>
      <c r="L276" s="17"/>
      <c r="M276" s="659"/>
      <c r="N276" s="657"/>
      <c r="O276" s="17"/>
      <c r="P276" s="658"/>
      <c r="Q276" s="659"/>
      <c r="R276" s="17"/>
      <c r="S276" s="660"/>
      <c r="T276" s="658"/>
      <c r="U276" s="658"/>
      <c r="V276" s="658"/>
      <c r="W276" s="17"/>
    </row>
    <row r="277">
      <c r="A277" s="17"/>
      <c r="B277" s="11"/>
      <c r="C277" s="17"/>
      <c r="D277" s="17"/>
      <c r="E277" s="17"/>
      <c r="F277" s="17"/>
      <c r="G277" s="17"/>
      <c r="H277" s="17"/>
      <c r="I277" s="658"/>
      <c r="J277" s="17"/>
      <c r="K277" s="17"/>
      <c r="L277" s="17"/>
      <c r="M277" s="659"/>
      <c r="N277" s="657"/>
      <c r="O277" s="17"/>
      <c r="P277" s="658"/>
      <c r="Q277" s="659"/>
      <c r="R277" s="17"/>
      <c r="S277" s="660"/>
      <c r="T277" s="658"/>
      <c r="U277" s="658"/>
      <c r="V277" s="658"/>
      <c r="W277" s="17"/>
    </row>
    <row r="278">
      <c r="A278" s="17"/>
      <c r="B278" s="11"/>
      <c r="C278" s="17"/>
      <c r="D278" s="17"/>
      <c r="E278" s="17"/>
      <c r="F278" s="17"/>
      <c r="G278" s="17"/>
      <c r="H278" s="17"/>
      <c r="I278" s="658"/>
      <c r="J278" s="17"/>
      <c r="K278" s="17"/>
      <c r="L278" s="17"/>
      <c r="M278" s="659"/>
      <c r="N278" s="657"/>
      <c r="O278" s="17"/>
      <c r="P278" s="658"/>
      <c r="Q278" s="659"/>
      <c r="R278" s="17"/>
      <c r="S278" s="660"/>
      <c r="T278" s="658"/>
      <c r="U278" s="658"/>
      <c r="V278" s="658"/>
      <c r="W278" s="17"/>
    </row>
    <row r="279">
      <c r="A279" s="17"/>
      <c r="B279" s="11"/>
      <c r="C279" s="17"/>
      <c r="D279" s="17"/>
      <c r="E279" s="17"/>
      <c r="F279" s="17"/>
      <c r="G279" s="17"/>
      <c r="H279" s="17"/>
      <c r="I279" s="658"/>
      <c r="J279" s="17"/>
      <c r="K279" s="17"/>
      <c r="L279" s="17"/>
      <c r="M279" s="659"/>
      <c r="N279" s="657"/>
      <c r="O279" s="17"/>
      <c r="P279" s="658"/>
      <c r="Q279" s="659"/>
      <c r="R279" s="17"/>
      <c r="S279" s="660"/>
      <c r="T279" s="658"/>
      <c r="U279" s="658"/>
      <c r="V279" s="658"/>
      <c r="W279" s="17"/>
    </row>
    <row r="280">
      <c r="A280" s="17"/>
      <c r="B280" s="11"/>
      <c r="C280" s="17"/>
      <c r="D280" s="17"/>
      <c r="E280" s="17"/>
      <c r="F280" s="17"/>
      <c r="G280" s="17"/>
      <c r="H280" s="17"/>
      <c r="I280" s="658"/>
      <c r="J280" s="17"/>
      <c r="K280" s="17"/>
      <c r="L280" s="17"/>
      <c r="M280" s="659"/>
      <c r="N280" s="657"/>
      <c r="O280" s="17"/>
      <c r="P280" s="658"/>
      <c r="Q280" s="659"/>
      <c r="R280" s="17"/>
      <c r="S280" s="660"/>
      <c r="T280" s="658"/>
      <c r="U280" s="658"/>
      <c r="V280" s="658"/>
      <c r="W280" s="17"/>
    </row>
    <row r="281">
      <c r="A281" s="17"/>
      <c r="B281" s="11"/>
      <c r="C281" s="17"/>
      <c r="D281" s="17"/>
      <c r="E281" s="17"/>
      <c r="F281" s="17"/>
      <c r="G281" s="17"/>
      <c r="H281" s="17"/>
      <c r="I281" s="658"/>
      <c r="J281" s="17"/>
      <c r="K281" s="17"/>
      <c r="L281" s="17"/>
      <c r="M281" s="659"/>
      <c r="N281" s="657"/>
      <c r="O281" s="17"/>
      <c r="P281" s="658"/>
      <c r="Q281" s="659"/>
      <c r="R281" s="17"/>
      <c r="S281" s="660"/>
      <c r="T281" s="658"/>
      <c r="U281" s="658"/>
      <c r="V281" s="658"/>
      <c r="W281" s="17"/>
    </row>
    <row r="282">
      <c r="A282" s="17"/>
      <c r="B282" s="11"/>
      <c r="C282" s="17"/>
      <c r="D282" s="17"/>
      <c r="E282" s="17"/>
      <c r="F282" s="17"/>
      <c r="G282" s="17"/>
      <c r="H282" s="17"/>
      <c r="I282" s="658"/>
      <c r="J282" s="17"/>
      <c r="K282" s="17"/>
      <c r="L282" s="17"/>
      <c r="M282" s="659"/>
      <c r="N282" s="657"/>
      <c r="O282" s="17"/>
      <c r="P282" s="658"/>
      <c r="Q282" s="659"/>
      <c r="R282" s="17"/>
      <c r="S282" s="660"/>
      <c r="T282" s="658"/>
      <c r="U282" s="658"/>
      <c r="V282" s="658"/>
      <c r="W282" s="17"/>
    </row>
    <row r="283">
      <c r="A283" s="17"/>
      <c r="B283" s="11"/>
      <c r="C283" s="17"/>
      <c r="D283" s="17"/>
      <c r="E283" s="17"/>
      <c r="F283" s="17"/>
      <c r="G283" s="17"/>
      <c r="H283" s="17"/>
      <c r="I283" s="658"/>
      <c r="J283" s="17"/>
      <c r="K283" s="17"/>
      <c r="L283" s="17"/>
      <c r="M283" s="659"/>
      <c r="N283" s="657"/>
      <c r="O283" s="17"/>
      <c r="P283" s="658"/>
      <c r="Q283" s="659"/>
      <c r="R283" s="17"/>
      <c r="S283" s="660"/>
      <c r="T283" s="658"/>
      <c r="U283" s="658"/>
      <c r="V283" s="658"/>
      <c r="W283" s="17"/>
    </row>
    <row r="284">
      <c r="A284" s="17"/>
      <c r="B284" s="11"/>
      <c r="C284" s="17"/>
      <c r="D284" s="17"/>
      <c r="E284" s="17"/>
      <c r="F284" s="17"/>
      <c r="G284" s="17"/>
      <c r="H284" s="17"/>
      <c r="I284" s="658"/>
      <c r="J284" s="17"/>
      <c r="K284" s="17"/>
      <c r="L284" s="17"/>
      <c r="M284" s="659"/>
      <c r="N284" s="657"/>
      <c r="O284" s="17"/>
      <c r="P284" s="658"/>
      <c r="Q284" s="659"/>
      <c r="R284" s="17"/>
      <c r="S284" s="660"/>
      <c r="T284" s="658"/>
      <c r="U284" s="658"/>
      <c r="V284" s="658"/>
      <c r="W284" s="17"/>
    </row>
    <row r="285">
      <c r="A285" s="17"/>
      <c r="B285" s="11"/>
      <c r="C285" s="17"/>
      <c r="D285" s="17"/>
      <c r="E285" s="17"/>
      <c r="F285" s="17"/>
      <c r="G285" s="17"/>
      <c r="H285" s="17"/>
      <c r="I285" s="658"/>
      <c r="J285" s="17"/>
      <c r="K285" s="17"/>
      <c r="L285" s="17"/>
      <c r="M285" s="659"/>
      <c r="N285" s="657"/>
      <c r="O285" s="17"/>
      <c r="P285" s="658"/>
      <c r="Q285" s="659"/>
      <c r="R285" s="17"/>
      <c r="S285" s="660"/>
      <c r="T285" s="658"/>
      <c r="U285" s="658"/>
      <c r="V285" s="658"/>
      <c r="W285" s="17"/>
    </row>
    <row r="286">
      <c r="A286" s="17"/>
      <c r="B286" s="11"/>
      <c r="C286" s="17"/>
      <c r="D286" s="17"/>
      <c r="E286" s="17"/>
      <c r="F286" s="17"/>
      <c r="G286" s="17"/>
      <c r="H286" s="17"/>
      <c r="I286" s="658"/>
      <c r="J286" s="17"/>
      <c r="K286" s="17"/>
      <c r="L286" s="17"/>
      <c r="M286" s="659"/>
      <c r="N286" s="657"/>
      <c r="O286" s="17"/>
      <c r="P286" s="658"/>
      <c r="Q286" s="659"/>
      <c r="R286" s="17"/>
      <c r="S286" s="660"/>
      <c r="T286" s="658"/>
      <c r="U286" s="658"/>
      <c r="V286" s="658"/>
      <c r="W286" s="17"/>
    </row>
    <row r="287">
      <c r="A287" s="17"/>
      <c r="B287" s="11"/>
      <c r="C287" s="17"/>
      <c r="D287" s="17"/>
      <c r="E287" s="17"/>
      <c r="F287" s="17"/>
      <c r="G287" s="17"/>
      <c r="H287" s="17"/>
      <c r="I287" s="658"/>
      <c r="J287" s="17"/>
      <c r="K287" s="17"/>
      <c r="L287" s="17"/>
      <c r="M287" s="659"/>
      <c r="N287" s="657"/>
      <c r="O287" s="17"/>
      <c r="P287" s="658"/>
      <c r="Q287" s="659"/>
      <c r="R287" s="17"/>
      <c r="S287" s="660"/>
      <c r="T287" s="658"/>
      <c r="U287" s="658"/>
      <c r="V287" s="658"/>
      <c r="W287" s="17"/>
    </row>
    <row r="288">
      <c r="A288" s="17"/>
      <c r="B288" s="11"/>
      <c r="C288" s="17"/>
      <c r="D288" s="17"/>
      <c r="E288" s="17"/>
      <c r="F288" s="17"/>
      <c r="G288" s="17"/>
      <c r="H288" s="17"/>
      <c r="I288" s="658"/>
      <c r="J288" s="17"/>
      <c r="K288" s="17"/>
      <c r="L288" s="17"/>
      <c r="M288" s="659"/>
      <c r="N288" s="657"/>
      <c r="O288" s="17"/>
      <c r="P288" s="658"/>
      <c r="Q288" s="659"/>
      <c r="R288" s="17"/>
      <c r="S288" s="660"/>
      <c r="T288" s="658"/>
      <c r="U288" s="658"/>
      <c r="V288" s="658"/>
      <c r="W288" s="17"/>
    </row>
    <row r="289">
      <c r="A289" s="17"/>
      <c r="B289" s="11"/>
      <c r="C289" s="17"/>
      <c r="D289" s="17"/>
      <c r="E289" s="17"/>
      <c r="F289" s="17"/>
      <c r="G289" s="17"/>
      <c r="H289" s="17"/>
      <c r="I289" s="658"/>
      <c r="J289" s="17"/>
      <c r="K289" s="17"/>
      <c r="L289" s="17"/>
      <c r="M289" s="659"/>
      <c r="N289" s="657"/>
      <c r="O289" s="17"/>
      <c r="P289" s="658"/>
      <c r="Q289" s="659"/>
      <c r="R289" s="17"/>
      <c r="S289" s="660"/>
      <c r="T289" s="658"/>
      <c r="U289" s="658"/>
      <c r="V289" s="658"/>
      <c r="W289" s="17"/>
    </row>
    <row r="290">
      <c r="A290" s="17"/>
      <c r="B290" s="11"/>
      <c r="C290" s="17"/>
      <c r="D290" s="17"/>
      <c r="E290" s="17"/>
      <c r="F290" s="17"/>
      <c r="G290" s="17"/>
      <c r="H290" s="17"/>
      <c r="I290" s="658"/>
      <c r="J290" s="17"/>
      <c r="K290" s="17"/>
      <c r="L290" s="17"/>
      <c r="M290" s="659"/>
      <c r="N290" s="657"/>
      <c r="O290" s="17"/>
      <c r="P290" s="658"/>
      <c r="Q290" s="659"/>
      <c r="R290" s="17"/>
      <c r="S290" s="660"/>
      <c r="T290" s="658"/>
      <c r="U290" s="658"/>
      <c r="V290" s="658"/>
      <c r="W290" s="17"/>
    </row>
    <row r="291">
      <c r="A291" s="17"/>
      <c r="B291" s="11"/>
      <c r="C291" s="17"/>
      <c r="D291" s="17"/>
      <c r="E291" s="17"/>
      <c r="F291" s="17"/>
      <c r="G291" s="17"/>
      <c r="H291" s="17"/>
      <c r="I291" s="658"/>
      <c r="J291" s="17"/>
      <c r="K291" s="17"/>
      <c r="L291" s="17"/>
      <c r="M291" s="659"/>
      <c r="N291" s="657"/>
      <c r="O291" s="17"/>
      <c r="P291" s="658"/>
      <c r="Q291" s="659"/>
      <c r="R291" s="17"/>
      <c r="S291" s="660"/>
      <c r="T291" s="658"/>
      <c r="U291" s="658"/>
      <c r="V291" s="658"/>
      <c r="W291" s="17"/>
    </row>
    <row r="292">
      <c r="A292" s="17"/>
      <c r="B292" s="11"/>
      <c r="C292" s="17"/>
      <c r="D292" s="17"/>
      <c r="E292" s="17"/>
      <c r="F292" s="17"/>
      <c r="G292" s="17"/>
      <c r="H292" s="17"/>
      <c r="I292" s="658"/>
      <c r="J292" s="17"/>
      <c r="K292" s="17"/>
      <c r="L292" s="17"/>
      <c r="M292" s="659"/>
      <c r="N292" s="657"/>
      <c r="O292" s="17"/>
      <c r="P292" s="658"/>
      <c r="Q292" s="659"/>
      <c r="R292" s="17"/>
      <c r="S292" s="660"/>
      <c r="T292" s="658"/>
      <c r="U292" s="658"/>
      <c r="V292" s="658"/>
      <c r="W292" s="17"/>
    </row>
    <row r="293">
      <c r="A293" s="17"/>
      <c r="B293" s="11"/>
      <c r="C293" s="17"/>
      <c r="D293" s="17"/>
      <c r="E293" s="17"/>
      <c r="F293" s="17"/>
      <c r="G293" s="17"/>
      <c r="H293" s="17"/>
      <c r="I293" s="658"/>
      <c r="J293" s="17"/>
      <c r="K293" s="17"/>
      <c r="L293" s="17"/>
      <c r="M293" s="659"/>
      <c r="N293" s="657"/>
      <c r="O293" s="17"/>
      <c r="P293" s="658"/>
      <c r="Q293" s="659"/>
      <c r="R293" s="17"/>
      <c r="S293" s="660"/>
      <c r="T293" s="658"/>
      <c r="U293" s="658"/>
      <c r="V293" s="658"/>
      <c r="W293" s="17"/>
    </row>
    <row r="294">
      <c r="A294" s="17"/>
      <c r="B294" s="11"/>
      <c r="C294" s="17"/>
      <c r="D294" s="17"/>
      <c r="E294" s="17"/>
      <c r="F294" s="17"/>
      <c r="G294" s="17"/>
      <c r="H294" s="17"/>
      <c r="I294" s="658"/>
      <c r="J294" s="17"/>
      <c r="K294" s="17"/>
      <c r="L294" s="17"/>
      <c r="M294" s="659"/>
      <c r="N294" s="657"/>
      <c r="O294" s="17"/>
      <c r="P294" s="658"/>
      <c r="Q294" s="659"/>
      <c r="R294" s="17"/>
      <c r="S294" s="660"/>
      <c r="T294" s="658"/>
      <c r="U294" s="658"/>
      <c r="V294" s="658"/>
      <c r="W294" s="17"/>
    </row>
    <row r="295">
      <c r="A295" s="17"/>
      <c r="B295" s="11"/>
      <c r="C295" s="17"/>
      <c r="D295" s="17"/>
      <c r="E295" s="17"/>
      <c r="F295" s="17"/>
      <c r="G295" s="17"/>
      <c r="H295" s="17"/>
      <c r="I295" s="658"/>
      <c r="J295" s="17"/>
      <c r="K295" s="17"/>
      <c r="L295" s="17"/>
      <c r="M295" s="659"/>
      <c r="N295" s="657"/>
      <c r="O295" s="17"/>
      <c r="P295" s="658"/>
      <c r="Q295" s="659"/>
      <c r="R295" s="17"/>
      <c r="S295" s="660"/>
      <c r="T295" s="658"/>
      <c r="U295" s="658"/>
      <c r="V295" s="658"/>
      <c r="W295" s="17"/>
    </row>
    <row r="296">
      <c r="A296" s="17"/>
      <c r="B296" s="11"/>
      <c r="C296" s="17"/>
      <c r="D296" s="17"/>
      <c r="E296" s="17"/>
      <c r="F296" s="17"/>
      <c r="G296" s="17"/>
      <c r="H296" s="17"/>
      <c r="I296" s="658"/>
      <c r="J296" s="17"/>
      <c r="K296" s="17"/>
      <c r="L296" s="17"/>
      <c r="M296" s="659"/>
      <c r="N296" s="657"/>
      <c r="O296" s="17"/>
      <c r="P296" s="658"/>
      <c r="Q296" s="659"/>
      <c r="R296" s="17"/>
      <c r="S296" s="660"/>
      <c r="T296" s="658"/>
      <c r="U296" s="658"/>
      <c r="V296" s="658"/>
      <c r="W296" s="17"/>
    </row>
    <row r="297">
      <c r="A297" s="17"/>
      <c r="B297" s="11"/>
      <c r="C297" s="17"/>
      <c r="D297" s="17"/>
      <c r="E297" s="17"/>
      <c r="F297" s="17"/>
      <c r="G297" s="17"/>
      <c r="H297" s="17"/>
      <c r="I297" s="658"/>
      <c r="J297" s="17"/>
      <c r="K297" s="17"/>
      <c r="L297" s="17"/>
      <c r="M297" s="659"/>
      <c r="N297" s="657"/>
      <c r="O297" s="17"/>
      <c r="P297" s="658"/>
      <c r="Q297" s="659"/>
      <c r="R297" s="17"/>
      <c r="S297" s="660"/>
      <c r="T297" s="658"/>
      <c r="U297" s="658"/>
      <c r="V297" s="658"/>
      <c r="W297" s="17"/>
    </row>
    <row r="298">
      <c r="A298" s="17"/>
      <c r="B298" s="11"/>
      <c r="C298" s="17"/>
      <c r="D298" s="17"/>
      <c r="E298" s="17"/>
      <c r="F298" s="17"/>
      <c r="G298" s="17"/>
      <c r="H298" s="17"/>
      <c r="I298" s="658"/>
      <c r="J298" s="17"/>
      <c r="K298" s="17"/>
      <c r="L298" s="17"/>
      <c r="M298" s="659"/>
      <c r="N298" s="657"/>
      <c r="O298" s="17"/>
      <c r="P298" s="658"/>
      <c r="Q298" s="659"/>
      <c r="R298" s="17"/>
      <c r="S298" s="660"/>
      <c r="T298" s="658"/>
      <c r="U298" s="658"/>
      <c r="V298" s="658"/>
      <c r="W298" s="17"/>
    </row>
    <row r="299">
      <c r="A299" s="17"/>
      <c r="B299" s="11"/>
      <c r="C299" s="17"/>
      <c r="D299" s="17"/>
      <c r="E299" s="17"/>
      <c r="F299" s="17"/>
      <c r="G299" s="17"/>
      <c r="H299" s="17"/>
      <c r="I299" s="658"/>
      <c r="J299" s="17"/>
      <c r="K299" s="17"/>
      <c r="L299" s="17"/>
      <c r="M299" s="659"/>
      <c r="N299" s="657"/>
      <c r="O299" s="17"/>
      <c r="P299" s="658"/>
      <c r="Q299" s="659"/>
      <c r="R299" s="17"/>
      <c r="S299" s="660"/>
      <c r="T299" s="658"/>
      <c r="U299" s="658"/>
      <c r="V299" s="658"/>
      <c r="W299" s="17"/>
    </row>
    <row r="300">
      <c r="A300" s="17"/>
      <c r="B300" s="11"/>
      <c r="C300" s="17"/>
      <c r="D300" s="17"/>
      <c r="E300" s="17"/>
      <c r="F300" s="17"/>
      <c r="G300" s="17"/>
      <c r="H300" s="17"/>
      <c r="I300" s="658"/>
      <c r="J300" s="17"/>
      <c r="K300" s="17"/>
      <c r="L300" s="17"/>
      <c r="M300" s="659"/>
      <c r="N300" s="657"/>
      <c r="O300" s="17"/>
      <c r="P300" s="658"/>
      <c r="Q300" s="659"/>
      <c r="R300" s="17"/>
      <c r="S300" s="660"/>
      <c r="T300" s="658"/>
      <c r="U300" s="658"/>
      <c r="V300" s="658"/>
      <c r="W300" s="17"/>
    </row>
    <row r="301">
      <c r="A301" s="17"/>
      <c r="B301" s="11"/>
      <c r="C301" s="17"/>
      <c r="D301" s="17"/>
      <c r="E301" s="17"/>
      <c r="F301" s="17"/>
      <c r="G301" s="17"/>
      <c r="H301" s="17"/>
      <c r="I301" s="658"/>
      <c r="J301" s="17"/>
      <c r="K301" s="17"/>
      <c r="L301" s="17"/>
      <c r="M301" s="659"/>
      <c r="N301" s="657"/>
      <c r="O301" s="17"/>
      <c r="P301" s="658"/>
      <c r="Q301" s="659"/>
      <c r="R301" s="17"/>
      <c r="S301" s="660"/>
      <c r="T301" s="658"/>
      <c r="U301" s="658"/>
      <c r="V301" s="658"/>
      <c r="W301" s="17"/>
    </row>
    <row r="302">
      <c r="A302" s="17"/>
      <c r="B302" s="11"/>
      <c r="C302" s="17"/>
      <c r="D302" s="17"/>
      <c r="E302" s="17"/>
      <c r="F302" s="17"/>
      <c r="G302" s="17"/>
      <c r="H302" s="17"/>
      <c r="I302" s="658"/>
      <c r="J302" s="17"/>
      <c r="K302" s="17"/>
      <c r="L302" s="17"/>
      <c r="M302" s="659"/>
      <c r="N302" s="657"/>
      <c r="O302" s="17"/>
      <c r="P302" s="658"/>
      <c r="Q302" s="659"/>
      <c r="R302" s="17"/>
      <c r="S302" s="660"/>
      <c r="T302" s="658"/>
      <c r="U302" s="658"/>
      <c r="V302" s="658"/>
      <c r="W302" s="17"/>
    </row>
    <row r="303">
      <c r="A303" s="17"/>
      <c r="B303" s="11"/>
      <c r="C303" s="17"/>
      <c r="D303" s="17"/>
      <c r="E303" s="17"/>
      <c r="F303" s="17"/>
      <c r="G303" s="17"/>
      <c r="H303" s="17"/>
      <c r="I303" s="658"/>
      <c r="J303" s="17"/>
      <c r="K303" s="17"/>
      <c r="L303" s="17"/>
      <c r="M303" s="659"/>
      <c r="N303" s="657"/>
      <c r="O303" s="17"/>
      <c r="P303" s="658"/>
      <c r="Q303" s="659"/>
      <c r="R303" s="17"/>
      <c r="S303" s="660"/>
      <c r="T303" s="658"/>
      <c r="U303" s="658"/>
      <c r="V303" s="658"/>
      <c r="W303" s="17"/>
    </row>
    <row r="304">
      <c r="A304" s="17"/>
      <c r="B304" s="11"/>
      <c r="C304" s="17"/>
      <c r="D304" s="17"/>
      <c r="E304" s="17"/>
      <c r="F304" s="17"/>
      <c r="G304" s="17"/>
      <c r="H304" s="17"/>
      <c r="I304" s="658"/>
      <c r="J304" s="17"/>
      <c r="K304" s="17"/>
      <c r="L304" s="17"/>
      <c r="M304" s="659"/>
      <c r="N304" s="657"/>
      <c r="O304" s="17"/>
      <c r="P304" s="658"/>
      <c r="Q304" s="659"/>
      <c r="R304" s="17"/>
      <c r="S304" s="660"/>
      <c r="T304" s="658"/>
      <c r="U304" s="658"/>
      <c r="V304" s="658"/>
      <c r="W304" s="17"/>
    </row>
    <row r="305">
      <c r="A305" s="17"/>
      <c r="B305" s="11"/>
      <c r="C305" s="17"/>
      <c r="D305" s="17"/>
      <c r="E305" s="17"/>
      <c r="F305" s="17"/>
      <c r="G305" s="17"/>
      <c r="H305" s="17"/>
      <c r="I305" s="658"/>
      <c r="J305" s="17"/>
      <c r="K305" s="17"/>
      <c r="L305" s="17"/>
      <c r="M305" s="659"/>
      <c r="N305" s="657"/>
      <c r="O305" s="17"/>
      <c r="P305" s="658"/>
      <c r="Q305" s="659"/>
      <c r="R305" s="17"/>
      <c r="S305" s="660"/>
      <c r="T305" s="658"/>
      <c r="U305" s="658"/>
      <c r="V305" s="658"/>
      <c r="W305" s="17"/>
    </row>
    <row r="306">
      <c r="A306" s="17"/>
      <c r="B306" s="11"/>
      <c r="C306" s="17"/>
      <c r="D306" s="17"/>
      <c r="E306" s="17"/>
      <c r="F306" s="17"/>
      <c r="G306" s="17"/>
      <c r="H306" s="17"/>
      <c r="I306" s="658"/>
      <c r="J306" s="17"/>
      <c r="K306" s="17"/>
      <c r="L306" s="17"/>
      <c r="M306" s="659"/>
      <c r="N306" s="657"/>
      <c r="O306" s="17"/>
      <c r="P306" s="658"/>
      <c r="Q306" s="659"/>
      <c r="R306" s="17"/>
      <c r="S306" s="660"/>
      <c r="T306" s="658"/>
      <c r="U306" s="658"/>
      <c r="V306" s="658"/>
      <c r="W306" s="17"/>
    </row>
    <row r="307">
      <c r="A307" s="17"/>
      <c r="B307" s="11"/>
      <c r="C307" s="17"/>
      <c r="D307" s="17"/>
      <c r="E307" s="17"/>
      <c r="F307" s="17"/>
      <c r="G307" s="17"/>
      <c r="H307" s="17"/>
      <c r="I307" s="658"/>
      <c r="J307" s="17"/>
      <c r="K307" s="17"/>
      <c r="L307" s="17"/>
      <c r="M307" s="659"/>
      <c r="N307" s="657"/>
      <c r="O307" s="17"/>
      <c r="P307" s="658"/>
      <c r="Q307" s="659"/>
      <c r="R307" s="17"/>
      <c r="S307" s="660"/>
      <c r="T307" s="658"/>
      <c r="U307" s="658"/>
      <c r="V307" s="658"/>
      <c r="W307" s="17"/>
    </row>
    <row r="308">
      <c r="A308" s="17"/>
      <c r="B308" s="11"/>
      <c r="C308" s="17"/>
      <c r="D308" s="17"/>
      <c r="E308" s="17"/>
      <c r="F308" s="17"/>
      <c r="G308" s="17"/>
      <c r="H308" s="17"/>
      <c r="I308" s="658"/>
      <c r="J308" s="17"/>
      <c r="K308" s="17"/>
      <c r="L308" s="17"/>
      <c r="M308" s="659"/>
      <c r="N308" s="657"/>
      <c r="O308" s="17"/>
      <c r="P308" s="658"/>
      <c r="Q308" s="659"/>
      <c r="R308" s="17"/>
      <c r="S308" s="660"/>
      <c r="T308" s="658"/>
      <c r="U308" s="658"/>
      <c r="V308" s="658"/>
      <c r="W308" s="17"/>
    </row>
    <row r="309">
      <c r="A309" s="17"/>
      <c r="B309" s="11"/>
      <c r="C309" s="17"/>
      <c r="D309" s="17"/>
      <c r="E309" s="17"/>
      <c r="F309" s="17"/>
      <c r="G309" s="17"/>
      <c r="H309" s="17"/>
      <c r="I309" s="658"/>
      <c r="J309" s="17"/>
      <c r="K309" s="17"/>
      <c r="L309" s="17"/>
      <c r="M309" s="659"/>
      <c r="N309" s="657"/>
      <c r="O309" s="17"/>
      <c r="P309" s="658"/>
      <c r="Q309" s="659"/>
      <c r="R309" s="17"/>
      <c r="S309" s="660"/>
      <c r="T309" s="658"/>
      <c r="U309" s="658"/>
      <c r="V309" s="658"/>
      <c r="W309" s="17"/>
    </row>
    <row r="310">
      <c r="A310" s="17"/>
      <c r="B310" s="11"/>
      <c r="C310" s="17"/>
      <c r="D310" s="17"/>
      <c r="E310" s="17"/>
      <c r="F310" s="17"/>
      <c r="G310" s="17"/>
      <c r="H310" s="17"/>
      <c r="I310" s="658"/>
      <c r="J310" s="17"/>
      <c r="K310" s="17"/>
      <c r="L310" s="17"/>
      <c r="M310" s="659"/>
      <c r="N310" s="657"/>
      <c r="O310" s="17"/>
      <c r="P310" s="658"/>
      <c r="Q310" s="659"/>
      <c r="R310" s="17"/>
      <c r="S310" s="660"/>
      <c r="T310" s="658"/>
      <c r="U310" s="658"/>
      <c r="V310" s="658"/>
      <c r="W310" s="17"/>
    </row>
    <row r="311">
      <c r="A311" s="17"/>
      <c r="B311" s="11"/>
      <c r="C311" s="17"/>
      <c r="D311" s="17"/>
      <c r="E311" s="17"/>
      <c r="F311" s="17"/>
      <c r="G311" s="17"/>
      <c r="H311" s="17"/>
      <c r="I311" s="658"/>
      <c r="J311" s="17"/>
      <c r="K311" s="17"/>
      <c r="L311" s="17"/>
      <c r="M311" s="659"/>
      <c r="N311" s="657"/>
      <c r="O311" s="17"/>
      <c r="P311" s="658"/>
      <c r="Q311" s="659"/>
      <c r="R311" s="17"/>
      <c r="S311" s="660"/>
      <c r="T311" s="658"/>
      <c r="U311" s="658"/>
      <c r="V311" s="658"/>
      <c r="W311" s="17"/>
    </row>
    <row r="312">
      <c r="A312" s="17"/>
      <c r="B312" s="11"/>
      <c r="C312" s="17"/>
      <c r="D312" s="17"/>
      <c r="E312" s="17"/>
      <c r="F312" s="17"/>
      <c r="G312" s="17"/>
      <c r="H312" s="17"/>
      <c r="I312" s="658"/>
      <c r="J312" s="17"/>
      <c r="K312" s="17"/>
      <c r="L312" s="17"/>
      <c r="M312" s="659"/>
      <c r="N312" s="657"/>
      <c r="O312" s="17"/>
      <c r="P312" s="658"/>
      <c r="Q312" s="659"/>
      <c r="R312" s="17"/>
      <c r="S312" s="660"/>
      <c r="T312" s="658"/>
      <c r="U312" s="658"/>
      <c r="V312" s="658"/>
      <c r="W312" s="17"/>
    </row>
    <row r="313">
      <c r="A313" s="17"/>
      <c r="B313" s="11"/>
      <c r="C313" s="17"/>
      <c r="D313" s="17"/>
      <c r="E313" s="17"/>
      <c r="F313" s="17"/>
      <c r="G313" s="17"/>
      <c r="H313" s="17"/>
      <c r="I313" s="658"/>
      <c r="J313" s="17"/>
      <c r="K313" s="17"/>
      <c r="L313" s="17"/>
      <c r="M313" s="659"/>
      <c r="N313" s="657"/>
      <c r="O313" s="17"/>
      <c r="P313" s="658"/>
      <c r="Q313" s="659"/>
      <c r="R313" s="17"/>
      <c r="S313" s="660"/>
      <c r="T313" s="658"/>
      <c r="U313" s="658"/>
      <c r="V313" s="658"/>
      <c r="W313" s="17"/>
    </row>
    <row r="314">
      <c r="A314" s="17"/>
      <c r="B314" s="11"/>
      <c r="C314" s="17"/>
      <c r="D314" s="17"/>
      <c r="E314" s="17"/>
      <c r="F314" s="17"/>
      <c r="G314" s="17"/>
      <c r="H314" s="17"/>
      <c r="I314" s="658"/>
      <c r="J314" s="17"/>
      <c r="K314" s="17"/>
      <c r="L314" s="17"/>
      <c r="M314" s="659"/>
      <c r="N314" s="657"/>
      <c r="O314" s="17"/>
      <c r="P314" s="658"/>
      <c r="Q314" s="659"/>
      <c r="R314" s="17"/>
      <c r="S314" s="660"/>
      <c r="T314" s="658"/>
      <c r="U314" s="658"/>
      <c r="V314" s="658"/>
      <c r="W314" s="17"/>
    </row>
    <row r="315">
      <c r="A315" s="17"/>
      <c r="B315" s="11"/>
      <c r="C315" s="17"/>
      <c r="D315" s="17"/>
      <c r="E315" s="17"/>
      <c r="F315" s="17"/>
      <c r="G315" s="17"/>
      <c r="H315" s="17"/>
      <c r="I315" s="658"/>
      <c r="J315" s="17"/>
      <c r="K315" s="17"/>
      <c r="L315" s="17"/>
      <c r="M315" s="659"/>
      <c r="N315" s="657"/>
      <c r="O315" s="17"/>
      <c r="P315" s="658"/>
      <c r="Q315" s="659"/>
      <c r="R315" s="17"/>
      <c r="S315" s="660"/>
      <c r="T315" s="658"/>
      <c r="U315" s="658"/>
      <c r="V315" s="658"/>
      <c r="W315" s="17"/>
    </row>
    <row r="316">
      <c r="A316" s="17"/>
      <c r="B316" s="11"/>
      <c r="C316" s="17"/>
      <c r="D316" s="17"/>
      <c r="E316" s="17"/>
      <c r="F316" s="17"/>
      <c r="G316" s="17"/>
      <c r="H316" s="17"/>
      <c r="I316" s="658"/>
      <c r="J316" s="17"/>
      <c r="K316" s="17"/>
      <c r="L316" s="17"/>
      <c r="M316" s="659"/>
      <c r="N316" s="657"/>
      <c r="O316" s="17"/>
      <c r="P316" s="658"/>
      <c r="Q316" s="659"/>
      <c r="R316" s="17"/>
      <c r="S316" s="660"/>
      <c r="T316" s="658"/>
      <c r="U316" s="658"/>
      <c r="V316" s="658"/>
      <c r="W316" s="17"/>
    </row>
    <row r="317">
      <c r="A317" s="17"/>
      <c r="B317" s="11"/>
      <c r="C317" s="17"/>
      <c r="D317" s="17"/>
      <c r="E317" s="17"/>
      <c r="F317" s="17"/>
      <c r="G317" s="17"/>
      <c r="H317" s="17"/>
      <c r="I317" s="658"/>
      <c r="J317" s="17"/>
      <c r="K317" s="17"/>
      <c r="L317" s="17"/>
      <c r="M317" s="659"/>
      <c r="N317" s="657"/>
      <c r="O317" s="17"/>
      <c r="P317" s="658"/>
      <c r="Q317" s="659"/>
      <c r="R317" s="17"/>
      <c r="S317" s="660"/>
      <c r="T317" s="658"/>
      <c r="U317" s="658"/>
      <c r="V317" s="658"/>
      <c r="W317" s="17"/>
    </row>
    <row r="318">
      <c r="A318" s="17"/>
      <c r="B318" s="11"/>
      <c r="C318" s="17"/>
      <c r="D318" s="17"/>
      <c r="E318" s="17"/>
      <c r="F318" s="17"/>
      <c r="G318" s="17"/>
      <c r="H318" s="17"/>
      <c r="I318" s="658"/>
      <c r="J318" s="17"/>
      <c r="K318" s="17"/>
      <c r="L318" s="17"/>
      <c r="M318" s="659"/>
      <c r="N318" s="657"/>
      <c r="O318" s="17"/>
      <c r="P318" s="658"/>
      <c r="Q318" s="659"/>
      <c r="R318" s="17"/>
      <c r="S318" s="660"/>
      <c r="T318" s="658"/>
      <c r="U318" s="658"/>
      <c r="V318" s="658"/>
      <c r="W318" s="17"/>
    </row>
    <row r="319">
      <c r="A319" s="17"/>
      <c r="B319" s="11"/>
      <c r="C319" s="17"/>
      <c r="D319" s="17"/>
      <c r="E319" s="17"/>
      <c r="F319" s="17"/>
      <c r="G319" s="17"/>
      <c r="H319" s="17"/>
      <c r="I319" s="658"/>
      <c r="J319" s="17"/>
      <c r="K319" s="17"/>
      <c r="L319" s="17"/>
      <c r="M319" s="659"/>
      <c r="N319" s="657"/>
      <c r="O319" s="17"/>
      <c r="P319" s="658"/>
      <c r="Q319" s="659"/>
      <c r="R319" s="17"/>
      <c r="S319" s="660"/>
      <c r="T319" s="658"/>
      <c r="U319" s="658"/>
      <c r="V319" s="658"/>
      <c r="W319" s="17"/>
    </row>
    <row r="320">
      <c r="A320" s="17"/>
      <c r="B320" s="11"/>
      <c r="C320" s="17"/>
      <c r="D320" s="17"/>
      <c r="E320" s="17"/>
      <c r="F320" s="17"/>
      <c r="G320" s="17"/>
      <c r="H320" s="17"/>
      <c r="I320" s="658"/>
      <c r="J320" s="17"/>
      <c r="K320" s="17"/>
      <c r="L320" s="17"/>
      <c r="M320" s="659"/>
      <c r="N320" s="657"/>
      <c r="O320" s="17"/>
      <c r="P320" s="658"/>
      <c r="Q320" s="659"/>
      <c r="R320" s="17"/>
      <c r="S320" s="660"/>
      <c r="T320" s="658"/>
      <c r="U320" s="658"/>
      <c r="V320" s="658"/>
      <c r="W320" s="17"/>
    </row>
    <row r="321">
      <c r="A321" s="17"/>
      <c r="B321" s="11"/>
      <c r="C321" s="17"/>
      <c r="D321" s="17"/>
      <c r="E321" s="17"/>
      <c r="F321" s="17"/>
      <c r="G321" s="17"/>
      <c r="H321" s="17"/>
      <c r="I321" s="658"/>
      <c r="J321" s="17"/>
      <c r="K321" s="17"/>
      <c r="L321" s="17"/>
      <c r="M321" s="659"/>
      <c r="N321" s="657"/>
      <c r="O321" s="17"/>
      <c r="P321" s="658"/>
      <c r="Q321" s="659"/>
      <c r="R321" s="17"/>
      <c r="S321" s="660"/>
      <c r="T321" s="658"/>
      <c r="U321" s="658"/>
      <c r="V321" s="658"/>
      <c r="W321" s="17"/>
    </row>
    <row r="322">
      <c r="A322" s="17"/>
      <c r="B322" s="11"/>
      <c r="C322" s="17"/>
      <c r="D322" s="17"/>
      <c r="E322" s="17"/>
      <c r="F322" s="17"/>
      <c r="G322" s="17"/>
      <c r="H322" s="17"/>
      <c r="I322" s="658"/>
      <c r="J322" s="17"/>
      <c r="K322" s="17"/>
      <c r="L322" s="17"/>
      <c r="M322" s="659"/>
      <c r="N322" s="657"/>
      <c r="O322" s="17"/>
      <c r="P322" s="658"/>
      <c r="Q322" s="659"/>
      <c r="R322" s="17"/>
      <c r="S322" s="660"/>
      <c r="T322" s="658"/>
      <c r="U322" s="658"/>
      <c r="V322" s="658"/>
      <c r="W322" s="17"/>
    </row>
    <row r="323">
      <c r="A323" s="17"/>
      <c r="B323" s="11"/>
      <c r="C323" s="17"/>
      <c r="D323" s="17"/>
      <c r="E323" s="17"/>
      <c r="F323" s="17"/>
      <c r="G323" s="17"/>
      <c r="H323" s="17"/>
      <c r="I323" s="658"/>
      <c r="J323" s="17"/>
      <c r="K323" s="17"/>
      <c r="L323" s="17"/>
      <c r="M323" s="659"/>
      <c r="N323" s="657"/>
      <c r="O323" s="17"/>
      <c r="P323" s="658"/>
      <c r="Q323" s="659"/>
      <c r="R323" s="17"/>
      <c r="S323" s="660"/>
      <c r="T323" s="658"/>
      <c r="U323" s="658"/>
      <c r="V323" s="658"/>
      <c r="W323" s="17"/>
    </row>
    <row r="324">
      <c r="A324" s="17"/>
      <c r="B324" s="11"/>
      <c r="C324" s="17"/>
      <c r="D324" s="17"/>
      <c r="E324" s="17"/>
      <c r="F324" s="17"/>
      <c r="G324" s="17"/>
      <c r="H324" s="17"/>
      <c r="I324" s="658"/>
      <c r="J324" s="17"/>
      <c r="K324" s="17"/>
      <c r="L324" s="17"/>
      <c r="M324" s="659"/>
      <c r="N324" s="657"/>
      <c r="O324" s="17"/>
      <c r="P324" s="658"/>
      <c r="Q324" s="659"/>
      <c r="R324" s="17"/>
      <c r="S324" s="660"/>
      <c r="T324" s="658"/>
      <c r="U324" s="658"/>
      <c r="V324" s="658"/>
      <c r="W324" s="17"/>
    </row>
    <row r="325">
      <c r="A325" s="17"/>
      <c r="B325" s="11"/>
      <c r="C325" s="17"/>
      <c r="D325" s="17"/>
      <c r="E325" s="17"/>
      <c r="F325" s="17"/>
      <c r="G325" s="17"/>
      <c r="H325" s="17"/>
      <c r="I325" s="658"/>
      <c r="J325" s="17"/>
      <c r="K325" s="17"/>
      <c r="L325" s="17"/>
      <c r="M325" s="659"/>
      <c r="N325" s="657"/>
      <c r="O325" s="17"/>
      <c r="P325" s="658"/>
      <c r="Q325" s="659"/>
      <c r="R325" s="17"/>
      <c r="S325" s="660"/>
      <c r="T325" s="658"/>
      <c r="U325" s="658"/>
      <c r="V325" s="658"/>
      <c r="W325" s="17"/>
    </row>
    <row r="326">
      <c r="A326" s="17"/>
      <c r="B326" s="11"/>
      <c r="C326" s="17"/>
      <c r="D326" s="17"/>
      <c r="E326" s="17"/>
      <c r="F326" s="17"/>
      <c r="G326" s="17"/>
      <c r="H326" s="17"/>
      <c r="I326" s="658"/>
      <c r="J326" s="17"/>
      <c r="K326" s="17"/>
      <c r="L326" s="17"/>
      <c r="M326" s="659"/>
      <c r="N326" s="657"/>
      <c r="O326" s="17"/>
      <c r="P326" s="658"/>
      <c r="Q326" s="659"/>
      <c r="R326" s="17"/>
      <c r="S326" s="660"/>
      <c r="T326" s="658"/>
      <c r="U326" s="658"/>
      <c r="V326" s="658"/>
      <c r="W326" s="17"/>
    </row>
    <row r="327">
      <c r="A327" s="17"/>
      <c r="B327" s="11"/>
      <c r="C327" s="17"/>
      <c r="D327" s="17"/>
      <c r="E327" s="17"/>
      <c r="F327" s="17"/>
      <c r="G327" s="17"/>
      <c r="H327" s="17"/>
      <c r="I327" s="658"/>
      <c r="J327" s="17"/>
      <c r="K327" s="17"/>
      <c r="L327" s="17"/>
      <c r="M327" s="659"/>
      <c r="N327" s="657"/>
      <c r="O327" s="17"/>
      <c r="P327" s="658"/>
      <c r="Q327" s="659"/>
      <c r="R327" s="17"/>
      <c r="S327" s="660"/>
      <c r="T327" s="658"/>
      <c r="U327" s="658"/>
      <c r="V327" s="658"/>
      <c r="W327" s="17"/>
    </row>
    <row r="328">
      <c r="A328" s="17"/>
      <c r="B328" s="11"/>
      <c r="C328" s="17"/>
      <c r="D328" s="17"/>
      <c r="E328" s="17"/>
      <c r="F328" s="17"/>
      <c r="G328" s="17"/>
      <c r="H328" s="17"/>
      <c r="I328" s="658"/>
      <c r="J328" s="17"/>
      <c r="K328" s="17"/>
      <c r="L328" s="17"/>
      <c r="M328" s="659"/>
      <c r="N328" s="657"/>
      <c r="O328" s="17"/>
      <c r="P328" s="658"/>
      <c r="Q328" s="659"/>
      <c r="R328" s="17"/>
      <c r="S328" s="660"/>
      <c r="T328" s="658"/>
      <c r="U328" s="658"/>
      <c r="V328" s="658"/>
      <c r="W328" s="17"/>
    </row>
    <row r="329">
      <c r="A329" s="17"/>
      <c r="B329" s="11"/>
      <c r="C329" s="17"/>
      <c r="D329" s="17"/>
      <c r="E329" s="17"/>
      <c r="F329" s="17"/>
      <c r="G329" s="17"/>
      <c r="H329" s="17"/>
      <c r="I329" s="658"/>
      <c r="J329" s="17"/>
      <c r="K329" s="17"/>
      <c r="L329" s="17"/>
      <c r="M329" s="659"/>
      <c r="N329" s="657"/>
      <c r="O329" s="17"/>
      <c r="P329" s="658"/>
      <c r="Q329" s="659"/>
      <c r="R329" s="17"/>
      <c r="S329" s="660"/>
      <c r="T329" s="658"/>
      <c r="U329" s="658"/>
      <c r="V329" s="658"/>
      <c r="W329" s="17"/>
    </row>
    <row r="330">
      <c r="A330" s="17"/>
      <c r="B330" s="11"/>
      <c r="C330" s="17"/>
      <c r="D330" s="17"/>
      <c r="E330" s="17"/>
      <c r="F330" s="17"/>
      <c r="G330" s="17"/>
      <c r="H330" s="17"/>
      <c r="I330" s="658"/>
      <c r="J330" s="17"/>
      <c r="K330" s="17"/>
      <c r="L330" s="17"/>
      <c r="M330" s="659"/>
      <c r="N330" s="657"/>
      <c r="O330" s="17"/>
      <c r="P330" s="658"/>
      <c r="Q330" s="659"/>
      <c r="R330" s="17"/>
      <c r="S330" s="660"/>
      <c r="T330" s="658"/>
      <c r="U330" s="658"/>
      <c r="V330" s="658"/>
      <c r="W330" s="17"/>
    </row>
    <row r="331">
      <c r="A331" s="17"/>
      <c r="B331" s="11"/>
      <c r="C331" s="17"/>
      <c r="D331" s="17"/>
      <c r="E331" s="17"/>
      <c r="F331" s="17"/>
      <c r="G331" s="17"/>
      <c r="H331" s="17"/>
      <c r="I331" s="658"/>
      <c r="J331" s="17"/>
      <c r="K331" s="17"/>
      <c r="L331" s="17"/>
      <c r="M331" s="659"/>
      <c r="N331" s="657"/>
      <c r="O331" s="17"/>
      <c r="P331" s="658"/>
      <c r="Q331" s="659"/>
      <c r="R331" s="17"/>
      <c r="S331" s="660"/>
      <c r="T331" s="658"/>
      <c r="U331" s="658"/>
      <c r="V331" s="658"/>
      <c r="W331" s="17"/>
    </row>
    <row r="332">
      <c r="A332" s="17"/>
      <c r="B332" s="11"/>
      <c r="C332" s="17"/>
      <c r="D332" s="17"/>
      <c r="E332" s="17"/>
      <c r="F332" s="17"/>
      <c r="G332" s="17"/>
      <c r="H332" s="17"/>
      <c r="I332" s="658"/>
      <c r="J332" s="17"/>
      <c r="K332" s="17"/>
      <c r="L332" s="17"/>
      <c r="M332" s="659"/>
      <c r="N332" s="657"/>
      <c r="O332" s="17"/>
      <c r="P332" s="658"/>
      <c r="Q332" s="659"/>
      <c r="R332" s="17"/>
      <c r="S332" s="660"/>
      <c r="T332" s="658"/>
      <c r="U332" s="658"/>
      <c r="V332" s="658"/>
      <c r="W332" s="17"/>
    </row>
    <row r="333">
      <c r="A333" s="17"/>
      <c r="B333" s="11"/>
      <c r="C333" s="17"/>
      <c r="D333" s="17"/>
      <c r="E333" s="17"/>
      <c r="F333" s="17"/>
      <c r="G333" s="17"/>
      <c r="H333" s="17"/>
      <c r="I333" s="658"/>
      <c r="J333" s="17"/>
      <c r="K333" s="17"/>
      <c r="L333" s="17"/>
      <c r="M333" s="659"/>
      <c r="N333" s="657"/>
      <c r="O333" s="17"/>
      <c r="P333" s="658"/>
      <c r="Q333" s="659"/>
      <c r="R333" s="17"/>
      <c r="S333" s="660"/>
      <c r="T333" s="658"/>
      <c r="U333" s="658"/>
      <c r="V333" s="658"/>
      <c r="W333" s="17"/>
    </row>
    <row r="334">
      <c r="A334" s="17"/>
      <c r="B334" s="11"/>
      <c r="C334" s="17"/>
      <c r="D334" s="17"/>
      <c r="E334" s="17"/>
      <c r="F334" s="17"/>
      <c r="G334" s="17"/>
      <c r="H334" s="17"/>
      <c r="I334" s="658"/>
      <c r="J334" s="17"/>
      <c r="K334" s="17"/>
      <c r="L334" s="17"/>
      <c r="M334" s="659"/>
      <c r="N334" s="657"/>
      <c r="O334" s="17"/>
      <c r="P334" s="658"/>
      <c r="Q334" s="659"/>
      <c r="R334" s="17"/>
      <c r="S334" s="660"/>
      <c r="T334" s="658"/>
      <c r="U334" s="658"/>
      <c r="V334" s="658"/>
      <c r="W334" s="17"/>
    </row>
    <row r="335">
      <c r="A335" s="17"/>
      <c r="B335" s="11"/>
      <c r="C335" s="17"/>
      <c r="D335" s="17"/>
      <c r="E335" s="17"/>
      <c r="F335" s="17"/>
      <c r="G335" s="17"/>
      <c r="H335" s="17"/>
      <c r="I335" s="658"/>
      <c r="J335" s="17"/>
      <c r="K335" s="17"/>
      <c r="L335" s="17"/>
      <c r="M335" s="659"/>
      <c r="N335" s="657"/>
      <c r="O335" s="17"/>
      <c r="P335" s="658"/>
      <c r="Q335" s="659"/>
      <c r="R335" s="17"/>
      <c r="S335" s="660"/>
      <c r="T335" s="658"/>
      <c r="U335" s="658"/>
      <c r="V335" s="658"/>
      <c r="W335" s="17"/>
    </row>
    <row r="336">
      <c r="A336" s="17"/>
      <c r="B336" s="11"/>
      <c r="C336" s="17"/>
      <c r="D336" s="17"/>
      <c r="E336" s="17"/>
      <c r="F336" s="17"/>
      <c r="G336" s="17"/>
      <c r="H336" s="17"/>
      <c r="I336" s="658"/>
      <c r="J336" s="17"/>
      <c r="K336" s="17"/>
      <c r="L336" s="17"/>
      <c r="M336" s="659"/>
      <c r="N336" s="657"/>
      <c r="O336" s="17"/>
      <c r="P336" s="658"/>
      <c r="Q336" s="659"/>
      <c r="R336" s="17"/>
      <c r="S336" s="660"/>
      <c r="T336" s="658"/>
      <c r="U336" s="658"/>
      <c r="V336" s="658"/>
      <c r="W336" s="17"/>
    </row>
    <row r="337">
      <c r="A337" s="17"/>
      <c r="B337" s="11"/>
      <c r="C337" s="17"/>
      <c r="D337" s="17"/>
      <c r="E337" s="17"/>
      <c r="F337" s="17"/>
      <c r="G337" s="17"/>
      <c r="H337" s="17"/>
      <c r="I337" s="658"/>
      <c r="J337" s="17"/>
      <c r="K337" s="17"/>
      <c r="L337" s="17"/>
      <c r="M337" s="659"/>
      <c r="N337" s="657"/>
      <c r="O337" s="17"/>
      <c r="P337" s="658"/>
      <c r="Q337" s="659"/>
      <c r="R337" s="17"/>
      <c r="S337" s="660"/>
      <c r="T337" s="658"/>
      <c r="U337" s="658"/>
      <c r="V337" s="658"/>
      <c r="W337" s="17"/>
    </row>
    <row r="338">
      <c r="A338" s="17"/>
      <c r="B338" s="11"/>
      <c r="C338" s="17"/>
      <c r="D338" s="17"/>
      <c r="E338" s="17"/>
      <c r="F338" s="17"/>
      <c r="G338" s="17"/>
      <c r="H338" s="17"/>
      <c r="I338" s="658"/>
      <c r="J338" s="17"/>
      <c r="K338" s="17"/>
      <c r="L338" s="17"/>
      <c r="M338" s="659"/>
      <c r="N338" s="657"/>
      <c r="O338" s="17"/>
      <c r="P338" s="658"/>
      <c r="Q338" s="659"/>
      <c r="R338" s="17"/>
      <c r="S338" s="660"/>
      <c r="T338" s="658"/>
      <c r="U338" s="658"/>
      <c r="V338" s="658"/>
      <c r="W338" s="17"/>
    </row>
    <row r="339">
      <c r="A339" s="17"/>
      <c r="B339" s="11"/>
      <c r="C339" s="17"/>
      <c r="D339" s="17"/>
      <c r="E339" s="17"/>
      <c r="F339" s="17"/>
      <c r="G339" s="17"/>
      <c r="H339" s="17"/>
      <c r="I339" s="658"/>
      <c r="J339" s="17"/>
      <c r="K339" s="17"/>
      <c r="L339" s="17"/>
      <c r="M339" s="659"/>
      <c r="N339" s="657"/>
      <c r="O339" s="17"/>
      <c r="P339" s="658"/>
      <c r="Q339" s="659"/>
      <c r="R339" s="17"/>
      <c r="S339" s="660"/>
      <c r="T339" s="658"/>
      <c r="U339" s="658"/>
      <c r="V339" s="658"/>
      <c r="W339" s="17"/>
    </row>
    <row r="340">
      <c r="A340" s="17"/>
      <c r="B340" s="11"/>
      <c r="C340" s="17"/>
      <c r="D340" s="17"/>
      <c r="E340" s="17"/>
      <c r="F340" s="17"/>
      <c r="G340" s="17"/>
      <c r="H340" s="17"/>
      <c r="I340" s="658"/>
      <c r="J340" s="17"/>
      <c r="K340" s="17"/>
      <c r="L340" s="17"/>
      <c r="M340" s="659"/>
      <c r="N340" s="657"/>
      <c r="O340" s="17"/>
      <c r="P340" s="658"/>
      <c r="Q340" s="659"/>
      <c r="R340" s="17"/>
      <c r="S340" s="660"/>
      <c r="T340" s="658"/>
      <c r="U340" s="658"/>
      <c r="V340" s="658"/>
      <c r="W340" s="17"/>
    </row>
    <row r="341">
      <c r="A341" s="17"/>
      <c r="B341" s="11"/>
      <c r="C341" s="17"/>
      <c r="D341" s="17"/>
      <c r="E341" s="17"/>
      <c r="F341" s="17"/>
      <c r="G341" s="17"/>
      <c r="H341" s="17"/>
      <c r="I341" s="658"/>
      <c r="J341" s="17"/>
      <c r="K341" s="17"/>
      <c r="L341" s="17"/>
      <c r="M341" s="659"/>
      <c r="N341" s="657"/>
      <c r="O341" s="17"/>
      <c r="P341" s="658"/>
      <c r="Q341" s="659"/>
      <c r="R341" s="17"/>
      <c r="S341" s="660"/>
      <c r="T341" s="658"/>
      <c r="U341" s="658"/>
      <c r="V341" s="658"/>
      <c r="W341" s="17"/>
    </row>
    <row r="342">
      <c r="A342" s="17"/>
      <c r="B342" s="11"/>
      <c r="C342" s="17"/>
      <c r="D342" s="17"/>
      <c r="E342" s="17"/>
      <c r="F342" s="17"/>
      <c r="G342" s="17"/>
      <c r="H342" s="17"/>
      <c r="I342" s="658"/>
      <c r="J342" s="17"/>
      <c r="K342" s="17"/>
      <c r="L342" s="17"/>
      <c r="M342" s="659"/>
      <c r="N342" s="657"/>
      <c r="O342" s="17"/>
      <c r="P342" s="658"/>
      <c r="Q342" s="659"/>
      <c r="R342" s="17"/>
      <c r="S342" s="660"/>
      <c r="T342" s="658"/>
      <c r="U342" s="658"/>
      <c r="V342" s="658"/>
      <c r="W342" s="17"/>
    </row>
    <row r="343">
      <c r="A343" s="17"/>
      <c r="B343" s="11"/>
      <c r="C343" s="17"/>
      <c r="D343" s="17"/>
      <c r="E343" s="17"/>
      <c r="F343" s="17"/>
      <c r="G343" s="17"/>
      <c r="H343" s="17"/>
      <c r="I343" s="658"/>
      <c r="J343" s="17"/>
      <c r="K343" s="17"/>
      <c r="L343" s="17"/>
      <c r="M343" s="659"/>
      <c r="N343" s="657"/>
      <c r="O343" s="17"/>
      <c r="P343" s="658"/>
      <c r="Q343" s="659"/>
      <c r="R343" s="17"/>
      <c r="S343" s="660"/>
      <c r="T343" s="658"/>
      <c r="U343" s="658"/>
      <c r="V343" s="658"/>
      <c r="W343" s="17"/>
    </row>
    <row r="344">
      <c r="A344" s="17"/>
      <c r="B344" s="11"/>
      <c r="C344" s="17"/>
      <c r="D344" s="17"/>
      <c r="E344" s="17"/>
      <c r="F344" s="17"/>
      <c r="G344" s="17"/>
      <c r="H344" s="17"/>
      <c r="I344" s="658"/>
      <c r="J344" s="17"/>
      <c r="K344" s="17"/>
      <c r="L344" s="17"/>
      <c r="M344" s="659"/>
      <c r="N344" s="657"/>
      <c r="O344" s="17"/>
      <c r="P344" s="658"/>
      <c r="Q344" s="659"/>
      <c r="R344" s="17"/>
      <c r="S344" s="660"/>
      <c r="T344" s="658"/>
      <c r="U344" s="658"/>
      <c r="V344" s="658"/>
      <c r="W344" s="17"/>
    </row>
    <row r="345">
      <c r="A345" s="17"/>
      <c r="B345" s="11"/>
      <c r="C345" s="17"/>
      <c r="D345" s="17"/>
      <c r="E345" s="17"/>
      <c r="F345" s="17"/>
      <c r="G345" s="17"/>
      <c r="H345" s="17"/>
      <c r="I345" s="658"/>
      <c r="J345" s="17"/>
      <c r="K345" s="17"/>
      <c r="L345" s="17"/>
      <c r="M345" s="659"/>
      <c r="N345" s="657"/>
      <c r="O345" s="17"/>
      <c r="P345" s="658"/>
      <c r="Q345" s="659"/>
      <c r="R345" s="17"/>
      <c r="S345" s="660"/>
      <c r="T345" s="658"/>
      <c r="U345" s="658"/>
      <c r="V345" s="658"/>
      <c r="W345" s="17"/>
    </row>
    <row r="346">
      <c r="A346" s="17"/>
      <c r="B346" s="11"/>
      <c r="C346" s="17"/>
      <c r="D346" s="17"/>
      <c r="E346" s="17"/>
      <c r="F346" s="17"/>
      <c r="G346" s="17"/>
      <c r="H346" s="17"/>
      <c r="I346" s="658"/>
      <c r="J346" s="17"/>
      <c r="K346" s="17"/>
      <c r="L346" s="17"/>
      <c r="M346" s="659"/>
      <c r="N346" s="657"/>
      <c r="O346" s="17"/>
      <c r="P346" s="658"/>
      <c r="Q346" s="659"/>
      <c r="R346" s="17"/>
      <c r="S346" s="660"/>
      <c r="T346" s="658"/>
      <c r="U346" s="658"/>
      <c r="V346" s="658"/>
      <c r="W346" s="17"/>
    </row>
    <row r="347">
      <c r="A347" s="17"/>
      <c r="B347" s="11"/>
      <c r="C347" s="17"/>
      <c r="D347" s="17"/>
      <c r="E347" s="17"/>
      <c r="F347" s="17"/>
      <c r="G347" s="17"/>
      <c r="H347" s="17"/>
      <c r="I347" s="658"/>
      <c r="J347" s="17"/>
      <c r="K347" s="17"/>
      <c r="L347" s="17"/>
      <c r="M347" s="659"/>
      <c r="N347" s="657"/>
      <c r="O347" s="17"/>
      <c r="P347" s="658"/>
      <c r="Q347" s="659"/>
      <c r="R347" s="17"/>
      <c r="S347" s="660"/>
      <c r="T347" s="658"/>
      <c r="U347" s="658"/>
      <c r="V347" s="658"/>
      <c r="W347" s="17"/>
    </row>
    <row r="348">
      <c r="A348" s="17"/>
      <c r="B348" s="11"/>
      <c r="C348" s="17"/>
      <c r="D348" s="17"/>
      <c r="E348" s="17"/>
      <c r="F348" s="17"/>
      <c r="G348" s="17"/>
      <c r="H348" s="17"/>
      <c r="I348" s="658"/>
      <c r="J348" s="17"/>
      <c r="K348" s="17"/>
      <c r="L348" s="17"/>
      <c r="M348" s="659"/>
      <c r="N348" s="657"/>
      <c r="O348" s="17"/>
      <c r="P348" s="658"/>
      <c r="Q348" s="659"/>
      <c r="R348" s="17"/>
      <c r="S348" s="660"/>
      <c r="T348" s="658"/>
      <c r="U348" s="658"/>
      <c r="V348" s="658"/>
      <c r="W348" s="17"/>
    </row>
    <row r="349">
      <c r="A349" s="17"/>
      <c r="B349" s="11"/>
      <c r="C349" s="17"/>
      <c r="D349" s="17"/>
      <c r="E349" s="17"/>
      <c r="F349" s="17"/>
      <c r="G349" s="17"/>
      <c r="H349" s="17"/>
      <c r="I349" s="658"/>
      <c r="J349" s="17"/>
      <c r="K349" s="17"/>
      <c r="L349" s="17"/>
      <c r="M349" s="659"/>
      <c r="N349" s="657"/>
      <c r="O349" s="17"/>
      <c r="P349" s="658"/>
      <c r="Q349" s="659"/>
      <c r="R349" s="17"/>
      <c r="S349" s="660"/>
      <c r="T349" s="658"/>
      <c r="U349" s="658"/>
      <c r="V349" s="658"/>
      <c r="W349" s="17"/>
    </row>
    <row r="350">
      <c r="A350" s="17"/>
      <c r="B350" s="11"/>
      <c r="C350" s="17"/>
      <c r="D350" s="17"/>
      <c r="E350" s="17"/>
      <c r="F350" s="17"/>
      <c r="G350" s="17"/>
      <c r="H350" s="17"/>
      <c r="I350" s="658"/>
      <c r="J350" s="17"/>
      <c r="K350" s="17"/>
      <c r="L350" s="17"/>
      <c r="M350" s="659"/>
      <c r="N350" s="657"/>
      <c r="O350" s="17"/>
      <c r="P350" s="658"/>
      <c r="Q350" s="659"/>
      <c r="R350" s="17"/>
      <c r="S350" s="660"/>
      <c r="T350" s="658"/>
      <c r="U350" s="658"/>
      <c r="V350" s="658"/>
      <c r="W350" s="17"/>
    </row>
    <row r="351">
      <c r="A351" s="17"/>
      <c r="B351" s="11"/>
      <c r="C351" s="17"/>
      <c r="D351" s="17"/>
      <c r="E351" s="17"/>
      <c r="F351" s="17"/>
      <c r="G351" s="17"/>
      <c r="H351" s="17"/>
      <c r="I351" s="658"/>
      <c r="J351" s="17"/>
      <c r="K351" s="17"/>
      <c r="L351" s="17"/>
      <c r="M351" s="659"/>
      <c r="N351" s="657"/>
      <c r="O351" s="17"/>
      <c r="P351" s="658"/>
      <c r="Q351" s="659"/>
      <c r="R351" s="17"/>
      <c r="S351" s="660"/>
      <c r="T351" s="658"/>
      <c r="U351" s="658"/>
      <c r="V351" s="658"/>
      <c r="W351" s="17"/>
    </row>
    <row r="352">
      <c r="A352" s="17"/>
      <c r="B352" s="11"/>
      <c r="C352" s="17"/>
      <c r="D352" s="17"/>
      <c r="E352" s="17"/>
      <c r="F352" s="17"/>
      <c r="G352" s="17"/>
      <c r="H352" s="17"/>
      <c r="I352" s="658"/>
      <c r="J352" s="17"/>
      <c r="K352" s="17"/>
      <c r="L352" s="17"/>
      <c r="M352" s="659"/>
      <c r="N352" s="657"/>
      <c r="O352" s="17"/>
      <c r="P352" s="658"/>
      <c r="Q352" s="659"/>
      <c r="R352" s="17"/>
      <c r="S352" s="660"/>
      <c r="T352" s="658"/>
      <c r="U352" s="658"/>
      <c r="V352" s="658"/>
      <c r="W352" s="17"/>
    </row>
    <row r="353">
      <c r="A353" s="17"/>
      <c r="B353" s="11"/>
      <c r="C353" s="17"/>
      <c r="D353" s="17"/>
      <c r="E353" s="17"/>
      <c r="F353" s="17"/>
      <c r="G353" s="17"/>
      <c r="H353" s="17"/>
      <c r="I353" s="658"/>
      <c r="J353" s="17"/>
      <c r="K353" s="17"/>
      <c r="L353" s="17"/>
      <c r="M353" s="659"/>
      <c r="N353" s="657"/>
      <c r="O353" s="17"/>
      <c r="P353" s="658"/>
      <c r="Q353" s="659"/>
      <c r="R353" s="17"/>
      <c r="S353" s="660"/>
      <c r="T353" s="658"/>
      <c r="U353" s="658"/>
      <c r="V353" s="658"/>
      <c r="W353" s="17"/>
    </row>
    <row r="354">
      <c r="A354" s="17"/>
      <c r="B354" s="11"/>
      <c r="C354" s="17"/>
      <c r="D354" s="17"/>
      <c r="E354" s="17"/>
      <c r="F354" s="17"/>
      <c r="G354" s="17"/>
      <c r="H354" s="17"/>
      <c r="I354" s="658"/>
      <c r="J354" s="17"/>
      <c r="K354" s="17"/>
      <c r="L354" s="17"/>
      <c r="M354" s="659"/>
      <c r="N354" s="657"/>
      <c r="O354" s="17"/>
      <c r="P354" s="658"/>
      <c r="Q354" s="659"/>
      <c r="R354" s="17"/>
      <c r="S354" s="660"/>
      <c r="T354" s="658"/>
      <c r="U354" s="658"/>
      <c r="V354" s="658"/>
      <c r="W354" s="17"/>
    </row>
    <row r="355">
      <c r="A355" s="17"/>
      <c r="B355" s="11"/>
      <c r="C355" s="17"/>
      <c r="D355" s="17"/>
      <c r="E355" s="17"/>
      <c r="F355" s="17"/>
      <c r="G355" s="17"/>
      <c r="H355" s="17"/>
      <c r="I355" s="658"/>
      <c r="J355" s="17"/>
      <c r="K355" s="17"/>
      <c r="L355" s="17"/>
      <c r="M355" s="659"/>
      <c r="N355" s="657"/>
      <c r="O355" s="17"/>
      <c r="P355" s="658"/>
      <c r="Q355" s="659"/>
      <c r="R355" s="17"/>
      <c r="S355" s="660"/>
      <c r="T355" s="658"/>
      <c r="U355" s="658"/>
      <c r="V355" s="658"/>
      <c r="W355" s="17"/>
    </row>
    <row r="356">
      <c r="A356" s="17"/>
      <c r="B356" s="11"/>
      <c r="C356" s="17"/>
      <c r="D356" s="17"/>
      <c r="E356" s="17"/>
      <c r="F356" s="17"/>
      <c r="G356" s="17"/>
      <c r="H356" s="17"/>
      <c r="I356" s="658"/>
      <c r="J356" s="17"/>
      <c r="K356" s="17"/>
      <c r="L356" s="17"/>
      <c r="M356" s="659"/>
      <c r="N356" s="657"/>
      <c r="O356" s="17"/>
      <c r="P356" s="658"/>
      <c r="Q356" s="659"/>
      <c r="R356" s="17"/>
      <c r="S356" s="660"/>
      <c r="T356" s="658"/>
      <c r="U356" s="658"/>
      <c r="V356" s="658"/>
      <c r="W356" s="17"/>
    </row>
    <row r="357">
      <c r="A357" s="17"/>
      <c r="B357" s="11"/>
      <c r="C357" s="17"/>
      <c r="D357" s="17"/>
      <c r="E357" s="17"/>
      <c r="F357" s="17"/>
      <c r="G357" s="17"/>
      <c r="H357" s="17"/>
      <c r="I357" s="658"/>
      <c r="J357" s="17"/>
      <c r="K357" s="17"/>
      <c r="L357" s="17"/>
      <c r="M357" s="659"/>
      <c r="N357" s="657"/>
      <c r="O357" s="17"/>
      <c r="P357" s="658"/>
      <c r="Q357" s="659"/>
      <c r="R357" s="17"/>
      <c r="S357" s="660"/>
      <c r="T357" s="658"/>
      <c r="U357" s="658"/>
      <c r="V357" s="658"/>
      <c r="W357" s="17"/>
    </row>
    <row r="358">
      <c r="A358" s="17"/>
      <c r="B358" s="11"/>
      <c r="C358" s="17"/>
      <c r="D358" s="17"/>
      <c r="E358" s="17"/>
      <c r="F358" s="17"/>
      <c r="G358" s="17"/>
      <c r="H358" s="17"/>
      <c r="I358" s="658"/>
      <c r="J358" s="17"/>
      <c r="K358" s="17"/>
      <c r="L358" s="17"/>
      <c r="M358" s="659"/>
      <c r="N358" s="657"/>
      <c r="O358" s="17"/>
      <c r="P358" s="658"/>
      <c r="Q358" s="659"/>
      <c r="R358" s="17"/>
      <c r="S358" s="660"/>
      <c r="T358" s="658"/>
      <c r="U358" s="658"/>
      <c r="V358" s="658"/>
      <c r="W358" s="17"/>
    </row>
    <row r="359">
      <c r="A359" s="17"/>
      <c r="B359" s="11"/>
      <c r="C359" s="17"/>
      <c r="D359" s="17"/>
      <c r="E359" s="17"/>
      <c r="F359" s="17"/>
      <c r="G359" s="17"/>
      <c r="H359" s="17"/>
      <c r="I359" s="658"/>
      <c r="J359" s="17"/>
      <c r="K359" s="17"/>
      <c r="L359" s="17"/>
      <c r="M359" s="659"/>
      <c r="N359" s="657"/>
      <c r="O359" s="17"/>
      <c r="P359" s="658"/>
      <c r="Q359" s="659"/>
      <c r="R359" s="17"/>
      <c r="S359" s="660"/>
      <c r="T359" s="658"/>
      <c r="U359" s="658"/>
      <c r="V359" s="658"/>
      <c r="W359" s="17"/>
    </row>
    <row r="360">
      <c r="A360" s="17"/>
      <c r="B360" s="11"/>
      <c r="C360" s="17"/>
      <c r="D360" s="17"/>
      <c r="E360" s="17"/>
      <c r="F360" s="17"/>
      <c r="G360" s="17"/>
      <c r="H360" s="17"/>
      <c r="I360" s="658"/>
      <c r="J360" s="17"/>
      <c r="K360" s="17"/>
      <c r="L360" s="17"/>
      <c r="M360" s="659"/>
      <c r="N360" s="657"/>
      <c r="O360" s="17"/>
      <c r="P360" s="658"/>
      <c r="Q360" s="659"/>
      <c r="R360" s="17"/>
      <c r="S360" s="660"/>
      <c r="T360" s="658"/>
      <c r="U360" s="658"/>
      <c r="V360" s="658"/>
      <c r="W360" s="17"/>
    </row>
    <row r="361">
      <c r="A361" s="17"/>
      <c r="B361" s="11"/>
      <c r="C361" s="17"/>
      <c r="D361" s="17"/>
      <c r="E361" s="17"/>
      <c r="F361" s="17"/>
      <c r="G361" s="17"/>
      <c r="H361" s="17"/>
      <c r="I361" s="658"/>
      <c r="J361" s="17"/>
      <c r="K361" s="17"/>
      <c r="L361" s="17"/>
      <c r="M361" s="659"/>
      <c r="N361" s="657"/>
      <c r="O361" s="17"/>
      <c r="P361" s="658"/>
      <c r="Q361" s="659"/>
      <c r="R361" s="17"/>
      <c r="S361" s="660"/>
      <c r="T361" s="658"/>
      <c r="U361" s="658"/>
      <c r="V361" s="658"/>
      <c r="W361" s="17"/>
    </row>
    <row r="362">
      <c r="A362" s="17"/>
      <c r="B362" s="11"/>
      <c r="C362" s="17"/>
      <c r="D362" s="17"/>
      <c r="E362" s="17"/>
      <c r="F362" s="17"/>
      <c r="G362" s="17"/>
      <c r="H362" s="17"/>
      <c r="I362" s="658"/>
      <c r="J362" s="17"/>
      <c r="K362" s="17"/>
      <c r="L362" s="17"/>
      <c r="M362" s="659"/>
      <c r="N362" s="657"/>
      <c r="O362" s="17"/>
      <c r="P362" s="658"/>
      <c r="Q362" s="659"/>
      <c r="R362" s="17"/>
      <c r="S362" s="660"/>
      <c r="T362" s="658"/>
      <c r="U362" s="658"/>
      <c r="V362" s="658"/>
      <c r="W362" s="17"/>
    </row>
    <row r="363">
      <c r="A363" s="17"/>
      <c r="B363" s="11"/>
      <c r="C363" s="17"/>
      <c r="D363" s="17"/>
      <c r="E363" s="17"/>
      <c r="F363" s="17"/>
      <c r="G363" s="17"/>
      <c r="H363" s="17"/>
      <c r="I363" s="658"/>
      <c r="J363" s="17"/>
      <c r="K363" s="17"/>
      <c r="L363" s="17"/>
      <c r="M363" s="659"/>
      <c r="N363" s="657"/>
      <c r="O363" s="17"/>
      <c r="P363" s="658"/>
      <c r="Q363" s="659"/>
      <c r="R363" s="17"/>
      <c r="S363" s="660"/>
      <c r="T363" s="658"/>
      <c r="U363" s="658"/>
      <c r="V363" s="658"/>
      <c r="W363" s="17"/>
    </row>
    <row r="364">
      <c r="A364" s="17"/>
      <c r="B364" s="11"/>
      <c r="C364" s="17"/>
      <c r="D364" s="17"/>
      <c r="E364" s="17"/>
      <c r="F364" s="17"/>
      <c r="G364" s="17"/>
      <c r="H364" s="17"/>
      <c r="I364" s="658"/>
      <c r="J364" s="17"/>
      <c r="K364" s="17"/>
      <c r="L364" s="17"/>
      <c r="M364" s="659"/>
      <c r="N364" s="657"/>
      <c r="O364" s="17"/>
      <c r="P364" s="658"/>
      <c r="Q364" s="659"/>
      <c r="R364" s="17"/>
      <c r="S364" s="660"/>
      <c r="T364" s="658"/>
      <c r="U364" s="658"/>
      <c r="V364" s="658"/>
      <c r="W364" s="17"/>
    </row>
    <row r="365">
      <c r="A365" s="17"/>
      <c r="B365" s="11"/>
      <c r="C365" s="17"/>
      <c r="D365" s="17"/>
      <c r="E365" s="17"/>
      <c r="F365" s="17"/>
      <c r="G365" s="17"/>
      <c r="H365" s="17"/>
      <c r="I365" s="658"/>
      <c r="J365" s="17"/>
      <c r="K365" s="17"/>
      <c r="L365" s="17"/>
      <c r="M365" s="659"/>
      <c r="N365" s="657"/>
      <c r="O365" s="17"/>
      <c r="P365" s="658"/>
      <c r="Q365" s="659"/>
      <c r="R365" s="17"/>
      <c r="S365" s="660"/>
      <c r="T365" s="658"/>
      <c r="U365" s="658"/>
      <c r="V365" s="658"/>
      <c r="W365" s="17"/>
    </row>
    <row r="366">
      <c r="A366" s="17"/>
      <c r="B366" s="11"/>
      <c r="C366" s="17"/>
      <c r="D366" s="17"/>
      <c r="E366" s="17"/>
      <c r="F366" s="17"/>
      <c r="G366" s="17"/>
      <c r="H366" s="17"/>
      <c r="I366" s="658"/>
      <c r="J366" s="17"/>
      <c r="K366" s="17"/>
      <c r="L366" s="17"/>
      <c r="M366" s="659"/>
      <c r="N366" s="657"/>
      <c r="O366" s="17"/>
      <c r="P366" s="658"/>
      <c r="Q366" s="659"/>
      <c r="R366" s="17"/>
      <c r="S366" s="660"/>
      <c r="T366" s="658"/>
      <c r="U366" s="658"/>
      <c r="V366" s="658"/>
      <c r="W366" s="17"/>
    </row>
    <row r="367">
      <c r="A367" s="17"/>
      <c r="B367" s="11"/>
      <c r="C367" s="17"/>
      <c r="D367" s="17"/>
      <c r="E367" s="17"/>
      <c r="F367" s="17"/>
      <c r="G367" s="17"/>
      <c r="H367" s="17"/>
      <c r="I367" s="658"/>
      <c r="J367" s="17"/>
      <c r="K367" s="17"/>
      <c r="L367" s="17"/>
      <c r="M367" s="659"/>
      <c r="N367" s="657"/>
      <c r="O367" s="17"/>
      <c r="P367" s="658"/>
      <c r="Q367" s="659"/>
      <c r="R367" s="17"/>
      <c r="S367" s="660"/>
      <c r="T367" s="658"/>
      <c r="U367" s="658"/>
      <c r="V367" s="658"/>
      <c r="W367" s="17"/>
    </row>
    <row r="368">
      <c r="A368" s="17"/>
      <c r="B368" s="11"/>
      <c r="C368" s="17"/>
      <c r="D368" s="17"/>
      <c r="E368" s="17"/>
      <c r="F368" s="17"/>
      <c r="G368" s="17"/>
      <c r="H368" s="17"/>
      <c r="I368" s="658"/>
      <c r="J368" s="17"/>
      <c r="K368" s="17"/>
      <c r="L368" s="17"/>
      <c r="M368" s="659"/>
      <c r="N368" s="657"/>
      <c r="O368" s="17"/>
      <c r="P368" s="658"/>
      <c r="Q368" s="659"/>
      <c r="R368" s="17"/>
      <c r="S368" s="660"/>
      <c r="T368" s="658"/>
      <c r="U368" s="658"/>
      <c r="V368" s="658"/>
      <c r="W368" s="17"/>
    </row>
    <row r="369">
      <c r="A369" s="17"/>
      <c r="B369" s="11"/>
      <c r="C369" s="17"/>
      <c r="D369" s="17"/>
      <c r="E369" s="17"/>
      <c r="F369" s="17"/>
      <c r="G369" s="17"/>
      <c r="H369" s="17"/>
      <c r="I369" s="658"/>
      <c r="J369" s="17"/>
      <c r="K369" s="17"/>
      <c r="L369" s="17"/>
      <c r="M369" s="659"/>
      <c r="N369" s="657"/>
      <c r="O369" s="17"/>
      <c r="P369" s="658"/>
      <c r="Q369" s="659"/>
      <c r="R369" s="17"/>
      <c r="S369" s="660"/>
      <c r="T369" s="658"/>
      <c r="U369" s="658"/>
      <c r="V369" s="658"/>
      <c r="W369" s="17"/>
    </row>
    <row r="370">
      <c r="A370" s="17"/>
      <c r="B370" s="11"/>
      <c r="C370" s="17"/>
      <c r="D370" s="17"/>
      <c r="E370" s="17"/>
      <c r="F370" s="17"/>
      <c r="G370" s="17"/>
      <c r="H370" s="17"/>
      <c r="I370" s="658"/>
      <c r="J370" s="17"/>
      <c r="K370" s="17"/>
      <c r="L370" s="17"/>
      <c r="M370" s="659"/>
      <c r="N370" s="657"/>
      <c r="O370" s="17"/>
      <c r="P370" s="658"/>
      <c r="Q370" s="659"/>
      <c r="R370" s="17"/>
      <c r="S370" s="660"/>
      <c r="T370" s="658"/>
      <c r="U370" s="658"/>
      <c r="V370" s="658"/>
      <c r="W370" s="17"/>
    </row>
    <row r="371">
      <c r="A371" s="17"/>
      <c r="B371" s="11"/>
      <c r="C371" s="17"/>
      <c r="D371" s="17"/>
      <c r="E371" s="17"/>
      <c r="F371" s="17"/>
      <c r="G371" s="17"/>
      <c r="H371" s="17"/>
      <c r="I371" s="658"/>
      <c r="J371" s="17"/>
      <c r="K371" s="17"/>
      <c r="L371" s="17"/>
      <c r="M371" s="659"/>
      <c r="N371" s="657"/>
      <c r="O371" s="17"/>
      <c r="P371" s="658"/>
      <c r="Q371" s="659"/>
      <c r="R371" s="17"/>
      <c r="S371" s="660"/>
      <c r="T371" s="658"/>
      <c r="U371" s="658"/>
      <c r="V371" s="658"/>
      <c r="W371" s="17"/>
    </row>
    <row r="372">
      <c r="A372" s="17"/>
      <c r="B372" s="11"/>
      <c r="C372" s="17"/>
      <c r="D372" s="17"/>
      <c r="E372" s="17"/>
      <c r="F372" s="17"/>
      <c r="G372" s="17"/>
      <c r="H372" s="17"/>
      <c r="I372" s="658"/>
      <c r="J372" s="17"/>
      <c r="K372" s="17"/>
      <c r="L372" s="17"/>
      <c r="M372" s="659"/>
      <c r="N372" s="657"/>
      <c r="O372" s="17"/>
      <c r="P372" s="658"/>
      <c r="Q372" s="659"/>
      <c r="R372" s="17"/>
      <c r="S372" s="660"/>
      <c r="T372" s="658"/>
      <c r="U372" s="658"/>
      <c r="V372" s="658"/>
      <c r="W372" s="17"/>
    </row>
    <row r="373">
      <c r="A373" s="17"/>
      <c r="B373" s="11"/>
      <c r="C373" s="17"/>
      <c r="D373" s="17"/>
      <c r="E373" s="17"/>
      <c r="F373" s="17"/>
      <c r="G373" s="17"/>
      <c r="H373" s="17"/>
      <c r="I373" s="658"/>
      <c r="J373" s="17"/>
      <c r="K373" s="17"/>
      <c r="L373" s="17"/>
      <c r="M373" s="659"/>
      <c r="N373" s="657"/>
      <c r="O373" s="17"/>
      <c r="P373" s="658"/>
      <c r="Q373" s="659"/>
      <c r="R373" s="17"/>
      <c r="S373" s="660"/>
      <c r="T373" s="658"/>
      <c r="U373" s="658"/>
      <c r="V373" s="658"/>
      <c r="W373" s="17"/>
    </row>
    <row r="374">
      <c r="A374" s="17"/>
      <c r="B374" s="11"/>
      <c r="C374" s="17"/>
      <c r="D374" s="17"/>
      <c r="E374" s="17"/>
      <c r="F374" s="17"/>
      <c r="G374" s="17"/>
      <c r="H374" s="17"/>
      <c r="I374" s="658"/>
      <c r="J374" s="17"/>
      <c r="K374" s="17"/>
      <c r="L374" s="17"/>
      <c r="M374" s="659"/>
      <c r="N374" s="657"/>
      <c r="O374" s="17"/>
      <c r="P374" s="658"/>
      <c r="Q374" s="659"/>
      <c r="R374" s="17"/>
      <c r="S374" s="660"/>
      <c r="T374" s="658"/>
      <c r="U374" s="658"/>
      <c r="V374" s="658"/>
      <c r="W374" s="17"/>
    </row>
    <row r="375">
      <c r="A375" s="17"/>
      <c r="B375" s="11"/>
      <c r="C375" s="17"/>
      <c r="D375" s="17"/>
      <c r="E375" s="17"/>
      <c r="F375" s="17"/>
      <c r="G375" s="17"/>
      <c r="H375" s="17"/>
      <c r="I375" s="658"/>
      <c r="J375" s="17"/>
      <c r="K375" s="17"/>
      <c r="L375" s="17"/>
      <c r="M375" s="659"/>
      <c r="N375" s="657"/>
      <c r="O375" s="17"/>
      <c r="P375" s="658"/>
      <c r="Q375" s="659"/>
      <c r="R375" s="17"/>
      <c r="S375" s="660"/>
      <c r="T375" s="658"/>
      <c r="U375" s="658"/>
      <c r="V375" s="658"/>
      <c r="W375" s="17"/>
    </row>
    <row r="376">
      <c r="A376" s="17"/>
      <c r="B376" s="11"/>
      <c r="C376" s="17"/>
      <c r="D376" s="17"/>
      <c r="E376" s="17"/>
      <c r="F376" s="17"/>
      <c r="G376" s="17"/>
      <c r="H376" s="17"/>
      <c r="I376" s="658"/>
      <c r="J376" s="17"/>
      <c r="K376" s="17"/>
      <c r="L376" s="17"/>
      <c r="M376" s="659"/>
      <c r="N376" s="657"/>
      <c r="O376" s="17"/>
      <c r="P376" s="658"/>
      <c r="Q376" s="659"/>
      <c r="R376" s="17"/>
      <c r="S376" s="660"/>
      <c r="T376" s="658"/>
      <c r="U376" s="658"/>
      <c r="V376" s="658"/>
      <c r="W376" s="17"/>
    </row>
    <row r="377">
      <c r="A377" s="17"/>
      <c r="B377" s="11"/>
      <c r="C377" s="17"/>
      <c r="D377" s="17"/>
      <c r="E377" s="17"/>
      <c r="F377" s="17"/>
      <c r="G377" s="17"/>
      <c r="H377" s="17"/>
      <c r="I377" s="658"/>
      <c r="J377" s="17"/>
      <c r="K377" s="17"/>
      <c r="L377" s="17"/>
      <c r="M377" s="659"/>
      <c r="N377" s="657"/>
      <c r="O377" s="17"/>
      <c r="P377" s="658"/>
      <c r="Q377" s="659"/>
      <c r="R377" s="17"/>
      <c r="S377" s="660"/>
      <c r="T377" s="658"/>
      <c r="U377" s="658"/>
      <c r="V377" s="658"/>
      <c r="W377" s="17"/>
    </row>
    <row r="378">
      <c r="A378" s="17"/>
      <c r="B378" s="11"/>
      <c r="C378" s="17"/>
      <c r="D378" s="17"/>
      <c r="E378" s="17"/>
      <c r="F378" s="17"/>
      <c r="G378" s="17"/>
      <c r="H378" s="17"/>
      <c r="I378" s="658"/>
      <c r="J378" s="17"/>
      <c r="K378" s="17"/>
      <c r="L378" s="17"/>
      <c r="M378" s="659"/>
      <c r="N378" s="657"/>
      <c r="O378" s="17"/>
      <c r="P378" s="658"/>
      <c r="Q378" s="659"/>
      <c r="R378" s="17"/>
      <c r="S378" s="660"/>
      <c r="T378" s="658"/>
      <c r="U378" s="658"/>
      <c r="V378" s="658"/>
      <c r="W378" s="17"/>
    </row>
    <row r="379">
      <c r="A379" s="17"/>
      <c r="B379" s="11"/>
      <c r="C379" s="17"/>
      <c r="D379" s="17"/>
      <c r="E379" s="17"/>
      <c r="F379" s="17"/>
      <c r="G379" s="17"/>
      <c r="H379" s="17"/>
      <c r="I379" s="658"/>
      <c r="J379" s="17"/>
      <c r="K379" s="17"/>
      <c r="L379" s="17"/>
      <c r="M379" s="659"/>
      <c r="N379" s="657"/>
      <c r="O379" s="17"/>
      <c r="P379" s="658"/>
      <c r="Q379" s="659"/>
      <c r="R379" s="17"/>
      <c r="S379" s="660"/>
      <c r="T379" s="658"/>
      <c r="U379" s="658"/>
      <c r="V379" s="658"/>
      <c r="W379" s="17"/>
    </row>
    <row r="380">
      <c r="A380" s="17"/>
      <c r="B380" s="11"/>
      <c r="C380" s="17"/>
      <c r="D380" s="17"/>
      <c r="E380" s="17"/>
      <c r="F380" s="17"/>
      <c r="G380" s="17"/>
      <c r="H380" s="17"/>
      <c r="I380" s="658"/>
      <c r="J380" s="17"/>
      <c r="K380" s="17"/>
      <c r="L380" s="17"/>
      <c r="M380" s="659"/>
      <c r="N380" s="657"/>
      <c r="O380" s="17"/>
      <c r="P380" s="658"/>
      <c r="Q380" s="659"/>
      <c r="R380" s="17"/>
      <c r="S380" s="660"/>
      <c r="T380" s="658"/>
      <c r="U380" s="658"/>
      <c r="V380" s="658"/>
      <c r="W380" s="17"/>
    </row>
    <row r="381">
      <c r="A381" s="17"/>
      <c r="B381" s="11"/>
      <c r="C381" s="17"/>
      <c r="D381" s="17"/>
      <c r="E381" s="17"/>
      <c r="F381" s="17"/>
      <c r="G381" s="17"/>
      <c r="H381" s="17"/>
      <c r="I381" s="658"/>
      <c r="J381" s="17"/>
      <c r="K381" s="17"/>
      <c r="L381" s="17"/>
      <c r="M381" s="659"/>
      <c r="N381" s="657"/>
      <c r="O381" s="17"/>
      <c r="P381" s="658"/>
      <c r="Q381" s="659"/>
      <c r="R381" s="17"/>
      <c r="S381" s="660"/>
      <c r="T381" s="658"/>
      <c r="U381" s="658"/>
      <c r="V381" s="658"/>
      <c r="W381" s="17"/>
    </row>
    <row r="382">
      <c r="A382" s="17"/>
      <c r="B382" s="11"/>
      <c r="C382" s="17"/>
      <c r="D382" s="17"/>
      <c r="E382" s="17"/>
      <c r="F382" s="17"/>
      <c r="G382" s="17"/>
      <c r="H382" s="17"/>
      <c r="I382" s="658"/>
      <c r="J382" s="17"/>
      <c r="K382" s="17"/>
      <c r="L382" s="17"/>
      <c r="M382" s="659"/>
      <c r="N382" s="657"/>
      <c r="O382" s="17"/>
      <c r="P382" s="658"/>
      <c r="Q382" s="659"/>
      <c r="R382" s="17"/>
      <c r="S382" s="660"/>
      <c r="T382" s="658"/>
      <c r="U382" s="658"/>
      <c r="V382" s="658"/>
      <c r="W382" s="17"/>
    </row>
    <row r="383">
      <c r="A383" s="17"/>
      <c r="B383" s="11"/>
      <c r="C383" s="17"/>
      <c r="D383" s="17"/>
      <c r="E383" s="17"/>
      <c r="F383" s="17"/>
      <c r="G383" s="17"/>
      <c r="H383" s="17"/>
      <c r="I383" s="658"/>
      <c r="J383" s="17"/>
      <c r="K383" s="17"/>
      <c r="L383" s="17"/>
      <c r="M383" s="659"/>
      <c r="N383" s="657"/>
      <c r="O383" s="17"/>
      <c r="P383" s="658"/>
      <c r="Q383" s="659"/>
      <c r="R383" s="17"/>
      <c r="S383" s="660"/>
      <c r="T383" s="658"/>
      <c r="U383" s="658"/>
      <c r="V383" s="658"/>
      <c r="W383" s="17"/>
    </row>
    <row r="384">
      <c r="A384" s="17"/>
      <c r="B384" s="11"/>
      <c r="C384" s="17"/>
      <c r="D384" s="17"/>
      <c r="E384" s="17"/>
      <c r="F384" s="17"/>
      <c r="G384" s="17"/>
      <c r="H384" s="17"/>
      <c r="I384" s="658"/>
      <c r="J384" s="17"/>
      <c r="K384" s="17"/>
      <c r="L384" s="17"/>
      <c r="M384" s="659"/>
      <c r="N384" s="657"/>
      <c r="O384" s="17"/>
      <c r="P384" s="658"/>
      <c r="Q384" s="659"/>
      <c r="R384" s="17"/>
      <c r="S384" s="660"/>
      <c r="T384" s="658"/>
      <c r="U384" s="658"/>
      <c r="V384" s="658"/>
      <c r="W384" s="17"/>
    </row>
    <row r="385">
      <c r="A385" s="17"/>
      <c r="B385" s="11"/>
      <c r="C385" s="17"/>
      <c r="D385" s="17"/>
      <c r="E385" s="17"/>
      <c r="F385" s="17"/>
      <c r="G385" s="17"/>
      <c r="H385" s="17"/>
      <c r="I385" s="658"/>
      <c r="J385" s="17"/>
      <c r="K385" s="17"/>
      <c r="L385" s="17"/>
      <c r="M385" s="659"/>
      <c r="N385" s="657"/>
      <c r="O385" s="17"/>
      <c r="P385" s="658"/>
      <c r="Q385" s="659"/>
      <c r="R385" s="17"/>
      <c r="S385" s="660"/>
      <c r="T385" s="658"/>
      <c r="U385" s="658"/>
      <c r="V385" s="658"/>
      <c r="W385" s="17"/>
    </row>
    <row r="386">
      <c r="A386" s="17"/>
      <c r="B386" s="11"/>
      <c r="C386" s="17"/>
      <c r="D386" s="17"/>
      <c r="E386" s="17"/>
      <c r="F386" s="17"/>
      <c r="G386" s="17"/>
      <c r="H386" s="17"/>
      <c r="I386" s="658"/>
      <c r="J386" s="17"/>
      <c r="K386" s="17"/>
      <c r="L386" s="17"/>
      <c r="M386" s="659"/>
      <c r="N386" s="657"/>
      <c r="O386" s="17"/>
      <c r="P386" s="658"/>
      <c r="Q386" s="659"/>
      <c r="R386" s="17"/>
      <c r="S386" s="660"/>
      <c r="T386" s="658"/>
      <c r="U386" s="658"/>
      <c r="V386" s="658"/>
      <c r="W386" s="17"/>
    </row>
    <row r="387">
      <c r="A387" s="17"/>
      <c r="B387" s="11"/>
      <c r="C387" s="17"/>
      <c r="D387" s="17"/>
      <c r="E387" s="17"/>
      <c r="F387" s="17"/>
      <c r="G387" s="17"/>
      <c r="H387" s="17"/>
      <c r="I387" s="658"/>
      <c r="J387" s="17"/>
      <c r="K387" s="17"/>
      <c r="L387" s="17"/>
      <c r="M387" s="659"/>
      <c r="N387" s="657"/>
      <c r="O387" s="17"/>
      <c r="P387" s="658"/>
      <c r="Q387" s="659"/>
      <c r="R387" s="17"/>
      <c r="S387" s="660"/>
      <c r="T387" s="658"/>
      <c r="U387" s="658"/>
      <c r="V387" s="658"/>
      <c r="W387" s="17"/>
    </row>
    <row r="388">
      <c r="A388" s="17"/>
      <c r="B388" s="11"/>
      <c r="C388" s="17"/>
      <c r="D388" s="17"/>
      <c r="E388" s="17"/>
      <c r="F388" s="17"/>
      <c r="G388" s="17"/>
      <c r="H388" s="17"/>
      <c r="I388" s="658"/>
      <c r="J388" s="17"/>
      <c r="K388" s="17"/>
      <c r="L388" s="17"/>
      <c r="M388" s="659"/>
      <c r="N388" s="657"/>
      <c r="O388" s="17"/>
      <c r="P388" s="658"/>
      <c r="Q388" s="659"/>
      <c r="R388" s="17"/>
      <c r="S388" s="660"/>
      <c r="T388" s="658"/>
      <c r="U388" s="658"/>
      <c r="V388" s="658"/>
      <c r="W388" s="17"/>
    </row>
    <row r="389">
      <c r="A389" s="17"/>
      <c r="B389" s="11"/>
      <c r="C389" s="17"/>
      <c r="D389" s="17"/>
      <c r="E389" s="17"/>
      <c r="F389" s="17"/>
      <c r="G389" s="17"/>
      <c r="H389" s="17"/>
      <c r="I389" s="658"/>
      <c r="J389" s="17"/>
      <c r="K389" s="17"/>
      <c r="L389" s="17"/>
      <c r="M389" s="659"/>
      <c r="N389" s="657"/>
      <c r="O389" s="17"/>
      <c r="P389" s="658"/>
      <c r="Q389" s="659"/>
      <c r="R389" s="17"/>
      <c r="S389" s="660"/>
      <c r="T389" s="658"/>
      <c r="U389" s="658"/>
      <c r="V389" s="658"/>
      <c r="W389" s="17"/>
    </row>
    <row r="390">
      <c r="A390" s="17"/>
      <c r="B390" s="11"/>
      <c r="C390" s="17"/>
      <c r="D390" s="17"/>
      <c r="E390" s="17"/>
      <c r="F390" s="17"/>
      <c r="G390" s="17"/>
      <c r="H390" s="17"/>
      <c r="I390" s="658"/>
      <c r="J390" s="17"/>
      <c r="K390" s="17"/>
      <c r="L390" s="17"/>
      <c r="M390" s="659"/>
      <c r="N390" s="657"/>
      <c r="O390" s="17"/>
      <c r="P390" s="658"/>
      <c r="Q390" s="659"/>
      <c r="R390" s="17"/>
      <c r="S390" s="660"/>
      <c r="T390" s="658"/>
      <c r="U390" s="658"/>
      <c r="V390" s="658"/>
      <c r="W390" s="17"/>
    </row>
    <row r="391">
      <c r="A391" s="17"/>
      <c r="B391" s="11"/>
      <c r="C391" s="17"/>
      <c r="D391" s="17"/>
      <c r="E391" s="17"/>
      <c r="F391" s="17"/>
      <c r="G391" s="17"/>
      <c r="H391" s="17"/>
      <c r="I391" s="658"/>
      <c r="J391" s="17"/>
      <c r="K391" s="17"/>
      <c r="L391" s="17"/>
      <c r="M391" s="659"/>
      <c r="N391" s="657"/>
      <c r="O391" s="17"/>
      <c r="P391" s="658"/>
      <c r="Q391" s="659"/>
      <c r="R391" s="17"/>
      <c r="S391" s="660"/>
      <c r="T391" s="658"/>
      <c r="U391" s="658"/>
      <c r="V391" s="658"/>
      <c r="W391" s="17"/>
    </row>
    <row r="392">
      <c r="A392" s="17"/>
      <c r="B392" s="11"/>
      <c r="C392" s="17"/>
      <c r="D392" s="17"/>
      <c r="E392" s="17"/>
      <c r="F392" s="17"/>
      <c r="G392" s="17"/>
      <c r="H392" s="17"/>
      <c r="I392" s="658"/>
      <c r="J392" s="17"/>
      <c r="K392" s="17"/>
      <c r="L392" s="17"/>
      <c r="M392" s="659"/>
      <c r="N392" s="657"/>
      <c r="O392" s="17"/>
      <c r="P392" s="658"/>
      <c r="Q392" s="659"/>
      <c r="R392" s="17"/>
      <c r="S392" s="660"/>
      <c r="T392" s="658"/>
      <c r="U392" s="658"/>
      <c r="V392" s="658"/>
      <c r="W392" s="17"/>
    </row>
    <row r="393">
      <c r="A393" s="17"/>
      <c r="B393" s="11"/>
      <c r="C393" s="17"/>
      <c r="D393" s="17"/>
      <c r="E393" s="17"/>
      <c r="F393" s="17"/>
      <c r="G393" s="17"/>
      <c r="H393" s="17"/>
      <c r="I393" s="658"/>
      <c r="J393" s="17"/>
      <c r="K393" s="17"/>
      <c r="L393" s="17"/>
      <c r="M393" s="659"/>
      <c r="N393" s="657"/>
      <c r="O393" s="17"/>
      <c r="P393" s="658"/>
      <c r="Q393" s="659"/>
      <c r="R393" s="17"/>
      <c r="S393" s="660"/>
      <c r="T393" s="658"/>
      <c r="U393" s="658"/>
      <c r="V393" s="658"/>
      <c r="W393" s="17"/>
    </row>
    <row r="394">
      <c r="A394" s="17"/>
      <c r="B394" s="11"/>
      <c r="C394" s="17"/>
      <c r="D394" s="17"/>
      <c r="E394" s="17"/>
      <c r="F394" s="17"/>
      <c r="G394" s="17"/>
      <c r="H394" s="17"/>
      <c r="I394" s="658"/>
      <c r="J394" s="17"/>
      <c r="K394" s="17"/>
      <c r="L394" s="17"/>
      <c r="M394" s="659"/>
      <c r="N394" s="657"/>
      <c r="O394" s="17"/>
      <c r="P394" s="658"/>
      <c r="Q394" s="659"/>
      <c r="R394" s="17"/>
      <c r="S394" s="660"/>
      <c r="T394" s="658"/>
      <c r="U394" s="658"/>
      <c r="V394" s="658"/>
      <c r="W394" s="17"/>
    </row>
    <row r="395">
      <c r="A395" s="17"/>
      <c r="B395" s="11"/>
      <c r="C395" s="17"/>
      <c r="D395" s="17"/>
      <c r="E395" s="17"/>
      <c r="F395" s="17"/>
      <c r="G395" s="17"/>
      <c r="H395" s="17"/>
      <c r="I395" s="658"/>
      <c r="J395" s="17"/>
      <c r="K395" s="17"/>
      <c r="L395" s="17"/>
      <c r="M395" s="659"/>
      <c r="N395" s="657"/>
      <c r="O395" s="17"/>
      <c r="P395" s="658"/>
      <c r="Q395" s="659"/>
      <c r="R395" s="17"/>
      <c r="S395" s="660"/>
      <c r="T395" s="658"/>
      <c r="U395" s="658"/>
      <c r="V395" s="658"/>
      <c r="W395" s="17"/>
    </row>
    <row r="396">
      <c r="A396" s="17"/>
      <c r="B396" s="11"/>
      <c r="C396" s="17"/>
      <c r="D396" s="17"/>
      <c r="E396" s="17"/>
      <c r="F396" s="17"/>
      <c r="G396" s="17"/>
      <c r="H396" s="17"/>
      <c r="I396" s="658"/>
      <c r="J396" s="17"/>
      <c r="K396" s="17"/>
      <c r="L396" s="17"/>
      <c r="M396" s="659"/>
      <c r="N396" s="657"/>
      <c r="O396" s="17"/>
      <c r="P396" s="658"/>
      <c r="Q396" s="659"/>
      <c r="R396" s="17"/>
      <c r="S396" s="660"/>
      <c r="T396" s="658"/>
      <c r="U396" s="658"/>
      <c r="V396" s="658"/>
      <c r="W396" s="17"/>
    </row>
    <row r="397">
      <c r="A397" s="17"/>
      <c r="B397" s="11"/>
      <c r="C397" s="17"/>
      <c r="D397" s="17"/>
      <c r="E397" s="17"/>
      <c r="F397" s="17"/>
      <c r="G397" s="17"/>
      <c r="H397" s="17"/>
      <c r="I397" s="658"/>
      <c r="J397" s="17"/>
      <c r="K397" s="17"/>
      <c r="L397" s="17"/>
      <c r="M397" s="659"/>
      <c r="N397" s="657"/>
      <c r="O397" s="17"/>
      <c r="P397" s="658"/>
      <c r="Q397" s="659"/>
      <c r="R397" s="17"/>
      <c r="S397" s="660"/>
      <c r="T397" s="658"/>
      <c r="U397" s="658"/>
      <c r="V397" s="658"/>
      <c r="W397" s="17"/>
    </row>
    <row r="398">
      <c r="A398" s="17"/>
      <c r="B398" s="11"/>
      <c r="C398" s="17"/>
      <c r="D398" s="17"/>
      <c r="E398" s="17"/>
      <c r="F398" s="17"/>
      <c r="G398" s="17"/>
      <c r="H398" s="17"/>
      <c r="I398" s="658"/>
      <c r="J398" s="17"/>
      <c r="K398" s="17"/>
      <c r="L398" s="17"/>
      <c r="M398" s="659"/>
      <c r="N398" s="657"/>
      <c r="O398" s="17"/>
      <c r="P398" s="658"/>
      <c r="Q398" s="659"/>
      <c r="R398" s="17"/>
      <c r="S398" s="660"/>
      <c r="T398" s="658"/>
      <c r="U398" s="658"/>
      <c r="V398" s="658"/>
      <c r="W398" s="17"/>
    </row>
    <row r="399">
      <c r="A399" s="17"/>
      <c r="B399" s="11"/>
      <c r="C399" s="17"/>
      <c r="D399" s="17"/>
      <c r="E399" s="17"/>
      <c r="F399" s="17"/>
      <c r="G399" s="17"/>
      <c r="H399" s="17"/>
      <c r="I399" s="658"/>
      <c r="J399" s="17"/>
      <c r="K399" s="17"/>
      <c r="L399" s="17"/>
      <c r="M399" s="659"/>
      <c r="N399" s="657"/>
      <c r="O399" s="17"/>
      <c r="P399" s="658"/>
      <c r="Q399" s="659"/>
      <c r="R399" s="17"/>
      <c r="S399" s="660"/>
      <c r="T399" s="658"/>
      <c r="U399" s="658"/>
      <c r="V399" s="658"/>
      <c r="W399" s="17"/>
    </row>
    <row r="400">
      <c r="A400" s="17"/>
      <c r="B400" s="11"/>
      <c r="C400" s="17"/>
      <c r="D400" s="17"/>
      <c r="E400" s="17"/>
      <c r="F400" s="17"/>
      <c r="G400" s="17"/>
      <c r="H400" s="17"/>
      <c r="I400" s="658"/>
      <c r="J400" s="17"/>
      <c r="K400" s="17"/>
      <c r="L400" s="17"/>
      <c r="M400" s="659"/>
      <c r="N400" s="657"/>
      <c r="O400" s="17"/>
      <c r="P400" s="658"/>
      <c r="Q400" s="659"/>
      <c r="R400" s="17"/>
      <c r="S400" s="660"/>
      <c r="T400" s="658"/>
      <c r="U400" s="658"/>
      <c r="V400" s="658"/>
      <c r="W400" s="17"/>
    </row>
    <row r="401">
      <c r="A401" s="17"/>
      <c r="B401" s="11"/>
      <c r="C401" s="17"/>
      <c r="D401" s="17"/>
      <c r="E401" s="17"/>
      <c r="F401" s="17"/>
      <c r="G401" s="17"/>
      <c r="H401" s="17"/>
      <c r="I401" s="658"/>
      <c r="J401" s="17"/>
      <c r="K401" s="17"/>
      <c r="L401" s="17"/>
      <c r="M401" s="659"/>
      <c r="N401" s="657"/>
      <c r="O401" s="17"/>
      <c r="P401" s="658"/>
      <c r="Q401" s="659"/>
      <c r="R401" s="17"/>
      <c r="S401" s="660"/>
      <c r="T401" s="658"/>
      <c r="U401" s="658"/>
      <c r="V401" s="658"/>
      <c r="W401" s="17"/>
    </row>
    <row r="402">
      <c r="A402" s="17"/>
      <c r="B402" s="11"/>
      <c r="C402" s="17"/>
      <c r="D402" s="17"/>
      <c r="E402" s="17"/>
      <c r="F402" s="17"/>
      <c r="G402" s="17"/>
      <c r="H402" s="17"/>
      <c r="I402" s="658"/>
      <c r="J402" s="17"/>
      <c r="K402" s="17"/>
      <c r="L402" s="17"/>
      <c r="M402" s="659"/>
      <c r="N402" s="657"/>
      <c r="O402" s="17"/>
      <c r="P402" s="658"/>
      <c r="Q402" s="659"/>
      <c r="R402" s="17"/>
      <c r="S402" s="660"/>
      <c r="T402" s="658"/>
      <c r="U402" s="658"/>
      <c r="V402" s="658"/>
      <c r="W402" s="17"/>
    </row>
    <row r="403">
      <c r="A403" s="17"/>
      <c r="B403" s="11"/>
      <c r="C403" s="17"/>
      <c r="D403" s="17"/>
      <c r="E403" s="17"/>
      <c r="F403" s="17"/>
      <c r="G403" s="17"/>
      <c r="H403" s="17"/>
      <c r="I403" s="658"/>
      <c r="J403" s="17"/>
      <c r="K403" s="17"/>
      <c r="L403" s="17"/>
      <c r="M403" s="659"/>
      <c r="N403" s="657"/>
      <c r="O403" s="17"/>
      <c r="P403" s="658"/>
      <c r="Q403" s="659"/>
      <c r="R403" s="17"/>
      <c r="S403" s="660"/>
      <c r="T403" s="658"/>
      <c r="U403" s="658"/>
      <c r="V403" s="658"/>
      <c r="W403" s="17"/>
    </row>
    <row r="404">
      <c r="A404" s="17"/>
      <c r="B404" s="11"/>
      <c r="C404" s="17"/>
      <c r="D404" s="17"/>
      <c r="E404" s="17"/>
      <c r="F404" s="17"/>
      <c r="G404" s="17"/>
      <c r="H404" s="17"/>
      <c r="I404" s="658"/>
      <c r="J404" s="17"/>
      <c r="K404" s="17"/>
      <c r="L404" s="17"/>
      <c r="M404" s="659"/>
      <c r="N404" s="657"/>
      <c r="O404" s="17"/>
      <c r="P404" s="658"/>
      <c r="Q404" s="659"/>
      <c r="R404" s="17"/>
      <c r="S404" s="660"/>
      <c r="T404" s="658"/>
      <c r="U404" s="658"/>
      <c r="V404" s="658"/>
      <c r="W404" s="17"/>
    </row>
    <row r="405">
      <c r="A405" s="17"/>
      <c r="B405" s="11"/>
      <c r="C405" s="17"/>
      <c r="D405" s="17"/>
      <c r="E405" s="17"/>
      <c r="F405" s="17"/>
      <c r="G405" s="17"/>
      <c r="H405" s="17"/>
      <c r="I405" s="658"/>
      <c r="J405" s="17"/>
      <c r="K405" s="17"/>
      <c r="L405" s="17"/>
      <c r="M405" s="659"/>
      <c r="N405" s="657"/>
      <c r="O405" s="17"/>
      <c r="P405" s="658"/>
      <c r="Q405" s="659"/>
      <c r="R405" s="17"/>
      <c r="S405" s="660"/>
      <c r="T405" s="658"/>
      <c r="U405" s="658"/>
      <c r="V405" s="658"/>
      <c r="W405" s="17"/>
    </row>
    <row r="406">
      <c r="A406" s="17"/>
      <c r="B406" s="11"/>
      <c r="C406" s="17"/>
      <c r="D406" s="17"/>
      <c r="E406" s="17"/>
      <c r="F406" s="17"/>
      <c r="G406" s="17"/>
      <c r="H406" s="17"/>
      <c r="I406" s="658"/>
      <c r="J406" s="17"/>
      <c r="K406" s="17"/>
      <c r="L406" s="17"/>
      <c r="M406" s="659"/>
      <c r="N406" s="657"/>
      <c r="O406" s="17"/>
      <c r="P406" s="658"/>
      <c r="Q406" s="659"/>
      <c r="R406" s="17"/>
      <c r="S406" s="660"/>
      <c r="T406" s="658"/>
      <c r="U406" s="658"/>
      <c r="V406" s="658"/>
      <c r="W406" s="17"/>
    </row>
    <row r="407">
      <c r="A407" s="17"/>
      <c r="B407" s="11"/>
      <c r="C407" s="17"/>
      <c r="D407" s="17"/>
      <c r="E407" s="17"/>
      <c r="F407" s="17"/>
      <c r="G407" s="17"/>
      <c r="H407" s="17"/>
      <c r="I407" s="658"/>
      <c r="J407" s="17"/>
      <c r="K407" s="17"/>
      <c r="L407" s="17"/>
      <c r="M407" s="659"/>
      <c r="N407" s="657"/>
      <c r="O407" s="17"/>
      <c r="P407" s="658"/>
      <c r="Q407" s="659"/>
      <c r="R407" s="17"/>
      <c r="S407" s="660"/>
      <c r="T407" s="658"/>
      <c r="U407" s="658"/>
      <c r="V407" s="658"/>
      <c r="W407" s="17"/>
    </row>
    <row r="408">
      <c r="A408" s="17"/>
      <c r="B408" s="11"/>
      <c r="C408" s="17"/>
      <c r="D408" s="17"/>
      <c r="E408" s="17"/>
      <c r="F408" s="17"/>
      <c r="G408" s="17"/>
      <c r="H408" s="17"/>
      <c r="I408" s="658"/>
      <c r="J408" s="17"/>
      <c r="K408" s="17"/>
      <c r="L408" s="17"/>
      <c r="M408" s="659"/>
      <c r="N408" s="657"/>
      <c r="O408" s="17"/>
      <c r="P408" s="658"/>
      <c r="Q408" s="659"/>
      <c r="R408" s="17"/>
      <c r="S408" s="660"/>
      <c r="T408" s="658"/>
      <c r="U408" s="658"/>
      <c r="V408" s="658"/>
      <c r="W408" s="17"/>
    </row>
    <row r="409">
      <c r="A409" s="17"/>
      <c r="B409" s="11"/>
      <c r="C409" s="17"/>
      <c r="D409" s="17"/>
      <c r="E409" s="17"/>
      <c r="F409" s="17"/>
      <c r="G409" s="17"/>
      <c r="H409" s="17"/>
      <c r="I409" s="658"/>
      <c r="J409" s="17"/>
      <c r="K409" s="17"/>
      <c r="L409" s="17"/>
      <c r="M409" s="659"/>
      <c r="N409" s="657"/>
      <c r="O409" s="17"/>
      <c r="P409" s="658"/>
      <c r="Q409" s="659"/>
      <c r="R409" s="17"/>
      <c r="S409" s="660"/>
      <c r="T409" s="658"/>
      <c r="U409" s="658"/>
      <c r="V409" s="658"/>
      <c r="W409" s="17"/>
    </row>
    <row r="410">
      <c r="A410" s="17"/>
      <c r="B410" s="11"/>
      <c r="C410" s="17"/>
      <c r="D410" s="17"/>
      <c r="E410" s="17"/>
      <c r="F410" s="17"/>
      <c r="G410" s="17"/>
      <c r="H410" s="17"/>
      <c r="I410" s="658"/>
      <c r="J410" s="17"/>
      <c r="K410" s="17"/>
      <c r="L410" s="17"/>
      <c r="M410" s="659"/>
      <c r="N410" s="657"/>
      <c r="O410" s="17"/>
      <c r="P410" s="658"/>
      <c r="Q410" s="659"/>
      <c r="R410" s="17"/>
      <c r="S410" s="660"/>
      <c r="T410" s="658"/>
      <c r="U410" s="658"/>
      <c r="V410" s="658"/>
      <c r="W410" s="17"/>
    </row>
    <row r="411">
      <c r="A411" s="17"/>
      <c r="B411" s="11"/>
      <c r="C411" s="17"/>
      <c r="D411" s="17"/>
      <c r="E411" s="17"/>
      <c r="F411" s="17"/>
      <c r="G411" s="17"/>
      <c r="H411" s="17"/>
      <c r="I411" s="658"/>
      <c r="J411" s="17"/>
      <c r="K411" s="17"/>
      <c r="L411" s="17"/>
      <c r="M411" s="659"/>
      <c r="N411" s="657"/>
      <c r="O411" s="17"/>
      <c r="P411" s="658"/>
      <c r="Q411" s="659"/>
      <c r="R411" s="17"/>
      <c r="S411" s="660"/>
      <c r="T411" s="658"/>
      <c r="U411" s="658"/>
      <c r="V411" s="658"/>
      <c r="W411" s="17"/>
    </row>
    <row r="412">
      <c r="A412" s="17"/>
      <c r="B412" s="11"/>
      <c r="C412" s="17"/>
      <c r="D412" s="17"/>
      <c r="E412" s="17"/>
      <c r="F412" s="17"/>
      <c r="G412" s="17"/>
      <c r="H412" s="17"/>
      <c r="I412" s="658"/>
      <c r="J412" s="17"/>
      <c r="K412" s="17"/>
      <c r="L412" s="17"/>
      <c r="M412" s="659"/>
      <c r="N412" s="657"/>
      <c r="O412" s="17"/>
      <c r="P412" s="658"/>
      <c r="Q412" s="659"/>
      <c r="R412" s="17"/>
      <c r="S412" s="660"/>
      <c r="T412" s="658"/>
      <c r="U412" s="658"/>
      <c r="V412" s="658"/>
      <c r="W412" s="17"/>
    </row>
    <row r="413">
      <c r="A413" s="17"/>
      <c r="B413" s="11"/>
      <c r="C413" s="17"/>
      <c r="D413" s="17"/>
      <c r="E413" s="17"/>
      <c r="F413" s="17"/>
      <c r="G413" s="17"/>
      <c r="H413" s="17"/>
      <c r="I413" s="658"/>
      <c r="J413" s="17"/>
      <c r="K413" s="17"/>
      <c r="L413" s="17"/>
      <c r="M413" s="659"/>
      <c r="N413" s="657"/>
      <c r="O413" s="17"/>
      <c r="P413" s="658"/>
      <c r="Q413" s="659"/>
      <c r="R413" s="17"/>
      <c r="S413" s="660"/>
      <c r="T413" s="658"/>
      <c r="U413" s="658"/>
      <c r="V413" s="658"/>
      <c r="W413" s="17"/>
    </row>
    <row r="414">
      <c r="A414" s="17"/>
      <c r="B414" s="11"/>
      <c r="C414" s="17"/>
      <c r="D414" s="17"/>
      <c r="E414" s="17"/>
      <c r="F414" s="17"/>
      <c r="G414" s="17"/>
      <c r="H414" s="17"/>
      <c r="I414" s="658"/>
      <c r="J414" s="17"/>
      <c r="K414" s="17"/>
      <c r="L414" s="17"/>
      <c r="M414" s="659"/>
      <c r="N414" s="657"/>
      <c r="O414" s="17"/>
      <c r="P414" s="658"/>
      <c r="Q414" s="659"/>
      <c r="R414" s="17"/>
      <c r="S414" s="660"/>
      <c r="T414" s="658"/>
      <c r="U414" s="658"/>
      <c r="V414" s="658"/>
      <c r="W414" s="17"/>
    </row>
    <row r="415">
      <c r="A415" s="17"/>
      <c r="B415" s="11"/>
      <c r="C415" s="17"/>
      <c r="D415" s="17"/>
      <c r="E415" s="17"/>
      <c r="F415" s="17"/>
      <c r="G415" s="17"/>
      <c r="H415" s="17"/>
      <c r="I415" s="658"/>
      <c r="J415" s="17"/>
      <c r="K415" s="17"/>
      <c r="L415" s="17"/>
      <c r="M415" s="659"/>
      <c r="N415" s="657"/>
      <c r="O415" s="17"/>
      <c r="P415" s="658"/>
      <c r="Q415" s="659"/>
      <c r="R415" s="17"/>
      <c r="S415" s="660"/>
      <c r="T415" s="658"/>
      <c r="U415" s="658"/>
      <c r="V415" s="658"/>
      <c r="W415" s="17"/>
    </row>
    <row r="416">
      <c r="A416" s="17"/>
      <c r="B416" s="11"/>
      <c r="C416" s="17"/>
      <c r="D416" s="17"/>
      <c r="E416" s="17"/>
      <c r="F416" s="17"/>
      <c r="G416" s="17"/>
      <c r="H416" s="17"/>
      <c r="I416" s="658"/>
      <c r="J416" s="17"/>
      <c r="K416" s="17"/>
      <c r="L416" s="17"/>
      <c r="M416" s="659"/>
      <c r="N416" s="657"/>
      <c r="O416" s="17"/>
      <c r="P416" s="658"/>
      <c r="Q416" s="659"/>
      <c r="R416" s="17"/>
      <c r="S416" s="660"/>
      <c r="T416" s="658"/>
      <c r="U416" s="658"/>
      <c r="V416" s="658"/>
      <c r="W416" s="17"/>
    </row>
    <row r="417">
      <c r="A417" s="17"/>
      <c r="B417" s="11"/>
      <c r="C417" s="17"/>
      <c r="D417" s="17"/>
      <c r="E417" s="17"/>
      <c r="F417" s="17"/>
      <c r="G417" s="17"/>
      <c r="H417" s="17"/>
      <c r="I417" s="658"/>
      <c r="J417" s="17"/>
      <c r="K417" s="17"/>
      <c r="L417" s="17"/>
      <c r="M417" s="659"/>
      <c r="N417" s="657"/>
      <c r="O417" s="17"/>
      <c r="P417" s="658"/>
      <c r="Q417" s="659"/>
      <c r="R417" s="17"/>
      <c r="S417" s="660"/>
      <c r="T417" s="658"/>
      <c r="U417" s="658"/>
      <c r="V417" s="658"/>
      <c r="W417" s="17"/>
    </row>
    <row r="418">
      <c r="A418" s="17"/>
      <c r="B418" s="11"/>
      <c r="C418" s="17"/>
      <c r="D418" s="17"/>
      <c r="E418" s="17"/>
      <c r="F418" s="17"/>
      <c r="G418" s="17"/>
      <c r="H418" s="17"/>
      <c r="I418" s="658"/>
      <c r="J418" s="17"/>
      <c r="K418" s="17"/>
      <c r="L418" s="17"/>
      <c r="M418" s="659"/>
      <c r="N418" s="657"/>
      <c r="O418" s="17"/>
      <c r="P418" s="658"/>
      <c r="Q418" s="659"/>
      <c r="R418" s="17"/>
      <c r="S418" s="660"/>
      <c r="T418" s="658"/>
      <c r="U418" s="658"/>
      <c r="V418" s="658"/>
      <c r="W418" s="17"/>
    </row>
    <row r="419">
      <c r="A419" s="17"/>
      <c r="B419" s="11"/>
      <c r="C419" s="17"/>
      <c r="D419" s="17"/>
      <c r="E419" s="17"/>
      <c r="F419" s="17"/>
      <c r="G419" s="17"/>
      <c r="H419" s="17"/>
      <c r="I419" s="658"/>
      <c r="J419" s="17"/>
      <c r="K419" s="17"/>
      <c r="L419" s="17"/>
      <c r="M419" s="659"/>
      <c r="N419" s="657"/>
      <c r="O419" s="17"/>
      <c r="P419" s="658"/>
      <c r="Q419" s="659"/>
      <c r="R419" s="17"/>
      <c r="S419" s="660"/>
      <c r="T419" s="658"/>
      <c r="U419" s="658"/>
      <c r="V419" s="658"/>
      <c r="W419" s="17"/>
    </row>
    <row r="420">
      <c r="A420" s="17"/>
      <c r="B420" s="11"/>
      <c r="C420" s="17"/>
      <c r="D420" s="17"/>
      <c r="E420" s="17"/>
      <c r="F420" s="17"/>
      <c r="G420" s="17"/>
      <c r="H420" s="17"/>
      <c r="I420" s="658"/>
      <c r="J420" s="17"/>
      <c r="K420" s="17"/>
      <c r="L420" s="17"/>
      <c r="M420" s="659"/>
      <c r="N420" s="657"/>
      <c r="O420" s="17"/>
      <c r="P420" s="658"/>
      <c r="Q420" s="659"/>
      <c r="R420" s="17"/>
      <c r="S420" s="660"/>
      <c r="T420" s="658"/>
      <c r="U420" s="658"/>
      <c r="V420" s="658"/>
      <c r="W420" s="17"/>
    </row>
    <row r="421">
      <c r="A421" s="17"/>
      <c r="B421" s="11"/>
      <c r="C421" s="17"/>
      <c r="D421" s="17"/>
      <c r="E421" s="17"/>
      <c r="F421" s="17"/>
      <c r="G421" s="17"/>
      <c r="H421" s="17"/>
      <c r="I421" s="658"/>
      <c r="J421" s="17"/>
      <c r="K421" s="17"/>
      <c r="L421" s="17"/>
      <c r="M421" s="659"/>
      <c r="N421" s="657"/>
      <c r="O421" s="17"/>
      <c r="P421" s="658"/>
      <c r="Q421" s="659"/>
      <c r="R421" s="17"/>
      <c r="S421" s="660"/>
      <c r="T421" s="658"/>
      <c r="U421" s="658"/>
      <c r="V421" s="658"/>
      <c r="W421" s="17"/>
    </row>
    <row r="422">
      <c r="A422" s="17"/>
      <c r="B422" s="11"/>
      <c r="C422" s="17"/>
      <c r="D422" s="17"/>
      <c r="E422" s="17"/>
      <c r="F422" s="17"/>
      <c r="G422" s="17"/>
      <c r="H422" s="17"/>
      <c r="I422" s="658"/>
      <c r="J422" s="17"/>
      <c r="K422" s="17"/>
      <c r="L422" s="17"/>
      <c r="M422" s="659"/>
      <c r="N422" s="657"/>
      <c r="O422" s="17"/>
      <c r="P422" s="658"/>
      <c r="Q422" s="659"/>
      <c r="R422" s="17"/>
      <c r="S422" s="660"/>
      <c r="T422" s="658"/>
      <c r="U422" s="658"/>
      <c r="V422" s="658"/>
      <c r="W422" s="17"/>
    </row>
    <row r="423">
      <c r="A423" s="17"/>
      <c r="B423" s="11"/>
      <c r="C423" s="17"/>
      <c r="D423" s="17"/>
      <c r="E423" s="17"/>
      <c r="F423" s="17"/>
      <c r="G423" s="17"/>
      <c r="H423" s="17"/>
      <c r="I423" s="658"/>
      <c r="J423" s="17"/>
      <c r="K423" s="17"/>
      <c r="L423" s="17"/>
      <c r="M423" s="659"/>
      <c r="N423" s="657"/>
      <c r="O423" s="17"/>
      <c r="P423" s="658"/>
      <c r="Q423" s="659"/>
      <c r="R423" s="17"/>
      <c r="S423" s="660"/>
      <c r="T423" s="658"/>
      <c r="U423" s="658"/>
      <c r="V423" s="658"/>
      <c r="W423" s="17"/>
    </row>
    <row r="424">
      <c r="A424" s="17"/>
      <c r="B424" s="11"/>
      <c r="C424" s="17"/>
      <c r="D424" s="17"/>
      <c r="E424" s="17"/>
      <c r="F424" s="17"/>
      <c r="G424" s="17"/>
      <c r="H424" s="17"/>
      <c r="I424" s="658"/>
      <c r="J424" s="17"/>
      <c r="K424" s="17"/>
      <c r="L424" s="17"/>
      <c r="M424" s="659"/>
      <c r="N424" s="657"/>
      <c r="O424" s="17"/>
      <c r="P424" s="658"/>
      <c r="Q424" s="659"/>
      <c r="R424" s="17"/>
      <c r="S424" s="660"/>
      <c r="T424" s="658"/>
      <c r="U424" s="658"/>
      <c r="V424" s="658"/>
      <c r="W424" s="17"/>
    </row>
    <row r="425">
      <c r="A425" s="17"/>
      <c r="B425" s="11"/>
      <c r="C425" s="17"/>
      <c r="D425" s="17"/>
      <c r="E425" s="17"/>
      <c r="F425" s="17"/>
      <c r="G425" s="17"/>
      <c r="H425" s="17"/>
      <c r="I425" s="658"/>
      <c r="J425" s="17"/>
      <c r="K425" s="17"/>
      <c r="L425" s="17"/>
      <c r="M425" s="659"/>
      <c r="N425" s="657"/>
      <c r="O425" s="17"/>
      <c r="P425" s="658"/>
      <c r="Q425" s="659"/>
      <c r="R425" s="17"/>
      <c r="S425" s="660"/>
      <c r="T425" s="658"/>
      <c r="U425" s="658"/>
      <c r="V425" s="658"/>
      <c r="W425" s="17"/>
    </row>
    <row r="426">
      <c r="A426" s="17"/>
      <c r="B426" s="11"/>
      <c r="C426" s="17"/>
      <c r="D426" s="17"/>
      <c r="E426" s="17"/>
      <c r="F426" s="17"/>
      <c r="G426" s="17"/>
      <c r="H426" s="17"/>
      <c r="I426" s="658"/>
      <c r="J426" s="17"/>
      <c r="K426" s="17"/>
      <c r="L426" s="17"/>
      <c r="M426" s="659"/>
      <c r="N426" s="657"/>
      <c r="O426" s="17"/>
      <c r="P426" s="658"/>
      <c r="Q426" s="659"/>
      <c r="R426" s="17"/>
      <c r="S426" s="660"/>
      <c r="T426" s="658"/>
      <c r="U426" s="658"/>
      <c r="V426" s="658"/>
      <c r="W426" s="17"/>
    </row>
    <row r="427">
      <c r="A427" s="17"/>
      <c r="B427" s="11"/>
      <c r="C427" s="17"/>
      <c r="D427" s="17"/>
      <c r="E427" s="17"/>
      <c r="F427" s="17"/>
      <c r="G427" s="17"/>
      <c r="H427" s="17"/>
      <c r="I427" s="658"/>
      <c r="J427" s="17"/>
      <c r="K427" s="17"/>
      <c r="L427" s="17"/>
      <c r="M427" s="659"/>
      <c r="N427" s="657"/>
      <c r="O427" s="17"/>
      <c r="P427" s="658"/>
      <c r="Q427" s="659"/>
      <c r="R427" s="17"/>
      <c r="S427" s="660"/>
      <c r="T427" s="658"/>
      <c r="U427" s="658"/>
      <c r="V427" s="658"/>
      <c r="W427" s="17"/>
    </row>
    <row r="428">
      <c r="A428" s="17"/>
      <c r="B428" s="11"/>
      <c r="C428" s="17"/>
      <c r="D428" s="17"/>
      <c r="E428" s="17"/>
      <c r="F428" s="17"/>
      <c r="G428" s="17"/>
      <c r="H428" s="17"/>
      <c r="I428" s="658"/>
      <c r="J428" s="17"/>
      <c r="K428" s="17"/>
      <c r="L428" s="17"/>
      <c r="M428" s="659"/>
      <c r="N428" s="657"/>
      <c r="O428" s="17"/>
      <c r="P428" s="658"/>
      <c r="Q428" s="659"/>
      <c r="R428" s="17"/>
      <c r="S428" s="660"/>
      <c r="T428" s="658"/>
      <c r="U428" s="658"/>
      <c r="V428" s="658"/>
      <c r="W428" s="17"/>
    </row>
    <row r="429">
      <c r="A429" s="17"/>
      <c r="B429" s="11"/>
      <c r="C429" s="17"/>
      <c r="D429" s="17"/>
      <c r="E429" s="17"/>
      <c r="F429" s="17"/>
      <c r="G429" s="17"/>
      <c r="H429" s="17"/>
      <c r="I429" s="658"/>
      <c r="J429" s="17"/>
      <c r="K429" s="17"/>
      <c r="L429" s="17"/>
      <c r="M429" s="659"/>
      <c r="N429" s="657"/>
      <c r="O429" s="17"/>
      <c r="P429" s="658"/>
      <c r="Q429" s="659"/>
      <c r="R429" s="17"/>
      <c r="S429" s="660"/>
      <c r="T429" s="658"/>
      <c r="U429" s="658"/>
      <c r="V429" s="658"/>
      <c r="W429" s="17"/>
    </row>
    <row r="430">
      <c r="A430" s="17"/>
      <c r="B430" s="11"/>
      <c r="C430" s="17"/>
      <c r="D430" s="17"/>
      <c r="E430" s="17"/>
      <c r="F430" s="17"/>
      <c r="G430" s="17"/>
      <c r="H430" s="17"/>
      <c r="I430" s="658"/>
      <c r="J430" s="17"/>
      <c r="K430" s="17"/>
      <c r="L430" s="17"/>
      <c r="M430" s="659"/>
      <c r="N430" s="657"/>
      <c r="O430" s="17"/>
      <c r="P430" s="658"/>
      <c r="Q430" s="659"/>
      <c r="R430" s="17"/>
      <c r="S430" s="660"/>
      <c r="T430" s="658"/>
      <c r="U430" s="658"/>
      <c r="V430" s="658"/>
      <c r="W430" s="17"/>
    </row>
    <row r="431">
      <c r="A431" s="17"/>
      <c r="B431" s="11"/>
      <c r="C431" s="17"/>
      <c r="D431" s="17"/>
      <c r="E431" s="17"/>
      <c r="F431" s="17"/>
      <c r="G431" s="17"/>
      <c r="H431" s="17"/>
      <c r="I431" s="658"/>
      <c r="J431" s="17"/>
      <c r="K431" s="17"/>
      <c r="L431" s="17"/>
      <c r="M431" s="659"/>
      <c r="N431" s="657"/>
      <c r="O431" s="17"/>
      <c r="P431" s="658"/>
      <c r="Q431" s="659"/>
      <c r="R431" s="17"/>
      <c r="S431" s="660"/>
      <c r="T431" s="658"/>
      <c r="U431" s="658"/>
      <c r="V431" s="658"/>
      <c r="W431" s="17"/>
    </row>
    <row r="432">
      <c r="A432" s="17"/>
      <c r="B432" s="11"/>
      <c r="C432" s="17"/>
      <c r="D432" s="17"/>
      <c r="E432" s="17"/>
      <c r="F432" s="17"/>
      <c r="G432" s="17"/>
      <c r="H432" s="17"/>
      <c r="I432" s="658"/>
      <c r="J432" s="17"/>
      <c r="K432" s="17"/>
      <c r="L432" s="17"/>
      <c r="M432" s="659"/>
      <c r="N432" s="657"/>
      <c r="O432" s="17"/>
      <c r="P432" s="658"/>
      <c r="Q432" s="659"/>
      <c r="R432" s="17"/>
      <c r="S432" s="660"/>
      <c r="T432" s="658"/>
      <c r="U432" s="658"/>
      <c r="V432" s="658"/>
      <c r="W432" s="17"/>
    </row>
    <row r="433">
      <c r="A433" s="17"/>
      <c r="B433" s="11"/>
      <c r="C433" s="17"/>
      <c r="D433" s="17"/>
      <c r="E433" s="17"/>
      <c r="F433" s="17"/>
      <c r="G433" s="17"/>
      <c r="H433" s="17"/>
      <c r="I433" s="658"/>
      <c r="J433" s="17"/>
      <c r="K433" s="17"/>
      <c r="L433" s="17"/>
      <c r="M433" s="659"/>
      <c r="N433" s="657"/>
      <c r="O433" s="17"/>
      <c r="P433" s="658"/>
      <c r="Q433" s="659"/>
      <c r="R433" s="17"/>
      <c r="S433" s="660"/>
      <c r="T433" s="658"/>
      <c r="U433" s="658"/>
      <c r="V433" s="658"/>
      <c r="W433" s="17"/>
    </row>
    <row r="434">
      <c r="A434" s="17"/>
      <c r="B434" s="11"/>
      <c r="C434" s="17"/>
      <c r="D434" s="17"/>
      <c r="E434" s="17"/>
      <c r="F434" s="17"/>
      <c r="G434" s="17"/>
      <c r="H434" s="17"/>
      <c r="I434" s="658"/>
      <c r="J434" s="17"/>
      <c r="K434" s="17"/>
      <c r="L434" s="17"/>
      <c r="M434" s="659"/>
      <c r="N434" s="657"/>
      <c r="O434" s="17"/>
      <c r="P434" s="658"/>
      <c r="Q434" s="659"/>
      <c r="R434" s="17"/>
      <c r="S434" s="660"/>
      <c r="T434" s="658"/>
      <c r="U434" s="658"/>
      <c r="V434" s="658"/>
      <c r="W434" s="17"/>
    </row>
    <row r="435">
      <c r="A435" s="17"/>
      <c r="B435" s="11"/>
      <c r="C435" s="17"/>
      <c r="D435" s="17"/>
      <c r="E435" s="17"/>
      <c r="F435" s="17"/>
      <c r="G435" s="17"/>
      <c r="H435" s="17"/>
      <c r="I435" s="658"/>
      <c r="J435" s="17"/>
      <c r="K435" s="17"/>
      <c r="L435" s="17"/>
      <c r="M435" s="659"/>
      <c r="N435" s="657"/>
      <c r="O435" s="17"/>
      <c r="P435" s="658"/>
      <c r="Q435" s="659"/>
      <c r="R435" s="17"/>
      <c r="S435" s="660"/>
      <c r="T435" s="658"/>
      <c r="U435" s="658"/>
      <c r="V435" s="658"/>
      <c r="W435" s="17"/>
    </row>
    <row r="436">
      <c r="A436" s="17"/>
      <c r="B436" s="11"/>
      <c r="C436" s="17"/>
      <c r="D436" s="17"/>
      <c r="E436" s="17"/>
      <c r="F436" s="17"/>
      <c r="G436" s="17"/>
      <c r="H436" s="17"/>
      <c r="I436" s="658"/>
      <c r="J436" s="17"/>
      <c r="K436" s="17"/>
      <c r="L436" s="17"/>
      <c r="M436" s="659"/>
      <c r="N436" s="657"/>
      <c r="O436" s="17"/>
      <c r="P436" s="658"/>
      <c r="Q436" s="659"/>
      <c r="R436" s="17"/>
      <c r="S436" s="660"/>
      <c r="T436" s="658"/>
      <c r="U436" s="658"/>
      <c r="V436" s="658"/>
      <c r="W436" s="17"/>
    </row>
    <row r="437">
      <c r="A437" s="17"/>
      <c r="B437" s="11"/>
      <c r="C437" s="17"/>
      <c r="D437" s="17"/>
      <c r="E437" s="17"/>
      <c r="F437" s="17"/>
      <c r="G437" s="17"/>
      <c r="H437" s="17"/>
      <c r="I437" s="658"/>
      <c r="J437" s="17"/>
      <c r="K437" s="17"/>
      <c r="L437" s="17"/>
      <c r="M437" s="659"/>
      <c r="N437" s="657"/>
      <c r="O437" s="17"/>
      <c r="P437" s="658"/>
      <c r="Q437" s="659"/>
      <c r="R437" s="17"/>
      <c r="S437" s="660"/>
      <c r="T437" s="658"/>
      <c r="U437" s="658"/>
      <c r="V437" s="658"/>
      <c r="W437" s="17"/>
    </row>
    <row r="438">
      <c r="A438" s="17"/>
      <c r="B438" s="11"/>
      <c r="C438" s="17"/>
      <c r="D438" s="17"/>
      <c r="E438" s="17"/>
      <c r="F438" s="17"/>
      <c r="G438" s="17"/>
      <c r="H438" s="17"/>
      <c r="I438" s="658"/>
      <c r="J438" s="17"/>
      <c r="K438" s="17"/>
      <c r="L438" s="17"/>
      <c r="M438" s="659"/>
      <c r="N438" s="657"/>
      <c r="O438" s="17"/>
      <c r="P438" s="658"/>
      <c r="Q438" s="659"/>
      <c r="R438" s="17"/>
      <c r="S438" s="660"/>
      <c r="T438" s="658"/>
      <c r="U438" s="658"/>
      <c r="V438" s="658"/>
      <c r="W438" s="17"/>
    </row>
    <row r="439">
      <c r="A439" s="17"/>
      <c r="B439" s="11"/>
      <c r="C439" s="17"/>
      <c r="D439" s="17"/>
      <c r="E439" s="17"/>
      <c r="F439" s="17"/>
      <c r="G439" s="17"/>
      <c r="H439" s="17"/>
      <c r="I439" s="658"/>
      <c r="J439" s="17"/>
      <c r="K439" s="17"/>
      <c r="L439" s="17"/>
      <c r="M439" s="659"/>
      <c r="N439" s="657"/>
      <c r="O439" s="17"/>
      <c r="P439" s="658"/>
      <c r="Q439" s="659"/>
      <c r="R439" s="17"/>
      <c r="S439" s="660"/>
      <c r="T439" s="658"/>
      <c r="U439" s="658"/>
      <c r="V439" s="658"/>
      <c r="W439" s="17"/>
    </row>
    <row r="440">
      <c r="A440" s="17"/>
      <c r="B440" s="11"/>
      <c r="C440" s="17"/>
      <c r="D440" s="17"/>
      <c r="E440" s="17"/>
      <c r="F440" s="17"/>
      <c r="G440" s="17"/>
      <c r="H440" s="17"/>
      <c r="I440" s="658"/>
      <c r="J440" s="17"/>
      <c r="K440" s="17"/>
      <c r="L440" s="17"/>
      <c r="M440" s="659"/>
      <c r="N440" s="657"/>
      <c r="O440" s="17"/>
      <c r="P440" s="658"/>
      <c r="Q440" s="659"/>
      <c r="R440" s="17"/>
      <c r="S440" s="660"/>
      <c r="T440" s="658"/>
      <c r="U440" s="658"/>
      <c r="V440" s="658"/>
      <c r="W440" s="17"/>
    </row>
    <row r="441">
      <c r="A441" s="17"/>
      <c r="B441" s="11"/>
      <c r="C441" s="17"/>
      <c r="D441" s="17"/>
      <c r="E441" s="17"/>
      <c r="F441" s="17"/>
      <c r="G441" s="17"/>
      <c r="H441" s="17"/>
      <c r="I441" s="658"/>
      <c r="J441" s="17"/>
      <c r="K441" s="17"/>
      <c r="L441" s="17"/>
      <c r="M441" s="659"/>
      <c r="N441" s="657"/>
      <c r="O441" s="17"/>
      <c r="P441" s="658"/>
      <c r="Q441" s="659"/>
      <c r="R441" s="17"/>
      <c r="S441" s="660"/>
      <c r="T441" s="658"/>
      <c r="U441" s="658"/>
      <c r="V441" s="658"/>
      <c r="W441" s="17"/>
    </row>
    <row r="442">
      <c r="A442" s="17"/>
      <c r="B442" s="11"/>
      <c r="C442" s="17"/>
      <c r="D442" s="17"/>
      <c r="E442" s="17"/>
      <c r="F442" s="17"/>
      <c r="G442" s="17"/>
      <c r="H442" s="17"/>
      <c r="I442" s="658"/>
      <c r="J442" s="17"/>
      <c r="K442" s="17"/>
      <c r="L442" s="17"/>
      <c r="M442" s="659"/>
      <c r="N442" s="657"/>
      <c r="O442" s="17"/>
      <c r="P442" s="658"/>
      <c r="Q442" s="659"/>
      <c r="R442" s="17"/>
      <c r="S442" s="660"/>
      <c r="T442" s="658"/>
      <c r="U442" s="658"/>
      <c r="V442" s="658"/>
      <c r="W442" s="17"/>
    </row>
    <row r="443">
      <c r="A443" s="17"/>
      <c r="B443" s="11"/>
      <c r="C443" s="17"/>
      <c r="D443" s="17"/>
      <c r="E443" s="17"/>
      <c r="F443" s="17"/>
      <c r="G443" s="17"/>
      <c r="H443" s="17"/>
      <c r="I443" s="658"/>
      <c r="J443" s="17"/>
      <c r="K443" s="17"/>
      <c r="L443" s="17"/>
      <c r="M443" s="659"/>
      <c r="N443" s="657"/>
      <c r="O443" s="17"/>
      <c r="P443" s="658"/>
      <c r="Q443" s="659"/>
      <c r="R443" s="17"/>
      <c r="S443" s="660"/>
      <c r="T443" s="658"/>
      <c r="U443" s="658"/>
      <c r="V443" s="658"/>
      <c r="W443" s="17"/>
    </row>
    <row r="444">
      <c r="A444" s="17"/>
      <c r="B444" s="11"/>
      <c r="C444" s="17"/>
      <c r="D444" s="17"/>
      <c r="E444" s="17"/>
      <c r="F444" s="17"/>
      <c r="G444" s="17"/>
      <c r="H444" s="17"/>
      <c r="I444" s="658"/>
      <c r="J444" s="17"/>
      <c r="K444" s="17"/>
      <c r="L444" s="17"/>
      <c r="M444" s="659"/>
      <c r="N444" s="657"/>
      <c r="O444" s="17"/>
      <c r="P444" s="658"/>
      <c r="Q444" s="659"/>
      <c r="R444" s="17"/>
      <c r="S444" s="660"/>
      <c r="T444" s="658"/>
      <c r="U444" s="658"/>
      <c r="V444" s="658"/>
      <c r="W444" s="17"/>
    </row>
    <row r="445">
      <c r="A445" s="17"/>
      <c r="B445" s="11"/>
      <c r="C445" s="17"/>
      <c r="D445" s="17"/>
      <c r="E445" s="17"/>
      <c r="F445" s="17"/>
      <c r="G445" s="17"/>
      <c r="H445" s="17"/>
      <c r="I445" s="658"/>
      <c r="J445" s="17"/>
      <c r="K445" s="17"/>
      <c r="L445" s="17"/>
      <c r="M445" s="659"/>
      <c r="N445" s="657"/>
      <c r="O445" s="17"/>
      <c r="P445" s="658"/>
      <c r="Q445" s="659"/>
      <c r="R445" s="17"/>
      <c r="S445" s="660"/>
      <c r="T445" s="658"/>
      <c r="U445" s="658"/>
      <c r="V445" s="658"/>
      <c r="W445" s="17"/>
    </row>
    <row r="446">
      <c r="A446" s="17"/>
      <c r="B446" s="11"/>
      <c r="C446" s="17"/>
      <c r="D446" s="17"/>
      <c r="E446" s="17"/>
      <c r="F446" s="17"/>
      <c r="G446" s="17"/>
      <c r="H446" s="17"/>
      <c r="I446" s="658"/>
      <c r="J446" s="17"/>
      <c r="K446" s="17"/>
      <c r="L446" s="17"/>
      <c r="M446" s="659"/>
      <c r="N446" s="657"/>
      <c r="O446" s="17"/>
      <c r="P446" s="658"/>
      <c r="Q446" s="659"/>
      <c r="R446" s="17"/>
      <c r="S446" s="660"/>
      <c r="T446" s="658"/>
      <c r="U446" s="658"/>
      <c r="V446" s="658"/>
      <c r="W446" s="17"/>
    </row>
    <row r="447">
      <c r="A447" s="17"/>
      <c r="B447" s="11"/>
      <c r="C447" s="17"/>
      <c r="D447" s="17"/>
      <c r="E447" s="17"/>
      <c r="F447" s="17"/>
      <c r="G447" s="17"/>
      <c r="H447" s="17"/>
      <c r="I447" s="658"/>
      <c r="J447" s="17"/>
      <c r="K447" s="17"/>
      <c r="L447" s="17"/>
      <c r="M447" s="659"/>
      <c r="N447" s="657"/>
      <c r="O447" s="17"/>
      <c r="P447" s="658"/>
      <c r="Q447" s="659"/>
      <c r="R447" s="17"/>
      <c r="S447" s="660"/>
      <c r="T447" s="658"/>
      <c r="U447" s="658"/>
      <c r="V447" s="658"/>
      <c r="W447" s="17"/>
    </row>
    <row r="448">
      <c r="A448" s="17"/>
      <c r="B448" s="11"/>
      <c r="C448" s="17"/>
      <c r="D448" s="17"/>
      <c r="E448" s="17"/>
      <c r="F448" s="17"/>
      <c r="G448" s="17"/>
      <c r="H448" s="17"/>
      <c r="I448" s="658"/>
      <c r="J448" s="17"/>
      <c r="K448" s="17"/>
      <c r="L448" s="17"/>
      <c r="M448" s="659"/>
      <c r="N448" s="657"/>
      <c r="O448" s="17"/>
      <c r="P448" s="658"/>
      <c r="Q448" s="659"/>
      <c r="R448" s="17"/>
      <c r="S448" s="660"/>
      <c r="T448" s="658"/>
      <c r="U448" s="658"/>
      <c r="V448" s="658"/>
      <c r="W448" s="17"/>
    </row>
    <row r="449">
      <c r="A449" s="17"/>
      <c r="B449" s="11"/>
      <c r="C449" s="17"/>
      <c r="D449" s="17"/>
      <c r="E449" s="17"/>
      <c r="F449" s="17"/>
      <c r="G449" s="17"/>
      <c r="H449" s="17"/>
      <c r="I449" s="658"/>
      <c r="J449" s="17"/>
      <c r="K449" s="17"/>
      <c r="L449" s="17"/>
      <c r="M449" s="659"/>
      <c r="N449" s="657"/>
      <c r="O449" s="17"/>
      <c r="P449" s="658"/>
      <c r="Q449" s="659"/>
      <c r="R449" s="17"/>
      <c r="S449" s="660"/>
      <c r="T449" s="658"/>
      <c r="U449" s="658"/>
      <c r="V449" s="658"/>
      <c r="W449" s="17"/>
    </row>
    <row r="450">
      <c r="A450" s="17"/>
      <c r="B450" s="11"/>
      <c r="C450" s="17"/>
      <c r="D450" s="17"/>
      <c r="E450" s="17"/>
      <c r="F450" s="17"/>
      <c r="G450" s="17"/>
      <c r="H450" s="17"/>
      <c r="I450" s="658"/>
      <c r="J450" s="17"/>
      <c r="K450" s="17"/>
      <c r="L450" s="17"/>
      <c r="M450" s="659"/>
      <c r="N450" s="657"/>
      <c r="O450" s="17"/>
      <c r="P450" s="658"/>
      <c r="Q450" s="659"/>
      <c r="R450" s="17"/>
      <c r="S450" s="660"/>
      <c r="T450" s="658"/>
      <c r="U450" s="658"/>
      <c r="V450" s="658"/>
      <c r="W450" s="17"/>
    </row>
    <row r="451">
      <c r="A451" s="17"/>
      <c r="B451" s="11"/>
      <c r="C451" s="17"/>
      <c r="D451" s="17"/>
      <c r="E451" s="17"/>
      <c r="F451" s="17"/>
      <c r="G451" s="17"/>
      <c r="H451" s="17"/>
      <c r="I451" s="658"/>
      <c r="J451" s="17"/>
      <c r="K451" s="17"/>
      <c r="L451" s="17"/>
      <c r="M451" s="659"/>
      <c r="N451" s="657"/>
      <c r="O451" s="17"/>
      <c r="P451" s="658"/>
      <c r="Q451" s="659"/>
      <c r="R451" s="17"/>
      <c r="S451" s="660"/>
      <c r="T451" s="658"/>
      <c r="U451" s="658"/>
      <c r="V451" s="658"/>
      <c r="W451" s="17"/>
    </row>
    <row r="452">
      <c r="A452" s="17"/>
      <c r="B452" s="11"/>
      <c r="C452" s="17"/>
      <c r="D452" s="17"/>
      <c r="E452" s="17"/>
      <c r="F452" s="17"/>
      <c r="G452" s="17"/>
      <c r="H452" s="17"/>
      <c r="I452" s="658"/>
      <c r="J452" s="17"/>
      <c r="K452" s="17"/>
      <c r="L452" s="17"/>
      <c r="M452" s="659"/>
      <c r="N452" s="657"/>
      <c r="O452" s="17"/>
      <c r="P452" s="658"/>
      <c r="Q452" s="659"/>
      <c r="R452" s="17"/>
      <c r="S452" s="660"/>
      <c r="T452" s="658"/>
      <c r="U452" s="658"/>
      <c r="V452" s="658"/>
      <c r="W452" s="17"/>
    </row>
    <row r="453">
      <c r="A453" s="17"/>
      <c r="B453" s="11"/>
      <c r="C453" s="17"/>
      <c r="D453" s="17"/>
      <c r="E453" s="17"/>
      <c r="F453" s="17"/>
      <c r="G453" s="17"/>
      <c r="H453" s="17"/>
      <c r="I453" s="658"/>
      <c r="J453" s="17"/>
      <c r="K453" s="17"/>
      <c r="L453" s="17"/>
      <c r="M453" s="659"/>
      <c r="N453" s="657"/>
      <c r="O453" s="17"/>
      <c r="P453" s="658"/>
      <c r="Q453" s="659"/>
      <c r="R453" s="17"/>
      <c r="S453" s="660"/>
      <c r="T453" s="658"/>
      <c r="U453" s="658"/>
      <c r="V453" s="658"/>
      <c r="W453" s="17"/>
    </row>
    <row r="454">
      <c r="A454" s="17"/>
      <c r="B454" s="11"/>
      <c r="C454" s="17"/>
      <c r="D454" s="17"/>
      <c r="E454" s="17"/>
      <c r="F454" s="17"/>
      <c r="G454" s="17"/>
      <c r="H454" s="17"/>
      <c r="I454" s="658"/>
      <c r="J454" s="17"/>
      <c r="K454" s="17"/>
      <c r="L454" s="17"/>
      <c r="M454" s="659"/>
      <c r="N454" s="657"/>
      <c r="O454" s="17"/>
      <c r="P454" s="658"/>
      <c r="Q454" s="659"/>
      <c r="R454" s="17"/>
      <c r="S454" s="660"/>
      <c r="T454" s="658"/>
      <c r="U454" s="658"/>
      <c r="V454" s="658"/>
      <c r="W454" s="17"/>
    </row>
    <row r="455">
      <c r="A455" s="17"/>
      <c r="B455" s="11"/>
      <c r="C455" s="17"/>
      <c r="D455" s="17"/>
      <c r="E455" s="17"/>
      <c r="F455" s="17"/>
      <c r="G455" s="17"/>
      <c r="H455" s="17"/>
      <c r="I455" s="658"/>
      <c r="J455" s="17"/>
      <c r="K455" s="17"/>
      <c r="L455" s="17"/>
      <c r="M455" s="659"/>
      <c r="N455" s="657"/>
      <c r="O455" s="17"/>
      <c r="P455" s="658"/>
      <c r="Q455" s="659"/>
      <c r="R455" s="17"/>
      <c r="S455" s="660"/>
      <c r="T455" s="658"/>
      <c r="U455" s="658"/>
      <c r="V455" s="658"/>
      <c r="W455" s="17"/>
    </row>
    <row r="456">
      <c r="A456" s="17"/>
      <c r="B456" s="11"/>
      <c r="C456" s="17"/>
      <c r="D456" s="17"/>
      <c r="E456" s="17"/>
      <c r="F456" s="17"/>
      <c r="G456" s="17"/>
      <c r="H456" s="17"/>
      <c r="I456" s="658"/>
      <c r="J456" s="17"/>
      <c r="K456" s="17"/>
      <c r="L456" s="17"/>
      <c r="M456" s="659"/>
      <c r="N456" s="657"/>
      <c r="O456" s="17"/>
      <c r="P456" s="658"/>
      <c r="Q456" s="659"/>
      <c r="R456" s="17"/>
      <c r="S456" s="660"/>
      <c r="T456" s="658"/>
      <c r="U456" s="658"/>
      <c r="V456" s="658"/>
      <c r="W456" s="17"/>
    </row>
    <row r="457">
      <c r="A457" s="17"/>
      <c r="B457" s="11"/>
      <c r="C457" s="17"/>
      <c r="D457" s="17"/>
      <c r="E457" s="17"/>
      <c r="F457" s="17"/>
      <c r="G457" s="17"/>
      <c r="H457" s="17"/>
      <c r="I457" s="658"/>
      <c r="J457" s="17"/>
      <c r="K457" s="17"/>
      <c r="L457" s="17"/>
      <c r="M457" s="659"/>
      <c r="N457" s="657"/>
      <c r="O457" s="17"/>
      <c r="P457" s="658"/>
      <c r="Q457" s="659"/>
      <c r="R457" s="17"/>
      <c r="S457" s="660"/>
      <c r="T457" s="658"/>
      <c r="U457" s="658"/>
      <c r="V457" s="658"/>
      <c r="W457" s="17"/>
    </row>
    <row r="458">
      <c r="A458" s="17"/>
      <c r="B458" s="11"/>
      <c r="C458" s="17"/>
      <c r="D458" s="17"/>
      <c r="E458" s="17"/>
      <c r="F458" s="17"/>
      <c r="G458" s="17"/>
      <c r="H458" s="17"/>
      <c r="I458" s="658"/>
      <c r="J458" s="17"/>
      <c r="K458" s="17"/>
      <c r="L458" s="17"/>
      <c r="M458" s="659"/>
      <c r="N458" s="657"/>
      <c r="O458" s="17"/>
      <c r="P458" s="658"/>
      <c r="Q458" s="659"/>
      <c r="R458" s="17"/>
      <c r="S458" s="660"/>
      <c r="T458" s="658"/>
      <c r="U458" s="658"/>
      <c r="V458" s="658"/>
      <c r="W458" s="17"/>
    </row>
    <row r="459">
      <c r="A459" s="17"/>
      <c r="B459" s="11"/>
      <c r="C459" s="17"/>
      <c r="D459" s="17"/>
      <c r="E459" s="17"/>
      <c r="F459" s="17"/>
      <c r="G459" s="17"/>
      <c r="H459" s="17"/>
      <c r="I459" s="658"/>
      <c r="J459" s="17"/>
      <c r="K459" s="17"/>
      <c r="L459" s="17"/>
      <c r="M459" s="659"/>
      <c r="N459" s="657"/>
      <c r="O459" s="17"/>
      <c r="P459" s="658"/>
      <c r="Q459" s="659"/>
      <c r="R459" s="17"/>
      <c r="S459" s="660"/>
      <c r="T459" s="658"/>
      <c r="U459" s="658"/>
      <c r="V459" s="658"/>
      <c r="W459" s="17"/>
    </row>
    <row r="460">
      <c r="A460" s="17"/>
      <c r="B460" s="11"/>
      <c r="C460" s="17"/>
      <c r="D460" s="17"/>
      <c r="E460" s="17"/>
      <c r="F460" s="17"/>
      <c r="G460" s="17"/>
      <c r="H460" s="17"/>
      <c r="I460" s="658"/>
      <c r="J460" s="17"/>
      <c r="K460" s="17"/>
      <c r="L460" s="17"/>
      <c r="M460" s="659"/>
      <c r="N460" s="657"/>
      <c r="O460" s="17"/>
      <c r="P460" s="658"/>
      <c r="Q460" s="659"/>
      <c r="R460" s="17"/>
      <c r="S460" s="660"/>
      <c r="T460" s="658"/>
      <c r="U460" s="658"/>
      <c r="V460" s="658"/>
      <c r="W460" s="17"/>
    </row>
    <row r="461">
      <c r="A461" s="17"/>
      <c r="B461" s="11"/>
      <c r="C461" s="17"/>
      <c r="D461" s="17"/>
      <c r="E461" s="17"/>
      <c r="F461" s="17"/>
      <c r="G461" s="17"/>
      <c r="H461" s="17"/>
      <c r="I461" s="658"/>
      <c r="J461" s="17"/>
      <c r="K461" s="17"/>
      <c r="L461" s="17"/>
      <c r="M461" s="659"/>
      <c r="N461" s="657"/>
      <c r="O461" s="17"/>
      <c r="P461" s="658"/>
      <c r="Q461" s="659"/>
      <c r="R461" s="17"/>
      <c r="S461" s="660"/>
      <c r="T461" s="658"/>
      <c r="U461" s="658"/>
      <c r="V461" s="658"/>
      <c r="W461" s="17"/>
    </row>
    <row r="462">
      <c r="A462" s="17"/>
      <c r="B462" s="11"/>
      <c r="C462" s="17"/>
      <c r="D462" s="17"/>
      <c r="E462" s="17"/>
      <c r="F462" s="17"/>
      <c r="G462" s="17"/>
      <c r="H462" s="17"/>
      <c r="I462" s="658"/>
      <c r="J462" s="17"/>
      <c r="K462" s="17"/>
      <c r="L462" s="17"/>
      <c r="M462" s="659"/>
      <c r="N462" s="657"/>
      <c r="O462" s="17"/>
      <c r="P462" s="658"/>
      <c r="Q462" s="659"/>
      <c r="R462" s="17"/>
      <c r="S462" s="660"/>
      <c r="T462" s="658"/>
      <c r="U462" s="658"/>
      <c r="V462" s="658"/>
      <c r="W462" s="17"/>
    </row>
    <row r="463">
      <c r="A463" s="17"/>
      <c r="B463" s="11"/>
      <c r="C463" s="17"/>
      <c r="D463" s="17"/>
      <c r="E463" s="17"/>
      <c r="F463" s="17"/>
      <c r="G463" s="17"/>
      <c r="H463" s="17"/>
      <c r="I463" s="658"/>
      <c r="J463" s="17"/>
      <c r="K463" s="17"/>
      <c r="L463" s="17"/>
      <c r="M463" s="659"/>
      <c r="N463" s="657"/>
      <c r="O463" s="17"/>
      <c r="P463" s="658"/>
      <c r="Q463" s="659"/>
      <c r="R463" s="17"/>
      <c r="S463" s="660"/>
      <c r="T463" s="658"/>
      <c r="U463" s="658"/>
      <c r="V463" s="658"/>
      <c r="W463" s="17"/>
    </row>
    <row r="464">
      <c r="A464" s="17"/>
      <c r="B464" s="11"/>
      <c r="C464" s="17"/>
      <c r="D464" s="17"/>
      <c r="E464" s="17"/>
      <c r="F464" s="17"/>
      <c r="G464" s="17"/>
      <c r="H464" s="17"/>
      <c r="I464" s="658"/>
      <c r="J464" s="17"/>
      <c r="K464" s="17"/>
      <c r="L464" s="17"/>
      <c r="M464" s="659"/>
      <c r="N464" s="657"/>
      <c r="O464" s="17"/>
      <c r="P464" s="658"/>
      <c r="Q464" s="659"/>
      <c r="R464" s="17"/>
      <c r="S464" s="660"/>
      <c r="T464" s="658"/>
      <c r="U464" s="658"/>
      <c r="V464" s="658"/>
      <c r="W464" s="17"/>
    </row>
    <row r="465">
      <c r="A465" s="17"/>
      <c r="B465" s="11"/>
      <c r="C465" s="17"/>
      <c r="D465" s="17"/>
      <c r="E465" s="17"/>
      <c r="F465" s="17"/>
      <c r="G465" s="17"/>
      <c r="H465" s="17"/>
      <c r="I465" s="658"/>
      <c r="J465" s="17"/>
      <c r="K465" s="17"/>
      <c r="L465" s="17"/>
      <c r="M465" s="659"/>
      <c r="N465" s="657"/>
      <c r="O465" s="17"/>
      <c r="P465" s="658"/>
      <c r="Q465" s="659"/>
      <c r="R465" s="17"/>
      <c r="S465" s="660"/>
      <c r="T465" s="658"/>
      <c r="U465" s="658"/>
      <c r="V465" s="658"/>
      <c r="W465" s="17"/>
    </row>
    <row r="466">
      <c r="A466" s="17"/>
      <c r="B466" s="11"/>
      <c r="C466" s="17"/>
      <c r="D466" s="17"/>
      <c r="E466" s="17"/>
      <c r="F466" s="17"/>
      <c r="G466" s="17"/>
      <c r="H466" s="17"/>
      <c r="I466" s="658"/>
      <c r="J466" s="17"/>
      <c r="K466" s="17"/>
      <c r="L466" s="17"/>
      <c r="M466" s="659"/>
      <c r="N466" s="657"/>
      <c r="O466" s="17"/>
      <c r="P466" s="658"/>
      <c r="Q466" s="659"/>
      <c r="R466" s="17"/>
      <c r="S466" s="660"/>
      <c r="T466" s="658"/>
      <c r="U466" s="658"/>
      <c r="V466" s="658"/>
      <c r="W466" s="17"/>
    </row>
    <row r="467">
      <c r="A467" s="17"/>
      <c r="B467" s="11"/>
      <c r="C467" s="17"/>
      <c r="D467" s="17"/>
      <c r="E467" s="17"/>
      <c r="F467" s="17"/>
      <c r="G467" s="17"/>
      <c r="H467" s="17"/>
      <c r="I467" s="658"/>
      <c r="J467" s="17"/>
      <c r="K467" s="17"/>
      <c r="L467" s="17"/>
      <c r="M467" s="659"/>
      <c r="N467" s="657"/>
      <c r="O467" s="17"/>
      <c r="P467" s="658"/>
      <c r="Q467" s="659"/>
      <c r="R467" s="17"/>
      <c r="S467" s="660"/>
      <c r="T467" s="658"/>
      <c r="U467" s="658"/>
      <c r="V467" s="658"/>
      <c r="W467" s="17"/>
    </row>
    <row r="468">
      <c r="A468" s="17"/>
      <c r="B468" s="11"/>
      <c r="C468" s="17"/>
      <c r="D468" s="17"/>
      <c r="E468" s="17"/>
      <c r="F468" s="17"/>
      <c r="G468" s="17"/>
      <c r="H468" s="17"/>
      <c r="I468" s="658"/>
      <c r="J468" s="17"/>
      <c r="K468" s="17"/>
      <c r="L468" s="17"/>
      <c r="M468" s="659"/>
      <c r="N468" s="657"/>
      <c r="O468" s="17"/>
      <c r="P468" s="658"/>
      <c r="Q468" s="659"/>
      <c r="R468" s="17"/>
      <c r="S468" s="660"/>
      <c r="T468" s="658"/>
      <c r="U468" s="658"/>
      <c r="V468" s="658"/>
      <c r="W468" s="17"/>
    </row>
    <row r="469">
      <c r="A469" s="17"/>
      <c r="B469" s="11"/>
      <c r="C469" s="17"/>
      <c r="D469" s="17"/>
      <c r="E469" s="17"/>
      <c r="F469" s="17"/>
      <c r="G469" s="17"/>
      <c r="H469" s="17"/>
      <c r="I469" s="658"/>
      <c r="J469" s="17"/>
      <c r="K469" s="17"/>
      <c r="L469" s="17"/>
      <c r="M469" s="659"/>
      <c r="N469" s="657"/>
      <c r="O469" s="17"/>
      <c r="P469" s="658"/>
      <c r="Q469" s="659"/>
      <c r="R469" s="17"/>
      <c r="S469" s="660"/>
      <c r="T469" s="658"/>
      <c r="U469" s="658"/>
      <c r="V469" s="658"/>
      <c r="W469" s="17"/>
    </row>
    <row r="470">
      <c r="A470" s="17"/>
      <c r="B470" s="11"/>
      <c r="C470" s="17"/>
      <c r="D470" s="17"/>
      <c r="E470" s="17"/>
      <c r="F470" s="17"/>
      <c r="G470" s="17"/>
      <c r="H470" s="17"/>
      <c r="I470" s="658"/>
      <c r="J470" s="17"/>
      <c r="K470" s="17"/>
      <c r="L470" s="17"/>
      <c r="M470" s="659"/>
      <c r="N470" s="657"/>
      <c r="O470" s="17"/>
      <c r="P470" s="658"/>
      <c r="Q470" s="659"/>
      <c r="R470" s="17"/>
      <c r="S470" s="660"/>
      <c r="T470" s="658"/>
      <c r="U470" s="658"/>
      <c r="V470" s="658"/>
      <c r="W470" s="17"/>
    </row>
    <row r="471">
      <c r="A471" s="17"/>
      <c r="B471" s="11"/>
      <c r="C471" s="17"/>
      <c r="D471" s="17"/>
      <c r="E471" s="17"/>
      <c r="F471" s="17"/>
      <c r="G471" s="17"/>
      <c r="H471" s="17"/>
      <c r="I471" s="658"/>
      <c r="J471" s="17"/>
      <c r="K471" s="17"/>
      <c r="L471" s="17"/>
      <c r="M471" s="659"/>
      <c r="N471" s="657"/>
      <c r="O471" s="17"/>
      <c r="P471" s="658"/>
      <c r="Q471" s="659"/>
      <c r="R471" s="17"/>
      <c r="S471" s="660"/>
      <c r="T471" s="658"/>
      <c r="U471" s="658"/>
      <c r="V471" s="658"/>
      <c r="W471" s="17"/>
    </row>
    <row r="472">
      <c r="A472" s="17"/>
      <c r="B472" s="11"/>
      <c r="C472" s="17"/>
      <c r="D472" s="17"/>
      <c r="E472" s="17"/>
      <c r="F472" s="17"/>
      <c r="G472" s="17"/>
      <c r="H472" s="17"/>
      <c r="I472" s="658"/>
      <c r="J472" s="17"/>
      <c r="K472" s="17"/>
      <c r="L472" s="17"/>
      <c r="M472" s="659"/>
      <c r="N472" s="657"/>
      <c r="O472" s="17"/>
      <c r="P472" s="658"/>
      <c r="Q472" s="659"/>
      <c r="R472" s="17"/>
      <c r="S472" s="660"/>
      <c r="T472" s="658"/>
      <c r="U472" s="658"/>
      <c r="V472" s="658"/>
      <c r="W472" s="17"/>
    </row>
    <row r="473">
      <c r="A473" s="17"/>
      <c r="B473" s="11"/>
      <c r="C473" s="17"/>
      <c r="D473" s="17"/>
      <c r="E473" s="17"/>
      <c r="F473" s="17"/>
      <c r="G473" s="17"/>
      <c r="H473" s="17"/>
      <c r="I473" s="658"/>
      <c r="J473" s="17"/>
      <c r="K473" s="17"/>
      <c r="L473" s="17"/>
      <c r="M473" s="659"/>
      <c r="N473" s="657"/>
      <c r="O473" s="17"/>
      <c r="P473" s="658"/>
      <c r="Q473" s="659"/>
      <c r="R473" s="17"/>
      <c r="S473" s="660"/>
      <c r="T473" s="658"/>
      <c r="U473" s="658"/>
      <c r="V473" s="658"/>
      <c r="W473" s="17"/>
    </row>
    <row r="474">
      <c r="A474" s="17"/>
      <c r="B474" s="11"/>
      <c r="C474" s="17"/>
      <c r="D474" s="17"/>
      <c r="E474" s="17"/>
      <c r="F474" s="17"/>
      <c r="G474" s="17"/>
      <c r="H474" s="17"/>
      <c r="I474" s="658"/>
      <c r="J474" s="17"/>
      <c r="K474" s="17"/>
      <c r="L474" s="17"/>
      <c r="M474" s="659"/>
      <c r="N474" s="657"/>
      <c r="O474" s="17"/>
      <c r="P474" s="658"/>
      <c r="Q474" s="659"/>
      <c r="R474" s="17"/>
      <c r="S474" s="660"/>
      <c r="T474" s="658"/>
      <c r="U474" s="658"/>
      <c r="V474" s="658"/>
      <c r="W474" s="17"/>
    </row>
    <row r="475">
      <c r="A475" s="17"/>
      <c r="B475" s="11"/>
      <c r="C475" s="17"/>
      <c r="D475" s="17"/>
      <c r="E475" s="17"/>
      <c r="F475" s="17"/>
      <c r="G475" s="17"/>
      <c r="H475" s="17"/>
      <c r="I475" s="658"/>
      <c r="J475" s="17"/>
      <c r="K475" s="17"/>
      <c r="L475" s="17"/>
      <c r="M475" s="659"/>
      <c r="N475" s="657"/>
      <c r="O475" s="17"/>
      <c r="P475" s="658"/>
      <c r="Q475" s="659"/>
      <c r="R475" s="17"/>
      <c r="S475" s="660"/>
      <c r="T475" s="658"/>
      <c r="U475" s="658"/>
      <c r="V475" s="658"/>
      <c r="W475" s="17"/>
    </row>
    <row r="476">
      <c r="A476" s="17"/>
      <c r="B476" s="11"/>
      <c r="C476" s="17"/>
      <c r="D476" s="17"/>
      <c r="E476" s="17"/>
      <c r="F476" s="17"/>
      <c r="G476" s="17"/>
      <c r="H476" s="17"/>
      <c r="I476" s="658"/>
      <c r="J476" s="17"/>
      <c r="K476" s="17"/>
      <c r="L476" s="17"/>
      <c r="M476" s="659"/>
      <c r="N476" s="657"/>
      <c r="O476" s="17"/>
      <c r="P476" s="658"/>
      <c r="Q476" s="659"/>
      <c r="R476" s="17"/>
      <c r="S476" s="660"/>
      <c r="T476" s="658"/>
      <c r="U476" s="658"/>
      <c r="V476" s="658"/>
      <c r="W476" s="17"/>
    </row>
    <row r="477">
      <c r="A477" s="17"/>
      <c r="B477" s="11"/>
      <c r="C477" s="17"/>
      <c r="D477" s="17"/>
      <c r="E477" s="17"/>
      <c r="F477" s="17"/>
      <c r="G477" s="17"/>
      <c r="H477" s="17"/>
      <c r="I477" s="658"/>
      <c r="J477" s="17"/>
      <c r="K477" s="17"/>
      <c r="L477" s="17"/>
      <c r="M477" s="659"/>
      <c r="N477" s="657"/>
      <c r="O477" s="17"/>
      <c r="P477" s="658"/>
      <c r="Q477" s="659"/>
      <c r="R477" s="17"/>
      <c r="S477" s="660"/>
      <c r="T477" s="658"/>
      <c r="U477" s="658"/>
      <c r="V477" s="658"/>
      <c r="W477" s="17"/>
    </row>
    <row r="478">
      <c r="A478" s="17"/>
      <c r="B478" s="11"/>
      <c r="C478" s="17"/>
      <c r="D478" s="17"/>
      <c r="E478" s="17"/>
      <c r="F478" s="17"/>
      <c r="G478" s="17"/>
      <c r="H478" s="17"/>
      <c r="I478" s="658"/>
      <c r="J478" s="17"/>
      <c r="K478" s="17"/>
      <c r="L478" s="17"/>
      <c r="M478" s="659"/>
      <c r="N478" s="657"/>
      <c r="O478" s="17"/>
      <c r="P478" s="658"/>
      <c r="Q478" s="659"/>
      <c r="R478" s="17"/>
      <c r="S478" s="660"/>
      <c r="T478" s="658"/>
      <c r="U478" s="658"/>
      <c r="V478" s="658"/>
      <c r="W478" s="17"/>
    </row>
    <row r="479">
      <c r="A479" s="17"/>
      <c r="B479" s="11"/>
      <c r="C479" s="17"/>
      <c r="D479" s="17"/>
      <c r="E479" s="17"/>
      <c r="F479" s="17"/>
      <c r="G479" s="17"/>
      <c r="H479" s="17"/>
      <c r="I479" s="658"/>
      <c r="J479" s="17"/>
      <c r="K479" s="17"/>
      <c r="L479" s="17"/>
      <c r="M479" s="659"/>
      <c r="N479" s="657"/>
      <c r="O479" s="17"/>
      <c r="P479" s="658"/>
      <c r="Q479" s="659"/>
      <c r="R479" s="17"/>
      <c r="S479" s="660"/>
      <c r="T479" s="658"/>
      <c r="U479" s="658"/>
      <c r="V479" s="658"/>
      <c r="W479" s="17"/>
    </row>
    <row r="480">
      <c r="A480" s="17"/>
      <c r="B480" s="11"/>
      <c r="C480" s="17"/>
      <c r="D480" s="17"/>
      <c r="E480" s="17"/>
      <c r="F480" s="17"/>
      <c r="G480" s="17"/>
      <c r="H480" s="17"/>
      <c r="I480" s="658"/>
      <c r="J480" s="17"/>
      <c r="K480" s="17"/>
      <c r="L480" s="17"/>
      <c r="M480" s="659"/>
      <c r="N480" s="657"/>
      <c r="O480" s="17"/>
      <c r="P480" s="658"/>
      <c r="Q480" s="659"/>
      <c r="R480" s="17"/>
      <c r="S480" s="660"/>
      <c r="T480" s="658"/>
      <c r="U480" s="658"/>
      <c r="V480" s="658"/>
      <c r="W480" s="17"/>
    </row>
    <row r="481">
      <c r="A481" s="17"/>
      <c r="B481" s="11"/>
      <c r="C481" s="17"/>
      <c r="D481" s="17"/>
      <c r="E481" s="17"/>
      <c r="F481" s="17"/>
      <c r="G481" s="17"/>
      <c r="H481" s="17"/>
      <c r="I481" s="658"/>
      <c r="J481" s="17"/>
      <c r="K481" s="17"/>
      <c r="L481" s="17"/>
      <c r="M481" s="659"/>
      <c r="N481" s="657"/>
      <c r="O481" s="17"/>
      <c r="P481" s="658"/>
      <c r="Q481" s="659"/>
      <c r="R481" s="17"/>
      <c r="S481" s="660"/>
      <c r="T481" s="658"/>
      <c r="U481" s="658"/>
      <c r="V481" s="658"/>
      <c r="W481" s="17"/>
    </row>
    <row r="482">
      <c r="A482" s="17"/>
      <c r="B482" s="11"/>
      <c r="C482" s="17"/>
      <c r="D482" s="17"/>
      <c r="E482" s="17"/>
      <c r="F482" s="17"/>
      <c r="G482" s="17"/>
      <c r="H482" s="17"/>
      <c r="I482" s="658"/>
      <c r="J482" s="17"/>
      <c r="K482" s="17"/>
      <c r="L482" s="17"/>
      <c r="M482" s="659"/>
      <c r="N482" s="657"/>
      <c r="O482" s="17"/>
      <c r="P482" s="658"/>
      <c r="Q482" s="659"/>
      <c r="R482" s="17"/>
      <c r="S482" s="660"/>
      <c r="T482" s="658"/>
      <c r="U482" s="658"/>
      <c r="V482" s="658"/>
      <c r="W482" s="17"/>
    </row>
    <row r="483">
      <c r="A483" s="17"/>
      <c r="B483" s="11"/>
      <c r="C483" s="17"/>
      <c r="D483" s="17"/>
      <c r="E483" s="17"/>
      <c r="F483" s="17"/>
      <c r="G483" s="17"/>
      <c r="H483" s="17"/>
      <c r="I483" s="658"/>
      <c r="J483" s="17"/>
      <c r="K483" s="17"/>
      <c r="L483" s="17"/>
      <c r="M483" s="659"/>
      <c r="N483" s="657"/>
      <c r="O483" s="17"/>
      <c r="P483" s="658"/>
      <c r="Q483" s="659"/>
      <c r="R483" s="17"/>
      <c r="S483" s="660"/>
      <c r="T483" s="658"/>
      <c r="U483" s="658"/>
      <c r="V483" s="658"/>
      <c r="W483" s="17"/>
    </row>
    <row r="484">
      <c r="A484" s="17"/>
      <c r="B484" s="11"/>
      <c r="C484" s="17"/>
      <c r="D484" s="17"/>
      <c r="E484" s="17"/>
      <c r="F484" s="17"/>
      <c r="G484" s="17"/>
      <c r="H484" s="17"/>
      <c r="I484" s="658"/>
      <c r="J484" s="17"/>
      <c r="K484" s="17"/>
      <c r="L484" s="17"/>
      <c r="M484" s="659"/>
      <c r="N484" s="657"/>
      <c r="O484" s="17"/>
      <c r="P484" s="658"/>
      <c r="Q484" s="659"/>
      <c r="R484" s="17"/>
      <c r="S484" s="660"/>
      <c r="T484" s="658"/>
      <c r="U484" s="658"/>
      <c r="V484" s="658"/>
      <c r="W484" s="17"/>
    </row>
    <row r="485">
      <c r="A485" s="17"/>
      <c r="B485" s="11"/>
      <c r="C485" s="17"/>
      <c r="D485" s="17"/>
      <c r="E485" s="17"/>
      <c r="F485" s="17"/>
      <c r="G485" s="17"/>
      <c r="H485" s="17"/>
      <c r="I485" s="658"/>
      <c r="J485" s="17"/>
      <c r="K485" s="17"/>
      <c r="L485" s="17"/>
      <c r="M485" s="659"/>
      <c r="N485" s="657"/>
      <c r="O485" s="17"/>
      <c r="P485" s="658"/>
      <c r="Q485" s="659"/>
      <c r="R485" s="17"/>
      <c r="S485" s="660"/>
      <c r="T485" s="658"/>
      <c r="U485" s="658"/>
      <c r="V485" s="658"/>
      <c r="W485" s="17"/>
    </row>
    <row r="486">
      <c r="A486" s="17"/>
      <c r="B486" s="11"/>
      <c r="C486" s="17"/>
      <c r="D486" s="17"/>
      <c r="E486" s="17"/>
      <c r="F486" s="17"/>
      <c r="G486" s="17"/>
      <c r="H486" s="17"/>
      <c r="I486" s="658"/>
      <c r="J486" s="17"/>
      <c r="K486" s="17"/>
      <c r="L486" s="17"/>
      <c r="M486" s="659"/>
      <c r="N486" s="657"/>
      <c r="O486" s="17"/>
      <c r="P486" s="658"/>
      <c r="Q486" s="659"/>
      <c r="R486" s="17"/>
      <c r="S486" s="660"/>
      <c r="T486" s="658"/>
      <c r="U486" s="658"/>
      <c r="V486" s="658"/>
      <c r="W486" s="17"/>
    </row>
    <row r="487">
      <c r="A487" s="17"/>
      <c r="B487" s="11"/>
      <c r="C487" s="17"/>
      <c r="D487" s="17"/>
      <c r="E487" s="17"/>
      <c r="F487" s="17"/>
      <c r="G487" s="17"/>
      <c r="H487" s="17"/>
      <c r="I487" s="658"/>
      <c r="J487" s="17"/>
      <c r="K487" s="17"/>
      <c r="L487" s="17"/>
      <c r="M487" s="659"/>
      <c r="N487" s="657"/>
      <c r="O487" s="17"/>
      <c r="P487" s="658"/>
      <c r="Q487" s="659"/>
      <c r="R487" s="17"/>
      <c r="S487" s="660"/>
      <c r="T487" s="658"/>
      <c r="U487" s="658"/>
      <c r="V487" s="658"/>
      <c r="W487" s="17"/>
    </row>
    <row r="488">
      <c r="A488" s="17"/>
      <c r="B488" s="11"/>
      <c r="C488" s="17"/>
      <c r="D488" s="17"/>
      <c r="E488" s="17"/>
      <c r="F488" s="17"/>
      <c r="G488" s="17"/>
      <c r="H488" s="17"/>
      <c r="I488" s="658"/>
      <c r="J488" s="17"/>
      <c r="K488" s="17"/>
      <c r="L488" s="17"/>
      <c r="M488" s="659"/>
      <c r="N488" s="657"/>
      <c r="O488" s="17"/>
      <c r="P488" s="658"/>
      <c r="Q488" s="659"/>
      <c r="R488" s="17"/>
      <c r="S488" s="660"/>
      <c r="T488" s="658"/>
      <c r="U488" s="658"/>
      <c r="V488" s="658"/>
      <c r="W488" s="17"/>
    </row>
    <row r="489">
      <c r="A489" s="17"/>
      <c r="B489" s="11"/>
      <c r="C489" s="17"/>
      <c r="D489" s="17"/>
      <c r="E489" s="17"/>
      <c r="F489" s="17"/>
      <c r="G489" s="17"/>
      <c r="H489" s="17"/>
      <c r="I489" s="658"/>
      <c r="J489" s="17"/>
      <c r="K489" s="17"/>
      <c r="L489" s="17"/>
      <c r="M489" s="659"/>
      <c r="N489" s="657"/>
      <c r="O489" s="17"/>
      <c r="P489" s="658"/>
      <c r="Q489" s="659"/>
      <c r="R489" s="17"/>
      <c r="S489" s="660"/>
      <c r="T489" s="658"/>
      <c r="U489" s="658"/>
      <c r="V489" s="658"/>
      <c r="W489" s="17"/>
    </row>
    <row r="490">
      <c r="A490" s="17"/>
      <c r="B490" s="11"/>
      <c r="C490" s="17"/>
      <c r="D490" s="17"/>
      <c r="E490" s="17"/>
      <c r="F490" s="17"/>
      <c r="G490" s="17"/>
      <c r="H490" s="17"/>
      <c r="I490" s="658"/>
      <c r="J490" s="17"/>
      <c r="K490" s="17"/>
      <c r="L490" s="17"/>
      <c r="M490" s="659"/>
      <c r="N490" s="657"/>
      <c r="O490" s="17"/>
      <c r="P490" s="658"/>
      <c r="Q490" s="659"/>
      <c r="R490" s="17"/>
      <c r="S490" s="660"/>
      <c r="T490" s="658"/>
      <c r="U490" s="658"/>
      <c r="V490" s="658"/>
      <c r="W490" s="17"/>
    </row>
    <row r="491">
      <c r="A491" s="17"/>
      <c r="B491" s="11"/>
      <c r="C491" s="17"/>
      <c r="D491" s="17"/>
      <c r="E491" s="17"/>
      <c r="F491" s="17"/>
      <c r="G491" s="17"/>
      <c r="H491" s="17"/>
      <c r="I491" s="658"/>
      <c r="J491" s="17"/>
      <c r="K491" s="17"/>
      <c r="L491" s="17"/>
      <c r="M491" s="659"/>
      <c r="N491" s="657"/>
      <c r="O491" s="17"/>
      <c r="P491" s="658"/>
      <c r="Q491" s="659"/>
      <c r="R491" s="17"/>
      <c r="S491" s="660"/>
      <c r="T491" s="658"/>
      <c r="U491" s="658"/>
      <c r="V491" s="658"/>
      <c r="W491" s="17"/>
    </row>
    <row r="492">
      <c r="A492" s="17"/>
      <c r="B492" s="11"/>
      <c r="C492" s="17"/>
      <c r="D492" s="17"/>
      <c r="E492" s="17"/>
      <c r="F492" s="17"/>
      <c r="G492" s="17"/>
      <c r="H492" s="17"/>
      <c r="I492" s="658"/>
      <c r="J492" s="17"/>
      <c r="K492" s="17"/>
      <c r="L492" s="17"/>
      <c r="M492" s="659"/>
      <c r="N492" s="657"/>
      <c r="O492" s="17"/>
      <c r="P492" s="658"/>
      <c r="Q492" s="659"/>
      <c r="R492" s="17"/>
      <c r="S492" s="660"/>
      <c r="T492" s="658"/>
      <c r="U492" s="658"/>
      <c r="V492" s="658"/>
      <c r="W492" s="17"/>
    </row>
    <row r="493">
      <c r="A493" s="17"/>
      <c r="B493" s="11"/>
      <c r="C493" s="17"/>
      <c r="D493" s="17"/>
      <c r="E493" s="17"/>
      <c r="F493" s="17"/>
      <c r="G493" s="17"/>
      <c r="H493" s="17"/>
      <c r="I493" s="658"/>
      <c r="J493" s="17"/>
      <c r="K493" s="17"/>
      <c r="L493" s="17"/>
      <c r="M493" s="659"/>
      <c r="N493" s="657"/>
      <c r="O493" s="17"/>
      <c r="P493" s="658"/>
      <c r="Q493" s="659"/>
      <c r="R493" s="17"/>
      <c r="S493" s="660"/>
      <c r="T493" s="658"/>
      <c r="U493" s="658"/>
      <c r="V493" s="658"/>
      <c r="W493" s="17"/>
    </row>
    <row r="494">
      <c r="A494" s="17"/>
      <c r="B494" s="11"/>
      <c r="C494" s="17"/>
      <c r="D494" s="17"/>
      <c r="E494" s="17"/>
      <c r="F494" s="17"/>
      <c r="G494" s="17"/>
      <c r="H494" s="17"/>
      <c r="I494" s="658"/>
      <c r="J494" s="17"/>
      <c r="K494" s="17"/>
      <c r="L494" s="17"/>
      <c r="M494" s="659"/>
      <c r="N494" s="657"/>
      <c r="O494" s="17"/>
      <c r="P494" s="658"/>
      <c r="Q494" s="659"/>
      <c r="R494" s="17"/>
      <c r="S494" s="660"/>
      <c r="T494" s="658"/>
      <c r="U494" s="658"/>
      <c r="V494" s="658"/>
      <c r="W494" s="17"/>
    </row>
    <row r="495">
      <c r="A495" s="17"/>
      <c r="B495" s="11"/>
      <c r="C495" s="17"/>
      <c r="D495" s="17"/>
      <c r="E495" s="17"/>
      <c r="F495" s="17"/>
      <c r="G495" s="17"/>
      <c r="H495" s="17"/>
      <c r="I495" s="658"/>
      <c r="J495" s="17"/>
      <c r="K495" s="17"/>
      <c r="L495" s="17"/>
      <c r="M495" s="659"/>
      <c r="N495" s="657"/>
      <c r="O495" s="17"/>
      <c r="P495" s="658"/>
      <c r="Q495" s="659"/>
      <c r="R495" s="17"/>
      <c r="S495" s="660"/>
      <c r="T495" s="658"/>
      <c r="U495" s="658"/>
      <c r="V495" s="658"/>
      <c r="W495" s="17"/>
    </row>
    <row r="496">
      <c r="A496" s="17"/>
      <c r="B496" s="11"/>
      <c r="C496" s="17"/>
      <c r="D496" s="17"/>
      <c r="E496" s="17"/>
      <c r="F496" s="17"/>
      <c r="G496" s="17"/>
      <c r="H496" s="17"/>
      <c r="I496" s="658"/>
      <c r="J496" s="17"/>
      <c r="K496" s="17"/>
      <c r="L496" s="17"/>
      <c r="M496" s="659"/>
      <c r="N496" s="657"/>
      <c r="O496" s="17"/>
      <c r="P496" s="658"/>
      <c r="Q496" s="659"/>
      <c r="R496" s="17"/>
      <c r="S496" s="660"/>
      <c r="T496" s="658"/>
      <c r="U496" s="658"/>
      <c r="V496" s="658"/>
      <c r="W496" s="17"/>
    </row>
    <row r="497">
      <c r="A497" s="17"/>
      <c r="B497" s="11"/>
      <c r="C497" s="17"/>
      <c r="D497" s="17"/>
      <c r="E497" s="17"/>
      <c r="F497" s="17"/>
      <c r="G497" s="17"/>
      <c r="H497" s="17"/>
      <c r="I497" s="658"/>
      <c r="J497" s="17"/>
      <c r="K497" s="17"/>
      <c r="L497" s="17"/>
      <c r="M497" s="659"/>
      <c r="N497" s="657"/>
      <c r="O497" s="17"/>
      <c r="P497" s="658"/>
      <c r="Q497" s="659"/>
      <c r="R497" s="17"/>
      <c r="S497" s="660"/>
      <c r="T497" s="658"/>
      <c r="U497" s="658"/>
      <c r="V497" s="658"/>
      <c r="W497" s="17"/>
    </row>
    <row r="498">
      <c r="A498" s="17"/>
      <c r="B498" s="11"/>
      <c r="C498" s="17"/>
      <c r="D498" s="17"/>
      <c r="E498" s="17"/>
      <c r="F498" s="17"/>
      <c r="G498" s="17"/>
      <c r="H498" s="17"/>
      <c r="I498" s="658"/>
      <c r="J498" s="17"/>
      <c r="K498" s="17"/>
      <c r="L498" s="17"/>
      <c r="M498" s="659"/>
      <c r="N498" s="657"/>
      <c r="O498" s="17"/>
      <c r="P498" s="658"/>
      <c r="Q498" s="659"/>
      <c r="R498" s="17"/>
      <c r="S498" s="660"/>
      <c r="T498" s="658"/>
      <c r="U498" s="658"/>
      <c r="V498" s="658"/>
      <c r="W498" s="17"/>
    </row>
    <row r="499">
      <c r="A499" s="17"/>
      <c r="B499" s="11"/>
      <c r="C499" s="17"/>
      <c r="D499" s="17"/>
      <c r="E499" s="17"/>
      <c r="F499" s="17"/>
      <c r="G499" s="17"/>
      <c r="H499" s="17"/>
      <c r="I499" s="658"/>
      <c r="J499" s="17"/>
      <c r="K499" s="17"/>
      <c r="L499" s="17"/>
      <c r="M499" s="659"/>
      <c r="N499" s="657"/>
      <c r="O499" s="17"/>
      <c r="P499" s="658"/>
      <c r="Q499" s="659"/>
      <c r="R499" s="17"/>
      <c r="S499" s="660"/>
      <c r="T499" s="658"/>
      <c r="U499" s="658"/>
      <c r="V499" s="658"/>
      <c r="W499" s="17"/>
    </row>
    <row r="500">
      <c r="A500" s="17"/>
      <c r="B500" s="11"/>
      <c r="C500" s="17"/>
      <c r="D500" s="17"/>
      <c r="E500" s="17"/>
      <c r="F500" s="17"/>
      <c r="G500" s="17"/>
      <c r="H500" s="17"/>
      <c r="I500" s="658"/>
      <c r="J500" s="17"/>
      <c r="K500" s="17"/>
      <c r="L500" s="17"/>
      <c r="M500" s="659"/>
      <c r="N500" s="657"/>
      <c r="O500" s="17"/>
      <c r="P500" s="658"/>
      <c r="Q500" s="659"/>
      <c r="R500" s="17"/>
      <c r="S500" s="660"/>
      <c r="T500" s="658"/>
      <c r="U500" s="658"/>
      <c r="V500" s="658"/>
      <c r="W500" s="17"/>
    </row>
    <row r="501">
      <c r="A501" s="17"/>
      <c r="B501" s="11"/>
      <c r="C501" s="17"/>
      <c r="D501" s="17"/>
      <c r="E501" s="17"/>
      <c r="F501" s="17"/>
      <c r="G501" s="17"/>
      <c r="H501" s="17"/>
      <c r="I501" s="658"/>
      <c r="J501" s="17"/>
      <c r="K501" s="17"/>
      <c r="L501" s="17"/>
      <c r="M501" s="659"/>
      <c r="N501" s="657"/>
      <c r="O501" s="17"/>
      <c r="P501" s="658"/>
      <c r="Q501" s="659"/>
      <c r="R501" s="17"/>
      <c r="S501" s="660"/>
      <c r="T501" s="658"/>
      <c r="U501" s="658"/>
      <c r="V501" s="658"/>
      <c r="W501" s="17"/>
    </row>
    <row r="502">
      <c r="A502" s="17"/>
      <c r="B502" s="11"/>
      <c r="C502" s="17"/>
      <c r="D502" s="17"/>
      <c r="E502" s="17"/>
      <c r="F502" s="17"/>
      <c r="G502" s="17"/>
      <c r="H502" s="17"/>
      <c r="I502" s="658"/>
      <c r="J502" s="17"/>
      <c r="K502" s="17"/>
      <c r="L502" s="17"/>
      <c r="M502" s="659"/>
      <c r="N502" s="657"/>
      <c r="O502" s="17"/>
      <c r="P502" s="658"/>
      <c r="Q502" s="659"/>
      <c r="R502" s="17"/>
      <c r="S502" s="660"/>
      <c r="T502" s="658"/>
      <c r="U502" s="658"/>
      <c r="V502" s="658"/>
      <c r="W502" s="17"/>
    </row>
    <row r="503">
      <c r="A503" s="17"/>
      <c r="B503" s="11"/>
      <c r="C503" s="17"/>
      <c r="D503" s="17"/>
      <c r="E503" s="17"/>
      <c r="F503" s="17"/>
      <c r="G503" s="17"/>
      <c r="H503" s="17"/>
      <c r="I503" s="658"/>
      <c r="J503" s="17"/>
      <c r="K503" s="17"/>
      <c r="L503" s="17"/>
      <c r="M503" s="659"/>
      <c r="N503" s="657"/>
      <c r="O503" s="17"/>
      <c r="P503" s="658"/>
      <c r="Q503" s="659"/>
      <c r="R503" s="17"/>
      <c r="S503" s="660"/>
      <c r="T503" s="658"/>
      <c r="U503" s="658"/>
      <c r="V503" s="658"/>
      <c r="W503" s="17"/>
    </row>
    <row r="504">
      <c r="A504" s="17"/>
      <c r="B504" s="11"/>
      <c r="C504" s="17"/>
      <c r="D504" s="17"/>
      <c r="E504" s="17"/>
      <c r="F504" s="17"/>
      <c r="G504" s="17"/>
      <c r="H504" s="17"/>
      <c r="I504" s="658"/>
      <c r="J504" s="17"/>
      <c r="K504" s="17"/>
      <c r="L504" s="17"/>
      <c r="M504" s="659"/>
      <c r="N504" s="657"/>
      <c r="O504" s="17"/>
      <c r="P504" s="658"/>
      <c r="Q504" s="659"/>
      <c r="R504" s="17"/>
      <c r="S504" s="660"/>
      <c r="T504" s="658"/>
      <c r="U504" s="658"/>
      <c r="V504" s="658"/>
      <c r="W504" s="17"/>
    </row>
    <row r="505">
      <c r="A505" s="17"/>
      <c r="B505" s="11"/>
      <c r="C505" s="17"/>
      <c r="D505" s="17"/>
      <c r="E505" s="17"/>
      <c r="F505" s="17"/>
      <c r="G505" s="17"/>
      <c r="H505" s="17"/>
      <c r="I505" s="658"/>
      <c r="J505" s="17"/>
      <c r="K505" s="17"/>
      <c r="L505" s="17"/>
      <c r="M505" s="659"/>
      <c r="N505" s="657"/>
      <c r="O505" s="17"/>
      <c r="P505" s="658"/>
      <c r="Q505" s="659"/>
      <c r="R505" s="17"/>
      <c r="S505" s="660"/>
      <c r="T505" s="658"/>
      <c r="U505" s="658"/>
      <c r="V505" s="658"/>
      <c r="W505" s="17"/>
    </row>
    <row r="506">
      <c r="A506" s="17"/>
      <c r="B506" s="11"/>
      <c r="C506" s="17"/>
      <c r="D506" s="17"/>
      <c r="E506" s="17"/>
      <c r="F506" s="17"/>
      <c r="G506" s="17"/>
      <c r="H506" s="17"/>
      <c r="I506" s="658"/>
      <c r="J506" s="17"/>
      <c r="K506" s="17"/>
      <c r="L506" s="17"/>
      <c r="M506" s="659"/>
      <c r="N506" s="657"/>
      <c r="O506" s="17"/>
      <c r="P506" s="658"/>
      <c r="Q506" s="659"/>
      <c r="R506" s="17"/>
      <c r="S506" s="660"/>
      <c r="T506" s="658"/>
      <c r="U506" s="658"/>
      <c r="V506" s="658"/>
      <c r="W506" s="17"/>
    </row>
    <row r="507">
      <c r="A507" s="17"/>
      <c r="B507" s="11"/>
      <c r="C507" s="17"/>
      <c r="D507" s="17"/>
      <c r="E507" s="17"/>
      <c r="F507" s="17"/>
      <c r="G507" s="17"/>
      <c r="H507" s="17"/>
      <c r="I507" s="658"/>
      <c r="J507" s="17"/>
      <c r="K507" s="17"/>
      <c r="L507" s="17"/>
      <c r="M507" s="659"/>
      <c r="N507" s="657"/>
      <c r="O507" s="17"/>
      <c r="P507" s="658"/>
      <c r="Q507" s="659"/>
      <c r="R507" s="17"/>
      <c r="S507" s="660"/>
      <c r="T507" s="658"/>
      <c r="U507" s="658"/>
      <c r="V507" s="658"/>
      <c r="W507" s="17"/>
    </row>
    <row r="508">
      <c r="A508" s="17"/>
      <c r="B508" s="11"/>
      <c r="C508" s="17"/>
      <c r="D508" s="17"/>
      <c r="E508" s="17"/>
      <c r="F508" s="17"/>
      <c r="G508" s="17"/>
      <c r="H508" s="17"/>
      <c r="I508" s="658"/>
      <c r="J508" s="17"/>
      <c r="K508" s="17"/>
      <c r="L508" s="17"/>
      <c r="M508" s="659"/>
      <c r="N508" s="657"/>
      <c r="O508" s="17"/>
      <c r="P508" s="658"/>
      <c r="Q508" s="659"/>
      <c r="R508" s="17"/>
      <c r="S508" s="660"/>
      <c r="T508" s="658"/>
      <c r="U508" s="658"/>
      <c r="V508" s="658"/>
      <c r="W508" s="17"/>
    </row>
    <row r="509">
      <c r="A509" s="17"/>
      <c r="B509" s="11"/>
      <c r="C509" s="17"/>
      <c r="D509" s="17"/>
      <c r="E509" s="17"/>
      <c r="F509" s="17"/>
      <c r="G509" s="17"/>
      <c r="H509" s="17"/>
      <c r="I509" s="658"/>
      <c r="J509" s="17"/>
      <c r="K509" s="17"/>
      <c r="L509" s="17"/>
      <c r="M509" s="659"/>
      <c r="N509" s="657"/>
      <c r="O509" s="17"/>
      <c r="P509" s="658"/>
      <c r="Q509" s="659"/>
      <c r="R509" s="17"/>
      <c r="S509" s="660"/>
      <c r="T509" s="658"/>
      <c r="U509" s="658"/>
      <c r="V509" s="658"/>
      <c r="W509" s="17"/>
    </row>
    <row r="510">
      <c r="A510" s="17"/>
      <c r="B510" s="11"/>
      <c r="C510" s="17"/>
      <c r="D510" s="17"/>
      <c r="E510" s="17"/>
      <c r="F510" s="17"/>
      <c r="G510" s="17"/>
      <c r="H510" s="17"/>
      <c r="I510" s="658"/>
      <c r="J510" s="17"/>
      <c r="K510" s="17"/>
      <c r="L510" s="17"/>
      <c r="M510" s="659"/>
      <c r="N510" s="657"/>
      <c r="O510" s="17"/>
      <c r="P510" s="658"/>
      <c r="Q510" s="659"/>
      <c r="R510" s="17"/>
      <c r="S510" s="660"/>
      <c r="T510" s="658"/>
      <c r="U510" s="658"/>
      <c r="V510" s="658"/>
      <c r="W510" s="17"/>
    </row>
    <row r="511">
      <c r="A511" s="17"/>
      <c r="B511" s="11"/>
      <c r="C511" s="17"/>
      <c r="D511" s="17"/>
      <c r="E511" s="17"/>
      <c r="F511" s="17"/>
      <c r="G511" s="17"/>
      <c r="H511" s="17"/>
      <c r="I511" s="658"/>
      <c r="J511" s="17"/>
      <c r="K511" s="17"/>
      <c r="L511" s="17"/>
      <c r="M511" s="659"/>
      <c r="N511" s="657"/>
      <c r="O511" s="17"/>
      <c r="P511" s="658"/>
      <c r="Q511" s="659"/>
      <c r="R511" s="17"/>
      <c r="S511" s="660"/>
      <c r="T511" s="658"/>
      <c r="U511" s="658"/>
      <c r="V511" s="658"/>
      <c r="W511" s="17"/>
    </row>
    <row r="512">
      <c r="A512" s="17"/>
      <c r="B512" s="11"/>
      <c r="C512" s="17"/>
      <c r="D512" s="17"/>
      <c r="E512" s="17"/>
      <c r="F512" s="17"/>
      <c r="G512" s="17"/>
      <c r="H512" s="17"/>
      <c r="I512" s="658"/>
      <c r="J512" s="17"/>
      <c r="K512" s="17"/>
      <c r="L512" s="17"/>
      <c r="M512" s="659"/>
      <c r="N512" s="657"/>
      <c r="O512" s="17"/>
      <c r="P512" s="658"/>
      <c r="Q512" s="659"/>
      <c r="R512" s="17"/>
      <c r="S512" s="660"/>
      <c r="T512" s="658"/>
      <c r="U512" s="658"/>
      <c r="V512" s="658"/>
      <c r="W512" s="17"/>
    </row>
    <row r="513">
      <c r="A513" s="17"/>
      <c r="B513" s="11"/>
      <c r="C513" s="17"/>
      <c r="D513" s="17"/>
      <c r="E513" s="17"/>
      <c r="F513" s="17"/>
      <c r="G513" s="17"/>
      <c r="H513" s="17"/>
      <c r="I513" s="658"/>
      <c r="J513" s="17"/>
      <c r="K513" s="17"/>
      <c r="L513" s="17"/>
      <c r="M513" s="659"/>
      <c r="N513" s="657"/>
      <c r="O513" s="17"/>
      <c r="P513" s="658"/>
      <c r="Q513" s="659"/>
      <c r="R513" s="17"/>
      <c r="S513" s="660"/>
      <c r="T513" s="658"/>
      <c r="U513" s="658"/>
      <c r="V513" s="658"/>
      <c r="W513" s="17"/>
    </row>
    <row r="514">
      <c r="A514" s="17"/>
      <c r="B514" s="11"/>
      <c r="C514" s="17"/>
      <c r="D514" s="17"/>
      <c r="E514" s="17"/>
      <c r="F514" s="17"/>
      <c r="G514" s="17"/>
      <c r="H514" s="17"/>
      <c r="I514" s="658"/>
      <c r="J514" s="17"/>
      <c r="K514" s="17"/>
      <c r="L514" s="17"/>
      <c r="M514" s="659"/>
      <c r="N514" s="657"/>
      <c r="O514" s="17"/>
      <c r="P514" s="658"/>
      <c r="Q514" s="659"/>
      <c r="R514" s="17"/>
      <c r="S514" s="660"/>
      <c r="T514" s="658"/>
      <c r="U514" s="658"/>
      <c r="V514" s="658"/>
      <c r="W514" s="17"/>
    </row>
    <row r="515">
      <c r="A515" s="17"/>
      <c r="B515" s="11"/>
      <c r="C515" s="17"/>
      <c r="D515" s="17"/>
      <c r="E515" s="17"/>
      <c r="F515" s="17"/>
      <c r="G515" s="17"/>
      <c r="H515" s="17"/>
      <c r="I515" s="658"/>
      <c r="J515" s="17"/>
      <c r="K515" s="17"/>
      <c r="L515" s="17"/>
      <c r="M515" s="659"/>
      <c r="N515" s="657"/>
      <c r="O515" s="17"/>
      <c r="P515" s="658"/>
      <c r="Q515" s="659"/>
      <c r="R515" s="17"/>
      <c r="S515" s="660"/>
      <c r="T515" s="658"/>
      <c r="U515" s="658"/>
      <c r="V515" s="658"/>
      <c r="W515" s="17"/>
    </row>
    <row r="516">
      <c r="A516" s="17"/>
      <c r="B516" s="11"/>
      <c r="C516" s="17"/>
      <c r="D516" s="17"/>
      <c r="E516" s="17"/>
      <c r="F516" s="17"/>
      <c r="G516" s="17"/>
      <c r="H516" s="17"/>
      <c r="I516" s="658"/>
      <c r="J516" s="17"/>
      <c r="K516" s="17"/>
      <c r="L516" s="17"/>
      <c r="M516" s="659"/>
      <c r="N516" s="657"/>
      <c r="O516" s="17"/>
      <c r="P516" s="658"/>
      <c r="Q516" s="659"/>
      <c r="R516" s="17"/>
      <c r="S516" s="660"/>
      <c r="T516" s="658"/>
      <c r="U516" s="658"/>
      <c r="V516" s="658"/>
      <c r="W516" s="17"/>
    </row>
    <row r="517">
      <c r="A517" s="17"/>
      <c r="B517" s="11"/>
      <c r="C517" s="17"/>
      <c r="D517" s="17"/>
      <c r="E517" s="17"/>
      <c r="F517" s="17"/>
      <c r="G517" s="17"/>
      <c r="H517" s="17"/>
      <c r="I517" s="658"/>
      <c r="J517" s="17"/>
      <c r="K517" s="17"/>
      <c r="L517" s="17"/>
      <c r="M517" s="659"/>
      <c r="N517" s="657"/>
      <c r="O517" s="17"/>
      <c r="P517" s="658"/>
      <c r="Q517" s="659"/>
      <c r="R517" s="17"/>
      <c r="S517" s="660"/>
      <c r="T517" s="658"/>
      <c r="U517" s="658"/>
      <c r="V517" s="658"/>
      <c r="W517" s="17"/>
    </row>
    <row r="518">
      <c r="A518" s="17"/>
      <c r="B518" s="11"/>
      <c r="C518" s="17"/>
      <c r="D518" s="17"/>
      <c r="E518" s="17"/>
      <c r="F518" s="17"/>
      <c r="G518" s="17"/>
      <c r="H518" s="17"/>
      <c r="I518" s="658"/>
      <c r="J518" s="17"/>
      <c r="K518" s="17"/>
      <c r="L518" s="17"/>
      <c r="M518" s="659"/>
      <c r="N518" s="657"/>
      <c r="O518" s="17"/>
      <c r="P518" s="658"/>
      <c r="Q518" s="659"/>
      <c r="R518" s="17"/>
      <c r="S518" s="660"/>
      <c r="T518" s="658"/>
      <c r="U518" s="658"/>
      <c r="V518" s="658"/>
      <c r="W518" s="17"/>
    </row>
    <row r="519">
      <c r="A519" s="17"/>
      <c r="B519" s="11"/>
      <c r="C519" s="17"/>
      <c r="D519" s="17"/>
      <c r="E519" s="17"/>
      <c r="F519" s="17"/>
      <c r="G519" s="17"/>
      <c r="H519" s="17"/>
      <c r="I519" s="658"/>
      <c r="J519" s="17"/>
      <c r="K519" s="17"/>
      <c r="L519" s="17"/>
      <c r="M519" s="659"/>
      <c r="N519" s="657"/>
      <c r="O519" s="17"/>
      <c r="P519" s="658"/>
      <c r="Q519" s="659"/>
      <c r="R519" s="17"/>
      <c r="S519" s="660"/>
      <c r="T519" s="658"/>
      <c r="U519" s="658"/>
      <c r="V519" s="658"/>
      <c r="W519" s="17"/>
    </row>
    <row r="520">
      <c r="A520" s="17"/>
      <c r="B520" s="11"/>
      <c r="C520" s="17"/>
      <c r="D520" s="17"/>
      <c r="E520" s="17"/>
      <c r="F520" s="17"/>
      <c r="G520" s="17"/>
      <c r="H520" s="17"/>
      <c r="I520" s="658"/>
      <c r="J520" s="17"/>
      <c r="K520" s="17"/>
      <c r="L520" s="17"/>
      <c r="M520" s="659"/>
      <c r="N520" s="657"/>
      <c r="O520" s="17"/>
      <c r="P520" s="658"/>
      <c r="Q520" s="659"/>
      <c r="R520" s="17"/>
      <c r="S520" s="660"/>
      <c r="T520" s="658"/>
      <c r="U520" s="658"/>
      <c r="V520" s="658"/>
      <c r="W520" s="17"/>
    </row>
    <row r="521">
      <c r="A521" s="17"/>
      <c r="B521" s="11"/>
      <c r="C521" s="17"/>
      <c r="D521" s="17"/>
      <c r="E521" s="17"/>
      <c r="F521" s="17"/>
      <c r="G521" s="17"/>
      <c r="H521" s="17"/>
      <c r="I521" s="658"/>
      <c r="J521" s="17"/>
      <c r="K521" s="17"/>
      <c r="L521" s="17"/>
      <c r="M521" s="659"/>
      <c r="N521" s="657"/>
      <c r="O521" s="17"/>
      <c r="P521" s="658"/>
      <c r="Q521" s="659"/>
      <c r="R521" s="17"/>
      <c r="S521" s="660"/>
      <c r="T521" s="658"/>
      <c r="U521" s="658"/>
      <c r="V521" s="658"/>
      <c r="W521" s="17"/>
    </row>
    <row r="522">
      <c r="A522" s="17"/>
      <c r="B522" s="11"/>
      <c r="C522" s="17"/>
      <c r="D522" s="17"/>
      <c r="E522" s="17"/>
      <c r="F522" s="17"/>
      <c r="G522" s="17"/>
      <c r="H522" s="17"/>
      <c r="I522" s="658"/>
      <c r="J522" s="17"/>
      <c r="K522" s="17"/>
      <c r="L522" s="17"/>
      <c r="M522" s="659"/>
      <c r="N522" s="657"/>
      <c r="O522" s="17"/>
      <c r="P522" s="658"/>
      <c r="Q522" s="659"/>
      <c r="R522" s="17"/>
      <c r="S522" s="660"/>
      <c r="T522" s="658"/>
      <c r="U522" s="658"/>
      <c r="V522" s="658"/>
      <c r="W522" s="17"/>
    </row>
    <row r="523">
      <c r="A523" s="17"/>
      <c r="B523" s="11"/>
      <c r="C523" s="17"/>
      <c r="D523" s="17"/>
      <c r="E523" s="17"/>
      <c r="F523" s="17"/>
      <c r="G523" s="17"/>
      <c r="H523" s="17"/>
      <c r="I523" s="658"/>
      <c r="J523" s="17"/>
      <c r="K523" s="17"/>
      <c r="L523" s="17"/>
      <c r="M523" s="659"/>
      <c r="N523" s="657"/>
      <c r="O523" s="17"/>
      <c r="P523" s="658"/>
      <c r="Q523" s="659"/>
      <c r="R523" s="17"/>
      <c r="S523" s="660"/>
      <c r="T523" s="658"/>
      <c r="U523" s="658"/>
      <c r="V523" s="658"/>
      <c r="W523" s="17"/>
    </row>
    <row r="524">
      <c r="A524" s="17"/>
      <c r="B524" s="11"/>
      <c r="C524" s="17"/>
      <c r="D524" s="17"/>
      <c r="E524" s="17"/>
      <c r="F524" s="17"/>
      <c r="G524" s="17"/>
      <c r="H524" s="17"/>
      <c r="I524" s="658"/>
      <c r="J524" s="17"/>
      <c r="K524" s="17"/>
      <c r="L524" s="17"/>
      <c r="M524" s="659"/>
      <c r="N524" s="657"/>
      <c r="O524" s="17"/>
      <c r="P524" s="658"/>
      <c r="Q524" s="659"/>
      <c r="R524" s="17"/>
      <c r="S524" s="660"/>
      <c r="T524" s="658"/>
      <c r="U524" s="658"/>
      <c r="V524" s="658"/>
      <c r="W524" s="17"/>
    </row>
    <row r="525">
      <c r="A525" s="17"/>
      <c r="B525" s="11"/>
      <c r="C525" s="17"/>
      <c r="D525" s="17"/>
      <c r="E525" s="17"/>
      <c r="F525" s="17"/>
      <c r="G525" s="17"/>
      <c r="H525" s="17"/>
      <c r="I525" s="658"/>
      <c r="J525" s="17"/>
      <c r="K525" s="17"/>
      <c r="L525" s="17"/>
      <c r="M525" s="659"/>
      <c r="N525" s="657"/>
      <c r="O525" s="17"/>
      <c r="P525" s="658"/>
      <c r="Q525" s="659"/>
      <c r="R525" s="17"/>
      <c r="S525" s="660"/>
      <c r="T525" s="658"/>
      <c r="U525" s="658"/>
      <c r="V525" s="658"/>
      <c r="W525" s="17"/>
    </row>
    <row r="526">
      <c r="A526" s="17"/>
      <c r="B526" s="11"/>
      <c r="C526" s="17"/>
      <c r="D526" s="17"/>
      <c r="E526" s="17"/>
      <c r="F526" s="17"/>
      <c r="G526" s="17"/>
      <c r="H526" s="17"/>
      <c r="I526" s="658"/>
      <c r="J526" s="17"/>
      <c r="K526" s="17"/>
      <c r="L526" s="17"/>
      <c r="M526" s="659"/>
      <c r="N526" s="657"/>
      <c r="O526" s="17"/>
      <c r="P526" s="658"/>
      <c r="Q526" s="659"/>
      <c r="R526" s="17"/>
      <c r="S526" s="660"/>
      <c r="T526" s="658"/>
      <c r="U526" s="658"/>
      <c r="V526" s="658"/>
      <c r="W526" s="17"/>
    </row>
    <row r="527">
      <c r="A527" s="17"/>
      <c r="B527" s="11"/>
      <c r="C527" s="17"/>
      <c r="D527" s="17"/>
      <c r="E527" s="17"/>
      <c r="F527" s="17"/>
      <c r="G527" s="17"/>
      <c r="H527" s="17"/>
      <c r="I527" s="658"/>
      <c r="J527" s="17"/>
      <c r="K527" s="17"/>
      <c r="L527" s="17"/>
      <c r="M527" s="659"/>
      <c r="N527" s="657"/>
      <c r="O527" s="17"/>
      <c r="P527" s="658"/>
      <c r="Q527" s="659"/>
      <c r="R527" s="17"/>
      <c r="S527" s="660"/>
      <c r="T527" s="658"/>
      <c r="U527" s="658"/>
      <c r="V527" s="658"/>
      <c r="W527" s="17"/>
    </row>
    <row r="528">
      <c r="A528" s="17"/>
      <c r="B528" s="11"/>
      <c r="C528" s="17"/>
      <c r="D528" s="17"/>
      <c r="E528" s="17"/>
      <c r="F528" s="17"/>
      <c r="G528" s="17"/>
      <c r="H528" s="17"/>
      <c r="I528" s="658"/>
      <c r="J528" s="17"/>
      <c r="K528" s="17"/>
      <c r="L528" s="17"/>
      <c r="M528" s="659"/>
      <c r="N528" s="657"/>
      <c r="O528" s="17"/>
      <c r="P528" s="658"/>
      <c r="Q528" s="659"/>
      <c r="R528" s="17"/>
      <c r="S528" s="660"/>
      <c r="T528" s="658"/>
      <c r="U528" s="658"/>
      <c r="V528" s="658"/>
      <c r="W528" s="17"/>
    </row>
    <row r="529">
      <c r="A529" s="17"/>
      <c r="B529" s="11"/>
      <c r="C529" s="17"/>
      <c r="D529" s="17"/>
      <c r="E529" s="17"/>
      <c r="F529" s="17"/>
      <c r="G529" s="17"/>
      <c r="H529" s="17"/>
      <c r="I529" s="658"/>
      <c r="J529" s="17"/>
      <c r="K529" s="17"/>
      <c r="L529" s="17"/>
      <c r="M529" s="659"/>
      <c r="N529" s="657"/>
      <c r="O529" s="17"/>
      <c r="P529" s="658"/>
      <c r="Q529" s="659"/>
      <c r="R529" s="17"/>
      <c r="S529" s="660"/>
      <c r="T529" s="658"/>
      <c r="U529" s="658"/>
      <c r="V529" s="658"/>
      <c r="W529" s="17"/>
    </row>
    <row r="530">
      <c r="A530" s="17"/>
      <c r="B530" s="11"/>
      <c r="C530" s="17"/>
      <c r="D530" s="17"/>
      <c r="E530" s="17"/>
      <c r="F530" s="17"/>
      <c r="G530" s="17"/>
      <c r="H530" s="17"/>
      <c r="I530" s="658"/>
      <c r="J530" s="17"/>
      <c r="K530" s="17"/>
      <c r="L530" s="17"/>
      <c r="M530" s="659"/>
      <c r="N530" s="657"/>
      <c r="O530" s="17"/>
      <c r="P530" s="658"/>
      <c r="Q530" s="659"/>
      <c r="R530" s="17"/>
      <c r="S530" s="660"/>
      <c r="T530" s="658"/>
      <c r="U530" s="658"/>
      <c r="V530" s="658"/>
      <c r="W530" s="17"/>
    </row>
    <row r="531">
      <c r="A531" s="17"/>
      <c r="B531" s="11"/>
      <c r="C531" s="17"/>
      <c r="D531" s="17"/>
      <c r="E531" s="17"/>
      <c r="F531" s="17"/>
      <c r="G531" s="17"/>
      <c r="H531" s="17"/>
      <c r="I531" s="658"/>
      <c r="J531" s="17"/>
      <c r="K531" s="17"/>
      <c r="L531" s="17"/>
      <c r="M531" s="659"/>
      <c r="N531" s="657"/>
      <c r="O531" s="17"/>
      <c r="P531" s="658"/>
      <c r="Q531" s="659"/>
      <c r="R531" s="17"/>
      <c r="S531" s="660"/>
      <c r="T531" s="658"/>
      <c r="U531" s="658"/>
      <c r="V531" s="658"/>
      <c r="W531" s="17"/>
    </row>
    <row r="532">
      <c r="A532" s="17"/>
      <c r="B532" s="11"/>
      <c r="C532" s="17"/>
      <c r="D532" s="17"/>
      <c r="E532" s="17"/>
      <c r="F532" s="17"/>
      <c r="G532" s="17"/>
      <c r="H532" s="17"/>
      <c r="I532" s="658"/>
      <c r="J532" s="17"/>
      <c r="K532" s="17"/>
      <c r="L532" s="17"/>
      <c r="M532" s="659"/>
      <c r="N532" s="657"/>
      <c r="O532" s="17"/>
      <c r="P532" s="658"/>
      <c r="Q532" s="659"/>
      <c r="R532" s="17"/>
      <c r="S532" s="660"/>
      <c r="T532" s="658"/>
      <c r="U532" s="658"/>
      <c r="V532" s="658"/>
      <c r="W532" s="17"/>
    </row>
    <row r="533">
      <c r="A533" s="17"/>
      <c r="B533" s="11"/>
      <c r="C533" s="17"/>
      <c r="D533" s="17"/>
      <c r="E533" s="17"/>
      <c r="F533" s="17"/>
      <c r="G533" s="17"/>
      <c r="H533" s="17"/>
      <c r="I533" s="658"/>
      <c r="J533" s="17"/>
      <c r="K533" s="17"/>
      <c r="L533" s="17"/>
      <c r="M533" s="659"/>
      <c r="N533" s="657"/>
      <c r="O533" s="17"/>
      <c r="P533" s="658"/>
      <c r="Q533" s="659"/>
      <c r="R533" s="17"/>
      <c r="S533" s="660"/>
      <c r="T533" s="658"/>
      <c r="U533" s="658"/>
      <c r="V533" s="658"/>
      <c r="W533" s="17"/>
    </row>
    <row r="534">
      <c r="A534" s="17"/>
      <c r="B534" s="11"/>
      <c r="C534" s="17"/>
      <c r="D534" s="17"/>
      <c r="E534" s="17"/>
      <c r="F534" s="17"/>
      <c r="G534" s="17"/>
      <c r="H534" s="17"/>
      <c r="I534" s="658"/>
      <c r="J534" s="17"/>
      <c r="K534" s="17"/>
      <c r="L534" s="17"/>
      <c r="M534" s="659"/>
      <c r="N534" s="657"/>
      <c r="O534" s="17"/>
      <c r="P534" s="658"/>
      <c r="Q534" s="659"/>
      <c r="R534" s="17"/>
      <c r="S534" s="660"/>
      <c r="T534" s="658"/>
      <c r="U534" s="658"/>
      <c r="V534" s="658"/>
      <c r="W534" s="17"/>
    </row>
    <row r="535">
      <c r="A535" s="17"/>
      <c r="B535" s="11"/>
      <c r="C535" s="17"/>
      <c r="D535" s="17"/>
      <c r="E535" s="17"/>
      <c r="F535" s="17"/>
      <c r="G535" s="17"/>
      <c r="H535" s="17"/>
      <c r="I535" s="658"/>
      <c r="J535" s="17"/>
      <c r="K535" s="17"/>
      <c r="L535" s="17"/>
      <c r="M535" s="659"/>
      <c r="N535" s="657"/>
      <c r="O535" s="17"/>
      <c r="P535" s="658"/>
      <c r="Q535" s="659"/>
      <c r="R535" s="17"/>
      <c r="S535" s="660"/>
      <c r="T535" s="658"/>
      <c r="U535" s="658"/>
      <c r="V535" s="658"/>
      <c r="W535" s="17"/>
    </row>
    <row r="536">
      <c r="A536" s="17"/>
      <c r="B536" s="11"/>
      <c r="C536" s="17"/>
      <c r="D536" s="17"/>
      <c r="E536" s="17"/>
      <c r="F536" s="17"/>
      <c r="G536" s="17"/>
      <c r="H536" s="17"/>
      <c r="I536" s="658"/>
      <c r="J536" s="17"/>
      <c r="K536" s="17"/>
      <c r="L536" s="17"/>
      <c r="M536" s="659"/>
      <c r="N536" s="657"/>
      <c r="O536" s="17"/>
      <c r="P536" s="658"/>
      <c r="Q536" s="659"/>
      <c r="R536" s="17"/>
      <c r="S536" s="660"/>
      <c r="T536" s="658"/>
      <c r="U536" s="658"/>
      <c r="V536" s="658"/>
      <c r="W536" s="17"/>
    </row>
    <row r="537">
      <c r="A537" s="17"/>
      <c r="B537" s="11"/>
      <c r="C537" s="17"/>
      <c r="D537" s="17"/>
      <c r="E537" s="17"/>
      <c r="F537" s="17"/>
      <c r="G537" s="17"/>
      <c r="H537" s="17"/>
      <c r="I537" s="658"/>
      <c r="J537" s="17"/>
      <c r="K537" s="17"/>
      <c r="L537" s="17"/>
      <c r="M537" s="659"/>
      <c r="N537" s="657"/>
      <c r="O537" s="17"/>
      <c r="P537" s="658"/>
      <c r="Q537" s="659"/>
      <c r="R537" s="17"/>
      <c r="S537" s="660"/>
      <c r="T537" s="658"/>
      <c r="U537" s="658"/>
      <c r="V537" s="658"/>
      <c r="W537" s="17"/>
    </row>
    <row r="538">
      <c r="A538" s="17"/>
      <c r="B538" s="11"/>
      <c r="C538" s="17"/>
      <c r="D538" s="17"/>
      <c r="E538" s="17"/>
      <c r="F538" s="17"/>
      <c r="G538" s="17"/>
      <c r="H538" s="17"/>
      <c r="I538" s="658"/>
      <c r="J538" s="17"/>
      <c r="K538" s="17"/>
      <c r="L538" s="17"/>
      <c r="M538" s="659"/>
      <c r="N538" s="657"/>
      <c r="O538" s="17"/>
      <c r="P538" s="658"/>
      <c r="Q538" s="659"/>
      <c r="R538" s="17"/>
      <c r="S538" s="660"/>
      <c r="T538" s="658"/>
      <c r="U538" s="658"/>
      <c r="V538" s="658"/>
      <c r="W538" s="17"/>
    </row>
    <row r="539">
      <c r="A539" s="17"/>
      <c r="B539" s="11"/>
      <c r="C539" s="17"/>
      <c r="D539" s="17"/>
      <c r="E539" s="17"/>
      <c r="F539" s="17"/>
      <c r="G539" s="17"/>
      <c r="H539" s="17"/>
      <c r="I539" s="658"/>
      <c r="J539" s="17"/>
      <c r="K539" s="17"/>
      <c r="L539" s="17"/>
      <c r="M539" s="659"/>
      <c r="N539" s="657"/>
      <c r="O539" s="17"/>
      <c r="P539" s="658"/>
      <c r="Q539" s="659"/>
      <c r="R539" s="17"/>
      <c r="S539" s="660"/>
      <c r="T539" s="658"/>
      <c r="U539" s="658"/>
      <c r="V539" s="658"/>
      <c r="W539" s="17"/>
    </row>
    <row r="540">
      <c r="A540" s="17"/>
      <c r="B540" s="11"/>
      <c r="C540" s="17"/>
      <c r="D540" s="17"/>
      <c r="E540" s="17"/>
      <c r="F540" s="17"/>
      <c r="G540" s="17"/>
      <c r="H540" s="17"/>
      <c r="I540" s="658"/>
      <c r="J540" s="17"/>
      <c r="K540" s="17"/>
      <c r="L540" s="17"/>
      <c r="M540" s="659"/>
      <c r="N540" s="657"/>
      <c r="O540" s="17"/>
      <c r="P540" s="658"/>
      <c r="Q540" s="659"/>
      <c r="R540" s="17"/>
      <c r="S540" s="660"/>
      <c r="T540" s="658"/>
      <c r="U540" s="658"/>
      <c r="V540" s="658"/>
      <c r="W540" s="17"/>
    </row>
    <row r="541">
      <c r="A541" s="17"/>
      <c r="B541" s="11"/>
      <c r="C541" s="17"/>
      <c r="D541" s="17"/>
      <c r="E541" s="17"/>
      <c r="F541" s="17"/>
      <c r="G541" s="17"/>
      <c r="H541" s="17"/>
      <c r="I541" s="658"/>
      <c r="J541" s="17"/>
      <c r="K541" s="17"/>
      <c r="L541" s="17"/>
      <c r="M541" s="659"/>
      <c r="N541" s="657"/>
      <c r="O541" s="17"/>
      <c r="P541" s="658"/>
      <c r="Q541" s="659"/>
      <c r="R541" s="17"/>
      <c r="S541" s="660"/>
      <c r="T541" s="658"/>
      <c r="U541" s="658"/>
      <c r="V541" s="658"/>
      <c r="W541" s="17"/>
    </row>
    <row r="542">
      <c r="A542" s="17"/>
      <c r="B542" s="11"/>
      <c r="C542" s="17"/>
      <c r="D542" s="17"/>
      <c r="E542" s="17"/>
      <c r="F542" s="17"/>
      <c r="G542" s="17"/>
      <c r="H542" s="17"/>
      <c r="I542" s="658"/>
      <c r="J542" s="17"/>
      <c r="K542" s="17"/>
      <c r="L542" s="17"/>
      <c r="M542" s="659"/>
      <c r="N542" s="657"/>
      <c r="O542" s="17"/>
      <c r="P542" s="658"/>
      <c r="Q542" s="659"/>
      <c r="R542" s="17"/>
      <c r="S542" s="660"/>
      <c r="T542" s="658"/>
      <c r="U542" s="658"/>
      <c r="V542" s="658"/>
      <c r="W542" s="17"/>
    </row>
    <row r="543">
      <c r="A543" s="17"/>
      <c r="B543" s="11"/>
      <c r="C543" s="17"/>
      <c r="D543" s="17"/>
      <c r="E543" s="17"/>
      <c r="F543" s="17"/>
      <c r="G543" s="17"/>
      <c r="H543" s="17"/>
      <c r="I543" s="658"/>
      <c r="J543" s="17"/>
      <c r="K543" s="17"/>
      <c r="L543" s="17"/>
      <c r="M543" s="659"/>
      <c r="N543" s="657"/>
      <c r="O543" s="17"/>
      <c r="P543" s="658"/>
      <c r="Q543" s="659"/>
      <c r="R543" s="17"/>
      <c r="S543" s="660"/>
      <c r="T543" s="658"/>
      <c r="U543" s="658"/>
      <c r="V543" s="658"/>
      <c r="W543" s="17"/>
    </row>
    <row r="544">
      <c r="A544" s="17"/>
      <c r="B544" s="11"/>
      <c r="C544" s="17"/>
      <c r="D544" s="17"/>
      <c r="E544" s="17"/>
      <c r="F544" s="17"/>
      <c r="G544" s="17"/>
      <c r="H544" s="17"/>
      <c r="I544" s="658"/>
      <c r="J544" s="17"/>
      <c r="K544" s="17"/>
      <c r="L544" s="17"/>
      <c r="M544" s="659"/>
      <c r="N544" s="657"/>
      <c r="O544" s="17"/>
      <c r="P544" s="658"/>
      <c r="Q544" s="659"/>
      <c r="R544" s="17"/>
      <c r="S544" s="660"/>
      <c r="T544" s="658"/>
      <c r="U544" s="658"/>
      <c r="V544" s="658"/>
      <c r="W544" s="17"/>
    </row>
    <row r="545">
      <c r="A545" s="17"/>
      <c r="B545" s="11"/>
      <c r="C545" s="17"/>
      <c r="D545" s="17"/>
      <c r="E545" s="17"/>
      <c r="F545" s="17"/>
      <c r="G545" s="17"/>
      <c r="H545" s="17"/>
      <c r="I545" s="658"/>
      <c r="J545" s="17"/>
      <c r="K545" s="17"/>
      <c r="L545" s="17"/>
      <c r="M545" s="659"/>
      <c r="N545" s="657"/>
      <c r="O545" s="17"/>
      <c r="P545" s="658"/>
      <c r="Q545" s="659"/>
      <c r="R545" s="17"/>
      <c r="S545" s="660"/>
      <c r="T545" s="658"/>
      <c r="U545" s="658"/>
      <c r="V545" s="658"/>
      <c r="W545" s="17"/>
    </row>
    <row r="546">
      <c r="A546" s="17"/>
      <c r="B546" s="11"/>
      <c r="C546" s="17"/>
      <c r="D546" s="17"/>
      <c r="E546" s="17"/>
      <c r="F546" s="17"/>
      <c r="G546" s="17"/>
      <c r="H546" s="17"/>
      <c r="I546" s="658"/>
      <c r="J546" s="17"/>
      <c r="K546" s="17"/>
      <c r="L546" s="17"/>
      <c r="M546" s="659"/>
      <c r="N546" s="657"/>
      <c r="O546" s="17"/>
      <c r="P546" s="658"/>
      <c r="Q546" s="659"/>
      <c r="R546" s="17"/>
      <c r="S546" s="660"/>
      <c r="T546" s="658"/>
      <c r="U546" s="658"/>
      <c r="V546" s="658"/>
      <c r="W546" s="17"/>
    </row>
    <row r="547">
      <c r="A547" s="17"/>
      <c r="B547" s="11"/>
      <c r="C547" s="17"/>
      <c r="D547" s="17"/>
      <c r="E547" s="17"/>
      <c r="F547" s="17"/>
      <c r="G547" s="17"/>
      <c r="H547" s="17"/>
      <c r="I547" s="658"/>
      <c r="J547" s="17"/>
      <c r="K547" s="17"/>
      <c r="L547" s="17"/>
      <c r="M547" s="659"/>
      <c r="N547" s="657"/>
      <c r="O547" s="17"/>
      <c r="P547" s="658"/>
      <c r="Q547" s="659"/>
      <c r="R547" s="17"/>
      <c r="S547" s="660"/>
      <c r="T547" s="658"/>
      <c r="U547" s="658"/>
      <c r="V547" s="658"/>
      <c r="W547" s="17"/>
    </row>
    <row r="548">
      <c r="A548" s="17"/>
      <c r="B548" s="11"/>
      <c r="C548" s="17"/>
      <c r="D548" s="17"/>
      <c r="E548" s="17"/>
      <c r="F548" s="17"/>
      <c r="G548" s="17"/>
      <c r="H548" s="17"/>
      <c r="I548" s="658"/>
      <c r="J548" s="17"/>
      <c r="K548" s="17"/>
      <c r="L548" s="17"/>
      <c r="M548" s="659"/>
      <c r="N548" s="657"/>
      <c r="O548" s="17"/>
      <c r="P548" s="658"/>
      <c r="Q548" s="659"/>
      <c r="R548" s="17"/>
      <c r="S548" s="660"/>
      <c r="T548" s="658"/>
      <c r="U548" s="658"/>
      <c r="V548" s="658"/>
      <c r="W548" s="17"/>
    </row>
    <row r="549">
      <c r="A549" s="17"/>
      <c r="B549" s="11"/>
      <c r="C549" s="17"/>
      <c r="D549" s="17"/>
      <c r="E549" s="17"/>
      <c r="F549" s="17"/>
      <c r="G549" s="17"/>
      <c r="H549" s="17"/>
      <c r="I549" s="658"/>
      <c r="J549" s="17"/>
      <c r="K549" s="17"/>
      <c r="L549" s="17"/>
      <c r="M549" s="659"/>
      <c r="N549" s="657"/>
      <c r="O549" s="17"/>
      <c r="P549" s="658"/>
      <c r="Q549" s="659"/>
      <c r="R549" s="17"/>
      <c r="S549" s="660"/>
      <c r="T549" s="658"/>
      <c r="U549" s="658"/>
      <c r="V549" s="658"/>
      <c r="W549" s="17"/>
    </row>
    <row r="550">
      <c r="A550" s="17"/>
      <c r="B550" s="11"/>
      <c r="C550" s="17"/>
      <c r="D550" s="17"/>
      <c r="E550" s="17"/>
      <c r="F550" s="17"/>
      <c r="G550" s="17"/>
      <c r="H550" s="17"/>
      <c r="I550" s="658"/>
      <c r="J550" s="17"/>
      <c r="K550" s="17"/>
      <c r="L550" s="17"/>
      <c r="M550" s="659"/>
      <c r="N550" s="657"/>
      <c r="O550" s="17"/>
      <c r="P550" s="658"/>
      <c r="Q550" s="659"/>
      <c r="R550" s="17"/>
      <c r="S550" s="660"/>
      <c r="T550" s="658"/>
      <c r="U550" s="658"/>
      <c r="V550" s="658"/>
      <c r="W550" s="17"/>
    </row>
    <row r="551">
      <c r="A551" s="17"/>
      <c r="B551" s="11"/>
      <c r="C551" s="17"/>
      <c r="D551" s="17"/>
      <c r="E551" s="17"/>
      <c r="F551" s="17"/>
      <c r="G551" s="17"/>
      <c r="H551" s="17"/>
      <c r="I551" s="658"/>
      <c r="J551" s="17"/>
      <c r="K551" s="17"/>
      <c r="L551" s="17"/>
      <c r="M551" s="659"/>
      <c r="N551" s="657"/>
      <c r="O551" s="17"/>
      <c r="P551" s="658"/>
      <c r="Q551" s="659"/>
      <c r="R551" s="17"/>
      <c r="S551" s="660"/>
      <c r="T551" s="658"/>
      <c r="U551" s="658"/>
      <c r="V551" s="658"/>
      <c r="W551" s="17"/>
    </row>
    <row r="552">
      <c r="A552" s="17"/>
      <c r="B552" s="11"/>
      <c r="C552" s="17"/>
      <c r="D552" s="17"/>
      <c r="E552" s="17"/>
      <c r="F552" s="17"/>
      <c r="G552" s="17"/>
      <c r="H552" s="17"/>
      <c r="I552" s="658"/>
      <c r="J552" s="17"/>
      <c r="K552" s="17"/>
      <c r="L552" s="17"/>
      <c r="M552" s="659"/>
      <c r="N552" s="657"/>
      <c r="O552" s="17"/>
      <c r="P552" s="658"/>
      <c r="Q552" s="659"/>
      <c r="R552" s="17"/>
      <c r="S552" s="660"/>
      <c r="T552" s="658"/>
      <c r="U552" s="658"/>
      <c r="V552" s="658"/>
      <c r="W552" s="17"/>
    </row>
    <row r="553">
      <c r="A553" s="17"/>
      <c r="B553" s="11"/>
      <c r="C553" s="17"/>
      <c r="D553" s="17"/>
      <c r="E553" s="17"/>
      <c r="F553" s="17"/>
      <c r="G553" s="17"/>
      <c r="H553" s="17"/>
      <c r="I553" s="658"/>
      <c r="J553" s="17"/>
      <c r="K553" s="17"/>
      <c r="L553" s="17"/>
      <c r="M553" s="659"/>
      <c r="N553" s="657"/>
      <c r="O553" s="17"/>
      <c r="P553" s="658"/>
      <c r="Q553" s="659"/>
      <c r="R553" s="17"/>
      <c r="S553" s="660"/>
      <c r="T553" s="658"/>
      <c r="U553" s="658"/>
      <c r="V553" s="658"/>
      <c r="W553" s="17"/>
    </row>
    <row r="554">
      <c r="A554" s="17"/>
      <c r="B554" s="11"/>
      <c r="C554" s="17"/>
      <c r="D554" s="17"/>
      <c r="E554" s="17"/>
      <c r="F554" s="17"/>
      <c r="G554" s="17"/>
      <c r="H554" s="17"/>
      <c r="I554" s="658"/>
      <c r="J554" s="17"/>
      <c r="K554" s="17"/>
      <c r="L554" s="17"/>
      <c r="M554" s="659"/>
      <c r="N554" s="657"/>
      <c r="O554" s="17"/>
      <c r="P554" s="658"/>
      <c r="Q554" s="659"/>
      <c r="R554" s="17"/>
      <c r="S554" s="660"/>
      <c r="T554" s="658"/>
      <c r="U554" s="658"/>
      <c r="V554" s="658"/>
      <c r="W554" s="17"/>
    </row>
    <row r="555">
      <c r="A555" s="17"/>
      <c r="B555" s="11"/>
      <c r="C555" s="17"/>
      <c r="D555" s="17"/>
      <c r="E555" s="17"/>
      <c r="F555" s="17"/>
      <c r="G555" s="17"/>
      <c r="H555" s="17"/>
      <c r="I555" s="658"/>
      <c r="J555" s="17"/>
      <c r="K555" s="17"/>
      <c r="L555" s="17"/>
      <c r="M555" s="659"/>
      <c r="N555" s="657"/>
      <c r="O555" s="17"/>
      <c r="P555" s="658"/>
      <c r="Q555" s="659"/>
      <c r="R555" s="17"/>
      <c r="S555" s="660"/>
      <c r="T555" s="658"/>
      <c r="U555" s="658"/>
      <c r="V555" s="658"/>
      <c r="W555" s="17"/>
    </row>
    <row r="556">
      <c r="A556" s="17"/>
      <c r="B556" s="11"/>
      <c r="C556" s="17"/>
      <c r="D556" s="17"/>
      <c r="E556" s="17"/>
      <c r="F556" s="17"/>
      <c r="G556" s="17"/>
      <c r="H556" s="17"/>
      <c r="I556" s="658"/>
      <c r="J556" s="17"/>
      <c r="K556" s="17"/>
      <c r="L556" s="17"/>
      <c r="M556" s="659"/>
      <c r="N556" s="657"/>
      <c r="O556" s="17"/>
      <c r="P556" s="658"/>
      <c r="Q556" s="659"/>
      <c r="R556" s="17"/>
      <c r="S556" s="660"/>
      <c r="T556" s="658"/>
      <c r="U556" s="658"/>
      <c r="V556" s="658"/>
      <c r="W556" s="17"/>
    </row>
    <row r="557">
      <c r="A557" s="17"/>
      <c r="B557" s="11"/>
      <c r="C557" s="17"/>
      <c r="D557" s="17"/>
      <c r="E557" s="17"/>
      <c r="F557" s="17"/>
      <c r="G557" s="17"/>
      <c r="H557" s="17"/>
      <c r="I557" s="658"/>
      <c r="J557" s="17"/>
      <c r="K557" s="17"/>
      <c r="L557" s="17"/>
      <c r="M557" s="659"/>
      <c r="N557" s="657"/>
      <c r="O557" s="17"/>
      <c r="P557" s="658"/>
      <c r="Q557" s="659"/>
      <c r="R557" s="17"/>
      <c r="S557" s="660"/>
      <c r="T557" s="658"/>
      <c r="U557" s="658"/>
      <c r="V557" s="658"/>
      <c r="W557" s="17"/>
    </row>
    <row r="558">
      <c r="A558" s="17"/>
      <c r="B558" s="11"/>
      <c r="C558" s="17"/>
      <c r="D558" s="17"/>
      <c r="E558" s="17"/>
      <c r="F558" s="17"/>
      <c r="G558" s="17"/>
      <c r="H558" s="17"/>
      <c r="I558" s="658"/>
      <c r="J558" s="17"/>
      <c r="K558" s="17"/>
      <c r="L558" s="17"/>
      <c r="M558" s="659"/>
      <c r="N558" s="657"/>
      <c r="O558" s="17"/>
      <c r="P558" s="658"/>
      <c r="Q558" s="659"/>
      <c r="R558" s="17"/>
      <c r="S558" s="660"/>
      <c r="T558" s="658"/>
      <c r="U558" s="658"/>
      <c r="V558" s="658"/>
      <c r="W558" s="17"/>
    </row>
    <row r="559">
      <c r="A559" s="17"/>
      <c r="B559" s="11"/>
      <c r="C559" s="17"/>
      <c r="D559" s="17"/>
      <c r="E559" s="17"/>
      <c r="F559" s="17"/>
      <c r="G559" s="17"/>
      <c r="H559" s="17"/>
      <c r="I559" s="658"/>
      <c r="J559" s="17"/>
      <c r="K559" s="17"/>
      <c r="L559" s="17"/>
      <c r="M559" s="659"/>
      <c r="N559" s="657"/>
      <c r="O559" s="17"/>
      <c r="P559" s="658"/>
      <c r="Q559" s="659"/>
      <c r="R559" s="17"/>
      <c r="S559" s="660"/>
      <c r="T559" s="658"/>
      <c r="U559" s="658"/>
      <c r="V559" s="658"/>
      <c r="W559" s="17"/>
    </row>
    <row r="560">
      <c r="A560" s="17"/>
      <c r="B560" s="11"/>
      <c r="C560" s="17"/>
      <c r="D560" s="17"/>
      <c r="E560" s="17"/>
      <c r="F560" s="17"/>
      <c r="G560" s="17"/>
      <c r="H560" s="17"/>
      <c r="I560" s="658"/>
      <c r="J560" s="17"/>
      <c r="K560" s="17"/>
      <c r="L560" s="17"/>
      <c r="M560" s="659"/>
      <c r="N560" s="657"/>
      <c r="O560" s="17"/>
      <c r="P560" s="658"/>
      <c r="Q560" s="659"/>
      <c r="R560" s="17"/>
      <c r="S560" s="660"/>
      <c r="T560" s="658"/>
      <c r="U560" s="658"/>
      <c r="V560" s="658"/>
      <c r="W560" s="17"/>
    </row>
    <row r="561">
      <c r="A561" s="17"/>
      <c r="B561" s="11"/>
      <c r="C561" s="17"/>
      <c r="D561" s="17"/>
      <c r="E561" s="17"/>
      <c r="F561" s="17"/>
      <c r="G561" s="17"/>
      <c r="H561" s="17"/>
      <c r="I561" s="658"/>
      <c r="J561" s="17"/>
      <c r="K561" s="17"/>
      <c r="L561" s="17"/>
      <c r="M561" s="659"/>
      <c r="N561" s="657"/>
      <c r="O561" s="17"/>
      <c r="P561" s="658"/>
      <c r="Q561" s="659"/>
      <c r="R561" s="17"/>
      <c r="S561" s="660"/>
      <c r="T561" s="658"/>
      <c r="U561" s="658"/>
      <c r="V561" s="658"/>
      <c r="W561" s="17"/>
    </row>
    <row r="562">
      <c r="A562" s="17"/>
      <c r="B562" s="11"/>
      <c r="C562" s="17"/>
      <c r="D562" s="17"/>
      <c r="E562" s="17"/>
      <c r="F562" s="17"/>
      <c r="G562" s="17"/>
      <c r="H562" s="17"/>
      <c r="I562" s="658"/>
      <c r="J562" s="17"/>
      <c r="K562" s="17"/>
      <c r="L562" s="17"/>
      <c r="M562" s="659"/>
      <c r="N562" s="657"/>
      <c r="O562" s="17"/>
      <c r="P562" s="658"/>
      <c r="Q562" s="659"/>
      <c r="R562" s="17"/>
      <c r="S562" s="660"/>
      <c r="T562" s="658"/>
      <c r="U562" s="658"/>
      <c r="V562" s="658"/>
      <c r="W562" s="17"/>
    </row>
    <row r="563">
      <c r="A563" s="17"/>
      <c r="B563" s="11"/>
      <c r="C563" s="17"/>
      <c r="D563" s="17"/>
      <c r="E563" s="17"/>
      <c r="F563" s="17"/>
      <c r="G563" s="17"/>
      <c r="H563" s="17"/>
      <c r="I563" s="658"/>
      <c r="J563" s="17"/>
      <c r="K563" s="17"/>
      <c r="L563" s="17"/>
      <c r="M563" s="659"/>
      <c r="N563" s="657"/>
      <c r="O563" s="17"/>
      <c r="P563" s="658"/>
      <c r="Q563" s="659"/>
      <c r="R563" s="17"/>
      <c r="S563" s="660"/>
      <c r="T563" s="658"/>
      <c r="U563" s="658"/>
      <c r="V563" s="658"/>
      <c r="W563" s="17"/>
    </row>
    <row r="564">
      <c r="A564" s="17"/>
      <c r="B564" s="11"/>
      <c r="C564" s="17"/>
      <c r="D564" s="17"/>
      <c r="E564" s="17"/>
      <c r="F564" s="17"/>
      <c r="G564" s="17"/>
      <c r="H564" s="17"/>
      <c r="I564" s="658"/>
      <c r="J564" s="17"/>
      <c r="K564" s="17"/>
      <c r="L564" s="17"/>
      <c r="M564" s="659"/>
      <c r="N564" s="657"/>
      <c r="O564" s="17"/>
      <c r="P564" s="658"/>
      <c r="Q564" s="659"/>
      <c r="R564" s="17"/>
      <c r="S564" s="660"/>
      <c r="T564" s="658"/>
      <c r="U564" s="658"/>
      <c r="V564" s="658"/>
      <c r="W564" s="17"/>
    </row>
    <row r="565">
      <c r="A565" s="17"/>
      <c r="B565" s="11"/>
      <c r="C565" s="17"/>
      <c r="D565" s="17"/>
      <c r="E565" s="17"/>
      <c r="F565" s="17"/>
      <c r="G565" s="17"/>
      <c r="H565" s="17"/>
      <c r="I565" s="658"/>
      <c r="J565" s="17"/>
      <c r="K565" s="17"/>
      <c r="L565" s="17"/>
      <c r="M565" s="659"/>
      <c r="N565" s="657"/>
      <c r="O565" s="17"/>
      <c r="P565" s="658"/>
      <c r="Q565" s="659"/>
      <c r="R565" s="17"/>
      <c r="S565" s="660"/>
      <c r="T565" s="658"/>
      <c r="U565" s="658"/>
      <c r="V565" s="658"/>
      <c r="W565" s="17"/>
    </row>
    <row r="566">
      <c r="A566" s="17"/>
      <c r="B566" s="11"/>
      <c r="C566" s="17"/>
      <c r="D566" s="17"/>
      <c r="E566" s="17"/>
      <c r="F566" s="17"/>
      <c r="G566" s="17"/>
      <c r="H566" s="17"/>
      <c r="I566" s="658"/>
      <c r="J566" s="17"/>
      <c r="K566" s="17"/>
      <c r="L566" s="17"/>
      <c r="M566" s="659"/>
      <c r="N566" s="657"/>
      <c r="O566" s="17"/>
      <c r="P566" s="658"/>
      <c r="Q566" s="659"/>
      <c r="R566" s="17"/>
      <c r="S566" s="660"/>
      <c r="T566" s="658"/>
      <c r="U566" s="658"/>
      <c r="V566" s="658"/>
      <c r="W566" s="17"/>
    </row>
    <row r="567">
      <c r="A567" s="17"/>
      <c r="B567" s="11"/>
      <c r="C567" s="17"/>
      <c r="D567" s="17"/>
      <c r="E567" s="17"/>
      <c r="F567" s="17"/>
      <c r="G567" s="17"/>
      <c r="H567" s="17"/>
      <c r="I567" s="658"/>
      <c r="J567" s="17"/>
      <c r="K567" s="17"/>
      <c r="L567" s="17"/>
      <c r="M567" s="659"/>
      <c r="N567" s="657"/>
      <c r="O567" s="17"/>
      <c r="P567" s="658"/>
      <c r="Q567" s="659"/>
      <c r="R567" s="17"/>
      <c r="S567" s="660"/>
      <c r="T567" s="658"/>
      <c r="U567" s="658"/>
      <c r="V567" s="658"/>
      <c r="W567" s="17"/>
    </row>
    <row r="568">
      <c r="A568" s="17"/>
      <c r="B568" s="11"/>
      <c r="C568" s="17"/>
      <c r="D568" s="17"/>
      <c r="E568" s="17"/>
      <c r="F568" s="17"/>
      <c r="G568" s="17"/>
      <c r="H568" s="17"/>
      <c r="I568" s="658"/>
      <c r="J568" s="17"/>
      <c r="K568" s="17"/>
      <c r="L568" s="17"/>
      <c r="M568" s="659"/>
      <c r="N568" s="657"/>
      <c r="O568" s="17"/>
      <c r="P568" s="658"/>
      <c r="Q568" s="659"/>
      <c r="R568" s="17"/>
      <c r="S568" s="660"/>
      <c r="T568" s="658"/>
      <c r="U568" s="658"/>
      <c r="V568" s="658"/>
      <c r="W568" s="17"/>
    </row>
    <row r="569">
      <c r="A569" s="17"/>
      <c r="B569" s="11"/>
      <c r="C569" s="17"/>
      <c r="D569" s="17"/>
      <c r="E569" s="17"/>
      <c r="F569" s="17"/>
      <c r="G569" s="17"/>
      <c r="H569" s="17"/>
      <c r="I569" s="658"/>
      <c r="J569" s="17"/>
      <c r="K569" s="17"/>
      <c r="L569" s="17"/>
      <c r="M569" s="659"/>
      <c r="N569" s="657"/>
      <c r="O569" s="17"/>
      <c r="P569" s="658"/>
      <c r="Q569" s="659"/>
      <c r="R569" s="17"/>
      <c r="S569" s="660"/>
      <c r="T569" s="658"/>
      <c r="U569" s="658"/>
      <c r="V569" s="658"/>
      <c r="W569" s="17"/>
    </row>
    <row r="570">
      <c r="A570" s="17"/>
      <c r="B570" s="11"/>
      <c r="C570" s="17"/>
      <c r="D570" s="17"/>
      <c r="E570" s="17"/>
      <c r="F570" s="17"/>
      <c r="G570" s="17"/>
      <c r="H570" s="17"/>
      <c r="I570" s="658"/>
      <c r="J570" s="17"/>
      <c r="K570" s="17"/>
      <c r="L570" s="17"/>
      <c r="M570" s="659"/>
      <c r="N570" s="657"/>
      <c r="O570" s="17"/>
      <c r="P570" s="658"/>
      <c r="Q570" s="659"/>
      <c r="R570" s="17"/>
      <c r="S570" s="660"/>
      <c r="T570" s="658"/>
      <c r="U570" s="658"/>
      <c r="V570" s="658"/>
      <c r="W570" s="17"/>
    </row>
    <row r="571">
      <c r="A571" s="17"/>
      <c r="B571" s="11"/>
      <c r="C571" s="17"/>
      <c r="D571" s="17"/>
      <c r="E571" s="17"/>
      <c r="F571" s="17"/>
      <c r="G571" s="17"/>
      <c r="H571" s="17"/>
      <c r="I571" s="658"/>
      <c r="J571" s="17"/>
      <c r="K571" s="17"/>
      <c r="L571" s="17"/>
      <c r="M571" s="659"/>
      <c r="N571" s="657"/>
      <c r="O571" s="17"/>
      <c r="P571" s="658"/>
      <c r="Q571" s="659"/>
      <c r="R571" s="17"/>
      <c r="S571" s="660"/>
      <c r="T571" s="658"/>
      <c r="U571" s="658"/>
      <c r="V571" s="658"/>
      <c r="W571" s="17"/>
    </row>
    <row r="572">
      <c r="A572" s="17"/>
      <c r="B572" s="11"/>
      <c r="C572" s="17"/>
      <c r="D572" s="17"/>
      <c r="E572" s="17"/>
      <c r="F572" s="17"/>
      <c r="G572" s="17"/>
      <c r="H572" s="17"/>
      <c r="I572" s="658"/>
      <c r="J572" s="17"/>
      <c r="K572" s="17"/>
      <c r="L572" s="17"/>
      <c r="M572" s="659"/>
      <c r="N572" s="657"/>
      <c r="O572" s="17"/>
      <c r="P572" s="658"/>
      <c r="Q572" s="659"/>
      <c r="R572" s="17"/>
      <c r="S572" s="660"/>
      <c r="T572" s="658"/>
      <c r="U572" s="658"/>
      <c r="V572" s="658"/>
      <c r="W572" s="17"/>
    </row>
    <row r="573">
      <c r="A573" s="17"/>
      <c r="B573" s="11"/>
      <c r="C573" s="17"/>
      <c r="D573" s="17"/>
      <c r="E573" s="17"/>
      <c r="F573" s="17"/>
      <c r="G573" s="17"/>
      <c r="H573" s="17"/>
      <c r="I573" s="658"/>
      <c r="J573" s="17"/>
      <c r="K573" s="17"/>
      <c r="L573" s="17"/>
      <c r="M573" s="659"/>
      <c r="N573" s="657"/>
      <c r="O573" s="17"/>
      <c r="P573" s="658"/>
      <c r="Q573" s="659"/>
      <c r="R573" s="17"/>
      <c r="S573" s="660"/>
      <c r="T573" s="658"/>
      <c r="U573" s="658"/>
      <c r="V573" s="658"/>
      <c r="W573" s="17"/>
    </row>
    <row r="574">
      <c r="A574" s="17"/>
      <c r="B574" s="11"/>
      <c r="C574" s="17"/>
      <c r="D574" s="17"/>
      <c r="E574" s="17"/>
      <c r="F574" s="17"/>
      <c r="G574" s="17"/>
      <c r="H574" s="17"/>
      <c r="I574" s="658"/>
      <c r="J574" s="17"/>
      <c r="K574" s="17"/>
      <c r="L574" s="17"/>
      <c r="M574" s="659"/>
      <c r="N574" s="657"/>
      <c r="O574" s="17"/>
      <c r="P574" s="658"/>
      <c r="Q574" s="659"/>
      <c r="R574" s="17"/>
      <c r="S574" s="660"/>
      <c r="T574" s="658"/>
      <c r="U574" s="658"/>
      <c r="V574" s="658"/>
      <c r="W574" s="17"/>
    </row>
    <row r="575">
      <c r="A575" s="17"/>
      <c r="B575" s="11"/>
      <c r="C575" s="17"/>
      <c r="D575" s="17"/>
      <c r="E575" s="17"/>
      <c r="F575" s="17"/>
      <c r="G575" s="17"/>
      <c r="H575" s="17"/>
      <c r="I575" s="658"/>
      <c r="J575" s="17"/>
      <c r="K575" s="17"/>
      <c r="L575" s="17"/>
      <c r="M575" s="659"/>
      <c r="N575" s="657"/>
      <c r="O575" s="17"/>
      <c r="P575" s="658"/>
      <c r="Q575" s="659"/>
      <c r="R575" s="17"/>
      <c r="S575" s="660"/>
      <c r="T575" s="658"/>
      <c r="U575" s="658"/>
      <c r="V575" s="658"/>
      <c r="W575" s="17"/>
    </row>
    <row r="576">
      <c r="A576" s="17"/>
      <c r="B576" s="11"/>
      <c r="C576" s="17"/>
      <c r="D576" s="17"/>
      <c r="E576" s="17"/>
      <c r="F576" s="17"/>
      <c r="G576" s="17"/>
      <c r="H576" s="17"/>
      <c r="I576" s="658"/>
      <c r="J576" s="17"/>
      <c r="K576" s="17"/>
      <c r="L576" s="17"/>
      <c r="M576" s="659"/>
      <c r="N576" s="657"/>
      <c r="O576" s="17"/>
      <c r="P576" s="658"/>
      <c r="Q576" s="659"/>
      <c r="R576" s="17"/>
      <c r="S576" s="660"/>
      <c r="T576" s="658"/>
      <c r="U576" s="658"/>
      <c r="V576" s="658"/>
      <c r="W576" s="17"/>
    </row>
    <row r="577">
      <c r="A577" s="17"/>
      <c r="B577" s="11"/>
      <c r="C577" s="17"/>
      <c r="D577" s="17"/>
      <c r="E577" s="17"/>
      <c r="F577" s="17"/>
      <c r="G577" s="17"/>
      <c r="H577" s="17"/>
      <c r="I577" s="658"/>
      <c r="J577" s="17"/>
      <c r="K577" s="17"/>
      <c r="L577" s="17"/>
      <c r="M577" s="659"/>
      <c r="N577" s="657"/>
      <c r="O577" s="17"/>
      <c r="P577" s="658"/>
      <c r="Q577" s="659"/>
      <c r="R577" s="17"/>
      <c r="S577" s="660"/>
      <c r="T577" s="658"/>
      <c r="U577" s="658"/>
      <c r="V577" s="658"/>
      <c r="W577" s="17"/>
    </row>
    <row r="578">
      <c r="A578" s="17"/>
      <c r="B578" s="11"/>
      <c r="C578" s="17"/>
      <c r="D578" s="17"/>
      <c r="E578" s="17"/>
      <c r="F578" s="17"/>
      <c r="G578" s="17"/>
      <c r="H578" s="17"/>
      <c r="I578" s="658"/>
      <c r="J578" s="17"/>
      <c r="K578" s="17"/>
      <c r="L578" s="17"/>
      <c r="M578" s="659"/>
      <c r="N578" s="657"/>
      <c r="O578" s="17"/>
      <c r="P578" s="658"/>
      <c r="Q578" s="659"/>
      <c r="R578" s="17"/>
      <c r="S578" s="660"/>
      <c r="T578" s="658"/>
      <c r="U578" s="658"/>
      <c r="V578" s="658"/>
      <c r="W578" s="17"/>
    </row>
    <row r="579">
      <c r="A579" s="17"/>
      <c r="B579" s="11"/>
      <c r="C579" s="17"/>
      <c r="D579" s="17"/>
      <c r="E579" s="17"/>
      <c r="F579" s="17"/>
      <c r="G579" s="17"/>
      <c r="H579" s="17"/>
      <c r="I579" s="658"/>
      <c r="J579" s="17"/>
      <c r="K579" s="17"/>
      <c r="L579" s="17"/>
      <c r="M579" s="659"/>
      <c r="N579" s="657"/>
      <c r="O579" s="17"/>
      <c r="P579" s="658"/>
      <c r="Q579" s="659"/>
      <c r="R579" s="17"/>
      <c r="S579" s="660"/>
      <c r="T579" s="658"/>
      <c r="U579" s="658"/>
      <c r="V579" s="658"/>
      <c r="W579" s="17"/>
    </row>
    <row r="580">
      <c r="A580" s="17"/>
      <c r="B580" s="11"/>
      <c r="C580" s="17"/>
      <c r="D580" s="17"/>
      <c r="E580" s="17"/>
      <c r="F580" s="17"/>
      <c r="G580" s="17"/>
      <c r="H580" s="17"/>
      <c r="I580" s="658"/>
      <c r="J580" s="17"/>
      <c r="K580" s="17"/>
      <c r="L580" s="17"/>
      <c r="M580" s="659"/>
      <c r="N580" s="657"/>
      <c r="O580" s="17"/>
      <c r="P580" s="658"/>
      <c r="Q580" s="659"/>
      <c r="R580" s="17"/>
      <c r="S580" s="660"/>
      <c r="T580" s="658"/>
      <c r="U580" s="658"/>
      <c r="V580" s="658"/>
      <c r="W580" s="17"/>
    </row>
    <row r="581">
      <c r="A581" s="17"/>
      <c r="B581" s="11"/>
      <c r="C581" s="17"/>
      <c r="D581" s="17"/>
      <c r="E581" s="17"/>
      <c r="F581" s="17"/>
      <c r="G581" s="17"/>
      <c r="H581" s="17"/>
      <c r="I581" s="658"/>
      <c r="J581" s="17"/>
      <c r="K581" s="17"/>
      <c r="L581" s="17"/>
      <c r="M581" s="659"/>
      <c r="N581" s="657"/>
      <c r="O581" s="17"/>
      <c r="P581" s="658"/>
      <c r="Q581" s="659"/>
      <c r="R581" s="17"/>
      <c r="S581" s="660"/>
      <c r="T581" s="658"/>
      <c r="U581" s="658"/>
      <c r="V581" s="658"/>
      <c r="W581" s="17"/>
    </row>
    <row r="582">
      <c r="A582" s="17"/>
      <c r="B582" s="11"/>
      <c r="C582" s="17"/>
      <c r="D582" s="17"/>
      <c r="E582" s="17"/>
      <c r="F582" s="17"/>
      <c r="G582" s="17"/>
      <c r="H582" s="17"/>
      <c r="I582" s="658"/>
      <c r="J582" s="17"/>
      <c r="K582" s="17"/>
      <c r="L582" s="17"/>
      <c r="M582" s="659"/>
      <c r="N582" s="657"/>
      <c r="O582" s="17"/>
      <c r="P582" s="658"/>
      <c r="Q582" s="659"/>
      <c r="R582" s="17"/>
      <c r="S582" s="660"/>
      <c r="T582" s="658"/>
      <c r="U582" s="658"/>
      <c r="V582" s="658"/>
      <c r="W582" s="17"/>
    </row>
    <row r="583">
      <c r="A583" s="17"/>
      <c r="B583" s="11"/>
      <c r="C583" s="17"/>
      <c r="D583" s="17"/>
      <c r="E583" s="17"/>
      <c r="F583" s="17"/>
      <c r="G583" s="17"/>
      <c r="H583" s="17"/>
      <c r="I583" s="658"/>
      <c r="J583" s="17"/>
      <c r="K583" s="17"/>
      <c r="L583" s="17"/>
      <c r="M583" s="659"/>
      <c r="N583" s="657"/>
      <c r="O583" s="17"/>
      <c r="P583" s="658"/>
      <c r="Q583" s="659"/>
      <c r="R583" s="17"/>
      <c r="S583" s="660"/>
      <c r="T583" s="658"/>
      <c r="U583" s="658"/>
      <c r="V583" s="658"/>
      <c r="W583" s="17"/>
    </row>
    <row r="584">
      <c r="A584" s="17"/>
      <c r="B584" s="11"/>
      <c r="C584" s="17"/>
      <c r="D584" s="17"/>
      <c r="E584" s="17"/>
      <c r="F584" s="17"/>
      <c r="G584" s="17"/>
      <c r="H584" s="17"/>
      <c r="I584" s="658"/>
      <c r="J584" s="17"/>
      <c r="K584" s="17"/>
      <c r="L584" s="17"/>
      <c r="M584" s="659"/>
      <c r="N584" s="657"/>
      <c r="O584" s="17"/>
      <c r="P584" s="658"/>
      <c r="Q584" s="659"/>
      <c r="R584" s="17"/>
      <c r="S584" s="660"/>
      <c r="T584" s="658"/>
      <c r="U584" s="658"/>
      <c r="V584" s="658"/>
      <c r="W584" s="17"/>
    </row>
    <row r="585">
      <c r="A585" s="17"/>
      <c r="B585" s="11"/>
      <c r="C585" s="17"/>
      <c r="D585" s="17"/>
      <c r="E585" s="17"/>
      <c r="F585" s="17"/>
      <c r="G585" s="17"/>
      <c r="H585" s="17"/>
      <c r="I585" s="658"/>
      <c r="J585" s="17"/>
      <c r="K585" s="17"/>
      <c r="L585" s="17"/>
      <c r="M585" s="659"/>
      <c r="N585" s="657"/>
      <c r="O585" s="17"/>
      <c r="P585" s="658"/>
      <c r="Q585" s="659"/>
      <c r="R585" s="17"/>
      <c r="S585" s="660"/>
      <c r="T585" s="658"/>
      <c r="U585" s="658"/>
      <c r="V585" s="658"/>
      <c r="W585" s="17"/>
    </row>
    <row r="586">
      <c r="A586" s="17"/>
      <c r="B586" s="11"/>
      <c r="C586" s="17"/>
      <c r="D586" s="17"/>
      <c r="E586" s="17"/>
      <c r="F586" s="17"/>
      <c r="G586" s="17"/>
      <c r="H586" s="17"/>
      <c r="I586" s="658"/>
      <c r="J586" s="17"/>
      <c r="K586" s="17"/>
      <c r="L586" s="17"/>
      <c r="M586" s="659"/>
      <c r="N586" s="657"/>
      <c r="O586" s="17"/>
      <c r="P586" s="658"/>
      <c r="Q586" s="659"/>
      <c r="R586" s="17"/>
      <c r="S586" s="660"/>
      <c r="T586" s="658"/>
      <c r="U586" s="658"/>
      <c r="V586" s="658"/>
      <c r="W586" s="17"/>
    </row>
    <row r="587">
      <c r="A587" s="17"/>
      <c r="B587" s="11"/>
      <c r="C587" s="17"/>
      <c r="D587" s="17"/>
      <c r="E587" s="17"/>
      <c r="F587" s="17"/>
      <c r="G587" s="17"/>
      <c r="H587" s="17"/>
      <c r="I587" s="658"/>
      <c r="J587" s="17"/>
      <c r="K587" s="17"/>
      <c r="L587" s="17"/>
      <c r="M587" s="659"/>
      <c r="N587" s="657"/>
      <c r="O587" s="17"/>
      <c r="P587" s="658"/>
      <c r="Q587" s="659"/>
      <c r="R587" s="17"/>
      <c r="S587" s="660"/>
      <c r="T587" s="658"/>
      <c r="U587" s="658"/>
      <c r="V587" s="658"/>
      <c r="W587" s="17"/>
    </row>
    <row r="588">
      <c r="A588" s="17"/>
      <c r="B588" s="11"/>
      <c r="C588" s="17"/>
      <c r="D588" s="17"/>
      <c r="E588" s="17"/>
      <c r="F588" s="17"/>
      <c r="G588" s="17"/>
      <c r="H588" s="17"/>
      <c r="I588" s="658"/>
      <c r="J588" s="17"/>
      <c r="K588" s="17"/>
      <c r="L588" s="17"/>
      <c r="M588" s="659"/>
      <c r="N588" s="657"/>
      <c r="O588" s="17"/>
      <c r="P588" s="658"/>
      <c r="Q588" s="659"/>
      <c r="R588" s="17"/>
      <c r="S588" s="660"/>
      <c r="T588" s="658"/>
      <c r="U588" s="658"/>
      <c r="V588" s="658"/>
      <c r="W588" s="17"/>
    </row>
    <row r="589">
      <c r="A589" s="17"/>
      <c r="B589" s="11"/>
      <c r="C589" s="17"/>
      <c r="D589" s="17"/>
      <c r="E589" s="17"/>
      <c r="F589" s="17"/>
      <c r="G589" s="17"/>
      <c r="H589" s="17"/>
      <c r="I589" s="658"/>
      <c r="J589" s="17"/>
      <c r="K589" s="17"/>
      <c r="L589" s="17"/>
      <c r="M589" s="659"/>
      <c r="N589" s="657"/>
      <c r="O589" s="17"/>
      <c r="P589" s="658"/>
      <c r="Q589" s="659"/>
      <c r="R589" s="17"/>
      <c r="S589" s="660"/>
      <c r="T589" s="658"/>
      <c r="U589" s="658"/>
      <c r="V589" s="658"/>
      <c r="W589" s="17"/>
    </row>
    <row r="590">
      <c r="A590" s="17"/>
      <c r="B590" s="11"/>
      <c r="C590" s="17"/>
      <c r="D590" s="17"/>
      <c r="E590" s="17"/>
      <c r="F590" s="17"/>
      <c r="G590" s="17"/>
      <c r="H590" s="17"/>
      <c r="I590" s="658"/>
      <c r="J590" s="17"/>
      <c r="K590" s="17"/>
      <c r="L590" s="17"/>
      <c r="M590" s="659"/>
      <c r="N590" s="657"/>
      <c r="O590" s="17"/>
      <c r="P590" s="658"/>
      <c r="Q590" s="659"/>
      <c r="R590" s="17"/>
      <c r="S590" s="660"/>
      <c r="T590" s="658"/>
      <c r="U590" s="658"/>
      <c r="V590" s="658"/>
      <c r="W590" s="17"/>
    </row>
    <row r="591">
      <c r="A591" s="17"/>
      <c r="B591" s="11"/>
      <c r="C591" s="17"/>
      <c r="D591" s="17"/>
      <c r="E591" s="17"/>
      <c r="F591" s="17"/>
      <c r="G591" s="17"/>
      <c r="H591" s="17"/>
      <c r="I591" s="658"/>
      <c r="J591" s="17"/>
      <c r="K591" s="17"/>
      <c r="L591" s="17"/>
      <c r="M591" s="659"/>
      <c r="N591" s="657"/>
      <c r="O591" s="17"/>
      <c r="P591" s="658"/>
      <c r="Q591" s="659"/>
      <c r="R591" s="17"/>
      <c r="S591" s="660"/>
      <c r="T591" s="658"/>
      <c r="U591" s="658"/>
      <c r="V591" s="658"/>
      <c r="W591" s="17"/>
    </row>
    <row r="592">
      <c r="A592" s="17"/>
      <c r="B592" s="11"/>
      <c r="C592" s="17"/>
      <c r="D592" s="17"/>
      <c r="E592" s="17"/>
      <c r="F592" s="17"/>
      <c r="G592" s="17"/>
      <c r="H592" s="17"/>
      <c r="I592" s="658"/>
      <c r="J592" s="17"/>
      <c r="K592" s="17"/>
      <c r="L592" s="17"/>
      <c r="M592" s="659"/>
      <c r="N592" s="657"/>
      <c r="O592" s="17"/>
      <c r="P592" s="658"/>
      <c r="Q592" s="659"/>
      <c r="R592" s="17"/>
      <c r="S592" s="660"/>
      <c r="T592" s="658"/>
      <c r="U592" s="658"/>
      <c r="V592" s="658"/>
      <c r="W592" s="17"/>
    </row>
    <row r="593">
      <c r="A593" s="17"/>
      <c r="B593" s="11"/>
      <c r="C593" s="17"/>
      <c r="D593" s="17"/>
      <c r="E593" s="17"/>
      <c r="F593" s="17"/>
      <c r="G593" s="17"/>
      <c r="H593" s="17"/>
      <c r="I593" s="658"/>
      <c r="J593" s="17"/>
      <c r="K593" s="17"/>
      <c r="L593" s="17"/>
      <c r="M593" s="659"/>
      <c r="N593" s="657"/>
      <c r="O593" s="17"/>
      <c r="P593" s="658"/>
      <c r="Q593" s="659"/>
      <c r="R593" s="17"/>
      <c r="S593" s="660"/>
      <c r="T593" s="658"/>
      <c r="U593" s="658"/>
      <c r="V593" s="658"/>
      <c r="W593" s="17"/>
    </row>
    <row r="594">
      <c r="A594" s="17"/>
      <c r="B594" s="11"/>
      <c r="C594" s="17"/>
      <c r="D594" s="17"/>
      <c r="E594" s="17"/>
      <c r="F594" s="17"/>
      <c r="G594" s="17"/>
      <c r="H594" s="17"/>
      <c r="I594" s="658"/>
      <c r="J594" s="17"/>
      <c r="K594" s="17"/>
      <c r="L594" s="17"/>
      <c r="M594" s="659"/>
      <c r="N594" s="657"/>
      <c r="O594" s="17"/>
      <c r="P594" s="658"/>
      <c r="Q594" s="659"/>
      <c r="R594" s="17"/>
      <c r="S594" s="660"/>
      <c r="T594" s="658"/>
      <c r="U594" s="658"/>
      <c r="V594" s="658"/>
      <c r="W594" s="17"/>
    </row>
    <row r="595">
      <c r="A595" s="17"/>
      <c r="B595" s="11"/>
      <c r="C595" s="17"/>
      <c r="D595" s="17"/>
      <c r="E595" s="17"/>
      <c r="F595" s="17"/>
      <c r="G595" s="17"/>
      <c r="H595" s="17"/>
      <c r="I595" s="658"/>
      <c r="J595" s="17"/>
      <c r="K595" s="17"/>
      <c r="L595" s="17"/>
      <c r="M595" s="659"/>
      <c r="N595" s="657"/>
      <c r="O595" s="17"/>
      <c r="P595" s="658"/>
      <c r="Q595" s="659"/>
      <c r="R595" s="17"/>
      <c r="S595" s="660"/>
      <c r="T595" s="658"/>
      <c r="U595" s="658"/>
      <c r="V595" s="658"/>
      <c r="W595" s="17"/>
    </row>
    <row r="596">
      <c r="A596" s="17"/>
      <c r="B596" s="11"/>
      <c r="C596" s="17"/>
      <c r="D596" s="17"/>
      <c r="E596" s="17"/>
      <c r="F596" s="17"/>
      <c r="G596" s="17"/>
      <c r="H596" s="17"/>
      <c r="I596" s="658"/>
      <c r="J596" s="17"/>
      <c r="K596" s="17"/>
      <c r="L596" s="17"/>
      <c r="M596" s="659"/>
      <c r="N596" s="657"/>
      <c r="O596" s="17"/>
      <c r="P596" s="658"/>
      <c r="Q596" s="659"/>
      <c r="R596" s="17"/>
      <c r="S596" s="660"/>
      <c r="T596" s="658"/>
      <c r="U596" s="658"/>
      <c r="V596" s="658"/>
      <c r="W596" s="17"/>
    </row>
    <row r="597">
      <c r="A597" s="17"/>
      <c r="B597" s="11"/>
      <c r="C597" s="17"/>
      <c r="D597" s="17"/>
      <c r="E597" s="17"/>
      <c r="F597" s="17"/>
      <c r="G597" s="17"/>
      <c r="H597" s="17"/>
      <c r="I597" s="658"/>
      <c r="J597" s="17"/>
      <c r="K597" s="17"/>
      <c r="L597" s="17"/>
      <c r="M597" s="659"/>
      <c r="N597" s="657"/>
      <c r="O597" s="17"/>
      <c r="P597" s="658"/>
      <c r="Q597" s="659"/>
      <c r="R597" s="17"/>
      <c r="S597" s="660"/>
      <c r="T597" s="658"/>
      <c r="U597" s="658"/>
      <c r="V597" s="658"/>
      <c r="W597" s="17"/>
    </row>
    <row r="598">
      <c r="A598" s="17"/>
      <c r="B598" s="11"/>
      <c r="C598" s="17"/>
      <c r="D598" s="17"/>
      <c r="E598" s="17"/>
      <c r="F598" s="17"/>
      <c r="G598" s="17"/>
      <c r="H598" s="17"/>
      <c r="I598" s="658"/>
      <c r="J598" s="17"/>
      <c r="K598" s="17"/>
      <c r="L598" s="17"/>
      <c r="M598" s="659"/>
      <c r="N598" s="657"/>
      <c r="O598" s="17"/>
      <c r="P598" s="658"/>
      <c r="Q598" s="659"/>
      <c r="R598" s="17"/>
      <c r="S598" s="660"/>
      <c r="T598" s="658"/>
      <c r="U598" s="658"/>
      <c r="V598" s="658"/>
      <c r="W598" s="17"/>
    </row>
    <row r="599">
      <c r="A599" s="17"/>
      <c r="B599" s="11"/>
      <c r="C599" s="17"/>
      <c r="D599" s="17"/>
      <c r="E599" s="17"/>
      <c r="F599" s="17"/>
      <c r="G599" s="17"/>
      <c r="H599" s="17"/>
      <c r="I599" s="658"/>
      <c r="J599" s="17"/>
      <c r="K599" s="17"/>
      <c r="L599" s="17"/>
      <c r="M599" s="659"/>
      <c r="N599" s="657"/>
      <c r="O599" s="17"/>
      <c r="P599" s="658"/>
      <c r="Q599" s="659"/>
      <c r="R599" s="17"/>
      <c r="S599" s="660"/>
      <c r="T599" s="658"/>
      <c r="U599" s="658"/>
      <c r="V599" s="658"/>
      <c r="W599" s="17"/>
    </row>
    <row r="600">
      <c r="A600" s="17"/>
      <c r="B600" s="11"/>
      <c r="C600" s="17"/>
      <c r="D600" s="17"/>
      <c r="E600" s="17"/>
      <c r="F600" s="17"/>
      <c r="G600" s="17"/>
      <c r="H600" s="17"/>
      <c r="I600" s="658"/>
      <c r="J600" s="17"/>
      <c r="K600" s="17"/>
      <c r="L600" s="17"/>
      <c r="M600" s="659"/>
      <c r="N600" s="657"/>
      <c r="O600" s="17"/>
      <c r="P600" s="658"/>
      <c r="Q600" s="659"/>
      <c r="R600" s="17"/>
      <c r="S600" s="660"/>
      <c r="T600" s="658"/>
      <c r="U600" s="658"/>
      <c r="V600" s="658"/>
      <c r="W600" s="17"/>
    </row>
    <row r="601">
      <c r="A601" s="17"/>
      <c r="B601" s="11"/>
      <c r="C601" s="17"/>
      <c r="D601" s="17"/>
      <c r="E601" s="17"/>
      <c r="F601" s="17"/>
      <c r="G601" s="17"/>
      <c r="H601" s="17"/>
      <c r="I601" s="658"/>
      <c r="J601" s="17"/>
      <c r="K601" s="17"/>
      <c r="L601" s="17"/>
      <c r="M601" s="659"/>
      <c r="N601" s="657"/>
      <c r="O601" s="17"/>
      <c r="P601" s="658"/>
      <c r="Q601" s="659"/>
      <c r="R601" s="17"/>
      <c r="S601" s="660"/>
      <c r="T601" s="658"/>
      <c r="U601" s="658"/>
      <c r="V601" s="658"/>
      <c r="W601" s="17"/>
    </row>
    <row r="602">
      <c r="A602" s="17"/>
      <c r="B602" s="11"/>
      <c r="C602" s="17"/>
      <c r="D602" s="17"/>
      <c r="E602" s="17"/>
      <c r="F602" s="17"/>
      <c r="G602" s="17"/>
      <c r="H602" s="17"/>
      <c r="I602" s="658"/>
      <c r="J602" s="17"/>
      <c r="K602" s="17"/>
      <c r="L602" s="17"/>
      <c r="M602" s="659"/>
      <c r="N602" s="657"/>
      <c r="O602" s="17"/>
      <c r="P602" s="658"/>
      <c r="Q602" s="659"/>
      <c r="R602" s="17"/>
      <c r="S602" s="660"/>
      <c r="T602" s="658"/>
      <c r="U602" s="658"/>
      <c r="V602" s="658"/>
      <c r="W602" s="17"/>
    </row>
    <row r="603">
      <c r="A603" s="17"/>
      <c r="B603" s="11"/>
      <c r="C603" s="17"/>
      <c r="D603" s="17"/>
      <c r="E603" s="17"/>
      <c r="F603" s="17"/>
      <c r="G603" s="17"/>
      <c r="H603" s="17"/>
      <c r="I603" s="658"/>
      <c r="J603" s="17"/>
      <c r="K603" s="17"/>
      <c r="L603" s="17"/>
      <c r="M603" s="659"/>
      <c r="N603" s="657"/>
      <c r="O603" s="17"/>
      <c r="P603" s="658"/>
      <c r="Q603" s="659"/>
      <c r="R603" s="17"/>
      <c r="S603" s="660"/>
      <c r="T603" s="658"/>
      <c r="U603" s="658"/>
      <c r="V603" s="658"/>
      <c r="W603" s="17"/>
    </row>
    <row r="604">
      <c r="A604" s="17"/>
      <c r="B604" s="11"/>
      <c r="C604" s="17"/>
      <c r="D604" s="17"/>
      <c r="E604" s="17"/>
      <c r="F604" s="17"/>
      <c r="G604" s="17"/>
      <c r="H604" s="17"/>
      <c r="I604" s="658"/>
      <c r="J604" s="17"/>
      <c r="K604" s="17"/>
      <c r="L604" s="17"/>
      <c r="M604" s="659"/>
      <c r="N604" s="657"/>
      <c r="O604" s="17"/>
      <c r="P604" s="658"/>
      <c r="Q604" s="659"/>
      <c r="R604" s="17"/>
      <c r="S604" s="660"/>
      <c r="T604" s="658"/>
      <c r="U604" s="658"/>
      <c r="V604" s="658"/>
      <c r="W604" s="17"/>
    </row>
    <row r="605">
      <c r="A605" s="17"/>
      <c r="B605" s="11"/>
      <c r="C605" s="17"/>
      <c r="D605" s="17"/>
      <c r="E605" s="17"/>
      <c r="F605" s="17"/>
      <c r="G605" s="17"/>
      <c r="H605" s="17"/>
      <c r="I605" s="658"/>
      <c r="J605" s="17"/>
      <c r="K605" s="17"/>
      <c r="L605" s="17"/>
      <c r="M605" s="659"/>
      <c r="N605" s="657"/>
      <c r="O605" s="17"/>
      <c r="P605" s="658"/>
      <c r="Q605" s="659"/>
      <c r="R605" s="17"/>
      <c r="S605" s="660"/>
      <c r="T605" s="658"/>
      <c r="U605" s="658"/>
      <c r="V605" s="658"/>
      <c r="W605" s="17"/>
    </row>
    <row r="606">
      <c r="A606" s="17"/>
      <c r="B606" s="11"/>
      <c r="C606" s="17"/>
      <c r="D606" s="17"/>
      <c r="E606" s="17"/>
      <c r="F606" s="17"/>
      <c r="G606" s="17"/>
      <c r="H606" s="17"/>
      <c r="I606" s="658"/>
      <c r="J606" s="17"/>
      <c r="K606" s="17"/>
      <c r="L606" s="17"/>
      <c r="M606" s="659"/>
      <c r="N606" s="657"/>
      <c r="O606" s="17"/>
      <c r="P606" s="658"/>
      <c r="Q606" s="659"/>
      <c r="R606" s="17"/>
      <c r="S606" s="660"/>
      <c r="T606" s="658"/>
      <c r="U606" s="658"/>
      <c r="V606" s="658"/>
      <c r="W606" s="17"/>
    </row>
    <row r="607">
      <c r="A607" s="17"/>
      <c r="B607" s="11"/>
      <c r="C607" s="17"/>
      <c r="D607" s="17"/>
      <c r="E607" s="17"/>
      <c r="F607" s="17"/>
      <c r="G607" s="17"/>
      <c r="H607" s="17"/>
      <c r="I607" s="658"/>
      <c r="J607" s="17"/>
      <c r="K607" s="17"/>
      <c r="L607" s="17"/>
      <c r="M607" s="659"/>
      <c r="N607" s="657"/>
      <c r="O607" s="17"/>
      <c r="P607" s="658"/>
      <c r="Q607" s="659"/>
      <c r="R607" s="17"/>
      <c r="S607" s="660"/>
      <c r="T607" s="658"/>
      <c r="U607" s="658"/>
      <c r="V607" s="658"/>
      <c r="W607" s="17"/>
    </row>
    <row r="608">
      <c r="A608" s="17"/>
      <c r="B608" s="11"/>
      <c r="C608" s="17"/>
      <c r="D608" s="17"/>
      <c r="E608" s="17"/>
      <c r="F608" s="17"/>
      <c r="G608" s="17"/>
      <c r="H608" s="17"/>
      <c r="I608" s="658"/>
      <c r="J608" s="17"/>
      <c r="K608" s="17"/>
      <c r="L608" s="17"/>
      <c r="M608" s="659"/>
      <c r="N608" s="657"/>
      <c r="O608" s="17"/>
      <c r="P608" s="658"/>
      <c r="Q608" s="659"/>
      <c r="R608" s="17"/>
      <c r="S608" s="660"/>
      <c r="T608" s="658"/>
      <c r="U608" s="658"/>
      <c r="V608" s="658"/>
      <c r="W608" s="17"/>
    </row>
    <row r="609">
      <c r="A609" s="17"/>
      <c r="B609" s="11"/>
      <c r="C609" s="17"/>
      <c r="D609" s="17"/>
      <c r="E609" s="17"/>
      <c r="F609" s="17"/>
      <c r="G609" s="17"/>
      <c r="H609" s="17"/>
      <c r="I609" s="658"/>
      <c r="J609" s="17"/>
      <c r="K609" s="17"/>
      <c r="L609" s="17"/>
      <c r="M609" s="659"/>
      <c r="N609" s="657"/>
      <c r="O609" s="17"/>
      <c r="P609" s="658"/>
      <c r="Q609" s="659"/>
      <c r="R609" s="17"/>
      <c r="S609" s="660"/>
      <c r="T609" s="658"/>
      <c r="U609" s="658"/>
      <c r="V609" s="658"/>
      <c r="W609" s="17"/>
    </row>
    <row r="610">
      <c r="A610" s="17"/>
      <c r="B610" s="11"/>
      <c r="C610" s="17"/>
      <c r="D610" s="17"/>
      <c r="E610" s="17"/>
      <c r="F610" s="17"/>
      <c r="G610" s="17"/>
      <c r="H610" s="17"/>
      <c r="I610" s="658"/>
      <c r="J610" s="17"/>
      <c r="K610" s="17"/>
      <c r="L610" s="17"/>
      <c r="M610" s="659"/>
      <c r="N610" s="657"/>
      <c r="O610" s="17"/>
      <c r="P610" s="658"/>
      <c r="Q610" s="659"/>
      <c r="R610" s="17"/>
      <c r="S610" s="660"/>
      <c r="T610" s="658"/>
      <c r="U610" s="658"/>
      <c r="V610" s="658"/>
      <c r="W610" s="17"/>
    </row>
    <row r="611">
      <c r="A611" s="17"/>
      <c r="B611" s="11"/>
      <c r="C611" s="17"/>
      <c r="D611" s="17"/>
      <c r="E611" s="17"/>
      <c r="F611" s="17"/>
      <c r="G611" s="17"/>
      <c r="H611" s="17"/>
      <c r="I611" s="658"/>
      <c r="J611" s="17"/>
      <c r="K611" s="17"/>
      <c r="L611" s="17"/>
      <c r="M611" s="659"/>
      <c r="N611" s="657"/>
      <c r="O611" s="17"/>
      <c r="P611" s="658"/>
      <c r="Q611" s="659"/>
      <c r="R611" s="17"/>
      <c r="S611" s="660"/>
      <c r="T611" s="658"/>
      <c r="U611" s="658"/>
      <c r="V611" s="658"/>
      <c r="W611" s="17"/>
    </row>
    <row r="612">
      <c r="A612" s="17"/>
      <c r="B612" s="11"/>
      <c r="C612" s="17"/>
      <c r="D612" s="17"/>
      <c r="E612" s="17"/>
      <c r="F612" s="17"/>
      <c r="G612" s="17"/>
      <c r="H612" s="17"/>
      <c r="I612" s="658"/>
      <c r="J612" s="17"/>
      <c r="K612" s="17"/>
      <c r="L612" s="17"/>
      <c r="M612" s="659"/>
      <c r="N612" s="657"/>
      <c r="O612" s="17"/>
      <c r="P612" s="658"/>
      <c r="Q612" s="659"/>
      <c r="R612" s="17"/>
      <c r="S612" s="660"/>
      <c r="T612" s="658"/>
      <c r="U612" s="658"/>
      <c r="V612" s="658"/>
      <c r="W612" s="17"/>
    </row>
    <row r="613">
      <c r="A613" s="17"/>
      <c r="B613" s="11"/>
      <c r="C613" s="17"/>
      <c r="D613" s="17"/>
      <c r="E613" s="17"/>
      <c r="F613" s="17"/>
      <c r="G613" s="17"/>
      <c r="H613" s="17"/>
      <c r="I613" s="658"/>
      <c r="J613" s="17"/>
      <c r="K613" s="17"/>
      <c r="L613" s="17"/>
      <c r="M613" s="659"/>
      <c r="N613" s="657"/>
      <c r="O613" s="17"/>
      <c r="P613" s="658"/>
      <c r="Q613" s="659"/>
      <c r="R613" s="17"/>
      <c r="S613" s="660"/>
      <c r="T613" s="658"/>
      <c r="U613" s="658"/>
      <c r="V613" s="658"/>
      <c r="W613" s="17"/>
    </row>
    <row r="614">
      <c r="A614" s="17"/>
      <c r="B614" s="11"/>
      <c r="C614" s="17"/>
      <c r="D614" s="17"/>
      <c r="E614" s="17"/>
      <c r="F614" s="17"/>
      <c r="G614" s="17"/>
      <c r="H614" s="17"/>
      <c r="I614" s="658"/>
      <c r="J614" s="17"/>
      <c r="K614" s="17"/>
      <c r="L614" s="17"/>
      <c r="M614" s="659"/>
      <c r="N614" s="657"/>
      <c r="O614" s="17"/>
      <c r="P614" s="658"/>
      <c r="Q614" s="659"/>
      <c r="R614" s="17"/>
      <c r="S614" s="660"/>
      <c r="T614" s="658"/>
      <c r="U614" s="658"/>
      <c r="V614" s="658"/>
      <c r="W614" s="17"/>
    </row>
    <row r="615">
      <c r="A615" s="17"/>
      <c r="B615" s="11"/>
      <c r="C615" s="17"/>
      <c r="D615" s="17"/>
      <c r="E615" s="17"/>
      <c r="F615" s="17"/>
      <c r="G615" s="17"/>
      <c r="H615" s="17"/>
      <c r="I615" s="658"/>
      <c r="J615" s="17"/>
      <c r="K615" s="17"/>
      <c r="L615" s="17"/>
      <c r="M615" s="659"/>
      <c r="N615" s="657"/>
      <c r="O615" s="17"/>
      <c r="P615" s="658"/>
      <c r="Q615" s="659"/>
      <c r="R615" s="17"/>
      <c r="S615" s="660"/>
      <c r="T615" s="658"/>
      <c r="U615" s="658"/>
      <c r="V615" s="658"/>
      <c r="W615" s="17"/>
    </row>
    <row r="616">
      <c r="A616" s="17"/>
      <c r="B616" s="11"/>
      <c r="C616" s="17"/>
      <c r="D616" s="17"/>
      <c r="E616" s="17"/>
      <c r="F616" s="17"/>
      <c r="G616" s="17"/>
      <c r="H616" s="17"/>
      <c r="I616" s="658"/>
      <c r="J616" s="17"/>
      <c r="K616" s="17"/>
      <c r="L616" s="17"/>
      <c r="M616" s="659"/>
      <c r="N616" s="657"/>
      <c r="O616" s="17"/>
      <c r="P616" s="658"/>
      <c r="Q616" s="659"/>
      <c r="R616" s="17"/>
      <c r="S616" s="660"/>
      <c r="T616" s="658"/>
      <c r="U616" s="658"/>
      <c r="V616" s="658"/>
      <c r="W616" s="17"/>
    </row>
    <row r="617">
      <c r="A617" s="17"/>
      <c r="B617" s="11"/>
      <c r="C617" s="17"/>
      <c r="D617" s="17"/>
      <c r="E617" s="17"/>
      <c r="F617" s="17"/>
      <c r="G617" s="17"/>
      <c r="H617" s="17"/>
      <c r="I617" s="658"/>
      <c r="J617" s="17"/>
      <c r="K617" s="17"/>
      <c r="L617" s="17"/>
      <c r="M617" s="659"/>
      <c r="N617" s="657"/>
      <c r="O617" s="17"/>
      <c r="P617" s="658"/>
      <c r="Q617" s="659"/>
      <c r="R617" s="17"/>
      <c r="S617" s="660"/>
      <c r="T617" s="658"/>
      <c r="U617" s="658"/>
      <c r="V617" s="658"/>
      <c r="W617" s="17"/>
    </row>
    <row r="618">
      <c r="A618" s="17"/>
      <c r="B618" s="11"/>
      <c r="C618" s="17"/>
      <c r="D618" s="17"/>
      <c r="E618" s="17"/>
      <c r="F618" s="17"/>
      <c r="G618" s="17"/>
      <c r="H618" s="17"/>
      <c r="I618" s="658"/>
      <c r="J618" s="17"/>
      <c r="K618" s="17"/>
      <c r="L618" s="17"/>
      <c r="M618" s="659"/>
      <c r="N618" s="657"/>
      <c r="O618" s="17"/>
      <c r="P618" s="658"/>
      <c r="Q618" s="659"/>
      <c r="R618" s="17"/>
      <c r="S618" s="660"/>
      <c r="T618" s="658"/>
      <c r="U618" s="658"/>
      <c r="V618" s="658"/>
      <c r="W618" s="17"/>
    </row>
    <row r="619">
      <c r="A619" s="17"/>
      <c r="B619" s="11"/>
      <c r="C619" s="17"/>
      <c r="D619" s="17"/>
      <c r="E619" s="17"/>
      <c r="F619" s="17"/>
      <c r="G619" s="17"/>
      <c r="H619" s="17"/>
      <c r="I619" s="658"/>
      <c r="J619" s="17"/>
      <c r="K619" s="17"/>
      <c r="L619" s="17"/>
      <c r="M619" s="659"/>
      <c r="N619" s="657"/>
      <c r="O619" s="17"/>
      <c r="P619" s="658"/>
      <c r="Q619" s="659"/>
      <c r="R619" s="17"/>
      <c r="S619" s="660"/>
      <c r="T619" s="658"/>
      <c r="U619" s="658"/>
      <c r="V619" s="658"/>
      <c r="W619" s="17"/>
    </row>
    <row r="620">
      <c r="A620" s="17"/>
      <c r="B620" s="11"/>
      <c r="C620" s="17"/>
      <c r="D620" s="17"/>
      <c r="E620" s="17"/>
      <c r="F620" s="17"/>
      <c r="G620" s="17"/>
      <c r="H620" s="17"/>
      <c r="I620" s="658"/>
      <c r="J620" s="17"/>
      <c r="K620" s="17"/>
      <c r="L620" s="17"/>
      <c r="M620" s="659"/>
      <c r="N620" s="657"/>
      <c r="O620" s="17"/>
      <c r="P620" s="658"/>
      <c r="Q620" s="659"/>
      <c r="R620" s="17"/>
      <c r="S620" s="660"/>
      <c r="T620" s="658"/>
      <c r="U620" s="658"/>
      <c r="V620" s="658"/>
      <c r="W620" s="17"/>
    </row>
    <row r="621">
      <c r="A621" s="17"/>
      <c r="B621" s="11"/>
      <c r="C621" s="17"/>
      <c r="D621" s="17"/>
      <c r="E621" s="17"/>
      <c r="F621" s="17"/>
      <c r="G621" s="17"/>
      <c r="H621" s="17"/>
      <c r="I621" s="658"/>
      <c r="J621" s="17"/>
      <c r="K621" s="17"/>
      <c r="L621" s="17"/>
      <c r="M621" s="659"/>
      <c r="N621" s="657"/>
      <c r="O621" s="17"/>
      <c r="P621" s="658"/>
      <c r="Q621" s="659"/>
      <c r="R621" s="17"/>
      <c r="S621" s="660"/>
      <c r="T621" s="658"/>
      <c r="U621" s="658"/>
      <c r="V621" s="658"/>
      <c r="W621" s="17"/>
    </row>
    <row r="622">
      <c r="A622" s="17"/>
      <c r="B622" s="11"/>
      <c r="C622" s="17"/>
      <c r="D622" s="17"/>
      <c r="E622" s="17"/>
      <c r="F622" s="17"/>
      <c r="G622" s="17"/>
      <c r="H622" s="17"/>
      <c r="I622" s="658"/>
      <c r="J622" s="17"/>
      <c r="K622" s="17"/>
      <c r="L622" s="17"/>
      <c r="M622" s="659"/>
      <c r="N622" s="657"/>
      <c r="O622" s="17"/>
      <c r="P622" s="658"/>
      <c r="Q622" s="659"/>
      <c r="R622" s="17"/>
      <c r="S622" s="660"/>
      <c r="T622" s="658"/>
      <c r="U622" s="658"/>
      <c r="V622" s="658"/>
      <c r="W622" s="17"/>
    </row>
    <row r="623">
      <c r="A623" s="17"/>
      <c r="B623" s="11"/>
      <c r="C623" s="17"/>
      <c r="D623" s="17"/>
      <c r="E623" s="17"/>
      <c r="F623" s="17"/>
      <c r="G623" s="17"/>
      <c r="H623" s="17"/>
      <c r="I623" s="658"/>
      <c r="J623" s="17"/>
      <c r="K623" s="17"/>
      <c r="L623" s="17"/>
      <c r="M623" s="659"/>
      <c r="N623" s="657"/>
      <c r="O623" s="17"/>
      <c r="P623" s="658"/>
      <c r="Q623" s="659"/>
      <c r="R623" s="17"/>
      <c r="S623" s="660"/>
      <c r="T623" s="658"/>
      <c r="U623" s="658"/>
      <c r="V623" s="658"/>
      <c r="W623" s="17"/>
    </row>
    <row r="624">
      <c r="A624" s="17"/>
      <c r="B624" s="11"/>
      <c r="C624" s="17"/>
      <c r="D624" s="17"/>
      <c r="E624" s="17"/>
      <c r="F624" s="17"/>
      <c r="G624" s="17"/>
      <c r="H624" s="17"/>
      <c r="I624" s="658"/>
      <c r="J624" s="17"/>
      <c r="K624" s="17"/>
      <c r="L624" s="17"/>
      <c r="M624" s="659"/>
      <c r="N624" s="657"/>
      <c r="O624" s="17"/>
      <c r="P624" s="658"/>
      <c r="Q624" s="659"/>
      <c r="R624" s="17"/>
      <c r="S624" s="660"/>
      <c r="T624" s="658"/>
      <c r="U624" s="658"/>
      <c r="V624" s="658"/>
      <c r="W624" s="17"/>
    </row>
    <row r="625">
      <c r="A625" s="17"/>
      <c r="B625" s="11"/>
      <c r="C625" s="17"/>
      <c r="D625" s="17"/>
      <c r="E625" s="17"/>
      <c r="F625" s="17"/>
      <c r="G625" s="17"/>
      <c r="H625" s="17"/>
      <c r="I625" s="658"/>
      <c r="J625" s="17"/>
      <c r="K625" s="17"/>
      <c r="L625" s="17"/>
      <c r="M625" s="659"/>
      <c r="N625" s="657"/>
      <c r="O625" s="17"/>
      <c r="P625" s="658"/>
      <c r="Q625" s="659"/>
      <c r="R625" s="17"/>
      <c r="S625" s="660"/>
      <c r="T625" s="658"/>
      <c r="U625" s="658"/>
      <c r="V625" s="658"/>
      <c r="W625" s="17"/>
    </row>
    <row r="626">
      <c r="A626" s="17"/>
      <c r="B626" s="11"/>
      <c r="C626" s="17"/>
      <c r="D626" s="17"/>
      <c r="E626" s="17"/>
      <c r="F626" s="17"/>
      <c r="G626" s="17"/>
      <c r="H626" s="17"/>
      <c r="I626" s="658"/>
      <c r="J626" s="17"/>
      <c r="K626" s="17"/>
      <c r="L626" s="17"/>
      <c r="M626" s="659"/>
      <c r="N626" s="657"/>
      <c r="O626" s="17"/>
      <c r="P626" s="658"/>
      <c r="Q626" s="659"/>
      <c r="R626" s="17"/>
      <c r="S626" s="660"/>
      <c r="T626" s="658"/>
      <c r="U626" s="658"/>
      <c r="V626" s="658"/>
      <c r="W626" s="17"/>
    </row>
    <row r="627">
      <c r="A627" s="17"/>
      <c r="B627" s="11"/>
      <c r="C627" s="17"/>
      <c r="D627" s="17"/>
      <c r="E627" s="17"/>
      <c r="F627" s="17"/>
      <c r="G627" s="17"/>
      <c r="H627" s="17"/>
      <c r="I627" s="658"/>
      <c r="J627" s="17"/>
      <c r="K627" s="17"/>
      <c r="L627" s="17"/>
      <c r="M627" s="659"/>
      <c r="N627" s="657"/>
      <c r="O627" s="17"/>
      <c r="P627" s="658"/>
      <c r="Q627" s="659"/>
      <c r="R627" s="17"/>
      <c r="S627" s="660"/>
      <c r="T627" s="658"/>
      <c r="U627" s="658"/>
      <c r="V627" s="658"/>
      <c r="W627" s="17"/>
    </row>
    <row r="628">
      <c r="A628" s="17"/>
      <c r="B628" s="11"/>
      <c r="C628" s="17"/>
      <c r="D628" s="17"/>
      <c r="E628" s="17"/>
      <c r="F628" s="17"/>
      <c r="G628" s="17"/>
      <c r="H628" s="17"/>
      <c r="I628" s="658"/>
      <c r="J628" s="17"/>
      <c r="K628" s="17"/>
      <c r="L628" s="17"/>
      <c r="M628" s="659"/>
      <c r="N628" s="657"/>
      <c r="O628" s="17"/>
      <c r="P628" s="658"/>
      <c r="Q628" s="659"/>
      <c r="R628" s="17"/>
      <c r="S628" s="660"/>
      <c r="T628" s="658"/>
      <c r="U628" s="658"/>
      <c r="V628" s="658"/>
      <c r="W628" s="17"/>
    </row>
    <row r="629">
      <c r="A629" s="17"/>
      <c r="B629" s="11"/>
      <c r="C629" s="17"/>
      <c r="D629" s="17"/>
      <c r="E629" s="17"/>
      <c r="F629" s="17"/>
      <c r="G629" s="17"/>
      <c r="H629" s="17"/>
      <c r="I629" s="658"/>
      <c r="J629" s="17"/>
      <c r="K629" s="17"/>
      <c r="L629" s="17"/>
      <c r="M629" s="659"/>
      <c r="N629" s="657"/>
      <c r="O629" s="17"/>
      <c r="P629" s="658"/>
      <c r="Q629" s="659"/>
      <c r="R629" s="17"/>
      <c r="S629" s="660"/>
      <c r="T629" s="658"/>
      <c r="U629" s="658"/>
      <c r="V629" s="658"/>
      <c r="W629" s="17"/>
    </row>
    <row r="630">
      <c r="A630" s="17"/>
      <c r="B630" s="11"/>
      <c r="C630" s="17"/>
      <c r="D630" s="17"/>
      <c r="E630" s="17"/>
      <c r="F630" s="17"/>
      <c r="G630" s="17"/>
      <c r="H630" s="17"/>
      <c r="I630" s="658"/>
      <c r="J630" s="17"/>
      <c r="K630" s="17"/>
      <c r="L630" s="17"/>
      <c r="M630" s="659"/>
      <c r="N630" s="657"/>
      <c r="O630" s="17"/>
      <c r="P630" s="658"/>
      <c r="Q630" s="659"/>
      <c r="R630" s="17"/>
      <c r="S630" s="660"/>
      <c r="T630" s="658"/>
      <c r="U630" s="658"/>
      <c r="V630" s="658"/>
      <c r="W630" s="17"/>
    </row>
    <row r="631">
      <c r="A631" s="17"/>
      <c r="B631" s="11"/>
      <c r="C631" s="17"/>
      <c r="D631" s="17"/>
      <c r="E631" s="17"/>
      <c r="F631" s="17"/>
      <c r="G631" s="17"/>
      <c r="H631" s="17"/>
      <c r="I631" s="658"/>
      <c r="J631" s="17"/>
      <c r="K631" s="17"/>
      <c r="L631" s="17"/>
      <c r="M631" s="659"/>
      <c r="N631" s="657"/>
      <c r="O631" s="17"/>
      <c r="P631" s="658"/>
      <c r="Q631" s="659"/>
      <c r="R631" s="17"/>
      <c r="S631" s="660"/>
      <c r="T631" s="658"/>
      <c r="U631" s="658"/>
      <c r="V631" s="658"/>
      <c r="W631" s="17"/>
    </row>
    <row r="632">
      <c r="A632" s="17"/>
      <c r="B632" s="11"/>
      <c r="C632" s="17"/>
      <c r="D632" s="17"/>
      <c r="E632" s="17"/>
      <c r="F632" s="17"/>
      <c r="G632" s="17"/>
      <c r="H632" s="17"/>
      <c r="I632" s="658"/>
      <c r="J632" s="17"/>
      <c r="K632" s="17"/>
      <c r="L632" s="17"/>
      <c r="M632" s="659"/>
      <c r="N632" s="657"/>
      <c r="O632" s="17"/>
      <c r="P632" s="658"/>
      <c r="Q632" s="659"/>
      <c r="R632" s="17"/>
      <c r="S632" s="660"/>
      <c r="T632" s="658"/>
      <c r="U632" s="658"/>
      <c r="V632" s="658"/>
      <c r="W632" s="17"/>
    </row>
    <row r="633">
      <c r="A633" s="17"/>
      <c r="B633" s="11"/>
      <c r="C633" s="17"/>
      <c r="D633" s="17"/>
      <c r="E633" s="17"/>
      <c r="F633" s="17"/>
      <c r="G633" s="17"/>
      <c r="H633" s="17"/>
      <c r="I633" s="658"/>
      <c r="J633" s="17"/>
      <c r="K633" s="17"/>
      <c r="L633" s="17"/>
      <c r="M633" s="659"/>
      <c r="N633" s="657"/>
      <c r="O633" s="17"/>
      <c r="P633" s="658"/>
      <c r="Q633" s="659"/>
      <c r="R633" s="17"/>
      <c r="S633" s="660"/>
      <c r="T633" s="658"/>
      <c r="U633" s="658"/>
      <c r="V633" s="658"/>
      <c r="W633" s="17"/>
    </row>
    <row r="634">
      <c r="A634" s="17"/>
      <c r="B634" s="11"/>
      <c r="C634" s="17"/>
      <c r="D634" s="17"/>
      <c r="E634" s="17"/>
      <c r="F634" s="17"/>
      <c r="G634" s="17"/>
      <c r="H634" s="17"/>
      <c r="I634" s="658"/>
      <c r="J634" s="17"/>
      <c r="K634" s="17"/>
      <c r="L634" s="17"/>
      <c r="M634" s="659"/>
      <c r="N634" s="657"/>
      <c r="O634" s="17"/>
      <c r="P634" s="658"/>
      <c r="Q634" s="659"/>
      <c r="R634" s="17"/>
      <c r="S634" s="660"/>
      <c r="T634" s="658"/>
      <c r="U634" s="658"/>
      <c r="V634" s="658"/>
      <c r="W634" s="17"/>
    </row>
    <row r="635">
      <c r="A635" s="17"/>
      <c r="B635" s="11"/>
      <c r="C635" s="17"/>
      <c r="D635" s="17"/>
      <c r="E635" s="17"/>
      <c r="F635" s="17"/>
      <c r="G635" s="17"/>
      <c r="H635" s="17"/>
      <c r="I635" s="658"/>
      <c r="J635" s="17"/>
      <c r="K635" s="17"/>
      <c r="L635" s="17"/>
      <c r="M635" s="659"/>
      <c r="N635" s="657"/>
      <c r="O635" s="17"/>
      <c r="P635" s="658"/>
      <c r="Q635" s="659"/>
      <c r="R635" s="17"/>
      <c r="S635" s="660"/>
      <c r="T635" s="658"/>
      <c r="U635" s="658"/>
      <c r="V635" s="658"/>
      <c r="W635" s="17"/>
    </row>
    <row r="636">
      <c r="A636" s="17"/>
      <c r="B636" s="11"/>
      <c r="C636" s="17"/>
      <c r="D636" s="17"/>
      <c r="E636" s="17"/>
      <c r="F636" s="17"/>
      <c r="G636" s="17"/>
      <c r="H636" s="17"/>
      <c r="I636" s="658"/>
      <c r="J636" s="17"/>
      <c r="K636" s="17"/>
      <c r="L636" s="17"/>
      <c r="M636" s="659"/>
      <c r="N636" s="657"/>
      <c r="O636" s="17"/>
      <c r="P636" s="658"/>
      <c r="Q636" s="659"/>
      <c r="R636" s="17"/>
      <c r="S636" s="660"/>
      <c r="T636" s="658"/>
      <c r="U636" s="658"/>
      <c r="V636" s="658"/>
      <c r="W636" s="17"/>
    </row>
    <row r="637">
      <c r="A637" s="17"/>
      <c r="B637" s="11"/>
      <c r="C637" s="17"/>
      <c r="D637" s="17"/>
      <c r="E637" s="17"/>
      <c r="F637" s="17"/>
      <c r="G637" s="17"/>
      <c r="H637" s="17"/>
      <c r="I637" s="658"/>
      <c r="J637" s="17"/>
      <c r="K637" s="17"/>
      <c r="L637" s="17"/>
      <c r="M637" s="659"/>
      <c r="N637" s="657"/>
      <c r="O637" s="17"/>
      <c r="P637" s="658"/>
      <c r="Q637" s="659"/>
      <c r="R637" s="17"/>
      <c r="S637" s="660"/>
      <c r="T637" s="658"/>
      <c r="U637" s="658"/>
      <c r="V637" s="658"/>
      <c r="W637" s="17"/>
    </row>
    <row r="638">
      <c r="A638" s="17"/>
      <c r="B638" s="11"/>
      <c r="C638" s="17"/>
      <c r="D638" s="17"/>
      <c r="E638" s="17"/>
      <c r="F638" s="17"/>
      <c r="G638" s="17"/>
      <c r="H638" s="17"/>
      <c r="I638" s="658"/>
      <c r="J638" s="17"/>
      <c r="K638" s="17"/>
      <c r="L638" s="17"/>
      <c r="M638" s="659"/>
      <c r="N638" s="657"/>
      <c r="O638" s="17"/>
      <c r="P638" s="658"/>
      <c r="Q638" s="659"/>
      <c r="R638" s="17"/>
      <c r="S638" s="660"/>
      <c r="T638" s="658"/>
      <c r="U638" s="658"/>
      <c r="V638" s="658"/>
      <c r="W638" s="17"/>
    </row>
    <row r="639">
      <c r="A639" s="17"/>
      <c r="B639" s="11"/>
      <c r="C639" s="17"/>
      <c r="D639" s="17"/>
      <c r="E639" s="17"/>
      <c r="F639" s="17"/>
      <c r="G639" s="17"/>
      <c r="H639" s="17"/>
      <c r="I639" s="658"/>
      <c r="J639" s="17"/>
      <c r="K639" s="17"/>
      <c r="L639" s="17"/>
      <c r="M639" s="659"/>
      <c r="N639" s="657"/>
      <c r="O639" s="17"/>
      <c r="P639" s="658"/>
      <c r="Q639" s="659"/>
      <c r="R639" s="17"/>
      <c r="S639" s="660"/>
      <c r="T639" s="658"/>
      <c r="U639" s="658"/>
      <c r="V639" s="658"/>
      <c r="W639" s="17"/>
    </row>
    <row r="640">
      <c r="A640" s="17"/>
      <c r="B640" s="11"/>
      <c r="C640" s="17"/>
      <c r="D640" s="17"/>
      <c r="E640" s="17"/>
      <c r="F640" s="17"/>
      <c r="G640" s="17"/>
      <c r="H640" s="17"/>
      <c r="I640" s="658"/>
      <c r="J640" s="17"/>
      <c r="K640" s="17"/>
      <c r="L640" s="17"/>
      <c r="M640" s="659"/>
      <c r="N640" s="657"/>
      <c r="O640" s="17"/>
      <c r="P640" s="658"/>
      <c r="Q640" s="659"/>
      <c r="R640" s="17"/>
      <c r="S640" s="660"/>
      <c r="T640" s="658"/>
      <c r="U640" s="658"/>
      <c r="V640" s="658"/>
      <c r="W640" s="17"/>
    </row>
    <row r="641">
      <c r="A641" s="17"/>
      <c r="B641" s="11"/>
      <c r="C641" s="17"/>
      <c r="D641" s="17"/>
      <c r="E641" s="17"/>
      <c r="F641" s="17"/>
      <c r="G641" s="17"/>
      <c r="H641" s="17"/>
      <c r="I641" s="658"/>
      <c r="J641" s="17"/>
      <c r="K641" s="17"/>
      <c r="L641" s="17"/>
      <c r="M641" s="659"/>
      <c r="N641" s="657"/>
      <c r="O641" s="17"/>
      <c r="P641" s="658"/>
      <c r="Q641" s="659"/>
      <c r="R641" s="17"/>
      <c r="S641" s="660"/>
      <c r="T641" s="658"/>
      <c r="U641" s="658"/>
      <c r="V641" s="658"/>
      <c r="W641" s="17"/>
    </row>
    <row r="642">
      <c r="A642" s="17"/>
      <c r="B642" s="11"/>
      <c r="C642" s="17"/>
      <c r="D642" s="17"/>
      <c r="E642" s="17"/>
      <c r="F642" s="17"/>
      <c r="G642" s="17"/>
      <c r="H642" s="17"/>
      <c r="I642" s="658"/>
      <c r="J642" s="17"/>
      <c r="K642" s="17"/>
      <c r="L642" s="17"/>
      <c r="M642" s="659"/>
      <c r="N642" s="657"/>
      <c r="O642" s="17"/>
      <c r="P642" s="658"/>
      <c r="Q642" s="659"/>
      <c r="R642" s="17"/>
      <c r="S642" s="660"/>
      <c r="T642" s="658"/>
      <c r="U642" s="658"/>
      <c r="V642" s="658"/>
      <c r="W642" s="17"/>
    </row>
    <row r="643">
      <c r="A643" s="17"/>
      <c r="B643" s="11"/>
      <c r="C643" s="17"/>
      <c r="D643" s="17"/>
      <c r="E643" s="17"/>
      <c r="F643" s="17"/>
      <c r="G643" s="17"/>
      <c r="H643" s="17"/>
      <c r="I643" s="658"/>
      <c r="J643" s="17"/>
      <c r="K643" s="17"/>
      <c r="L643" s="17"/>
      <c r="M643" s="659"/>
      <c r="N643" s="657"/>
      <c r="O643" s="17"/>
      <c r="P643" s="658"/>
      <c r="Q643" s="659"/>
      <c r="R643" s="17"/>
      <c r="S643" s="660"/>
      <c r="T643" s="658"/>
      <c r="U643" s="658"/>
      <c r="V643" s="658"/>
      <c r="W643" s="17"/>
    </row>
    <row r="644">
      <c r="A644" s="17"/>
      <c r="B644" s="11"/>
      <c r="C644" s="17"/>
      <c r="D644" s="17"/>
      <c r="E644" s="17"/>
      <c r="F644" s="17"/>
      <c r="G644" s="17"/>
      <c r="H644" s="17"/>
      <c r="I644" s="658"/>
      <c r="J644" s="17"/>
      <c r="K644" s="17"/>
      <c r="L644" s="17"/>
      <c r="M644" s="659"/>
      <c r="N644" s="657"/>
      <c r="O644" s="17"/>
      <c r="P644" s="658"/>
      <c r="Q644" s="659"/>
      <c r="R644" s="17"/>
      <c r="S644" s="660"/>
      <c r="T644" s="658"/>
      <c r="U644" s="658"/>
      <c r="V644" s="658"/>
      <c r="W644" s="17"/>
    </row>
    <row r="645">
      <c r="A645" s="17"/>
      <c r="B645" s="11"/>
      <c r="C645" s="17"/>
      <c r="D645" s="17"/>
      <c r="E645" s="17"/>
      <c r="F645" s="17"/>
      <c r="G645" s="17"/>
      <c r="H645" s="17"/>
      <c r="I645" s="658"/>
      <c r="J645" s="17"/>
      <c r="K645" s="17"/>
      <c r="L645" s="17"/>
      <c r="M645" s="659"/>
      <c r="N645" s="657"/>
      <c r="O645" s="17"/>
      <c r="P645" s="658"/>
      <c r="Q645" s="659"/>
      <c r="R645" s="17"/>
      <c r="S645" s="660"/>
      <c r="T645" s="658"/>
      <c r="U645" s="658"/>
      <c r="V645" s="658"/>
      <c r="W645" s="17"/>
    </row>
    <row r="646">
      <c r="A646" s="17"/>
      <c r="B646" s="11"/>
      <c r="C646" s="17"/>
      <c r="D646" s="17"/>
      <c r="E646" s="17"/>
      <c r="F646" s="17"/>
      <c r="G646" s="17"/>
      <c r="H646" s="17"/>
      <c r="I646" s="658"/>
      <c r="J646" s="17"/>
      <c r="K646" s="17"/>
      <c r="L646" s="17"/>
      <c r="M646" s="659"/>
      <c r="N646" s="657"/>
      <c r="O646" s="17"/>
      <c r="P646" s="658"/>
      <c r="Q646" s="659"/>
      <c r="R646" s="17"/>
      <c r="S646" s="660"/>
      <c r="T646" s="658"/>
      <c r="U646" s="658"/>
      <c r="V646" s="658"/>
      <c r="W646" s="17"/>
    </row>
    <row r="647">
      <c r="A647" s="17"/>
      <c r="B647" s="11"/>
      <c r="C647" s="17"/>
      <c r="D647" s="17"/>
      <c r="E647" s="17"/>
      <c r="F647" s="17"/>
      <c r="G647" s="17"/>
      <c r="H647" s="17"/>
      <c r="I647" s="658"/>
      <c r="J647" s="17"/>
      <c r="K647" s="17"/>
      <c r="L647" s="17"/>
      <c r="M647" s="659"/>
      <c r="N647" s="657"/>
      <c r="O647" s="17"/>
      <c r="P647" s="658"/>
      <c r="Q647" s="659"/>
      <c r="R647" s="17"/>
      <c r="S647" s="660"/>
      <c r="T647" s="658"/>
      <c r="U647" s="658"/>
      <c r="V647" s="658"/>
      <c r="W647" s="17"/>
    </row>
    <row r="648">
      <c r="A648" s="17"/>
      <c r="B648" s="11"/>
      <c r="C648" s="17"/>
      <c r="D648" s="17"/>
      <c r="E648" s="17"/>
      <c r="F648" s="17"/>
      <c r="G648" s="17"/>
      <c r="H648" s="17"/>
      <c r="I648" s="658"/>
      <c r="J648" s="17"/>
      <c r="K648" s="17"/>
      <c r="L648" s="17"/>
      <c r="M648" s="659"/>
      <c r="N648" s="657"/>
      <c r="O648" s="17"/>
      <c r="P648" s="658"/>
      <c r="Q648" s="659"/>
      <c r="R648" s="17"/>
      <c r="S648" s="660"/>
      <c r="T648" s="658"/>
      <c r="U648" s="658"/>
      <c r="V648" s="658"/>
      <c r="W648" s="17"/>
    </row>
    <row r="649">
      <c r="A649" s="17"/>
      <c r="B649" s="11"/>
      <c r="C649" s="17"/>
      <c r="D649" s="17"/>
      <c r="E649" s="17"/>
      <c r="F649" s="17"/>
      <c r="G649" s="17"/>
      <c r="H649" s="17"/>
      <c r="I649" s="658"/>
      <c r="J649" s="17"/>
      <c r="K649" s="17"/>
      <c r="L649" s="17"/>
      <c r="M649" s="659"/>
      <c r="N649" s="657"/>
      <c r="O649" s="17"/>
      <c r="P649" s="658"/>
      <c r="Q649" s="659"/>
      <c r="R649" s="17"/>
      <c r="S649" s="660"/>
      <c r="T649" s="658"/>
      <c r="U649" s="658"/>
      <c r="V649" s="658"/>
      <c r="W649" s="17"/>
    </row>
    <row r="650">
      <c r="A650" s="17"/>
      <c r="B650" s="11"/>
      <c r="C650" s="17"/>
      <c r="D650" s="17"/>
      <c r="E650" s="17"/>
      <c r="F650" s="17"/>
      <c r="G650" s="17"/>
      <c r="H650" s="17"/>
      <c r="I650" s="658"/>
      <c r="J650" s="17"/>
      <c r="K650" s="17"/>
      <c r="L650" s="17"/>
      <c r="M650" s="659"/>
      <c r="N650" s="657"/>
      <c r="O650" s="17"/>
      <c r="P650" s="658"/>
      <c r="Q650" s="659"/>
      <c r="R650" s="17"/>
      <c r="S650" s="660"/>
      <c r="T650" s="658"/>
      <c r="U650" s="658"/>
      <c r="V650" s="658"/>
      <c r="W650" s="17"/>
    </row>
    <row r="651">
      <c r="A651" s="17"/>
      <c r="B651" s="11"/>
      <c r="C651" s="17"/>
      <c r="D651" s="17"/>
      <c r="E651" s="17"/>
      <c r="F651" s="17"/>
      <c r="G651" s="17"/>
      <c r="H651" s="17"/>
      <c r="I651" s="658"/>
      <c r="J651" s="17"/>
      <c r="K651" s="17"/>
      <c r="L651" s="17"/>
      <c r="M651" s="659"/>
      <c r="N651" s="657"/>
      <c r="O651" s="17"/>
      <c r="P651" s="658"/>
      <c r="Q651" s="659"/>
      <c r="R651" s="17"/>
      <c r="S651" s="660"/>
      <c r="T651" s="658"/>
      <c r="U651" s="658"/>
      <c r="V651" s="658"/>
      <c r="W651" s="17"/>
    </row>
    <row r="652">
      <c r="A652" s="17"/>
      <c r="B652" s="11"/>
      <c r="C652" s="17"/>
      <c r="D652" s="17"/>
      <c r="E652" s="17"/>
      <c r="F652" s="17"/>
      <c r="G652" s="17"/>
      <c r="H652" s="17"/>
      <c r="I652" s="658"/>
      <c r="J652" s="17"/>
      <c r="K652" s="17"/>
      <c r="L652" s="17"/>
      <c r="M652" s="659"/>
      <c r="N652" s="657"/>
      <c r="O652" s="17"/>
      <c r="P652" s="658"/>
      <c r="Q652" s="659"/>
      <c r="R652" s="17"/>
      <c r="S652" s="660"/>
      <c r="T652" s="658"/>
      <c r="U652" s="658"/>
      <c r="V652" s="658"/>
      <c r="W652" s="17"/>
    </row>
    <row r="653">
      <c r="A653" s="17"/>
      <c r="B653" s="11"/>
      <c r="C653" s="17"/>
      <c r="D653" s="17"/>
      <c r="E653" s="17"/>
      <c r="F653" s="17"/>
      <c r="G653" s="17"/>
      <c r="H653" s="17"/>
      <c r="I653" s="658"/>
      <c r="J653" s="17"/>
      <c r="K653" s="17"/>
      <c r="L653" s="17"/>
      <c r="M653" s="659"/>
      <c r="N653" s="657"/>
      <c r="O653" s="17"/>
      <c r="P653" s="658"/>
      <c r="Q653" s="659"/>
      <c r="R653" s="17"/>
      <c r="S653" s="660"/>
      <c r="T653" s="658"/>
      <c r="U653" s="658"/>
      <c r="V653" s="658"/>
      <c r="W653" s="17"/>
    </row>
    <row r="654">
      <c r="A654" s="17"/>
      <c r="B654" s="11"/>
      <c r="C654" s="17"/>
      <c r="D654" s="17"/>
      <c r="E654" s="17"/>
      <c r="F654" s="17"/>
      <c r="G654" s="17"/>
      <c r="H654" s="17"/>
      <c r="I654" s="658"/>
      <c r="J654" s="17"/>
      <c r="K654" s="17"/>
      <c r="L654" s="17"/>
      <c r="M654" s="659"/>
      <c r="N654" s="657"/>
      <c r="O654" s="17"/>
      <c r="P654" s="658"/>
      <c r="Q654" s="659"/>
      <c r="R654" s="17"/>
      <c r="S654" s="660"/>
      <c r="T654" s="658"/>
      <c r="U654" s="658"/>
      <c r="V654" s="658"/>
      <c r="W654" s="17"/>
    </row>
    <row r="655">
      <c r="A655" s="17"/>
      <c r="B655" s="11"/>
      <c r="C655" s="17"/>
      <c r="D655" s="17"/>
      <c r="E655" s="17"/>
      <c r="F655" s="17"/>
      <c r="G655" s="17"/>
      <c r="H655" s="17"/>
      <c r="I655" s="658"/>
      <c r="J655" s="17"/>
      <c r="K655" s="17"/>
      <c r="L655" s="17"/>
      <c r="M655" s="659"/>
      <c r="N655" s="657"/>
      <c r="O655" s="17"/>
      <c r="P655" s="658"/>
      <c r="Q655" s="659"/>
      <c r="R655" s="17"/>
      <c r="S655" s="660"/>
      <c r="T655" s="658"/>
      <c r="U655" s="658"/>
      <c r="V655" s="658"/>
      <c r="W655" s="17"/>
    </row>
    <row r="656">
      <c r="A656" s="17"/>
      <c r="B656" s="11"/>
      <c r="C656" s="17"/>
      <c r="D656" s="17"/>
      <c r="E656" s="17"/>
      <c r="F656" s="17"/>
      <c r="G656" s="17"/>
      <c r="H656" s="17"/>
      <c r="I656" s="658"/>
      <c r="J656" s="17"/>
      <c r="K656" s="17"/>
      <c r="L656" s="17"/>
      <c r="M656" s="659"/>
      <c r="N656" s="657"/>
      <c r="O656" s="17"/>
      <c r="P656" s="658"/>
      <c r="Q656" s="659"/>
      <c r="R656" s="17"/>
      <c r="S656" s="660"/>
      <c r="T656" s="658"/>
      <c r="U656" s="658"/>
      <c r="V656" s="658"/>
      <c r="W656" s="17"/>
    </row>
    <row r="657">
      <c r="A657" s="17"/>
      <c r="B657" s="11"/>
      <c r="C657" s="17"/>
      <c r="D657" s="17"/>
      <c r="E657" s="17"/>
      <c r="F657" s="17"/>
      <c r="G657" s="17"/>
      <c r="H657" s="17"/>
      <c r="I657" s="658"/>
      <c r="J657" s="17"/>
      <c r="K657" s="17"/>
      <c r="L657" s="17"/>
      <c r="M657" s="659"/>
      <c r="N657" s="657"/>
      <c r="O657" s="17"/>
      <c r="P657" s="658"/>
      <c r="Q657" s="659"/>
      <c r="R657" s="17"/>
      <c r="S657" s="660"/>
      <c r="T657" s="658"/>
      <c r="U657" s="658"/>
      <c r="V657" s="658"/>
      <c r="W657" s="17"/>
    </row>
    <row r="658">
      <c r="A658" s="17"/>
      <c r="B658" s="11"/>
      <c r="C658" s="17"/>
      <c r="D658" s="17"/>
      <c r="E658" s="17"/>
      <c r="F658" s="17"/>
      <c r="G658" s="17"/>
      <c r="H658" s="17"/>
      <c r="I658" s="658"/>
      <c r="J658" s="17"/>
      <c r="K658" s="17"/>
      <c r="L658" s="17"/>
      <c r="M658" s="659"/>
      <c r="N658" s="657"/>
      <c r="O658" s="17"/>
      <c r="P658" s="658"/>
      <c r="Q658" s="659"/>
      <c r="R658" s="17"/>
      <c r="S658" s="660"/>
      <c r="T658" s="658"/>
      <c r="U658" s="658"/>
      <c r="V658" s="658"/>
      <c r="W658" s="17"/>
    </row>
    <row r="659">
      <c r="A659" s="17"/>
      <c r="B659" s="11"/>
      <c r="C659" s="17"/>
      <c r="D659" s="17"/>
      <c r="E659" s="17"/>
      <c r="F659" s="17"/>
      <c r="G659" s="17"/>
      <c r="H659" s="17"/>
      <c r="I659" s="658"/>
      <c r="J659" s="17"/>
      <c r="K659" s="17"/>
      <c r="L659" s="17"/>
      <c r="M659" s="659"/>
      <c r="N659" s="657"/>
      <c r="O659" s="17"/>
      <c r="P659" s="658"/>
      <c r="Q659" s="659"/>
      <c r="R659" s="17"/>
      <c r="S659" s="660"/>
      <c r="T659" s="658"/>
      <c r="U659" s="658"/>
      <c r="V659" s="658"/>
      <c r="W659" s="17"/>
    </row>
    <row r="660">
      <c r="A660" s="17"/>
      <c r="B660" s="11"/>
      <c r="C660" s="17"/>
      <c r="D660" s="17"/>
      <c r="E660" s="17"/>
      <c r="F660" s="17"/>
      <c r="G660" s="17"/>
      <c r="H660" s="17"/>
      <c r="I660" s="658"/>
      <c r="J660" s="17"/>
      <c r="K660" s="17"/>
      <c r="L660" s="17"/>
      <c r="M660" s="659"/>
      <c r="N660" s="657"/>
      <c r="O660" s="17"/>
      <c r="P660" s="658"/>
      <c r="Q660" s="659"/>
      <c r="R660" s="17"/>
      <c r="S660" s="660"/>
      <c r="T660" s="658"/>
      <c r="U660" s="658"/>
      <c r="V660" s="658"/>
      <c r="W660" s="17"/>
    </row>
    <row r="661">
      <c r="A661" s="17"/>
      <c r="B661" s="11"/>
      <c r="C661" s="17"/>
      <c r="D661" s="17"/>
      <c r="E661" s="17"/>
      <c r="F661" s="17"/>
      <c r="G661" s="17"/>
      <c r="H661" s="17"/>
      <c r="I661" s="658"/>
      <c r="J661" s="17"/>
      <c r="K661" s="17"/>
      <c r="L661" s="17"/>
      <c r="M661" s="659"/>
      <c r="N661" s="657"/>
      <c r="O661" s="17"/>
      <c r="P661" s="658"/>
      <c r="Q661" s="659"/>
      <c r="R661" s="17"/>
      <c r="S661" s="660"/>
      <c r="T661" s="658"/>
      <c r="U661" s="658"/>
      <c r="V661" s="658"/>
      <c r="W661" s="17"/>
    </row>
    <row r="662">
      <c r="A662" s="17"/>
      <c r="B662" s="11"/>
      <c r="C662" s="17"/>
      <c r="D662" s="17"/>
      <c r="E662" s="17"/>
      <c r="F662" s="17"/>
      <c r="G662" s="17"/>
      <c r="H662" s="17"/>
      <c r="I662" s="658"/>
      <c r="J662" s="17"/>
      <c r="K662" s="17"/>
      <c r="L662" s="17"/>
      <c r="M662" s="659"/>
      <c r="N662" s="657"/>
      <c r="O662" s="17"/>
      <c r="P662" s="658"/>
      <c r="Q662" s="659"/>
      <c r="R662" s="17"/>
      <c r="S662" s="660"/>
      <c r="T662" s="658"/>
      <c r="U662" s="658"/>
      <c r="V662" s="658"/>
      <c r="W662" s="17"/>
    </row>
    <row r="663">
      <c r="A663" s="17"/>
      <c r="B663" s="11"/>
      <c r="C663" s="17"/>
      <c r="D663" s="17"/>
      <c r="E663" s="17"/>
      <c r="F663" s="17"/>
      <c r="G663" s="17"/>
      <c r="H663" s="17"/>
      <c r="I663" s="658"/>
      <c r="J663" s="17"/>
      <c r="K663" s="17"/>
      <c r="L663" s="17"/>
      <c r="M663" s="659"/>
      <c r="N663" s="657"/>
      <c r="O663" s="17"/>
      <c r="P663" s="658"/>
      <c r="Q663" s="659"/>
      <c r="R663" s="17"/>
      <c r="S663" s="660"/>
      <c r="T663" s="658"/>
      <c r="U663" s="658"/>
      <c r="V663" s="658"/>
      <c r="W663" s="17"/>
    </row>
    <row r="664">
      <c r="A664" s="17"/>
      <c r="B664" s="11"/>
      <c r="C664" s="17"/>
      <c r="D664" s="17"/>
      <c r="E664" s="17"/>
      <c r="F664" s="17"/>
      <c r="G664" s="17"/>
      <c r="H664" s="17"/>
      <c r="I664" s="658"/>
      <c r="J664" s="17"/>
      <c r="K664" s="17"/>
      <c r="L664" s="17"/>
      <c r="M664" s="659"/>
      <c r="N664" s="657"/>
      <c r="O664" s="17"/>
      <c r="P664" s="658"/>
      <c r="Q664" s="659"/>
      <c r="R664" s="17"/>
      <c r="S664" s="660"/>
      <c r="T664" s="658"/>
      <c r="U664" s="658"/>
      <c r="V664" s="658"/>
      <c r="W664" s="17"/>
    </row>
    <row r="665">
      <c r="A665" s="17"/>
      <c r="B665" s="11"/>
      <c r="C665" s="17"/>
      <c r="D665" s="17"/>
      <c r="E665" s="17"/>
      <c r="F665" s="17"/>
      <c r="G665" s="17"/>
      <c r="H665" s="17"/>
      <c r="I665" s="658"/>
      <c r="J665" s="17"/>
      <c r="K665" s="17"/>
      <c r="L665" s="17"/>
      <c r="M665" s="659"/>
      <c r="N665" s="657"/>
      <c r="O665" s="17"/>
      <c r="P665" s="658"/>
      <c r="Q665" s="659"/>
      <c r="R665" s="17"/>
      <c r="S665" s="660"/>
      <c r="T665" s="658"/>
      <c r="U665" s="658"/>
      <c r="V665" s="658"/>
      <c r="W665" s="17"/>
    </row>
    <row r="666">
      <c r="A666" s="17"/>
      <c r="B666" s="11"/>
      <c r="C666" s="17"/>
      <c r="D666" s="17"/>
      <c r="E666" s="17"/>
      <c r="F666" s="17"/>
      <c r="G666" s="17"/>
      <c r="H666" s="17"/>
      <c r="I666" s="658"/>
      <c r="J666" s="17"/>
      <c r="K666" s="17"/>
      <c r="L666" s="17"/>
      <c r="M666" s="659"/>
      <c r="N666" s="657"/>
      <c r="O666" s="17"/>
      <c r="P666" s="658"/>
      <c r="Q666" s="659"/>
      <c r="R666" s="17"/>
      <c r="S666" s="660"/>
      <c r="T666" s="658"/>
      <c r="U666" s="658"/>
      <c r="V666" s="658"/>
      <c r="W666" s="17"/>
    </row>
    <row r="667">
      <c r="A667" s="17"/>
      <c r="B667" s="11"/>
      <c r="C667" s="17"/>
      <c r="D667" s="17"/>
      <c r="E667" s="17"/>
      <c r="F667" s="17"/>
      <c r="G667" s="17"/>
      <c r="H667" s="17"/>
      <c r="I667" s="658"/>
      <c r="J667" s="17"/>
      <c r="K667" s="17"/>
      <c r="L667" s="17"/>
      <c r="M667" s="659"/>
      <c r="N667" s="657"/>
      <c r="O667" s="17"/>
      <c r="P667" s="658"/>
      <c r="Q667" s="659"/>
      <c r="R667" s="17"/>
      <c r="S667" s="660"/>
      <c r="T667" s="658"/>
      <c r="U667" s="658"/>
      <c r="V667" s="658"/>
      <c r="W667" s="17"/>
    </row>
    <row r="668">
      <c r="A668" s="17"/>
      <c r="B668" s="11"/>
      <c r="C668" s="17"/>
      <c r="D668" s="17"/>
      <c r="E668" s="17"/>
      <c r="F668" s="17"/>
      <c r="G668" s="17"/>
      <c r="H668" s="17"/>
      <c r="I668" s="658"/>
      <c r="J668" s="17"/>
      <c r="K668" s="17"/>
      <c r="L668" s="17"/>
      <c r="M668" s="659"/>
      <c r="N668" s="657"/>
      <c r="O668" s="17"/>
      <c r="P668" s="658"/>
      <c r="Q668" s="659"/>
      <c r="R668" s="17"/>
      <c r="S668" s="660"/>
      <c r="T668" s="658"/>
      <c r="U668" s="658"/>
      <c r="V668" s="658"/>
      <c r="W668" s="17"/>
    </row>
    <row r="669">
      <c r="A669" s="17"/>
      <c r="B669" s="11"/>
      <c r="C669" s="17"/>
      <c r="D669" s="17"/>
      <c r="E669" s="17"/>
      <c r="F669" s="17"/>
      <c r="G669" s="17"/>
      <c r="H669" s="17"/>
      <c r="I669" s="658"/>
      <c r="J669" s="17"/>
      <c r="K669" s="17"/>
      <c r="L669" s="17"/>
      <c r="M669" s="659"/>
      <c r="N669" s="657"/>
      <c r="O669" s="17"/>
      <c r="P669" s="658"/>
      <c r="Q669" s="659"/>
      <c r="R669" s="17"/>
      <c r="S669" s="660"/>
      <c r="T669" s="658"/>
      <c r="U669" s="658"/>
      <c r="V669" s="658"/>
      <c r="W669" s="17"/>
    </row>
    <row r="670">
      <c r="A670" s="17"/>
      <c r="B670" s="11"/>
      <c r="C670" s="17"/>
      <c r="D670" s="17"/>
      <c r="E670" s="17"/>
      <c r="F670" s="17"/>
      <c r="G670" s="17"/>
      <c r="H670" s="17"/>
      <c r="I670" s="658"/>
      <c r="J670" s="17"/>
      <c r="K670" s="17"/>
      <c r="L670" s="17"/>
      <c r="M670" s="659"/>
      <c r="N670" s="657"/>
      <c r="O670" s="17"/>
      <c r="P670" s="658"/>
      <c r="Q670" s="659"/>
      <c r="R670" s="17"/>
      <c r="S670" s="660"/>
      <c r="T670" s="658"/>
      <c r="U670" s="658"/>
      <c r="V670" s="658"/>
      <c r="W670" s="17"/>
    </row>
    <row r="671">
      <c r="A671" s="17"/>
      <c r="B671" s="11"/>
      <c r="C671" s="17"/>
      <c r="D671" s="17"/>
      <c r="E671" s="17"/>
      <c r="F671" s="17"/>
      <c r="G671" s="17"/>
      <c r="H671" s="17"/>
      <c r="I671" s="658"/>
      <c r="J671" s="17"/>
      <c r="K671" s="17"/>
      <c r="L671" s="17"/>
      <c r="M671" s="659"/>
      <c r="N671" s="657"/>
      <c r="O671" s="17"/>
      <c r="P671" s="658"/>
      <c r="Q671" s="659"/>
      <c r="R671" s="17"/>
      <c r="S671" s="660"/>
      <c r="T671" s="658"/>
      <c r="U671" s="658"/>
      <c r="V671" s="658"/>
      <c r="W671" s="17"/>
    </row>
    <row r="672">
      <c r="A672" s="17"/>
      <c r="B672" s="11"/>
      <c r="C672" s="17"/>
      <c r="D672" s="17"/>
      <c r="E672" s="17"/>
      <c r="F672" s="17"/>
      <c r="G672" s="17"/>
      <c r="H672" s="17"/>
      <c r="I672" s="658"/>
      <c r="J672" s="17"/>
      <c r="K672" s="17"/>
      <c r="L672" s="17"/>
      <c r="M672" s="659"/>
      <c r="N672" s="657"/>
      <c r="O672" s="17"/>
      <c r="P672" s="658"/>
      <c r="Q672" s="659"/>
      <c r="R672" s="17"/>
      <c r="S672" s="660"/>
      <c r="T672" s="658"/>
      <c r="U672" s="658"/>
      <c r="V672" s="658"/>
      <c r="W672" s="17"/>
    </row>
    <row r="673">
      <c r="A673" s="17"/>
      <c r="B673" s="11"/>
      <c r="C673" s="17"/>
      <c r="D673" s="17"/>
      <c r="E673" s="17"/>
      <c r="F673" s="17"/>
      <c r="G673" s="17"/>
      <c r="H673" s="17"/>
      <c r="I673" s="658"/>
      <c r="J673" s="17"/>
      <c r="K673" s="17"/>
      <c r="L673" s="17"/>
      <c r="M673" s="659"/>
      <c r="N673" s="657"/>
      <c r="O673" s="17"/>
      <c r="P673" s="658"/>
      <c r="Q673" s="659"/>
      <c r="R673" s="17"/>
      <c r="S673" s="660"/>
      <c r="T673" s="658"/>
      <c r="U673" s="658"/>
      <c r="V673" s="658"/>
      <c r="W673" s="17"/>
    </row>
    <row r="674">
      <c r="A674" s="17"/>
      <c r="B674" s="11"/>
      <c r="C674" s="17"/>
      <c r="D674" s="17"/>
      <c r="E674" s="17"/>
      <c r="F674" s="17"/>
      <c r="G674" s="17"/>
      <c r="H674" s="17"/>
      <c r="I674" s="658"/>
      <c r="J674" s="17"/>
      <c r="K674" s="17"/>
      <c r="L674" s="17"/>
      <c r="M674" s="659"/>
      <c r="N674" s="657"/>
      <c r="O674" s="17"/>
      <c r="P674" s="658"/>
      <c r="Q674" s="659"/>
      <c r="R674" s="17"/>
      <c r="S674" s="660"/>
      <c r="T674" s="658"/>
      <c r="U674" s="658"/>
      <c r="V674" s="658"/>
      <c r="W674" s="17"/>
    </row>
    <row r="675">
      <c r="A675" s="17"/>
      <c r="B675" s="11"/>
      <c r="C675" s="17"/>
      <c r="D675" s="17"/>
      <c r="E675" s="17"/>
      <c r="F675" s="17"/>
      <c r="G675" s="17"/>
      <c r="H675" s="17"/>
      <c r="I675" s="658"/>
      <c r="J675" s="17"/>
      <c r="K675" s="17"/>
      <c r="L675" s="17"/>
      <c r="M675" s="659"/>
      <c r="N675" s="657"/>
      <c r="O675" s="17"/>
      <c r="P675" s="658"/>
      <c r="Q675" s="659"/>
      <c r="R675" s="17"/>
      <c r="S675" s="660"/>
      <c r="T675" s="658"/>
      <c r="U675" s="658"/>
      <c r="V675" s="658"/>
      <c r="W675" s="17"/>
    </row>
    <row r="676">
      <c r="A676" s="17"/>
      <c r="B676" s="11"/>
      <c r="C676" s="17"/>
      <c r="D676" s="17"/>
      <c r="E676" s="17"/>
      <c r="F676" s="17"/>
      <c r="G676" s="17"/>
      <c r="H676" s="17"/>
      <c r="I676" s="658"/>
      <c r="J676" s="17"/>
      <c r="K676" s="17"/>
      <c r="L676" s="17"/>
      <c r="M676" s="659"/>
      <c r="N676" s="657"/>
      <c r="O676" s="17"/>
      <c r="P676" s="658"/>
      <c r="Q676" s="659"/>
      <c r="R676" s="17"/>
      <c r="S676" s="660"/>
      <c r="T676" s="658"/>
      <c r="U676" s="658"/>
      <c r="V676" s="658"/>
      <c r="W676" s="17"/>
    </row>
    <row r="677">
      <c r="A677" s="17"/>
      <c r="B677" s="11"/>
      <c r="C677" s="17"/>
      <c r="D677" s="17"/>
      <c r="E677" s="17"/>
      <c r="F677" s="17"/>
      <c r="G677" s="17"/>
      <c r="H677" s="17"/>
      <c r="I677" s="658"/>
      <c r="J677" s="17"/>
      <c r="K677" s="17"/>
      <c r="L677" s="17"/>
      <c r="M677" s="659"/>
      <c r="N677" s="657"/>
      <c r="O677" s="17"/>
      <c r="P677" s="658"/>
      <c r="Q677" s="659"/>
      <c r="R677" s="17"/>
      <c r="S677" s="660"/>
      <c r="T677" s="658"/>
      <c r="U677" s="658"/>
      <c r="V677" s="658"/>
      <c r="W677" s="17"/>
    </row>
    <row r="678">
      <c r="A678" s="17"/>
      <c r="B678" s="11"/>
      <c r="C678" s="17"/>
      <c r="D678" s="17"/>
      <c r="E678" s="17"/>
      <c r="F678" s="17"/>
      <c r="G678" s="17"/>
      <c r="H678" s="17"/>
      <c r="I678" s="658"/>
      <c r="J678" s="17"/>
      <c r="K678" s="17"/>
      <c r="L678" s="17"/>
      <c r="M678" s="659"/>
      <c r="N678" s="657"/>
      <c r="O678" s="17"/>
      <c r="P678" s="658"/>
      <c r="Q678" s="659"/>
      <c r="R678" s="17"/>
      <c r="S678" s="660"/>
      <c r="T678" s="658"/>
      <c r="U678" s="658"/>
      <c r="V678" s="658"/>
      <c r="W678" s="17"/>
    </row>
    <row r="679">
      <c r="A679" s="17"/>
      <c r="B679" s="11"/>
      <c r="C679" s="17"/>
      <c r="D679" s="17"/>
      <c r="E679" s="17"/>
      <c r="F679" s="17"/>
      <c r="G679" s="17"/>
      <c r="H679" s="17"/>
      <c r="I679" s="658"/>
      <c r="J679" s="17"/>
      <c r="K679" s="17"/>
      <c r="L679" s="17"/>
      <c r="M679" s="659"/>
      <c r="N679" s="657"/>
      <c r="O679" s="17"/>
      <c r="P679" s="658"/>
      <c r="Q679" s="659"/>
      <c r="R679" s="17"/>
      <c r="S679" s="660"/>
      <c r="T679" s="658"/>
      <c r="U679" s="658"/>
      <c r="V679" s="658"/>
      <c r="W679" s="17"/>
    </row>
    <row r="680">
      <c r="A680" s="17"/>
      <c r="B680" s="11"/>
      <c r="C680" s="17"/>
      <c r="D680" s="17"/>
      <c r="E680" s="17"/>
      <c r="F680" s="17"/>
      <c r="G680" s="17"/>
      <c r="H680" s="17"/>
      <c r="I680" s="658"/>
      <c r="J680" s="17"/>
      <c r="K680" s="17"/>
      <c r="L680" s="17"/>
      <c r="M680" s="659"/>
      <c r="N680" s="657"/>
      <c r="O680" s="17"/>
      <c r="P680" s="658"/>
      <c r="Q680" s="659"/>
      <c r="R680" s="17"/>
      <c r="S680" s="660"/>
      <c r="T680" s="658"/>
      <c r="U680" s="658"/>
      <c r="V680" s="658"/>
      <c r="W680" s="17"/>
    </row>
    <row r="681">
      <c r="A681" s="17"/>
      <c r="B681" s="11"/>
      <c r="C681" s="17"/>
      <c r="D681" s="17"/>
      <c r="E681" s="17"/>
      <c r="F681" s="17"/>
      <c r="G681" s="17"/>
      <c r="H681" s="17"/>
      <c r="I681" s="658"/>
      <c r="J681" s="17"/>
      <c r="K681" s="17"/>
      <c r="L681" s="17"/>
      <c r="M681" s="659"/>
      <c r="N681" s="657"/>
      <c r="O681" s="17"/>
      <c r="P681" s="658"/>
      <c r="Q681" s="659"/>
      <c r="R681" s="17"/>
      <c r="S681" s="660"/>
      <c r="T681" s="658"/>
      <c r="U681" s="658"/>
      <c r="V681" s="658"/>
      <c r="W681" s="17"/>
    </row>
    <row r="682">
      <c r="A682" s="17"/>
      <c r="B682" s="11"/>
      <c r="C682" s="17"/>
      <c r="D682" s="17"/>
      <c r="E682" s="17"/>
      <c r="F682" s="17"/>
      <c r="G682" s="17"/>
      <c r="H682" s="17"/>
      <c r="I682" s="658"/>
      <c r="J682" s="17"/>
      <c r="K682" s="17"/>
      <c r="L682" s="17"/>
      <c r="M682" s="659"/>
      <c r="N682" s="657"/>
      <c r="O682" s="17"/>
      <c r="P682" s="658"/>
      <c r="Q682" s="659"/>
      <c r="R682" s="17"/>
      <c r="S682" s="660"/>
      <c r="T682" s="658"/>
      <c r="U682" s="658"/>
      <c r="V682" s="658"/>
      <c r="W682" s="17"/>
    </row>
    <row r="683">
      <c r="A683" s="17"/>
      <c r="B683" s="11"/>
      <c r="C683" s="17"/>
      <c r="D683" s="17"/>
      <c r="E683" s="17"/>
      <c r="F683" s="17"/>
      <c r="G683" s="17"/>
      <c r="H683" s="17"/>
      <c r="I683" s="658"/>
      <c r="J683" s="17"/>
      <c r="K683" s="17"/>
      <c r="L683" s="17"/>
      <c r="M683" s="659"/>
      <c r="N683" s="657"/>
      <c r="O683" s="17"/>
      <c r="P683" s="658"/>
      <c r="Q683" s="659"/>
      <c r="R683" s="17"/>
      <c r="S683" s="660"/>
      <c r="T683" s="658"/>
      <c r="U683" s="658"/>
      <c r="V683" s="658"/>
      <c r="W683" s="17"/>
    </row>
    <row r="684">
      <c r="A684" s="17"/>
      <c r="B684" s="11"/>
      <c r="C684" s="17"/>
      <c r="D684" s="17"/>
      <c r="E684" s="17"/>
      <c r="F684" s="17"/>
      <c r="G684" s="17"/>
      <c r="H684" s="17"/>
      <c r="I684" s="658"/>
      <c r="J684" s="17"/>
      <c r="K684" s="17"/>
      <c r="L684" s="17"/>
      <c r="M684" s="659"/>
      <c r="N684" s="657"/>
      <c r="O684" s="17"/>
      <c r="P684" s="658"/>
      <c r="Q684" s="659"/>
      <c r="R684" s="17"/>
      <c r="S684" s="660"/>
      <c r="T684" s="658"/>
      <c r="U684" s="658"/>
      <c r="V684" s="658"/>
      <c r="W684" s="17"/>
    </row>
    <row r="685">
      <c r="A685" s="17"/>
      <c r="B685" s="11"/>
      <c r="C685" s="17"/>
      <c r="D685" s="17"/>
      <c r="E685" s="17"/>
      <c r="F685" s="17"/>
      <c r="G685" s="17"/>
      <c r="H685" s="17"/>
      <c r="I685" s="658"/>
      <c r="J685" s="17"/>
      <c r="K685" s="17"/>
      <c r="L685" s="17"/>
      <c r="M685" s="659"/>
      <c r="N685" s="657"/>
      <c r="O685" s="17"/>
      <c r="P685" s="658"/>
      <c r="Q685" s="659"/>
      <c r="R685" s="17"/>
      <c r="S685" s="660"/>
      <c r="T685" s="658"/>
      <c r="U685" s="658"/>
      <c r="V685" s="658"/>
      <c r="W685" s="17"/>
    </row>
    <row r="686">
      <c r="A686" s="17"/>
      <c r="B686" s="11"/>
      <c r="C686" s="17"/>
      <c r="D686" s="17"/>
      <c r="E686" s="17"/>
      <c r="F686" s="17"/>
      <c r="G686" s="17"/>
      <c r="H686" s="17"/>
      <c r="I686" s="658"/>
      <c r="J686" s="17"/>
      <c r="K686" s="17"/>
      <c r="L686" s="17"/>
      <c r="M686" s="659"/>
      <c r="N686" s="657"/>
      <c r="O686" s="17"/>
      <c r="P686" s="658"/>
      <c r="Q686" s="659"/>
      <c r="R686" s="17"/>
      <c r="S686" s="660"/>
      <c r="T686" s="658"/>
      <c r="U686" s="658"/>
      <c r="V686" s="658"/>
      <c r="W686" s="17"/>
    </row>
    <row r="687">
      <c r="A687" s="17"/>
      <c r="B687" s="11"/>
      <c r="C687" s="17"/>
      <c r="D687" s="17"/>
      <c r="E687" s="17"/>
      <c r="F687" s="17"/>
      <c r="G687" s="17"/>
      <c r="H687" s="17"/>
      <c r="I687" s="658"/>
      <c r="J687" s="17"/>
      <c r="K687" s="17"/>
      <c r="L687" s="17"/>
      <c r="M687" s="659"/>
      <c r="N687" s="657"/>
      <c r="O687" s="17"/>
      <c r="P687" s="658"/>
      <c r="Q687" s="659"/>
      <c r="R687" s="17"/>
      <c r="S687" s="660"/>
      <c r="T687" s="658"/>
      <c r="U687" s="658"/>
      <c r="V687" s="658"/>
      <c r="W687" s="17"/>
    </row>
    <row r="688">
      <c r="A688" s="17"/>
      <c r="B688" s="11"/>
      <c r="C688" s="17"/>
      <c r="D688" s="17"/>
      <c r="E688" s="17"/>
      <c r="F688" s="17"/>
      <c r="G688" s="17"/>
      <c r="H688" s="17"/>
      <c r="I688" s="658"/>
      <c r="J688" s="17"/>
      <c r="K688" s="17"/>
      <c r="L688" s="17"/>
      <c r="M688" s="659"/>
      <c r="N688" s="657"/>
      <c r="O688" s="17"/>
      <c r="P688" s="658"/>
      <c r="Q688" s="659"/>
      <c r="R688" s="17"/>
      <c r="S688" s="660"/>
      <c r="T688" s="658"/>
      <c r="U688" s="658"/>
      <c r="V688" s="658"/>
      <c r="W688" s="17"/>
    </row>
    <row r="689">
      <c r="A689" s="17"/>
      <c r="B689" s="11"/>
      <c r="C689" s="17"/>
      <c r="D689" s="17"/>
      <c r="E689" s="17"/>
      <c r="F689" s="17"/>
      <c r="G689" s="17"/>
      <c r="H689" s="17"/>
      <c r="I689" s="658"/>
      <c r="J689" s="17"/>
      <c r="K689" s="17"/>
      <c r="L689" s="17"/>
      <c r="M689" s="659"/>
      <c r="N689" s="657"/>
      <c r="O689" s="17"/>
      <c r="P689" s="658"/>
      <c r="Q689" s="659"/>
      <c r="R689" s="17"/>
      <c r="S689" s="660"/>
      <c r="T689" s="658"/>
      <c r="U689" s="658"/>
      <c r="V689" s="658"/>
      <c r="W689" s="17"/>
    </row>
    <row r="690">
      <c r="A690" s="17"/>
      <c r="B690" s="11"/>
      <c r="C690" s="17"/>
      <c r="D690" s="17"/>
      <c r="E690" s="17"/>
      <c r="F690" s="17"/>
      <c r="G690" s="17"/>
      <c r="H690" s="17"/>
      <c r="I690" s="658"/>
      <c r="J690" s="17"/>
      <c r="K690" s="17"/>
      <c r="L690" s="17"/>
      <c r="M690" s="659"/>
      <c r="N690" s="657"/>
      <c r="O690" s="17"/>
      <c r="P690" s="658"/>
      <c r="Q690" s="659"/>
      <c r="R690" s="17"/>
      <c r="S690" s="660"/>
      <c r="T690" s="658"/>
      <c r="U690" s="658"/>
      <c r="V690" s="658"/>
      <c r="W690" s="17"/>
    </row>
    <row r="691">
      <c r="A691" s="17"/>
      <c r="B691" s="11"/>
      <c r="C691" s="17"/>
      <c r="D691" s="17"/>
      <c r="E691" s="17"/>
      <c r="F691" s="17"/>
      <c r="G691" s="17"/>
      <c r="H691" s="17"/>
      <c r="I691" s="658"/>
      <c r="J691" s="17"/>
      <c r="K691" s="17"/>
      <c r="L691" s="17"/>
      <c r="M691" s="659"/>
      <c r="N691" s="657"/>
      <c r="O691" s="17"/>
      <c r="P691" s="658"/>
      <c r="Q691" s="659"/>
      <c r="R691" s="17"/>
      <c r="S691" s="660"/>
      <c r="T691" s="658"/>
      <c r="U691" s="658"/>
      <c r="V691" s="658"/>
      <c r="W691" s="17"/>
    </row>
    <row r="692">
      <c r="A692" s="17"/>
      <c r="B692" s="11"/>
      <c r="C692" s="17"/>
      <c r="D692" s="17"/>
      <c r="E692" s="17"/>
      <c r="F692" s="17"/>
      <c r="G692" s="17"/>
      <c r="H692" s="17"/>
      <c r="I692" s="658"/>
      <c r="J692" s="17"/>
      <c r="K692" s="17"/>
      <c r="L692" s="17"/>
      <c r="M692" s="659"/>
      <c r="N692" s="657"/>
      <c r="O692" s="17"/>
      <c r="P692" s="658"/>
      <c r="Q692" s="659"/>
      <c r="R692" s="17"/>
      <c r="S692" s="660"/>
      <c r="T692" s="658"/>
      <c r="U692" s="658"/>
      <c r="V692" s="658"/>
      <c r="W692" s="17"/>
    </row>
    <row r="693">
      <c r="A693" s="17"/>
      <c r="B693" s="11"/>
      <c r="C693" s="17"/>
      <c r="D693" s="17"/>
      <c r="E693" s="17"/>
      <c r="F693" s="17"/>
      <c r="G693" s="17"/>
      <c r="H693" s="17"/>
      <c r="I693" s="658"/>
      <c r="J693" s="17"/>
      <c r="K693" s="17"/>
      <c r="L693" s="17"/>
      <c r="M693" s="659"/>
      <c r="N693" s="657"/>
      <c r="O693" s="17"/>
      <c r="P693" s="658"/>
      <c r="Q693" s="659"/>
      <c r="R693" s="17"/>
      <c r="S693" s="660"/>
      <c r="T693" s="658"/>
      <c r="U693" s="658"/>
      <c r="V693" s="658"/>
      <c r="W693" s="17"/>
    </row>
    <row r="694">
      <c r="A694" s="17"/>
      <c r="B694" s="11"/>
      <c r="C694" s="17"/>
      <c r="D694" s="17"/>
      <c r="E694" s="17"/>
      <c r="F694" s="17"/>
      <c r="G694" s="17"/>
      <c r="H694" s="17"/>
      <c r="I694" s="658"/>
      <c r="J694" s="17"/>
      <c r="K694" s="17"/>
      <c r="L694" s="17"/>
      <c r="M694" s="659"/>
      <c r="N694" s="657"/>
      <c r="O694" s="17"/>
      <c r="P694" s="658"/>
      <c r="Q694" s="659"/>
      <c r="R694" s="17"/>
      <c r="S694" s="660"/>
      <c r="T694" s="658"/>
      <c r="U694" s="658"/>
      <c r="V694" s="658"/>
      <c r="W694" s="17"/>
    </row>
    <row r="695">
      <c r="A695" s="17"/>
      <c r="B695" s="11"/>
      <c r="C695" s="17"/>
      <c r="D695" s="17"/>
      <c r="E695" s="17"/>
      <c r="F695" s="17"/>
      <c r="G695" s="17"/>
      <c r="H695" s="17"/>
      <c r="I695" s="658"/>
      <c r="J695" s="17"/>
      <c r="K695" s="17"/>
      <c r="L695" s="17"/>
      <c r="M695" s="659"/>
      <c r="N695" s="657"/>
      <c r="O695" s="17"/>
      <c r="P695" s="658"/>
      <c r="Q695" s="659"/>
      <c r="R695" s="17"/>
      <c r="S695" s="660"/>
      <c r="T695" s="658"/>
      <c r="U695" s="658"/>
      <c r="V695" s="658"/>
      <c r="W695" s="17"/>
    </row>
    <row r="696">
      <c r="A696" s="17"/>
      <c r="B696" s="11"/>
      <c r="C696" s="17"/>
      <c r="D696" s="17"/>
      <c r="E696" s="17"/>
      <c r="F696" s="17"/>
      <c r="G696" s="17"/>
      <c r="H696" s="17"/>
      <c r="I696" s="658"/>
      <c r="J696" s="17"/>
      <c r="K696" s="17"/>
      <c r="L696" s="17"/>
      <c r="M696" s="659"/>
      <c r="N696" s="657"/>
      <c r="O696" s="17"/>
      <c r="P696" s="658"/>
      <c r="Q696" s="659"/>
      <c r="R696" s="17"/>
      <c r="S696" s="660"/>
      <c r="T696" s="658"/>
      <c r="U696" s="658"/>
      <c r="V696" s="658"/>
      <c r="W696" s="17"/>
    </row>
    <row r="697">
      <c r="A697" s="17"/>
      <c r="B697" s="11"/>
      <c r="C697" s="17"/>
      <c r="D697" s="17"/>
      <c r="E697" s="17"/>
      <c r="F697" s="17"/>
      <c r="G697" s="17"/>
      <c r="H697" s="17"/>
      <c r="I697" s="658"/>
      <c r="J697" s="17"/>
      <c r="K697" s="17"/>
      <c r="L697" s="17"/>
      <c r="M697" s="659"/>
      <c r="N697" s="657"/>
      <c r="O697" s="17"/>
      <c r="P697" s="658"/>
      <c r="Q697" s="659"/>
      <c r="R697" s="17"/>
      <c r="S697" s="660"/>
      <c r="T697" s="658"/>
      <c r="U697" s="658"/>
      <c r="V697" s="658"/>
      <c r="W697" s="17"/>
    </row>
    <row r="698">
      <c r="A698" s="17"/>
      <c r="B698" s="11"/>
      <c r="C698" s="17"/>
      <c r="D698" s="17"/>
      <c r="E698" s="17"/>
      <c r="F698" s="17"/>
      <c r="G698" s="17"/>
      <c r="H698" s="17"/>
      <c r="I698" s="658"/>
      <c r="J698" s="17"/>
      <c r="K698" s="17"/>
      <c r="L698" s="17"/>
      <c r="M698" s="659"/>
      <c r="N698" s="657"/>
      <c r="O698" s="17"/>
      <c r="P698" s="658"/>
      <c r="Q698" s="659"/>
      <c r="R698" s="17"/>
      <c r="S698" s="660"/>
      <c r="T698" s="658"/>
      <c r="U698" s="658"/>
      <c r="V698" s="658"/>
      <c r="W698" s="17"/>
    </row>
    <row r="699">
      <c r="A699" s="17"/>
      <c r="B699" s="11"/>
      <c r="C699" s="17"/>
      <c r="D699" s="17"/>
      <c r="E699" s="17"/>
      <c r="F699" s="17"/>
      <c r="G699" s="17"/>
      <c r="H699" s="17"/>
      <c r="I699" s="658"/>
      <c r="J699" s="17"/>
      <c r="K699" s="17"/>
      <c r="L699" s="17"/>
      <c r="M699" s="659"/>
      <c r="N699" s="657"/>
      <c r="O699" s="17"/>
      <c r="P699" s="658"/>
      <c r="Q699" s="659"/>
      <c r="R699" s="17"/>
      <c r="S699" s="660"/>
      <c r="T699" s="658"/>
      <c r="U699" s="658"/>
      <c r="V699" s="658"/>
      <c r="W699" s="17"/>
    </row>
    <row r="700">
      <c r="A700" s="17"/>
      <c r="B700" s="11"/>
      <c r="C700" s="17"/>
      <c r="D700" s="17"/>
      <c r="E700" s="17"/>
      <c r="F700" s="17"/>
      <c r="G700" s="17"/>
      <c r="H700" s="17"/>
      <c r="I700" s="658"/>
      <c r="J700" s="17"/>
      <c r="K700" s="17"/>
      <c r="L700" s="17"/>
      <c r="M700" s="659"/>
      <c r="N700" s="657"/>
      <c r="O700" s="17"/>
      <c r="P700" s="658"/>
      <c r="Q700" s="659"/>
      <c r="R700" s="17"/>
      <c r="S700" s="660"/>
      <c r="T700" s="658"/>
      <c r="U700" s="658"/>
      <c r="V700" s="658"/>
      <c r="W700" s="17"/>
    </row>
    <row r="701">
      <c r="A701" s="17"/>
      <c r="B701" s="11"/>
      <c r="C701" s="17"/>
      <c r="D701" s="17"/>
      <c r="E701" s="17"/>
      <c r="F701" s="17"/>
      <c r="G701" s="17"/>
      <c r="H701" s="17"/>
      <c r="I701" s="658"/>
      <c r="J701" s="17"/>
      <c r="K701" s="17"/>
      <c r="L701" s="17"/>
      <c r="M701" s="659"/>
      <c r="N701" s="657"/>
      <c r="O701" s="17"/>
      <c r="P701" s="658"/>
      <c r="Q701" s="659"/>
      <c r="R701" s="17"/>
      <c r="S701" s="660"/>
      <c r="T701" s="658"/>
      <c r="U701" s="658"/>
      <c r="V701" s="658"/>
      <c r="W701" s="17"/>
    </row>
    <row r="702">
      <c r="A702" s="17"/>
      <c r="B702" s="11"/>
      <c r="C702" s="17"/>
      <c r="D702" s="17"/>
      <c r="E702" s="17"/>
      <c r="F702" s="17"/>
      <c r="G702" s="17"/>
      <c r="H702" s="17"/>
      <c r="I702" s="658"/>
      <c r="J702" s="17"/>
      <c r="K702" s="17"/>
      <c r="L702" s="17"/>
      <c r="M702" s="659"/>
      <c r="N702" s="657"/>
      <c r="O702" s="17"/>
      <c r="P702" s="658"/>
      <c r="Q702" s="659"/>
      <c r="R702" s="17"/>
      <c r="S702" s="660"/>
      <c r="T702" s="658"/>
      <c r="U702" s="658"/>
      <c r="V702" s="658"/>
      <c r="W702" s="17"/>
    </row>
    <row r="703">
      <c r="A703" s="17"/>
      <c r="B703" s="11"/>
      <c r="C703" s="17"/>
      <c r="D703" s="17"/>
      <c r="E703" s="17"/>
      <c r="F703" s="17"/>
      <c r="G703" s="17"/>
      <c r="H703" s="17"/>
      <c r="I703" s="658"/>
      <c r="J703" s="17"/>
      <c r="K703" s="17"/>
      <c r="L703" s="17"/>
      <c r="M703" s="659"/>
      <c r="N703" s="657"/>
      <c r="O703" s="17"/>
      <c r="P703" s="658"/>
      <c r="Q703" s="659"/>
      <c r="R703" s="17"/>
      <c r="S703" s="660"/>
      <c r="T703" s="658"/>
      <c r="U703" s="658"/>
      <c r="V703" s="658"/>
      <c r="W703" s="17"/>
    </row>
    <row r="704">
      <c r="A704" s="17"/>
      <c r="B704" s="11"/>
      <c r="C704" s="17"/>
      <c r="D704" s="17"/>
      <c r="E704" s="17"/>
      <c r="F704" s="17"/>
      <c r="G704" s="17"/>
      <c r="H704" s="17"/>
      <c r="I704" s="658"/>
      <c r="J704" s="17"/>
      <c r="K704" s="17"/>
      <c r="L704" s="17"/>
      <c r="M704" s="659"/>
      <c r="N704" s="657"/>
      <c r="O704" s="17"/>
      <c r="P704" s="658"/>
      <c r="Q704" s="659"/>
      <c r="R704" s="17"/>
      <c r="S704" s="660"/>
      <c r="T704" s="658"/>
      <c r="U704" s="658"/>
      <c r="V704" s="658"/>
      <c r="W704" s="17"/>
    </row>
    <row r="705">
      <c r="A705" s="17"/>
      <c r="B705" s="11"/>
      <c r="C705" s="17"/>
      <c r="D705" s="17"/>
      <c r="E705" s="17"/>
      <c r="F705" s="17"/>
      <c r="G705" s="17"/>
      <c r="H705" s="17"/>
      <c r="I705" s="658"/>
      <c r="J705" s="17"/>
      <c r="K705" s="17"/>
      <c r="L705" s="17"/>
      <c r="M705" s="659"/>
      <c r="N705" s="657"/>
      <c r="O705" s="17"/>
      <c r="P705" s="658"/>
      <c r="Q705" s="659"/>
      <c r="R705" s="17"/>
      <c r="S705" s="660"/>
      <c r="T705" s="658"/>
      <c r="U705" s="658"/>
      <c r="V705" s="658"/>
      <c r="W705" s="17"/>
    </row>
    <row r="706">
      <c r="A706" s="17"/>
      <c r="B706" s="11"/>
      <c r="C706" s="17"/>
      <c r="D706" s="17"/>
      <c r="E706" s="17"/>
      <c r="F706" s="17"/>
      <c r="G706" s="17"/>
      <c r="H706" s="17"/>
      <c r="I706" s="658"/>
      <c r="J706" s="17"/>
      <c r="K706" s="17"/>
      <c r="L706" s="17"/>
      <c r="M706" s="659"/>
      <c r="N706" s="657"/>
      <c r="O706" s="17"/>
      <c r="P706" s="658"/>
      <c r="Q706" s="659"/>
      <c r="R706" s="17"/>
      <c r="S706" s="660"/>
      <c r="T706" s="658"/>
      <c r="U706" s="658"/>
      <c r="V706" s="658"/>
      <c r="W706" s="17"/>
    </row>
    <row r="707">
      <c r="A707" s="17"/>
      <c r="B707" s="11"/>
      <c r="C707" s="17"/>
      <c r="D707" s="17"/>
      <c r="E707" s="17"/>
      <c r="F707" s="17"/>
      <c r="G707" s="17"/>
      <c r="H707" s="17"/>
      <c r="I707" s="658"/>
      <c r="J707" s="17"/>
      <c r="K707" s="17"/>
      <c r="L707" s="17"/>
      <c r="M707" s="659"/>
      <c r="N707" s="657"/>
      <c r="O707" s="17"/>
      <c r="P707" s="658"/>
      <c r="Q707" s="659"/>
      <c r="R707" s="17"/>
      <c r="S707" s="660"/>
      <c r="T707" s="658"/>
      <c r="U707" s="658"/>
      <c r="V707" s="658"/>
      <c r="W707" s="17"/>
    </row>
    <row r="708">
      <c r="A708" s="17"/>
      <c r="B708" s="11"/>
      <c r="C708" s="17"/>
      <c r="D708" s="17"/>
      <c r="E708" s="17"/>
      <c r="F708" s="17"/>
      <c r="G708" s="17"/>
      <c r="H708" s="17"/>
      <c r="I708" s="658"/>
      <c r="J708" s="17"/>
      <c r="K708" s="17"/>
      <c r="L708" s="17"/>
      <c r="M708" s="659"/>
      <c r="N708" s="657"/>
      <c r="O708" s="17"/>
      <c r="P708" s="658"/>
      <c r="Q708" s="659"/>
      <c r="R708" s="17"/>
      <c r="S708" s="660"/>
      <c r="T708" s="658"/>
      <c r="U708" s="658"/>
      <c r="V708" s="658"/>
      <c r="W708" s="17"/>
    </row>
    <row r="709">
      <c r="A709" s="17"/>
      <c r="B709" s="11"/>
      <c r="C709" s="17"/>
      <c r="D709" s="17"/>
      <c r="E709" s="17"/>
      <c r="F709" s="17"/>
      <c r="G709" s="17"/>
      <c r="H709" s="17"/>
      <c r="I709" s="658"/>
      <c r="J709" s="17"/>
      <c r="K709" s="17"/>
      <c r="L709" s="17"/>
      <c r="M709" s="659"/>
      <c r="N709" s="657"/>
      <c r="O709" s="17"/>
      <c r="P709" s="658"/>
      <c r="Q709" s="659"/>
      <c r="R709" s="17"/>
      <c r="S709" s="660"/>
      <c r="T709" s="658"/>
      <c r="U709" s="658"/>
      <c r="V709" s="658"/>
      <c r="W709" s="17"/>
    </row>
    <row r="710">
      <c r="A710" s="17"/>
      <c r="B710" s="11"/>
      <c r="C710" s="17"/>
      <c r="D710" s="17"/>
      <c r="E710" s="17"/>
      <c r="F710" s="17"/>
      <c r="G710" s="17"/>
      <c r="H710" s="17"/>
      <c r="I710" s="658"/>
      <c r="J710" s="17"/>
      <c r="K710" s="17"/>
      <c r="L710" s="17"/>
      <c r="M710" s="659"/>
      <c r="N710" s="657"/>
      <c r="O710" s="17"/>
      <c r="P710" s="658"/>
      <c r="Q710" s="659"/>
      <c r="R710" s="17"/>
      <c r="S710" s="660"/>
      <c r="T710" s="658"/>
      <c r="U710" s="658"/>
      <c r="V710" s="658"/>
      <c r="W710" s="17"/>
    </row>
    <row r="711">
      <c r="A711" s="17"/>
      <c r="B711" s="11"/>
      <c r="C711" s="17"/>
      <c r="D711" s="17"/>
      <c r="E711" s="17"/>
      <c r="F711" s="17"/>
      <c r="G711" s="17"/>
      <c r="H711" s="17"/>
      <c r="I711" s="658"/>
      <c r="J711" s="17"/>
      <c r="K711" s="17"/>
      <c r="L711" s="17"/>
      <c r="M711" s="659"/>
      <c r="N711" s="657"/>
      <c r="O711" s="17"/>
      <c r="P711" s="658"/>
      <c r="Q711" s="659"/>
      <c r="R711" s="17"/>
      <c r="S711" s="660"/>
      <c r="T711" s="658"/>
      <c r="U711" s="658"/>
      <c r="V711" s="658"/>
      <c r="W711" s="17"/>
    </row>
    <row r="712">
      <c r="A712" s="17"/>
      <c r="B712" s="11"/>
      <c r="C712" s="17"/>
      <c r="D712" s="17"/>
      <c r="E712" s="17"/>
      <c r="F712" s="17"/>
      <c r="G712" s="17"/>
      <c r="H712" s="17"/>
      <c r="I712" s="658"/>
      <c r="J712" s="17"/>
      <c r="K712" s="17"/>
      <c r="L712" s="17"/>
      <c r="M712" s="659"/>
      <c r="N712" s="657"/>
      <c r="O712" s="17"/>
      <c r="P712" s="658"/>
      <c r="Q712" s="659"/>
      <c r="R712" s="17"/>
      <c r="S712" s="660"/>
      <c r="T712" s="658"/>
      <c r="U712" s="658"/>
      <c r="V712" s="658"/>
      <c r="W712" s="17"/>
    </row>
    <row r="713">
      <c r="A713" s="17"/>
      <c r="B713" s="11"/>
      <c r="C713" s="17"/>
      <c r="D713" s="17"/>
      <c r="E713" s="17"/>
      <c r="F713" s="17"/>
      <c r="G713" s="17"/>
      <c r="H713" s="17"/>
      <c r="I713" s="658"/>
      <c r="J713" s="17"/>
      <c r="K713" s="17"/>
      <c r="L713" s="17"/>
      <c r="M713" s="659"/>
      <c r="N713" s="657"/>
      <c r="O713" s="17"/>
      <c r="P713" s="658"/>
      <c r="Q713" s="659"/>
      <c r="R713" s="17"/>
      <c r="S713" s="660"/>
      <c r="T713" s="658"/>
      <c r="U713" s="658"/>
      <c r="V713" s="658"/>
      <c r="W713" s="17"/>
    </row>
    <row r="714">
      <c r="A714" s="17"/>
      <c r="B714" s="11"/>
      <c r="C714" s="17"/>
      <c r="D714" s="17"/>
      <c r="E714" s="17"/>
      <c r="F714" s="17"/>
      <c r="G714" s="17"/>
      <c r="H714" s="17"/>
      <c r="I714" s="658"/>
      <c r="J714" s="17"/>
      <c r="K714" s="17"/>
      <c r="L714" s="17"/>
      <c r="M714" s="659"/>
      <c r="N714" s="657"/>
      <c r="O714" s="17"/>
      <c r="P714" s="658"/>
      <c r="Q714" s="659"/>
      <c r="R714" s="17"/>
      <c r="S714" s="660"/>
      <c r="T714" s="658"/>
      <c r="U714" s="658"/>
      <c r="V714" s="658"/>
      <c r="W714" s="17"/>
    </row>
    <row r="715">
      <c r="A715" s="17"/>
      <c r="B715" s="11"/>
      <c r="C715" s="17"/>
      <c r="D715" s="17"/>
      <c r="E715" s="17"/>
      <c r="F715" s="17"/>
      <c r="G715" s="17"/>
      <c r="H715" s="17"/>
      <c r="I715" s="658"/>
      <c r="J715" s="17"/>
      <c r="K715" s="17"/>
      <c r="L715" s="17"/>
      <c r="M715" s="659"/>
      <c r="N715" s="657"/>
      <c r="O715" s="17"/>
      <c r="P715" s="658"/>
      <c r="Q715" s="659"/>
      <c r="R715" s="17"/>
      <c r="S715" s="660"/>
      <c r="T715" s="658"/>
      <c r="U715" s="658"/>
      <c r="V715" s="658"/>
      <c r="W715" s="17"/>
    </row>
    <row r="716">
      <c r="A716" s="17"/>
      <c r="B716" s="11"/>
      <c r="C716" s="17"/>
      <c r="D716" s="17"/>
      <c r="E716" s="17"/>
      <c r="F716" s="17"/>
      <c r="G716" s="17"/>
      <c r="H716" s="17"/>
      <c r="I716" s="658"/>
      <c r="J716" s="17"/>
      <c r="K716" s="17"/>
      <c r="L716" s="17"/>
      <c r="M716" s="659"/>
      <c r="N716" s="657"/>
      <c r="O716" s="17"/>
      <c r="P716" s="658"/>
      <c r="Q716" s="659"/>
      <c r="R716" s="17"/>
      <c r="S716" s="660"/>
      <c r="T716" s="658"/>
      <c r="U716" s="658"/>
      <c r="V716" s="658"/>
      <c r="W716" s="17"/>
    </row>
    <row r="717">
      <c r="A717" s="17"/>
      <c r="B717" s="11"/>
      <c r="C717" s="17"/>
      <c r="D717" s="17"/>
      <c r="E717" s="17"/>
      <c r="F717" s="17"/>
      <c r="G717" s="17"/>
      <c r="H717" s="17"/>
      <c r="I717" s="658"/>
      <c r="J717" s="17"/>
      <c r="K717" s="17"/>
      <c r="L717" s="17"/>
      <c r="M717" s="659"/>
      <c r="N717" s="657"/>
      <c r="O717" s="17"/>
      <c r="P717" s="658"/>
      <c r="Q717" s="659"/>
      <c r="R717" s="17"/>
      <c r="S717" s="660"/>
      <c r="T717" s="658"/>
      <c r="U717" s="658"/>
      <c r="V717" s="658"/>
      <c r="W717" s="17"/>
    </row>
    <row r="718">
      <c r="A718" s="17"/>
      <c r="B718" s="11"/>
      <c r="C718" s="17"/>
      <c r="D718" s="17"/>
      <c r="E718" s="17"/>
      <c r="F718" s="17"/>
      <c r="G718" s="17"/>
      <c r="H718" s="17"/>
      <c r="I718" s="658"/>
      <c r="J718" s="17"/>
      <c r="K718" s="17"/>
      <c r="L718" s="17"/>
      <c r="M718" s="659"/>
      <c r="N718" s="657"/>
      <c r="O718" s="17"/>
      <c r="P718" s="658"/>
      <c r="Q718" s="659"/>
      <c r="R718" s="17"/>
      <c r="S718" s="660"/>
      <c r="T718" s="658"/>
      <c r="U718" s="658"/>
      <c r="V718" s="658"/>
      <c r="W718" s="17"/>
    </row>
    <row r="719">
      <c r="A719" s="17"/>
      <c r="B719" s="11"/>
      <c r="C719" s="17"/>
      <c r="D719" s="17"/>
      <c r="E719" s="17"/>
      <c r="F719" s="17"/>
      <c r="G719" s="17"/>
      <c r="H719" s="17"/>
      <c r="I719" s="658"/>
      <c r="J719" s="17"/>
      <c r="K719" s="17"/>
      <c r="L719" s="17"/>
      <c r="M719" s="659"/>
      <c r="N719" s="657"/>
      <c r="O719" s="17"/>
      <c r="P719" s="658"/>
      <c r="Q719" s="659"/>
      <c r="R719" s="17"/>
      <c r="S719" s="660"/>
      <c r="T719" s="658"/>
      <c r="U719" s="658"/>
      <c r="V719" s="658"/>
      <c r="W719" s="17"/>
    </row>
    <row r="720">
      <c r="A720" s="17"/>
      <c r="B720" s="11"/>
      <c r="C720" s="17"/>
      <c r="D720" s="17"/>
      <c r="E720" s="17"/>
      <c r="F720" s="17"/>
      <c r="G720" s="17"/>
      <c r="H720" s="17"/>
      <c r="I720" s="658"/>
      <c r="J720" s="17"/>
      <c r="K720" s="17"/>
      <c r="L720" s="17"/>
      <c r="M720" s="659"/>
      <c r="N720" s="657"/>
      <c r="O720" s="17"/>
      <c r="P720" s="658"/>
      <c r="Q720" s="659"/>
      <c r="R720" s="17"/>
      <c r="S720" s="660"/>
      <c r="T720" s="658"/>
      <c r="U720" s="658"/>
      <c r="V720" s="658"/>
      <c r="W720" s="17"/>
    </row>
    <row r="721">
      <c r="A721" s="17"/>
      <c r="B721" s="11"/>
      <c r="C721" s="17"/>
      <c r="D721" s="17"/>
      <c r="E721" s="17"/>
      <c r="F721" s="17"/>
      <c r="G721" s="17"/>
      <c r="H721" s="17"/>
      <c r="I721" s="658"/>
      <c r="J721" s="17"/>
      <c r="K721" s="17"/>
      <c r="L721" s="17"/>
      <c r="M721" s="659"/>
      <c r="N721" s="657"/>
      <c r="O721" s="17"/>
      <c r="P721" s="658"/>
      <c r="Q721" s="659"/>
      <c r="R721" s="17"/>
      <c r="S721" s="660"/>
      <c r="T721" s="658"/>
      <c r="U721" s="658"/>
      <c r="V721" s="658"/>
      <c r="W721" s="17"/>
    </row>
    <row r="722">
      <c r="A722" s="17"/>
      <c r="B722" s="11"/>
      <c r="C722" s="17"/>
      <c r="D722" s="17"/>
      <c r="E722" s="17"/>
      <c r="F722" s="17"/>
      <c r="G722" s="17"/>
      <c r="H722" s="17"/>
      <c r="I722" s="658"/>
      <c r="J722" s="17"/>
      <c r="K722" s="17"/>
      <c r="L722" s="17"/>
      <c r="M722" s="659"/>
      <c r="N722" s="657"/>
      <c r="O722" s="17"/>
      <c r="P722" s="658"/>
      <c r="Q722" s="659"/>
      <c r="R722" s="17"/>
      <c r="S722" s="660"/>
      <c r="T722" s="658"/>
      <c r="U722" s="658"/>
      <c r="V722" s="658"/>
      <c r="W722" s="17"/>
    </row>
    <row r="723">
      <c r="A723" s="17"/>
      <c r="B723" s="11"/>
      <c r="C723" s="17"/>
      <c r="D723" s="17"/>
      <c r="E723" s="17"/>
      <c r="F723" s="17"/>
      <c r="G723" s="17"/>
      <c r="H723" s="17"/>
      <c r="I723" s="658"/>
      <c r="J723" s="17"/>
      <c r="K723" s="17"/>
      <c r="L723" s="17"/>
      <c r="M723" s="659"/>
      <c r="N723" s="657"/>
      <c r="O723" s="17"/>
      <c r="P723" s="658"/>
      <c r="Q723" s="659"/>
      <c r="R723" s="17"/>
      <c r="S723" s="660"/>
      <c r="T723" s="658"/>
      <c r="U723" s="658"/>
      <c r="V723" s="658"/>
      <c r="W723" s="17"/>
    </row>
    <row r="724">
      <c r="A724" s="17"/>
      <c r="B724" s="11"/>
      <c r="C724" s="17"/>
      <c r="D724" s="17"/>
      <c r="E724" s="17"/>
      <c r="F724" s="17"/>
      <c r="G724" s="17"/>
      <c r="H724" s="17"/>
      <c r="I724" s="658"/>
      <c r="J724" s="17"/>
      <c r="K724" s="17"/>
      <c r="L724" s="17"/>
      <c r="M724" s="659"/>
      <c r="N724" s="657"/>
      <c r="O724" s="17"/>
      <c r="P724" s="658"/>
      <c r="Q724" s="659"/>
      <c r="R724" s="17"/>
      <c r="S724" s="660"/>
      <c r="T724" s="658"/>
      <c r="U724" s="658"/>
      <c r="V724" s="658"/>
      <c r="W724" s="17"/>
    </row>
    <row r="725">
      <c r="A725" s="17"/>
      <c r="B725" s="11"/>
      <c r="C725" s="17"/>
      <c r="D725" s="17"/>
      <c r="E725" s="17"/>
      <c r="F725" s="17"/>
      <c r="G725" s="17"/>
      <c r="H725" s="17"/>
      <c r="I725" s="658"/>
      <c r="J725" s="17"/>
      <c r="K725" s="17"/>
      <c r="L725" s="17"/>
      <c r="M725" s="659"/>
      <c r="N725" s="657"/>
      <c r="O725" s="17"/>
      <c r="P725" s="658"/>
      <c r="Q725" s="659"/>
      <c r="R725" s="17"/>
      <c r="S725" s="660"/>
      <c r="T725" s="658"/>
      <c r="U725" s="658"/>
      <c r="V725" s="658"/>
      <c r="W725" s="17"/>
    </row>
    <row r="726">
      <c r="A726" s="17"/>
      <c r="B726" s="11"/>
      <c r="C726" s="17"/>
      <c r="D726" s="17"/>
      <c r="E726" s="17"/>
      <c r="F726" s="17"/>
      <c r="G726" s="17"/>
      <c r="H726" s="17"/>
      <c r="I726" s="658"/>
      <c r="J726" s="17"/>
      <c r="K726" s="17"/>
      <c r="L726" s="17"/>
      <c r="M726" s="659"/>
      <c r="N726" s="657"/>
      <c r="O726" s="17"/>
      <c r="P726" s="658"/>
      <c r="Q726" s="659"/>
      <c r="R726" s="17"/>
      <c r="S726" s="660"/>
      <c r="T726" s="658"/>
      <c r="U726" s="658"/>
      <c r="V726" s="658"/>
      <c r="W726" s="17"/>
    </row>
    <row r="727">
      <c r="A727" s="17"/>
      <c r="B727" s="11"/>
      <c r="C727" s="17"/>
      <c r="D727" s="17"/>
      <c r="E727" s="17"/>
      <c r="F727" s="17"/>
      <c r="G727" s="17"/>
      <c r="H727" s="17"/>
      <c r="I727" s="658"/>
      <c r="J727" s="17"/>
      <c r="K727" s="17"/>
      <c r="L727" s="17"/>
      <c r="M727" s="659"/>
      <c r="N727" s="657"/>
      <c r="O727" s="17"/>
      <c r="P727" s="658"/>
      <c r="Q727" s="659"/>
      <c r="R727" s="17"/>
      <c r="S727" s="660"/>
      <c r="T727" s="658"/>
      <c r="U727" s="658"/>
      <c r="V727" s="658"/>
      <c r="W727" s="17"/>
    </row>
    <row r="728">
      <c r="A728" s="17"/>
      <c r="B728" s="11"/>
      <c r="C728" s="17"/>
      <c r="D728" s="17"/>
      <c r="E728" s="17"/>
      <c r="F728" s="17"/>
      <c r="G728" s="17"/>
      <c r="H728" s="17"/>
      <c r="I728" s="658"/>
      <c r="J728" s="17"/>
      <c r="K728" s="17"/>
      <c r="L728" s="17"/>
      <c r="M728" s="659"/>
      <c r="N728" s="657"/>
      <c r="O728" s="17"/>
      <c r="P728" s="658"/>
      <c r="Q728" s="659"/>
      <c r="R728" s="17"/>
      <c r="S728" s="660"/>
      <c r="T728" s="658"/>
      <c r="U728" s="658"/>
      <c r="V728" s="658"/>
      <c r="W728" s="17"/>
    </row>
    <row r="729">
      <c r="A729" s="17"/>
      <c r="B729" s="11"/>
      <c r="C729" s="17"/>
      <c r="D729" s="17"/>
      <c r="E729" s="17"/>
      <c r="F729" s="17"/>
      <c r="G729" s="17"/>
      <c r="H729" s="17"/>
      <c r="I729" s="658"/>
      <c r="J729" s="17"/>
      <c r="K729" s="17"/>
      <c r="L729" s="17"/>
      <c r="M729" s="659"/>
      <c r="N729" s="657"/>
      <c r="O729" s="17"/>
      <c r="P729" s="658"/>
      <c r="Q729" s="659"/>
      <c r="R729" s="17"/>
      <c r="S729" s="660"/>
      <c r="T729" s="658"/>
      <c r="U729" s="658"/>
      <c r="V729" s="658"/>
      <c r="W729" s="17"/>
    </row>
    <row r="730">
      <c r="A730" s="17"/>
      <c r="B730" s="11"/>
      <c r="C730" s="17"/>
      <c r="D730" s="17"/>
      <c r="E730" s="17"/>
      <c r="F730" s="17"/>
      <c r="G730" s="17"/>
      <c r="H730" s="17"/>
      <c r="I730" s="658"/>
      <c r="J730" s="17"/>
      <c r="K730" s="17"/>
      <c r="L730" s="17"/>
      <c r="M730" s="659"/>
      <c r="N730" s="657"/>
      <c r="O730" s="17"/>
      <c r="P730" s="658"/>
      <c r="Q730" s="659"/>
      <c r="R730" s="17"/>
      <c r="S730" s="660"/>
      <c r="T730" s="658"/>
      <c r="U730" s="658"/>
      <c r="V730" s="658"/>
      <c r="W730" s="17"/>
    </row>
    <row r="731">
      <c r="A731" s="17"/>
      <c r="B731" s="11"/>
      <c r="C731" s="17"/>
      <c r="D731" s="17"/>
      <c r="E731" s="17"/>
      <c r="F731" s="17"/>
      <c r="G731" s="17"/>
      <c r="H731" s="17"/>
      <c r="I731" s="658"/>
      <c r="J731" s="17"/>
      <c r="K731" s="17"/>
      <c r="L731" s="17"/>
      <c r="M731" s="659"/>
      <c r="N731" s="657"/>
      <c r="O731" s="17"/>
      <c r="P731" s="658"/>
      <c r="Q731" s="659"/>
      <c r="R731" s="17"/>
      <c r="S731" s="660"/>
      <c r="T731" s="658"/>
      <c r="U731" s="658"/>
      <c r="V731" s="658"/>
      <c r="W731" s="17"/>
    </row>
    <row r="732">
      <c r="A732" s="17"/>
      <c r="B732" s="11"/>
      <c r="C732" s="17"/>
      <c r="D732" s="17"/>
      <c r="E732" s="17"/>
      <c r="F732" s="17"/>
      <c r="G732" s="17"/>
      <c r="H732" s="17"/>
      <c r="I732" s="658"/>
      <c r="J732" s="17"/>
      <c r="K732" s="17"/>
      <c r="L732" s="17"/>
      <c r="M732" s="659"/>
      <c r="N732" s="657"/>
      <c r="O732" s="17"/>
      <c r="P732" s="658"/>
      <c r="Q732" s="659"/>
      <c r="R732" s="17"/>
      <c r="S732" s="660"/>
      <c r="T732" s="658"/>
      <c r="U732" s="658"/>
      <c r="V732" s="658"/>
      <c r="W732" s="17"/>
    </row>
    <row r="733">
      <c r="A733" s="17"/>
      <c r="B733" s="11"/>
      <c r="C733" s="17"/>
      <c r="D733" s="17"/>
      <c r="E733" s="17"/>
      <c r="F733" s="17"/>
      <c r="G733" s="17"/>
      <c r="H733" s="17"/>
      <c r="I733" s="658"/>
      <c r="J733" s="17"/>
      <c r="K733" s="17"/>
      <c r="L733" s="17"/>
      <c r="M733" s="659"/>
      <c r="N733" s="657"/>
      <c r="O733" s="17"/>
      <c r="P733" s="658"/>
      <c r="Q733" s="659"/>
      <c r="R733" s="17"/>
      <c r="S733" s="660"/>
      <c r="T733" s="658"/>
      <c r="U733" s="658"/>
      <c r="V733" s="658"/>
      <c r="W733" s="17"/>
    </row>
    <row r="734">
      <c r="A734" s="17"/>
      <c r="B734" s="11"/>
      <c r="C734" s="17"/>
      <c r="D734" s="17"/>
      <c r="E734" s="17"/>
      <c r="F734" s="17"/>
      <c r="G734" s="17"/>
      <c r="H734" s="17"/>
      <c r="I734" s="658"/>
      <c r="J734" s="17"/>
      <c r="K734" s="17"/>
      <c r="L734" s="17"/>
      <c r="M734" s="659"/>
      <c r="N734" s="657"/>
      <c r="O734" s="17"/>
      <c r="P734" s="658"/>
      <c r="Q734" s="659"/>
      <c r="R734" s="17"/>
      <c r="S734" s="660"/>
      <c r="T734" s="658"/>
      <c r="U734" s="658"/>
      <c r="V734" s="658"/>
      <c r="W734" s="17"/>
    </row>
    <row r="735">
      <c r="A735" s="17"/>
      <c r="B735" s="11"/>
      <c r="C735" s="17"/>
      <c r="D735" s="17"/>
      <c r="E735" s="17"/>
      <c r="F735" s="17"/>
      <c r="G735" s="17"/>
      <c r="H735" s="17"/>
      <c r="I735" s="658"/>
      <c r="J735" s="17"/>
      <c r="K735" s="17"/>
      <c r="L735" s="17"/>
      <c r="M735" s="659"/>
      <c r="N735" s="657"/>
      <c r="O735" s="17"/>
      <c r="P735" s="658"/>
      <c r="Q735" s="659"/>
      <c r="R735" s="17"/>
      <c r="S735" s="660"/>
      <c r="T735" s="658"/>
      <c r="U735" s="658"/>
      <c r="V735" s="658"/>
      <c r="W735" s="17"/>
    </row>
    <row r="736">
      <c r="A736" s="17"/>
      <c r="B736" s="11"/>
      <c r="C736" s="17"/>
      <c r="D736" s="17"/>
      <c r="E736" s="17"/>
      <c r="F736" s="17"/>
      <c r="G736" s="17"/>
      <c r="H736" s="17"/>
      <c r="I736" s="658"/>
      <c r="J736" s="17"/>
      <c r="K736" s="17"/>
      <c r="L736" s="17"/>
      <c r="M736" s="659"/>
      <c r="N736" s="657"/>
      <c r="O736" s="17"/>
      <c r="P736" s="658"/>
      <c r="Q736" s="659"/>
      <c r="R736" s="17"/>
      <c r="S736" s="660"/>
      <c r="T736" s="658"/>
      <c r="U736" s="658"/>
      <c r="V736" s="658"/>
      <c r="W736" s="17"/>
    </row>
    <row r="737">
      <c r="A737" s="17"/>
      <c r="B737" s="11"/>
      <c r="C737" s="17"/>
      <c r="D737" s="17"/>
      <c r="E737" s="17"/>
      <c r="F737" s="17"/>
      <c r="G737" s="17"/>
      <c r="H737" s="17"/>
      <c r="I737" s="658"/>
      <c r="J737" s="17"/>
      <c r="K737" s="17"/>
      <c r="L737" s="17"/>
      <c r="M737" s="659"/>
      <c r="N737" s="657"/>
      <c r="O737" s="17"/>
      <c r="P737" s="658"/>
      <c r="Q737" s="659"/>
      <c r="R737" s="17"/>
      <c r="S737" s="660"/>
      <c r="T737" s="658"/>
      <c r="U737" s="658"/>
      <c r="V737" s="658"/>
      <c r="W737" s="17"/>
    </row>
    <row r="738">
      <c r="A738" s="17"/>
      <c r="B738" s="11"/>
      <c r="C738" s="17"/>
      <c r="D738" s="17"/>
      <c r="E738" s="17"/>
      <c r="F738" s="17"/>
      <c r="G738" s="17"/>
      <c r="H738" s="17"/>
      <c r="I738" s="658"/>
      <c r="J738" s="17"/>
      <c r="K738" s="17"/>
      <c r="L738" s="17"/>
      <c r="M738" s="659"/>
      <c r="N738" s="657"/>
      <c r="O738" s="17"/>
      <c r="P738" s="658"/>
      <c r="Q738" s="659"/>
      <c r="R738" s="17"/>
      <c r="S738" s="660"/>
      <c r="T738" s="658"/>
      <c r="U738" s="658"/>
      <c r="V738" s="658"/>
      <c r="W738" s="17"/>
    </row>
    <row r="739">
      <c r="A739" s="17"/>
      <c r="B739" s="11"/>
      <c r="C739" s="17"/>
      <c r="D739" s="17"/>
      <c r="E739" s="17"/>
      <c r="F739" s="17"/>
      <c r="G739" s="17"/>
      <c r="H739" s="17"/>
      <c r="I739" s="658"/>
      <c r="J739" s="17"/>
      <c r="K739" s="17"/>
      <c r="L739" s="17"/>
      <c r="M739" s="659"/>
      <c r="N739" s="657"/>
      <c r="O739" s="17"/>
      <c r="P739" s="658"/>
      <c r="Q739" s="659"/>
      <c r="R739" s="17"/>
      <c r="S739" s="660"/>
      <c r="T739" s="658"/>
      <c r="U739" s="658"/>
      <c r="V739" s="658"/>
      <c r="W739" s="17"/>
    </row>
    <row r="740">
      <c r="A740" s="17"/>
      <c r="B740" s="11"/>
      <c r="C740" s="17"/>
      <c r="D740" s="17"/>
      <c r="E740" s="17"/>
      <c r="F740" s="17"/>
      <c r="G740" s="17"/>
      <c r="H740" s="17"/>
      <c r="I740" s="658"/>
      <c r="J740" s="17"/>
      <c r="K740" s="17"/>
      <c r="L740" s="17"/>
      <c r="M740" s="659"/>
      <c r="N740" s="657"/>
      <c r="O740" s="17"/>
      <c r="P740" s="658"/>
      <c r="Q740" s="659"/>
      <c r="R740" s="17"/>
      <c r="S740" s="660"/>
      <c r="T740" s="658"/>
      <c r="U740" s="658"/>
      <c r="V740" s="658"/>
      <c r="W740" s="17"/>
    </row>
    <row r="741">
      <c r="A741" s="17"/>
      <c r="B741" s="11"/>
      <c r="C741" s="17"/>
      <c r="D741" s="17"/>
      <c r="E741" s="17"/>
      <c r="F741" s="17"/>
      <c r="G741" s="17"/>
      <c r="H741" s="17"/>
      <c r="I741" s="658"/>
      <c r="J741" s="17"/>
      <c r="K741" s="17"/>
      <c r="L741" s="17"/>
      <c r="M741" s="659"/>
      <c r="N741" s="657"/>
      <c r="O741" s="17"/>
      <c r="P741" s="658"/>
      <c r="Q741" s="659"/>
      <c r="R741" s="17"/>
      <c r="S741" s="660"/>
      <c r="T741" s="658"/>
      <c r="U741" s="658"/>
      <c r="V741" s="658"/>
      <c r="W741" s="17"/>
    </row>
    <row r="742">
      <c r="A742" s="17"/>
      <c r="B742" s="11"/>
      <c r="C742" s="17"/>
      <c r="D742" s="17"/>
      <c r="E742" s="17"/>
      <c r="F742" s="17"/>
      <c r="G742" s="17"/>
      <c r="H742" s="17"/>
      <c r="I742" s="658"/>
      <c r="J742" s="17"/>
      <c r="K742" s="17"/>
      <c r="L742" s="17"/>
      <c r="M742" s="659"/>
      <c r="N742" s="657"/>
      <c r="O742" s="17"/>
      <c r="P742" s="658"/>
      <c r="Q742" s="659"/>
      <c r="R742" s="17"/>
      <c r="S742" s="660"/>
      <c r="T742" s="658"/>
      <c r="U742" s="658"/>
      <c r="V742" s="658"/>
      <c r="W742" s="17"/>
    </row>
    <row r="743">
      <c r="A743" s="17"/>
      <c r="B743" s="11"/>
      <c r="C743" s="17"/>
      <c r="D743" s="17"/>
      <c r="E743" s="17"/>
      <c r="F743" s="17"/>
      <c r="G743" s="17"/>
      <c r="H743" s="17"/>
      <c r="I743" s="658"/>
      <c r="J743" s="17"/>
      <c r="K743" s="17"/>
      <c r="L743" s="17"/>
      <c r="M743" s="659"/>
      <c r="N743" s="657"/>
      <c r="O743" s="17"/>
      <c r="P743" s="658"/>
      <c r="Q743" s="659"/>
      <c r="R743" s="17"/>
      <c r="S743" s="660"/>
      <c r="T743" s="658"/>
      <c r="U743" s="658"/>
      <c r="V743" s="658"/>
      <c r="W743" s="17"/>
    </row>
    <row r="744">
      <c r="A744" s="17"/>
      <c r="B744" s="11"/>
      <c r="C744" s="17"/>
      <c r="D744" s="17"/>
      <c r="E744" s="17"/>
      <c r="F744" s="17"/>
      <c r="G744" s="17"/>
      <c r="H744" s="17"/>
      <c r="I744" s="658"/>
      <c r="J744" s="17"/>
      <c r="K744" s="17"/>
      <c r="L744" s="17"/>
      <c r="M744" s="659"/>
      <c r="N744" s="657"/>
      <c r="O744" s="17"/>
      <c r="P744" s="658"/>
      <c r="Q744" s="659"/>
      <c r="R744" s="17"/>
      <c r="S744" s="660"/>
      <c r="T744" s="658"/>
      <c r="U744" s="658"/>
      <c r="V744" s="658"/>
      <c r="W744" s="17"/>
    </row>
    <row r="745">
      <c r="A745" s="17"/>
      <c r="B745" s="11"/>
      <c r="C745" s="17"/>
      <c r="D745" s="17"/>
      <c r="E745" s="17"/>
      <c r="F745" s="17"/>
      <c r="G745" s="17"/>
      <c r="H745" s="17"/>
      <c r="I745" s="658"/>
      <c r="J745" s="17"/>
      <c r="K745" s="17"/>
      <c r="L745" s="17"/>
      <c r="M745" s="659"/>
      <c r="N745" s="657"/>
      <c r="O745" s="17"/>
      <c r="P745" s="658"/>
      <c r="Q745" s="659"/>
      <c r="R745" s="17"/>
      <c r="S745" s="660"/>
      <c r="T745" s="658"/>
      <c r="U745" s="658"/>
      <c r="V745" s="658"/>
      <c r="W745" s="17"/>
    </row>
    <row r="746">
      <c r="A746" s="17"/>
      <c r="B746" s="11"/>
      <c r="C746" s="17"/>
      <c r="D746" s="17"/>
      <c r="E746" s="17"/>
      <c r="F746" s="17"/>
      <c r="G746" s="17"/>
      <c r="H746" s="17"/>
      <c r="I746" s="658"/>
      <c r="J746" s="17"/>
      <c r="K746" s="17"/>
      <c r="L746" s="17"/>
      <c r="M746" s="659"/>
      <c r="N746" s="657"/>
      <c r="O746" s="17"/>
      <c r="P746" s="658"/>
      <c r="Q746" s="659"/>
      <c r="R746" s="17"/>
      <c r="S746" s="660"/>
      <c r="T746" s="658"/>
      <c r="U746" s="658"/>
      <c r="V746" s="658"/>
      <c r="W746" s="17"/>
    </row>
    <row r="747">
      <c r="A747" s="17"/>
      <c r="B747" s="11"/>
      <c r="C747" s="17"/>
      <c r="D747" s="17"/>
      <c r="E747" s="17"/>
      <c r="F747" s="17"/>
      <c r="G747" s="17"/>
      <c r="H747" s="17"/>
      <c r="I747" s="658"/>
      <c r="J747" s="17"/>
      <c r="K747" s="17"/>
      <c r="L747" s="17"/>
      <c r="M747" s="659"/>
      <c r="N747" s="657"/>
      <c r="O747" s="17"/>
      <c r="P747" s="658"/>
      <c r="Q747" s="659"/>
      <c r="R747" s="17"/>
      <c r="S747" s="660"/>
      <c r="T747" s="658"/>
      <c r="U747" s="658"/>
      <c r="V747" s="658"/>
      <c r="W747" s="17"/>
    </row>
    <row r="748">
      <c r="A748" s="17"/>
      <c r="B748" s="11"/>
      <c r="C748" s="17"/>
      <c r="D748" s="17"/>
      <c r="E748" s="17"/>
      <c r="F748" s="17"/>
      <c r="G748" s="17"/>
      <c r="H748" s="17"/>
      <c r="I748" s="658"/>
      <c r="J748" s="17"/>
      <c r="K748" s="17"/>
      <c r="L748" s="17"/>
      <c r="M748" s="659"/>
      <c r="N748" s="657"/>
      <c r="O748" s="17"/>
      <c r="P748" s="658"/>
      <c r="Q748" s="659"/>
      <c r="R748" s="17"/>
      <c r="S748" s="660"/>
      <c r="T748" s="658"/>
      <c r="U748" s="658"/>
      <c r="V748" s="658"/>
      <c r="W748" s="17"/>
    </row>
    <row r="749">
      <c r="A749" s="17"/>
      <c r="B749" s="11"/>
      <c r="C749" s="17"/>
      <c r="D749" s="17"/>
      <c r="E749" s="17"/>
      <c r="F749" s="17"/>
      <c r="G749" s="17"/>
      <c r="H749" s="17"/>
      <c r="I749" s="658"/>
      <c r="J749" s="17"/>
      <c r="K749" s="17"/>
      <c r="L749" s="17"/>
      <c r="M749" s="659"/>
      <c r="N749" s="657"/>
      <c r="O749" s="17"/>
      <c r="P749" s="658"/>
      <c r="Q749" s="659"/>
      <c r="R749" s="17"/>
      <c r="S749" s="660"/>
      <c r="T749" s="658"/>
      <c r="U749" s="658"/>
      <c r="V749" s="658"/>
      <c r="W749" s="17"/>
    </row>
    <row r="750">
      <c r="A750" s="17"/>
      <c r="B750" s="11"/>
      <c r="C750" s="17"/>
      <c r="D750" s="17"/>
      <c r="E750" s="17"/>
      <c r="F750" s="17"/>
      <c r="G750" s="17"/>
      <c r="H750" s="17"/>
      <c r="I750" s="658"/>
      <c r="J750" s="17"/>
      <c r="K750" s="17"/>
      <c r="L750" s="17"/>
      <c r="M750" s="659"/>
      <c r="N750" s="657"/>
      <c r="O750" s="17"/>
      <c r="P750" s="658"/>
      <c r="Q750" s="659"/>
      <c r="R750" s="17"/>
      <c r="S750" s="660"/>
      <c r="T750" s="658"/>
      <c r="U750" s="658"/>
      <c r="V750" s="658"/>
      <c r="W750" s="17"/>
    </row>
    <row r="751">
      <c r="A751" s="17"/>
      <c r="B751" s="11"/>
      <c r="C751" s="17"/>
      <c r="D751" s="17"/>
      <c r="E751" s="17"/>
      <c r="F751" s="17"/>
      <c r="G751" s="17"/>
      <c r="H751" s="17"/>
      <c r="I751" s="658"/>
      <c r="J751" s="17"/>
      <c r="K751" s="17"/>
      <c r="L751" s="17"/>
      <c r="M751" s="659"/>
      <c r="N751" s="657"/>
      <c r="O751" s="17"/>
      <c r="P751" s="658"/>
      <c r="Q751" s="659"/>
      <c r="R751" s="17"/>
      <c r="S751" s="660"/>
      <c r="T751" s="658"/>
      <c r="U751" s="658"/>
      <c r="V751" s="658"/>
      <c r="W751" s="17"/>
    </row>
    <row r="752">
      <c r="A752" s="17"/>
      <c r="B752" s="11"/>
      <c r="C752" s="17"/>
      <c r="D752" s="17"/>
      <c r="E752" s="17"/>
      <c r="F752" s="17"/>
      <c r="G752" s="17"/>
      <c r="H752" s="17"/>
      <c r="I752" s="658"/>
      <c r="J752" s="17"/>
      <c r="K752" s="17"/>
      <c r="L752" s="17"/>
      <c r="M752" s="659"/>
      <c r="N752" s="657"/>
      <c r="O752" s="17"/>
      <c r="P752" s="658"/>
      <c r="Q752" s="659"/>
      <c r="R752" s="17"/>
      <c r="S752" s="660"/>
      <c r="T752" s="658"/>
      <c r="U752" s="658"/>
      <c r="V752" s="658"/>
      <c r="W752" s="17"/>
    </row>
    <row r="753">
      <c r="A753" s="17"/>
      <c r="B753" s="11"/>
      <c r="C753" s="17"/>
      <c r="D753" s="17"/>
      <c r="E753" s="17"/>
      <c r="F753" s="17"/>
      <c r="G753" s="17"/>
      <c r="H753" s="17"/>
      <c r="I753" s="658"/>
      <c r="J753" s="17"/>
      <c r="K753" s="17"/>
      <c r="L753" s="17"/>
      <c r="M753" s="659"/>
      <c r="N753" s="657"/>
      <c r="O753" s="17"/>
      <c r="P753" s="658"/>
      <c r="Q753" s="659"/>
      <c r="R753" s="17"/>
      <c r="S753" s="660"/>
      <c r="T753" s="658"/>
      <c r="U753" s="658"/>
      <c r="V753" s="658"/>
      <c r="W753" s="17"/>
    </row>
    <row r="754">
      <c r="A754" s="17"/>
      <c r="B754" s="11"/>
      <c r="C754" s="17"/>
      <c r="D754" s="17"/>
      <c r="E754" s="17"/>
      <c r="F754" s="17"/>
      <c r="G754" s="17"/>
      <c r="H754" s="17"/>
      <c r="I754" s="658"/>
      <c r="J754" s="17"/>
      <c r="K754" s="17"/>
      <c r="L754" s="17"/>
      <c r="M754" s="659"/>
      <c r="N754" s="657"/>
      <c r="O754" s="17"/>
      <c r="P754" s="658"/>
      <c r="Q754" s="659"/>
      <c r="R754" s="17"/>
      <c r="S754" s="660"/>
      <c r="T754" s="658"/>
      <c r="U754" s="658"/>
      <c r="V754" s="658"/>
      <c r="W754" s="17"/>
    </row>
    <row r="755">
      <c r="A755" s="17"/>
      <c r="B755" s="11"/>
      <c r="C755" s="17"/>
      <c r="D755" s="17"/>
      <c r="E755" s="17"/>
      <c r="F755" s="17"/>
      <c r="G755" s="17"/>
      <c r="H755" s="17"/>
      <c r="I755" s="658"/>
      <c r="J755" s="17"/>
      <c r="K755" s="17"/>
      <c r="L755" s="17"/>
      <c r="M755" s="659"/>
      <c r="N755" s="657"/>
      <c r="O755" s="17"/>
      <c r="P755" s="658"/>
      <c r="Q755" s="659"/>
      <c r="R755" s="17"/>
      <c r="S755" s="660"/>
      <c r="T755" s="658"/>
      <c r="U755" s="658"/>
      <c r="V755" s="658"/>
      <c r="W755" s="17"/>
    </row>
    <row r="756">
      <c r="A756" s="17"/>
      <c r="B756" s="11"/>
      <c r="C756" s="17"/>
      <c r="D756" s="17"/>
      <c r="E756" s="17"/>
      <c r="F756" s="17"/>
      <c r="G756" s="17"/>
      <c r="H756" s="17"/>
      <c r="I756" s="658"/>
      <c r="J756" s="17"/>
      <c r="K756" s="17"/>
      <c r="L756" s="17"/>
      <c r="M756" s="659"/>
      <c r="N756" s="657"/>
      <c r="O756" s="17"/>
      <c r="P756" s="658"/>
      <c r="Q756" s="659"/>
      <c r="R756" s="17"/>
      <c r="S756" s="660"/>
      <c r="T756" s="658"/>
      <c r="U756" s="658"/>
      <c r="V756" s="658"/>
      <c r="W756" s="17"/>
    </row>
    <row r="757">
      <c r="A757" s="17"/>
      <c r="B757" s="11"/>
      <c r="C757" s="17"/>
      <c r="D757" s="17"/>
      <c r="E757" s="17"/>
      <c r="F757" s="17"/>
      <c r="G757" s="17"/>
      <c r="H757" s="17"/>
      <c r="I757" s="658"/>
      <c r="J757" s="17"/>
      <c r="K757" s="17"/>
      <c r="L757" s="17"/>
      <c r="M757" s="659"/>
      <c r="N757" s="657"/>
      <c r="O757" s="17"/>
      <c r="P757" s="658"/>
      <c r="Q757" s="659"/>
      <c r="R757" s="17"/>
      <c r="S757" s="660"/>
      <c r="T757" s="658"/>
      <c r="U757" s="658"/>
      <c r="V757" s="658"/>
      <c r="W757" s="17"/>
    </row>
    <row r="758">
      <c r="A758" s="17"/>
      <c r="B758" s="11"/>
      <c r="C758" s="17"/>
      <c r="D758" s="17"/>
      <c r="E758" s="17"/>
      <c r="F758" s="17"/>
      <c r="G758" s="17"/>
      <c r="H758" s="17"/>
      <c r="I758" s="658"/>
      <c r="J758" s="17"/>
      <c r="K758" s="17"/>
      <c r="L758" s="17"/>
      <c r="M758" s="659"/>
      <c r="N758" s="657"/>
      <c r="O758" s="17"/>
      <c r="P758" s="658"/>
      <c r="Q758" s="659"/>
      <c r="R758" s="17"/>
      <c r="S758" s="660"/>
      <c r="T758" s="658"/>
      <c r="U758" s="658"/>
      <c r="V758" s="658"/>
      <c r="W758" s="17"/>
    </row>
    <row r="759">
      <c r="A759" s="17"/>
      <c r="B759" s="11"/>
      <c r="C759" s="17"/>
      <c r="D759" s="17"/>
      <c r="E759" s="17"/>
      <c r="F759" s="17"/>
      <c r="G759" s="17"/>
      <c r="H759" s="17"/>
      <c r="I759" s="658"/>
      <c r="J759" s="17"/>
      <c r="K759" s="17"/>
      <c r="L759" s="17"/>
      <c r="M759" s="659"/>
      <c r="N759" s="657"/>
      <c r="O759" s="17"/>
      <c r="P759" s="658"/>
      <c r="Q759" s="659"/>
      <c r="R759" s="17"/>
      <c r="S759" s="660"/>
      <c r="T759" s="658"/>
      <c r="U759" s="658"/>
      <c r="V759" s="658"/>
      <c r="W759" s="17"/>
    </row>
    <row r="760">
      <c r="A760" s="17"/>
      <c r="B760" s="11"/>
      <c r="C760" s="17"/>
      <c r="D760" s="17"/>
      <c r="E760" s="17"/>
      <c r="F760" s="17"/>
      <c r="G760" s="17"/>
      <c r="H760" s="17"/>
      <c r="I760" s="658"/>
      <c r="J760" s="17"/>
      <c r="K760" s="17"/>
      <c r="L760" s="17"/>
      <c r="M760" s="659"/>
      <c r="N760" s="657"/>
      <c r="O760" s="17"/>
      <c r="P760" s="658"/>
      <c r="Q760" s="659"/>
      <c r="R760" s="17"/>
      <c r="S760" s="660"/>
      <c r="T760" s="658"/>
      <c r="U760" s="658"/>
      <c r="V760" s="658"/>
      <c r="W760" s="17"/>
    </row>
    <row r="761">
      <c r="A761" s="17"/>
      <c r="B761" s="11"/>
      <c r="C761" s="17"/>
      <c r="D761" s="17"/>
      <c r="E761" s="17"/>
      <c r="F761" s="17"/>
      <c r="G761" s="17"/>
      <c r="H761" s="17"/>
      <c r="I761" s="658"/>
      <c r="J761" s="17"/>
      <c r="K761" s="17"/>
      <c r="L761" s="17"/>
      <c r="M761" s="659"/>
      <c r="N761" s="657"/>
      <c r="O761" s="17"/>
      <c r="P761" s="658"/>
      <c r="Q761" s="659"/>
      <c r="R761" s="17"/>
      <c r="S761" s="660"/>
      <c r="T761" s="658"/>
      <c r="U761" s="658"/>
      <c r="V761" s="658"/>
      <c r="W761" s="17"/>
    </row>
    <row r="762">
      <c r="A762" s="17"/>
      <c r="B762" s="11"/>
      <c r="C762" s="17"/>
      <c r="D762" s="17"/>
      <c r="E762" s="17"/>
      <c r="F762" s="17"/>
      <c r="G762" s="17"/>
      <c r="H762" s="17"/>
      <c r="I762" s="658"/>
      <c r="J762" s="17"/>
      <c r="K762" s="17"/>
      <c r="L762" s="17"/>
      <c r="M762" s="659"/>
      <c r="N762" s="657"/>
      <c r="O762" s="17"/>
      <c r="P762" s="658"/>
      <c r="Q762" s="659"/>
      <c r="R762" s="17"/>
      <c r="S762" s="660"/>
      <c r="T762" s="658"/>
      <c r="U762" s="658"/>
      <c r="V762" s="658"/>
      <c r="W762" s="17"/>
    </row>
    <row r="763">
      <c r="A763" s="17"/>
      <c r="B763" s="11"/>
      <c r="C763" s="17"/>
      <c r="D763" s="17"/>
      <c r="E763" s="17"/>
      <c r="F763" s="17"/>
      <c r="G763" s="17"/>
      <c r="H763" s="17"/>
      <c r="I763" s="658"/>
      <c r="J763" s="17"/>
      <c r="K763" s="17"/>
      <c r="L763" s="17"/>
      <c r="M763" s="659"/>
      <c r="N763" s="657"/>
      <c r="O763" s="17"/>
      <c r="P763" s="658"/>
      <c r="Q763" s="659"/>
      <c r="R763" s="17"/>
      <c r="S763" s="660"/>
      <c r="T763" s="658"/>
      <c r="U763" s="658"/>
      <c r="V763" s="658"/>
      <c r="W763" s="17"/>
    </row>
    <row r="764">
      <c r="A764" s="17"/>
      <c r="B764" s="11"/>
      <c r="C764" s="17"/>
      <c r="D764" s="17"/>
      <c r="E764" s="17"/>
      <c r="F764" s="17"/>
      <c r="G764" s="17"/>
      <c r="H764" s="17"/>
      <c r="I764" s="658"/>
      <c r="J764" s="17"/>
      <c r="K764" s="17"/>
      <c r="L764" s="17"/>
      <c r="M764" s="659"/>
      <c r="N764" s="657"/>
      <c r="O764" s="17"/>
      <c r="P764" s="658"/>
      <c r="Q764" s="659"/>
      <c r="R764" s="17"/>
      <c r="S764" s="660"/>
      <c r="T764" s="658"/>
      <c r="U764" s="658"/>
      <c r="V764" s="658"/>
      <c r="W764" s="17"/>
    </row>
    <row r="765">
      <c r="A765" s="17"/>
      <c r="B765" s="11"/>
      <c r="C765" s="17"/>
      <c r="D765" s="17"/>
      <c r="E765" s="17"/>
      <c r="F765" s="17"/>
      <c r="G765" s="17"/>
      <c r="H765" s="17"/>
      <c r="I765" s="658"/>
      <c r="J765" s="17"/>
      <c r="K765" s="17"/>
      <c r="L765" s="17"/>
      <c r="M765" s="659"/>
      <c r="N765" s="657"/>
      <c r="O765" s="17"/>
      <c r="P765" s="658"/>
      <c r="Q765" s="659"/>
      <c r="R765" s="17"/>
      <c r="S765" s="660"/>
      <c r="T765" s="658"/>
      <c r="U765" s="658"/>
      <c r="V765" s="658"/>
      <c r="W765" s="17"/>
    </row>
    <row r="766">
      <c r="A766" s="17"/>
      <c r="B766" s="11"/>
      <c r="C766" s="17"/>
      <c r="D766" s="17"/>
      <c r="E766" s="17"/>
      <c r="F766" s="17"/>
      <c r="G766" s="17"/>
      <c r="H766" s="17"/>
      <c r="I766" s="658"/>
      <c r="J766" s="17"/>
      <c r="K766" s="17"/>
      <c r="L766" s="17"/>
      <c r="M766" s="659"/>
      <c r="N766" s="657"/>
      <c r="O766" s="17"/>
      <c r="P766" s="658"/>
      <c r="Q766" s="659"/>
      <c r="R766" s="17"/>
      <c r="S766" s="660"/>
      <c r="T766" s="658"/>
      <c r="U766" s="658"/>
      <c r="V766" s="658"/>
      <c r="W766" s="17"/>
    </row>
    <row r="767">
      <c r="A767" s="17"/>
      <c r="B767" s="11"/>
      <c r="C767" s="17"/>
      <c r="D767" s="17"/>
      <c r="E767" s="17"/>
      <c r="F767" s="17"/>
      <c r="G767" s="17"/>
      <c r="H767" s="17"/>
      <c r="I767" s="658"/>
      <c r="J767" s="17"/>
      <c r="K767" s="17"/>
      <c r="L767" s="17"/>
      <c r="M767" s="659"/>
      <c r="N767" s="657"/>
      <c r="O767" s="17"/>
      <c r="P767" s="658"/>
      <c r="Q767" s="659"/>
      <c r="R767" s="17"/>
      <c r="S767" s="660"/>
      <c r="T767" s="658"/>
      <c r="U767" s="658"/>
      <c r="V767" s="658"/>
      <c r="W767" s="17"/>
    </row>
    <row r="768">
      <c r="A768" s="17"/>
      <c r="B768" s="11"/>
      <c r="C768" s="17"/>
      <c r="D768" s="17"/>
      <c r="E768" s="17"/>
      <c r="F768" s="17"/>
      <c r="G768" s="17"/>
      <c r="H768" s="17"/>
      <c r="I768" s="658"/>
      <c r="J768" s="17"/>
      <c r="K768" s="17"/>
      <c r="L768" s="17"/>
      <c r="M768" s="659"/>
      <c r="N768" s="657"/>
      <c r="O768" s="17"/>
      <c r="P768" s="658"/>
      <c r="Q768" s="659"/>
      <c r="R768" s="17"/>
      <c r="S768" s="660"/>
      <c r="T768" s="658"/>
      <c r="U768" s="658"/>
      <c r="V768" s="658"/>
      <c r="W768" s="17"/>
    </row>
    <row r="769">
      <c r="A769" s="17"/>
      <c r="B769" s="11"/>
      <c r="C769" s="17"/>
      <c r="D769" s="17"/>
      <c r="E769" s="17"/>
      <c r="F769" s="17"/>
      <c r="G769" s="17"/>
      <c r="H769" s="17"/>
      <c r="I769" s="658"/>
      <c r="J769" s="17"/>
      <c r="K769" s="17"/>
      <c r="L769" s="17"/>
      <c r="M769" s="659"/>
      <c r="N769" s="657"/>
      <c r="O769" s="17"/>
      <c r="P769" s="658"/>
      <c r="Q769" s="659"/>
      <c r="R769" s="17"/>
      <c r="S769" s="660"/>
      <c r="T769" s="658"/>
      <c r="U769" s="658"/>
      <c r="V769" s="658"/>
      <c r="W769" s="17"/>
    </row>
    <row r="770">
      <c r="A770" s="17"/>
      <c r="B770" s="11"/>
      <c r="C770" s="17"/>
      <c r="D770" s="17"/>
      <c r="E770" s="17"/>
      <c r="F770" s="17"/>
      <c r="G770" s="17"/>
      <c r="H770" s="17"/>
      <c r="I770" s="658"/>
      <c r="J770" s="17"/>
      <c r="K770" s="17"/>
      <c r="L770" s="17"/>
      <c r="M770" s="659"/>
      <c r="N770" s="657"/>
      <c r="O770" s="17"/>
      <c r="P770" s="658"/>
      <c r="Q770" s="659"/>
      <c r="R770" s="17"/>
      <c r="S770" s="660"/>
      <c r="T770" s="658"/>
      <c r="U770" s="658"/>
      <c r="V770" s="658"/>
      <c r="W770" s="17"/>
    </row>
    <row r="771">
      <c r="A771" s="17"/>
      <c r="B771" s="11"/>
      <c r="C771" s="17"/>
      <c r="D771" s="17"/>
      <c r="E771" s="17"/>
      <c r="F771" s="17"/>
      <c r="G771" s="17"/>
      <c r="H771" s="17"/>
      <c r="I771" s="658"/>
      <c r="J771" s="17"/>
      <c r="K771" s="17"/>
      <c r="L771" s="17"/>
      <c r="M771" s="659"/>
      <c r="N771" s="657"/>
      <c r="O771" s="17"/>
      <c r="P771" s="658"/>
      <c r="Q771" s="659"/>
      <c r="R771" s="17"/>
      <c r="S771" s="660"/>
      <c r="T771" s="658"/>
      <c r="U771" s="658"/>
      <c r="V771" s="658"/>
      <c r="W771" s="17"/>
    </row>
    <row r="772">
      <c r="A772" s="17"/>
      <c r="B772" s="11"/>
      <c r="C772" s="17"/>
      <c r="D772" s="17"/>
      <c r="E772" s="17"/>
      <c r="F772" s="17"/>
      <c r="G772" s="17"/>
      <c r="H772" s="17"/>
      <c r="I772" s="658"/>
      <c r="J772" s="17"/>
      <c r="K772" s="17"/>
      <c r="L772" s="17"/>
      <c r="M772" s="659"/>
      <c r="N772" s="657"/>
      <c r="O772" s="17"/>
      <c r="P772" s="658"/>
      <c r="Q772" s="659"/>
      <c r="R772" s="17"/>
      <c r="S772" s="660"/>
      <c r="T772" s="658"/>
      <c r="U772" s="658"/>
      <c r="V772" s="658"/>
      <c r="W772" s="17"/>
    </row>
    <row r="773">
      <c r="A773" s="17"/>
      <c r="B773" s="11"/>
      <c r="C773" s="17"/>
      <c r="D773" s="17"/>
      <c r="E773" s="17"/>
      <c r="F773" s="17"/>
      <c r="G773" s="17"/>
      <c r="H773" s="17"/>
      <c r="I773" s="658"/>
      <c r="J773" s="17"/>
      <c r="K773" s="17"/>
      <c r="L773" s="17"/>
      <c r="M773" s="659"/>
      <c r="N773" s="657"/>
      <c r="O773" s="17"/>
      <c r="P773" s="658"/>
      <c r="Q773" s="659"/>
      <c r="R773" s="17"/>
      <c r="S773" s="660"/>
      <c r="T773" s="658"/>
      <c r="U773" s="658"/>
      <c r="V773" s="658"/>
      <c r="W773" s="17"/>
    </row>
    <row r="774">
      <c r="A774" s="17"/>
      <c r="B774" s="11"/>
      <c r="C774" s="17"/>
      <c r="D774" s="17"/>
      <c r="E774" s="17"/>
      <c r="F774" s="17"/>
      <c r="G774" s="17"/>
      <c r="H774" s="17"/>
      <c r="I774" s="658"/>
      <c r="J774" s="17"/>
      <c r="K774" s="17"/>
      <c r="L774" s="17"/>
      <c r="M774" s="659"/>
      <c r="N774" s="657"/>
      <c r="O774" s="17"/>
      <c r="P774" s="658"/>
      <c r="Q774" s="659"/>
      <c r="R774" s="17"/>
      <c r="S774" s="660"/>
      <c r="T774" s="658"/>
      <c r="U774" s="658"/>
      <c r="V774" s="658"/>
      <c r="W774" s="17"/>
    </row>
    <row r="775">
      <c r="A775" s="17"/>
      <c r="B775" s="11"/>
      <c r="C775" s="17"/>
      <c r="D775" s="17"/>
      <c r="E775" s="17"/>
      <c r="F775" s="17"/>
      <c r="G775" s="17"/>
      <c r="H775" s="17"/>
      <c r="I775" s="658"/>
      <c r="J775" s="17"/>
      <c r="K775" s="17"/>
      <c r="L775" s="17"/>
      <c r="M775" s="659"/>
      <c r="N775" s="657"/>
      <c r="O775" s="17"/>
      <c r="P775" s="658"/>
      <c r="Q775" s="659"/>
      <c r="R775" s="17"/>
      <c r="S775" s="660"/>
      <c r="T775" s="658"/>
      <c r="U775" s="658"/>
      <c r="V775" s="658"/>
      <c r="W775" s="17"/>
    </row>
    <row r="776">
      <c r="A776" s="17"/>
      <c r="B776" s="11"/>
      <c r="C776" s="17"/>
      <c r="D776" s="17"/>
      <c r="E776" s="17"/>
      <c r="F776" s="17"/>
      <c r="G776" s="17"/>
      <c r="H776" s="17"/>
      <c r="I776" s="658"/>
      <c r="J776" s="17"/>
      <c r="K776" s="17"/>
      <c r="L776" s="17"/>
      <c r="M776" s="659"/>
      <c r="N776" s="657"/>
      <c r="O776" s="17"/>
      <c r="P776" s="658"/>
      <c r="Q776" s="659"/>
      <c r="R776" s="17"/>
      <c r="S776" s="660"/>
      <c r="T776" s="658"/>
      <c r="U776" s="658"/>
      <c r="V776" s="658"/>
      <c r="W776" s="17"/>
    </row>
    <row r="777">
      <c r="A777" s="17"/>
      <c r="B777" s="11"/>
      <c r="C777" s="17"/>
      <c r="D777" s="17"/>
      <c r="E777" s="17"/>
      <c r="F777" s="17"/>
      <c r="G777" s="17"/>
      <c r="H777" s="17"/>
      <c r="I777" s="658"/>
      <c r="J777" s="17"/>
      <c r="K777" s="17"/>
      <c r="L777" s="17"/>
      <c r="M777" s="659"/>
      <c r="N777" s="657"/>
      <c r="O777" s="17"/>
      <c r="P777" s="658"/>
      <c r="Q777" s="659"/>
      <c r="R777" s="17"/>
      <c r="S777" s="660"/>
      <c r="T777" s="658"/>
      <c r="U777" s="658"/>
      <c r="V777" s="658"/>
      <c r="W777" s="17"/>
    </row>
    <row r="778">
      <c r="A778" s="17"/>
      <c r="B778" s="11"/>
      <c r="C778" s="17"/>
      <c r="D778" s="17"/>
      <c r="E778" s="17"/>
      <c r="F778" s="17"/>
      <c r="G778" s="17"/>
      <c r="H778" s="17"/>
      <c r="I778" s="658"/>
      <c r="J778" s="17"/>
      <c r="K778" s="17"/>
      <c r="L778" s="17"/>
      <c r="M778" s="659"/>
      <c r="N778" s="657"/>
      <c r="O778" s="17"/>
      <c r="P778" s="658"/>
      <c r="Q778" s="659"/>
      <c r="R778" s="17"/>
      <c r="S778" s="660"/>
      <c r="T778" s="658"/>
      <c r="U778" s="658"/>
      <c r="V778" s="658"/>
      <c r="W778" s="17"/>
    </row>
    <row r="779">
      <c r="A779" s="17"/>
      <c r="B779" s="11"/>
      <c r="C779" s="17"/>
      <c r="D779" s="17"/>
      <c r="E779" s="17"/>
      <c r="F779" s="17"/>
      <c r="G779" s="17"/>
      <c r="H779" s="17"/>
      <c r="I779" s="658"/>
      <c r="J779" s="17"/>
      <c r="K779" s="17"/>
      <c r="L779" s="17"/>
      <c r="M779" s="659"/>
      <c r="N779" s="657"/>
      <c r="O779" s="17"/>
      <c r="P779" s="658"/>
      <c r="Q779" s="659"/>
      <c r="R779" s="17"/>
      <c r="S779" s="660"/>
      <c r="T779" s="658"/>
      <c r="U779" s="658"/>
      <c r="V779" s="658"/>
      <c r="W779" s="17"/>
    </row>
    <row r="780">
      <c r="A780" s="17"/>
      <c r="B780" s="11"/>
      <c r="C780" s="17"/>
      <c r="D780" s="17"/>
      <c r="E780" s="17"/>
      <c r="F780" s="17"/>
      <c r="G780" s="17"/>
      <c r="H780" s="17"/>
      <c r="I780" s="658"/>
      <c r="J780" s="17"/>
      <c r="K780" s="17"/>
      <c r="L780" s="17"/>
      <c r="M780" s="659"/>
      <c r="N780" s="657"/>
      <c r="O780" s="17"/>
      <c r="P780" s="658"/>
      <c r="Q780" s="659"/>
      <c r="R780" s="17"/>
      <c r="S780" s="660"/>
      <c r="T780" s="658"/>
      <c r="U780" s="658"/>
      <c r="V780" s="658"/>
      <c r="W780" s="17"/>
    </row>
    <row r="781">
      <c r="A781" s="17"/>
      <c r="B781" s="11"/>
      <c r="C781" s="17"/>
      <c r="D781" s="17"/>
      <c r="E781" s="17"/>
      <c r="F781" s="17"/>
      <c r="G781" s="17"/>
      <c r="H781" s="17"/>
      <c r="I781" s="658"/>
      <c r="J781" s="17"/>
      <c r="K781" s="17"/>
      <c r="L781" s="17"/>
      <c r="M781" s="659"/>
      <c r="N781" s="657"/>
      <c r="O781" s="17"/>
      <c r="P781" s="658"/>
      <c r="Q781" s="659"/>
      <c r="R781" s="17"/>
      <c r="S781" s="660"/>
      <c r="T781" s="658"/>
      <c r="U781" s="658"/>
      <c r="V781" s="658"/>
      <c r="W781" s="17"/>
    </row>
    <row r="782">
      <c r="A782" s="17"/>
      <c r="B782" s="11"/>
      <c r="C782" s="17"/>
      <c r="D782" s="17"/>
      <c r="E782" s="17"/>
      <c r="F782" s="17"/>
      <c r="G782" s="17"/>
      <c r="H782" s="17"/>
      <c r="I782" s="658"/>
      <c r="J782" s="17"/>
      <c r="K782" s="17"/>
      <c r="L782" s="17"/>
      <c r="M782" s="659"/>
      <c r="N782" s="657"/>
      <c r="O782" s="17"/>
      <c r="P782" s="658"/>
      <c r="Q782" s="659"/>
      <c r="R782" s="17"/>
      <c r="S782" s="660"/>
      <c r="T782" s="658"/>
      <c r="U782" s="658"/>
      <c r="V782" s="658"/>
      <c r="W782" s="17"/>
    </row>
    <row r="783">
      <c r="A783" s="17"/>
      <c r="B783" s="11"/>
      <c r="C783" s="17"/>
      <c r="D783" s="17"/>
      <c r="E783" s="17"/>
      <c r="F783" s="17"/>
      <c r="G783" s="17"/>
      <c r="H783" s="17"/>
      <c r="I783" s="658"/>
      <c r="J783" s="17"/>
      <c r="K783" s="17"/>
      <c r="L783" s="17"/>
      <c r="M783" s="659"/>
      <c r="N783" s="657"/>
      <c r="O783" s="17"/>
      <c r="P783" s="658"/>
      <c r="Q783" s="659"/>
      <c r="R783" s="17"/>
      <c r="S783" s="660"/>
      <c r="T783" s="658"/>
      <c r="U783" s="658"/>
      <c r="V783" s="658"/>
      <c r="W783" s="17"/>
    </row>
    <row r="784">
      <c r="A784" s="17"/>
      <c r="B784" s="11"/>
      <c r="C784" s="17"/>
      <c r="D784" s="17"/>
      <c r="E784" s="17"/>
      <c r="F784" s="17"/>
      <c r="G784" s="17"/>
      <c r="H784" s="17"/>
      <c r="I784" s="658"/>
      <c r="J784" s="17"/>
      <c r="K784" s="17"/>
      <c r="L784" s="17"/>
      <c r="M784" s="659"/>
      <c r="N784" s="657"/>
      <c r="O784" s="17"/>
      <c r="P784" s="658"/>
      <c r="Q784" s="659"/>
      <c r="R784" s="17"/>
      <c r="S784" s="660"/>
      <c r="T784" s="658"/>
      <c r="U784" s="658"/>
      <c r="V784" s="658"/>
      <c r="W784" s="17"/>
    </row>
    <row r="785">
      <c r="A785" s="17"/>
      <c r="B785" s="11"/>
      <c r="C785" s="17"/>
      <c r="D785" s="17"/>
      <c r="E785" s="17"/>
      <c r="F785" s="17"/>
      <c r="G785" s="17"/>
      <c r="H785" s="17"/>
      <c r="I785" s="658"/>
      <c r="J785" s="17"/>
      <c r="K785" s="17"/>
      <c r="L785" s="17"/>
      <c r="M785" s="659"/>
      <c r="N785" s="657"/>
      <c r="O785" s="17"/>
      <c r="P785" s="658"/>
      <c r="Q785" s="659"/>
      <c r="R785" s="17"/>
      <c r="S785" s="660"/>
      <c r="T785" s="658"/>
      <c r="U785" s="658"/>
      <c r="V785" s="658"/>
      <c r="W785" s="17"/>
    </row>
    <row r="786">
      <c r="A786" s="17"/>
      <c r="B786" s="11"/>
      <c r="C786" s="17"/>
      <c r="D786" s="17"/>
      <c r="E786" s="17"/>
      <c r="F786" s="17"/>
      <c r="G786" s="17"/>
      <c r="H786" s="17"/>
      <c r="I786" s="658"/>
      <c r="J786" s="17"/>
      <c r="K786" s="17"/>
      <c r="L786" s="17"/>
      <c r="M786" s="659"/>
      <c r="N786" s="657"/>
      <c r="O786" s="17"/>
      <c r="P786" s="658"/>
      <c r="Q786" s="659"/>
      <c r="R786" s="17"/>
      <c r="S786" s="660"/>
      <c r="T786" s="658"/>
      <c r="U786" s="658"/>
      <c r="V786" s="658"/>
      <c r="W786" s="17"/>
    </row>
    <row r="787">
      <c r="A787" s="17"/>
      <c r="B787" s="11"/>
      <c r="C787" s="17"/>
      <c r="D787" s="17"/>
      <c r="E787" s="17"/>
      <c r="F787" s="17"/>
      <c r="G787" s="17"/>
      <c r="H787" s="17"/>
      <c r="I787" s="658"/>
      <c r="J787" s="17"/>
      <c r="K787" s="17"/>
      <c r="L787" s="17"/>
      <c r="M787" s="659"/>
      <c r="N787" s="657"/>
      <c r="O787" s="17"/>
      <c r="P787" s="658"/>
      <c r="Q787" s="659"/>
      <c r="R787" s="17"/>
      <c r="S787" s="660"/>
      <c r="T787" s="658"/>
      <c r="U787" s="658"/>
      <c r="V787" s="658"/>
      <c r="W787" s="17"/>
    </row>
    <row r="788">
      <c r="A788" s="17"/>
      <c r="B788" s="11"/>
      <c r="C788" s="17"/>
      <c r="D788" s="17"/>
      <c r="E788" s="17"/>
      <c r="F788" s="17"/>
      <c r="G788" s="17"/>
      <c r="H788" s="17"/>
      <c r="I788" s="658"/>
      <c r="J788" s="17"/>
      <c r="K788" s="17"/>
      <c r="L788" s="17"/>
      <c r="M788" s="659"/>
      <c r="N788" s="657"/>
      <c r="O788" s="17"/>
      <c r="P788" s="658"/>
      <c r="Q788" s="659"/>
      <c r="R788" s="17"/>
      <c r="S788" s="660"/>
      <c r="T788" s="658"/>
      <c r="U788" s="658"/>
      <c r="V788" s="658"/>
      <c r="W788" s="17"/>
    </row>
    <row r="789">
      <c r="A789" s="17"/>
      <c r="B789" s="11"/>
      <c r="C789" s="17"/>
      <c r="D789" s="17"/>
      <c r="E789" s="17"/>
      <c r="F789" s="17"/>
      <c r="G789" s="17"/>
      <c r="H789" s="17"/>
      <c r="I789" s="658"/>
      <c r="J789" s="17"/>
      <c r="K789" s="17"/>
      <c r="L789" s="17"/>
      <c r="M789" s="659"/>
      <c r="N789" s="657"/>
      <c r="O789" s="17"/>
      <c r="P789" s="658"/>
      <c r="Q789" s="659"/>
      <c r="R789" s="17"/>
      <c r="S789" s="660"/>
      <c r="T789" s="658"/>
      <c r="U789" s="658"/>
      <c r="V789" s="658"/>
      <c r="W789" s="17"/>
    </row>
    <row r="790">
      <c r="A790" s="17"/>
      <c r="B790" s="11"/>
      <c r="C790" s="17"/>
      <c r="D790" s="17"/>
      <c r="E790" s="17"/>
      <c r="F790" s="17"/>
      <c r="G790" s="17"/>
      <c r="H790" s="17"/>
      <c r="I790" s="658"/>
      <c r="J790" s="17"/>
      <c r="K790" s="17"/>
      <c r="L790" s="17"/>
      <c r="M790" s="659"/>
      <c r="N790" s="657"/>
      <c r="O790" s="17"/>
      <c r="P790" s="658"/>
      <c r="Q790" s="659"/>
      <c r="R790" s="17"/>
      <c r="S790" s="660"/>
      <c r="T790" s="658"/>
      <c r="U790" s="658"/>
      <c r="V790" s="658"/>
      <c r="W790" s="17"/>
    </row>
    <row r="791">
      <c r="A791" s="17"/>
      <c r="B791" s="11"/>
      <c r="C791" s="17"/>
      <c r="D791" s="17"/>
      <c r="E791" s="17"/>
      <c r="F791" s="17"/>
      <c r="G791" s="17"/>
      <c r="H791" s="17"/>
      <c r="I791" s="658"/>
      <c r="J791" s="17"/>
      <c r="K791" s="17"/>
      <c r="L791" s="17"/>
      <c r="M791" s="659"/>
      <c r="N791" s="657"/>
      <c r="O791" s="17"/>
      <c r="P791" s="658"/>
      <c r="Q791" s="659"/>
      <c r="R791" s="17"/>
      <c r="S791" s="660"/>
      <c r="T791" s="658"/>
      <c r="U791" s="658"/>
      <c r="V791" s="658"/>
      <c r="W791" s="17"/>
    </row>
    <row r="792">
      <c r="A792" s="17"/>
      <c r="B792" s="11"/>
      <c r="C792" s="17"/>
      <c r="D792" s="17"/>
      <c r="E792" s="17"/>
      <c r="F792" s="17"/>
      <c r="G792" s="17"/>
      <c r="H792" s="17"/>
      <c r="I792" s="658"/>
      <c r="J792" s="17"/>
      <c r="K792" s="17"/>
      <c r="L792" s="17"/>
      <c r="M792" s="659"/>
      <c r="N792" s="657"/>
      <c r="O792" s="17"/>
      <c r="P792" s="658"/>
      <c r="Q792" s="659"/>
      <c r="R792" s="17"/>
      <c r="S792" s="660"/>
      <c r="T792" s="658"/>
      <c r="U792" s="658"/>
      <c r="V792" s="658"/>
      <c r="W792" s="17"/>
    </row>
    <row r="793">
      <c r="A793" s="17"/>
      <c r="B793" s="11"/>
      <c r="C793" s="17"/>
      <c r="D793" s="17"/>
      <c r="E793" s="17"/>
      <c r="F793" s="17"/>
      <c r="G793" s="17"/>
      <c r="H793" s="17"/>
      <c r="I793" s="658"/>
      <c r="J793" s="17"/>
      <c r="K793" s="17"/>
      <c r="L793" s="17"/>
      <c r="M793" s="659"/>
      <c r="N793" s="657"/>
      <c r="O793" s="17"/>
      <c r="P793" s="658"/>
      <c r="Q793" s="659"/>
      <c r="R793" s="17"/>
      <c r="S793" s="660"/>
      <c r="T793" s="658"/>
      <c r="U793" s="658"/>
      <c r="V793" s="658"/>
      <c r="W793" s="17"/>
    </row>
    <row r="794">
      <c r="A794" s="17"/>
      <c r="B794" s="11"/>
      <c r="C794" s="17"/>
      <c r="D794" s="17"/>
      <c r="E794" s="17"/>
      <c r="F794" s="17"/>
      <c r="G794" s="17"/>
      <c r="H794" s="17"/>
      <c r="I794" s="658"/>
      <c r="J794" s="17"/>
      <c r="K794" s="17"/>
      <c r="L794" s="17"/>
      <c r="M794" s="659"/>
      <c r="N794" s="657"/>
      <c r="O794" s="17"/>
      <c r="P794" s="658"/>
      <c r="Q794" s="659"/>
      <c r="R794" s="17"/>
      <c r="S794" s="660"/>
      <c r="T794" s="658"/>
      <c r="U794" s="658"/>
      <c r="V794" s="658"/>
      <c r="W794" s="17"/>
    </row>
    <row r="795">
      <c r="A795" s="17"/>
      <c r="B795" s="11"/>
      <c r="C795" s="17"/>
      <c r="D795" s="17"/>
      <c r="E795" s="17"/>
      <c r="F795" s="17"/>
      <c r="G795" s="17"/>
      <c r="H795" s="17"/>
      <c r="I795" s="658"/>
      <c r="J795" s="17"/>
      <c r="K795" s="17"/>
      <c r="L795" s="17"/>
      <c r="M795" s="659"/>
      <c r="N795" s="657"/>
      <c r="O795" s="17"/>
      <c r="P795" s="658"/>
      <c r="Q795" s="659"/>
      <c r="R795" s="17"/>
      <c r="S795" s="660"/>
      <c r="T795" s="658"/>
      <c r="U795" s="658"/>
      <c r="V795" s="658"/>
      <c r="W795" s="17"/>
    </row>
    <row r="796">
      <c r="A796" s="17"/>
      <c r="B796" s="11"/>
      <c r="C796" s="17"/>
      <c r="D796" s="17"/>
      <c r="E796" s="17"/>
      <c r="F796" s="17"/>
      <c r="G796" s="17"/>
      <c r="H796" s="17"/>
      <c r="I796" s="658"/>
      <c r="J796" s="17"/>
      <c r="K796" s="17"/>
      <c r="L796" s="17"/>
      <c r="M796" s="659"/>
      <c r="N796" s="657"/>
      <c r="O796" s="17"/>
      <c r="P796" s="658"/>
      <c r="Q796" s="659"/>
      <c r="R796" s="17"/>
      <c r="S796" s="660"/>
      <c r="T796" s="658"/>
      <c r="U796" s="658"/>
      <c r="V796" s="658"/>
      <c r="W796" s="17"/>
    </row>
    <row r="797">
      <c r="A797" s="17"/>
      <c r="B797" s="11"/>
      <c r="C797" s="17"/>
      <c r="D797" s="17"/>
      <c r="E797" s="17"/>
      <c r="F797" s="17"/>
      <c r="G797" s="17"/>
      <c r="H797" s="17"/>
      <c r="I797" s="658"/>
      <c r="J797" s="17"/>
      <c r="K797" s="17"/>
      <c r="L797" s="17"/>
      <c r="M797" s="659"/>
      <c r="N797" s="657"/>
      <c r="O797" s="17"/>
      <c r="P797" s="658"/>
      <c r="Q797" s="659"/>
      <c r="R797" s="17"/>
      <c r="S797" s="660"/>
      <c r="T797" s="658"/>
      <c r="U797" s="658"/>
      <c r="V797" s="658"/>
      <c r="W797" s="17"/>
    </row>
    <row r="798">
      <c r="A798" s="17"/>
      <c r="B798" s="11"/>
      <c r="C798" s="17"/>
      <c r="D798" s="17"/>
      <c r="E798" s="17"/>
      <c r="F798" s="17"/>
      <c r="G798" s="17"/>
      <c r="H798" s="17"/>
      <c r="I798" s="658"/>
      <c r="J798" s="17"/>
      <c r="K798" s="17"/>
      <c r="L798" s="17"/>
      <c r="M798" s="659"/>
      <c r="N798" s="657"/>
      <c r="O798" s="17"/>
      <c r="P798" s="658"/>
      <c r="Q798" s="659"/>
      <c r="R798" s="17"/>
      <c r="S798" s="660"/>
      <c r="T798" s="658"/>
      <c r="U798" s="658"/>
      <c r="V798" s="658"/>
      <c r="W798" s="17"/>
    </row>
    <row r="799">
      <c r="A799" s="17"/>
      <c r="B799" s="11"/>
      <c r="C799" s="17"/>
      <c r="D799" s="17"/>
      <c r="E799" s="17"/>
      <c r="F799" s="17"/>
      <c r="G799" s="17"/>
      <c r="H799" s="17"/>
      <c r="I799" s="658"/>
      <c r="J799" s="17"/>
      <c r="K799" s="17"/>
      <c r="L799" s="17"/>
      <c r="M799" s="659"/>
      <c r="N799" s="657"/>
      <c r="O799" s="17"/>
      <c r="P799" s="658"/>
      <c r="Q799" s="659"/>
      <c r="R799" s="17"/>
      <c r="S799" s="660"/>
      <c r="T799" s="658"/>
      <c r="U799" s="658"/>
      <c r="V799" s="658"/>
      <c r="W799" s="17"/>
    </row>
    <row r="800">
      <c r="A800" s="17"/>
      <c r="B800" s="11"/>
      <c r="C800" s="17"/>
      <c r="D800" s="17"/>
      <c r="E800" s="17"/>
      <c r="F800" s="17"/>
      <c r="G800" s="17"/>
      <c r="H800" s="17"/>
      <c r="I800" s="658"/>
      <c r="J800" s="17"/>
      <c r="K800" s="17"/>
      <c r="L800" s="17"/>
      <c r="M800" s="659"/>
      <c r="N800" s="657"/>
      <c r="O800" s="17"/>
      <c r="P800" s="658"/>
      <c r="Q800" s="659"/>
      <c r="R800" s="17"/>
      <c r="S800" s="660"/>
      <c r="T800" s="658"/>
      <c r="U800" s="658"/>
      <c r="V800" s="658"/>
      <c r="W800" s="17"/>
    </row>
    <row r="801">
      <c r="A801" s="17"/>
      <c r="B801" s="11"/>
      <c r="C801" s="17"/>
      <c r="D801" s="17"/>
      <c r="E801" s="17"/>
      <c r="F801" s="17"/>
      <c r="G801" s="17"/>
      <c r="H801" s="17"/>
      <c r="I801" s="658"/>
      <c r="J801" s="17"/>
      <c r="K801" s="17"/>
      <c r="L801" s="17"/>
      <c r="M801" s="659"/>
      <c r="N801" s="657"/>
      <c r="O801" s="17"/>
      <c r="P801" s="658"/>
      <c r="Q801" s="659"/>
      <c r="R801" s="17"/>
      <c r="S801" s="660"/>
      <c r="T801" s="658"/>
      <c r="U801" s="658"/>
      <c r="V801" s="658"/>
      <c r="W801" s="17"/>
    </row>
    <row r="802">
      <c r="A802" s="17"/>
      <c r="B802" s="11"/>
      <c r="C802" s="17"/>
      <c r="D802" s="17"/>
      <c r="E802" s="17"/>
      <c r="F802" s="17"/>
      <c r="G802" s="17"/>
      <c r="H802" s="17"/>
      <c r="I802" s="658"/>
      <c r="J802" s="17"/>
      <c r="K802" s="17"/>
      <c r="L802" s="17"/>
      <c r="M802" s="659"/>
      <c r="N802" s="657"/>
      <c r="O802" s="17"/>
      <c r="P802" s="658"/>
      <c r="Q802" s="659"/>
      <c r="R802" s="17"/>
      <c r="S802" s="660"/>
      <c r="T802" s="658"/>
      <c r="U802" s="658"/>
      <c r="V802" s="658"/>
      <c r="W802" s="17"/>
    </row>
    <row r="803">
      <c r="A803" s="17"/>
      <c r="B803" s="11"/>
      <c r="C803" s="17"/>
      <c r="D803" s="17"/>
      <c r="E803" s="17"/>
      <c r="F803" s="17"/>
      <c r="G803" s="17"/>
      <c r="H803" s="17"/>
      <c r="I803" s="658"/>
      <c r="J803" s="17"/>
      <c r="K803" s="17"/>
      <c r="L803" s="17"/>
      <c r="M803" s="659"/>
      <c r="N803" s="657"/>
      <c r="O803" s="17"/>
      <c r="P803" s="658"/>
      <c r="Q803" s="659"/>
      <c r="R803" s="17"/>
      <c r="S803" s="660"/>
      <c r="T803" s="658"/>
      <c r="U803" s="658"/>
      <c r="V803" s="658"/>
      <c r="W803" s="17"/>
    </row>
    <row r="804">
      <c r="A804" s="17"/>
      <c r="B804" s="11"/>
      <c r="C804" s="17"/>
      <c r="D804" s="17"/>
      <c r="E804" s="17"/>
      <c r="F804" s="17"/>
      <c r="G804" s="17"/>
      <c r="H804" s="17"/>
      <c r="I804" s="658"/>
      <c r="J804" s="17"/>
      <c r="K804" s="17"/>
      <c r="L804" s="17"/>
      <c r="M804" s="659"/>
      <c r="N804" s="657"/>
      <c r="O804" s="17"/>
      <c r="P804" s="658"/>
      <c r="Q804" s="659"/>
      <c r="R804" s="17"/>
      <c r="S804" s="660"/>
      <c r="T804" s="658"/>
      <c r="U804" s="658"/>
      <c r="V804" s="658"/>
      <c r="W804" s="17"/>
    </row>
    <row r="805">
      <c r="A805" s="17"/>
      <c r="B805" s="11"/>
      <c r="C805" s="17"/>
      <c r="D805" s="17"/>
      <c r="E805" s="17"/>
      <c r="F805" s="17"/>
      <c r="G805" s="17"/>
      <c r="H805" s="17"/>
      <c r="I805" s="658"/>
      <c r="J805" s="17"/>
      <c r="K805" s="17"/>
      <c r="L805" s="17"/>
      <c r="M805" s="659"/>
      <c r="N805" s="657"/>
      <c r="O805" s="17"/>
      <c r="P805" s="658"/>
      <c r="Q805" s="659"/>
      <c r="R805" s="17"/>
      <c r="S805" s="660"/>
      <c r="T805" s="658"/>
      <c r="U805" s="658"/>
      <c r="V805" s="658"/>
      <c r="W805" s="17"/>
    </row>
    <row r="806">
      <c r="A806" s="17"/>
      <c r="B806" s="11"/>
      <c r="C806" s="17"/>
      <c r="D806" s="17"/>
      <c r="E806" s="17"/>
      <c r="F806" s="17"/>
      <c r="G806" s="17"/>
      <c r="H806" s="17"/>
      <c r="I806" s="658"/>
      <c r="J806" s="17"/>
      <c r="K806" s="17"/>
      <c r="L806" s="17"/>
      <c r="M806" s="659"/>
      <c r="N806" s="657"/>
      <c r="O806" s="17"/>
      <c r="P806" s="658"/>
      <c r="Q806" s="659"/>
      <c r="R806" s="17"/>
      <c r="S806" s="660"/>
      <c r="T806" s="658"/>
      <c r="U806" s="658"/>
      <c r="V806" s="658"/>
      <c r="W806" s="17"/>
    </row>
    <row r="807">
      <c r="A807" s="17"/>
      <c r="B807" s="11"/>
      <c r="C807" s="17"/>
      <c r="D807" s="17"/>
      <c r="E807" s="17"/>
      <c r="F807" s="17"/>
      <c r="G807" s="17"/>
      <c r="H807" s="17"/>
      <c r="I807" s="658"/>
      <c r="J807" s="17"/>
      <c r="K807" s="17"/>
      <c r="L807" s="17"/>
      <c r="M807" s="659"/>
      <c r="N807" s="657"/>
      <c r="O807" s="17"/>
      <c r="P807" s="658"/>
      <c r="Q807" s="659"/>
      <c r="R807" s="17"/>
      <c r="S807" s="660"/>
      <c r="T807" s="658"/>
      <c r="U807" s="658"/>
      <c r="V807" s="658"/>
      <c r="W807" s="17"/>
    </row>
    <row r="808">
      <c r="A808" s="17"/>
      <c r="B808" s="11"/>
      <c r="C808" s="17"/>
      <c r="D808" s="17"/>
      <c r="E808" s="17"/>
      <c r="F808" s="17"/>
      <c r="G808" s="17"/>
      <c r="H808" s="17"/>
      <c r="I808" s="658"/>
      <c r="J808" s="17"/>
      <c r="K808" s="17"/>
      <c r="L808" s="17"/>
      <c r="M808" s="659"/>
      <c r="N808" s="657"/>
      <c r="O808" s="17"/>
      <c r="P808" s="658"/>
      <c r="Q808" s="659"/>
      <c r="R808" s="17"/>
      <c r="S808" s="660"/>
      <c r="T808" s="658"/>
      <c r="U808" s="658"/>
      <c r="V808" s="658"/>
      <c r="W808" s="17"/>
    </row>
    <row r="809">
      <c r="A809" s="17"/>
      <c r="B809" s="11"/>
      <c r="C809" s="17"/>
      <c r="D809" s="17"/>
      <c r="E809" s="17"/>
      <c r="F809" s="17"/>
      <c r="G809" s="17"/>
      <c r="H809" s="17"/>
      <c r="I809" s="658"/>
      <c r="J809" s="17"/>
      <c r="K809" s="17"/>
      <c r="L809" s="17"/>
      <c r="M809" s="659"/>
      <c r="N809" s="657"/>
      <c r="O809" s="17"/>
      <c r="P809" s="658"/>
      <c r="Q809" s="659"/>
      <c r="R809" s="17"/>
      <c r="S809" s="660"/>
      <c r="T809" s="658"/>
      <c r="U809" s="658"/>
      <c r="V809" s="658"/>
      <c r="W809" s="17"/>
    </row>
    <row r="810">
      <c r="A810" s="17"/>
      <c r="B810" s="11"/>
      <c r="C810" s="17"/>
      <c r="D810" s="17"/>
      <c r="E810" s="17"/>
      <c r="F810" s="17"/>
      <c r="G810" s="17"/>
      <c r="H810" s="17"/>
      <c r="I810" s="658"/>
      <c r="J810" s="17"/>
      <c r="K810" s="17"/>
      <c r="L810" s="17"/>
      <c r="M810" s="659"/>
      <c r="N810" s="657"/>
      <c r="O810" s="17"/>
      <c r="P810" s="658"/>
      <c r="Q810" s="659"/>
      <c r="R810" s="17"/>
      <c r="S810" s="660"/>
      <c r="T810" s="658"/>
      <c r="U810" s="658"/>
      <c r="V810" s="658"/>
      <c r="W810" s="17"/>
    </row>
    <row r="811">
      <c r="A811" s="17"/>
      <c r="B811" s="11"/>
      <c r="C811" s="17"/>
      <c r="D811" s="17"/>
      <c r="E811" s="17"/>
      <c r="F811" s="17"/>
      <c r="G811" s="17"/>
      <c r="H811" s="17"/>
      <c r="I811" s="658"/>
      <c r="J811" s="17"/>
      <c r="K811" s="17"/>
      <c r="L811" s="17"/>
      <c r="M811" s="659"/>
      <c r="N811" s="657"/>
      <c r="O811" s="17"/>
      <c r="P811" s="658"/>
      <c r="Q811" s="659"/>
      <c r="R811" s="17"/>
      <c r="S811" s="660"/>
      <c r="T811" s="658"/>
      <c r="U811" s="658"/>
      <c r="V811" s="658"/>
      <c r="W811" s="17"/>
    </row>
    <row r="812">
      <c r="A812" s="17"/>
      <c r="B812" s="11"/>
      <c r="C812" s="17"/>
      <c r="D812" s="17"/>
      <c r="E812" s="17"/>
      <c r="F812" s="17"/>
      <c r="G812" s="17"/>
      <c r="H812" s="17"/>
      <c r="I812" s="658"/>
      <c r="J812" s="17"/>
      <c r="K812" s="17"/>
      <c r="L812" s="17"/>
      <c r="M812" s="659"/>
      <c r="N812" s="657"/>
      <c r="O812" s="17"/>
      <c r="P812" s="658"/>
      <c r="Q812" s="659"/>
      <c r="R812" s="17"/>
      <c r="S812" s="660"/>
      <c r="T812" s="658"/>
      <c r="U812" s="658"/>
      <c r="V812" s="658"/>
      <c r="W812" s="17"/>
    </row>
    <row r="813">
      <c r="A813" s="17"/>
      <c r="B813" s="11"/>
      <c r="C813" s="17"/>
      <c r="D813" s="17"/>
      <c r="E813" s="17"/>
      <c r="F813" s="17"/>
      <c r="G813" s="17"/>
      <c r="H813" s="17"/>
      <c r="I813" s="658"/>
      <c r="J813" s="17"/>
      <c r="K813" s="17"/>
      <c r="L813" s="17"/>
      <c r="M813" s="659"/>
      <c r="N813" s="657"/>
      <c r="O813" s="17"/>
      <c r="P813" s="658"/>
      <c r="Q813" s="659"/>
      <c r="R813" s="17"/>
      <c r="S813" s="660"/>
      <c r="T813" s="658"/>
      <c r="U813" s="658"/>
      <c r="V813" s="658"/>
      <c r="W813" s="17"/>
    </row>
    <row r="814">
      <c r="A814" s="17"/>
      <c r="B814" s="11"/>
      <c r="C814" s="17"/>
      <c r="D814" s="17"/>
      <c r="E814" s="17"/>
      <c r="F814" s="17"/>
      <c r="G814" s="17"/>
      <c r="H814" s="17"/>
      <c r="I814" s="658"/>
      <c r="J814" s="17"/>
      <c r="K814" s="17"/>
      <c r="L814" s="17"/>
      <c r="M814" s="659"/>
      <c r="N814" s="657"/>
      <c r="O814" s="17"/>
      <c r="P814" s="658"/>
      <c r="Q814" s="659"/>
      <c r="R814" s="17"/>
      <c r="S814" s="660"/>
      <c r="T814" s="658"/>
      <c r="U814" s="658"/>
      <c r="V814" s="658"/>
      <c r="W814" s="17"/>
    </row>
    <row r="815">
      <c r="A815" s="17"/>
      <c r="B815" s="11"/>
      <c r="C815" s="17"/>
      <c r="D815" s="17"/>
      <c r="E815" s="17"/>
      <c r="F815" s="17"/>
      <c r="G815" s="17"/>
      <c r="H815" s="17"/>
      <c r="I815" s="658"/>
      <c r="J815" s="17"/>
      <c r="K815" s="17"/>
      <c r="L815" s="17"/>
      <c r="M815" s="659"/>
      <c r="N815" s="657"/>
      <c r="O815" s="17"/>
      <c r="P815" s="658"/>
      <c r="Q815" s="659"/>
      <c r="R815" s="17"/>
      <c r="S815" s="660"/>
      <c r="T815" s="658"/>
      <c r="U815" s="658"/>
      <c r="V815" s="658"/>
      <c r="W815" s="17"/>
    </row>
    <row r="816">
      <c r="A816" s="17"/>
      <c r="B816" s="11"/>
      <c r="C816" s="17"/>
      <c r="D816" s="17"/>
      <c r="E816" s="17"/>
      <c r="F816" s="17"/>
      <c r="G816" s="17"/>
      <c r="H816" s="17"/>
      <c r="I816" s="658"/>
      <c r="J816" s="17"/>
      <c r="K816" s="17"/>
      <c r="L816" s="17"/>
      <c r="M816" s="659"/>
      <c r="N816" s="657"/>
      <c r="O816" s="17"/>
      <c r="P816" s="658"/>
      <c r="Q816" s="659"/>
      <c r="R816" s="17"/>
      <c r="S816" s="660"/>
      <c r="T816" s="658"/>
      <c r="U816" s="658"/>
      <c r="V816" s="658"/>
      <c r="W816" s="17"/>
    </row>
    <row r="817">
      <c r="A817" s="17"/>
      <c r="B817" s="11"/>
      <c r="C817" s="17"/>
      <c r="D817" s="17"/>
      <c r="E817" s="17"/>
      <c r="F817" s="17"/>
      <c r="G817" s="17"/>
      <c r="H817" s="17"/>
      <c r="I817" s="658"/>
      <c r="J817" s="17"/>
      <c r="K817" s="17"/>
      <c r="L817" s="17"/>
      <c r="M817" s="659"/>
      <c r="N817" s="657"/>
      <c r="O817" s="17"/>
      <c r="P817" s="658"/>
      <c r="Q817" s="659"/>
      <c r="R817" s="17"/>
      <c r="S817" s="660"/>
      <c r="T817" s="658"/>
      <c r="U817" s="658"/>
      <c r="V817" s="658"/>
      <c r="W817" s="17"/>
    </row>
    <row r="818">
      <c r="A818" s="17"/>
      <c r="B818" s="11"/>
      <c r="C818" s="17"/>
      <c r="D818" s="17"/>
      <c r="E818" s="17"/>
      <c r="F818" s="17"/>
      <c r="G818" s="17"/>
      <c r="H818" s="17"/>
      <c r="I818" s="658"/>
      <c r="J818" s="17"/>
      <c r="K818" s="17"/>
      <c r="L818" s="17"/>
      <c r="M818" s="659"/>
      <c r="N818" s="657"/>
      <c r="O818" s="17"/>
      <c r="P818" s="658"/>
      <c r="Q818" s="659"/>
      <c r="R818" s="17"/>
      <c r="S818" s="660"/>
      <c r="T818" s="658"/>
      <c r="U818" s="658"/>
      <c r="V818" s="658"/>
      <c r="W818" s="17"/>
    </row>
    <row r="819">
      <c r="A819" s="17"/>
      <c r="B819" s="11"/>
      <c r="C819" s="17"/>
      <c r="D819" s="17"/>
      <c r="E819" s="17"/>
      <c r="F819" s="17"/>
      <c r="G819" s="17"/>
      <c r="H819" s="17"/>
      <c r="I819" s="658"/>
      <c r="J819" s="17"/>
      <c r="K819" s="17"/>
      <c r="L819" s="17"/>
      <c r="M819" s="659"/>
      <c r="N819" s="657"/>
      <c r="O819" s="17"/>
      <c r="P819" s="658"/>
      <c r="Q819" s="659"/>
      <c r="R819" s="17"/>
      <c r="S819" s="660"/>
      <c r="T819" s="658"/>
      <c r="U819" s="658"/>
      <c r="V819" s="658"/>
      <c r="W819" s="17"/>
    </row>
    <row r="820">
      <c r="A820" s="17"/>
      <c r="B820" s="11"/>
      <c r="C820" s="17"/>
      <c r="D820" s="17"/>
      <c r="E820" s="17"/>
      <c r="F820" s="17"/>
      <c r="G820" s="17"/>
      <c r="H820" s="17"/>
      <c r="I820" s="658"/>
      <c r="J820" s="17"/>
      <c r="K820" s="17"/>
      <c r="L820" s="17"/>
      <c r="M820" s="659"/>
      <c r="N820" s="657"/>
      <c r="O820" s="17"/>
      <c r="P820" s="658"/>
      <c r="Q820" s="659"/>
      <c r="R820" s="17"/>
      <c r="S820" s="660"/>
      <c r="T820" s="658"/>
      <c r="U820" s="658"/>
      <c r="V820" s="658"/>
      <c r="W820" s="17"/>
    </row>
    <row r="821">
      <c r="A821" s="17"/>
      <c r="B821" s="11"/>
      <c r="C821" s="17"/>
      <c r="D821" s="17"/>
      <c r="E821" s="17"/>
      <c r="F821" s="17"/>
      <c r="G821" s="17"/>
      <c r="H821" s="17"/>
      <c r="I821" s="658"/>
      <c r="J821" s="17"/>
      <c r="K821" s="17"/>
      <c r="L821" s="17"/>
      <c r="M821" s="659"/>
      <c r="N821" s="657"/>
      <c r="O821" s="17"/>
      <c r="P821" s="658"/>
      <c r="Q821" s="659"/>
      <c r="R821" s="17"/>
      <c r="S821" s="660"/>
      <c r="T821" s="658"/>
      <c r="U821" s="658"/>
      <c r="V821" s="658"/>
      <c r="W821" s="17"/>
    </row>
    <row r="822">
      <c r="A822" s="17"/>
      <c r="B822" s="11"/>
      <c r="C822" s="17"/>
      <c r="D822" s="17"/>
      <c r="E822" s="17"/>
      <c r="F822" s="17"/>
      <c r="G822" s="17"/>
      <c r="H822" s="17"/>
      <c r="I822" s="658"/>
      <c r="J822" s="17"/>
      <c r="K822" s="17"/>
      <c r="L822" s="17"/>
      <c r="M822" s="659"/>
      <c r="N822" s="657"/>
      <c r="O822" s="17"/>
      <c r="P822" s="658"/>
      <c r="Q822" s="659"/>
      <c r="R822" s="17"/>
      <c r="S822" s="660"/>
      <c r="T822" s="658"/>
      <c r="U822" s="658"/>
      <c r="V822" s="658"/>
      <c r="W822" s="17"/>
    </row>
    <row r="823">
      <c r="A823" s="17"/>
      <c r="B823" s="11"/>
      <c r="C823" s="17"/>
      <c r="D823" s="17"/>
      <c r="E823" s="17"/>
      <c r="F823" s="17"/>
      <c r="G823" s="17"/>
      <c r="H823" s="17"/>
      <c r="I823" s="658"/>
      <c r="J823" s="17"/>
      <c r="K823" s="17"/>
      <c r="L823" s="17"/>
      <c r="M823" s="659"/>
      <c r="N823" s="657"/>
      <c r="O823" s="17"/>
      <c r="P823" s="658"/>
      <c r="Q823" s="659"/>
      <c r="R823" s="17"/>
      <c r="S823" s="660"/>
      <c r="T823" s="658"/>
      <c r="U823" s="658"/>
      <c r="V823" s="658"/>
      <c r="W823" s="17"/>
    </row>
    <row r="824">
      <c r="A824" s="17"/>
      <c r="B824" s="11"/>
      <c r="C824" s="17"/>
      <c r="D824" s="17"/>
      <c r="E824" s="17"/>
      <c r="F824" s="17"/>
      <c r="G824" s="17"/>
      <c r="H824" s="17"/>
      <c r="I824" s="658"/>
      <c r="J824" s="17"/>
      <c r="K824" s="17"/>
      <c r="L824" s="17"/>
      <c r="M824" s="659"/>
      <c r="N824" s="657"/>
      <c r="O824" s="17"/>
      <c r="P824" s="658"/>
      <c r="Q824" s="659"/>
      <c r="R824" s="17"/>
      <c r="S824" s="660"/>
      <c r="T824" s="658"/>
      <c r="U824" s="658"/>
      <c r="V824" s="658"/>
      <c r="W824" s="17"/>
    </row>
    <row r="825">
      <c r="A825" s="17"/>
      <c r="B825" s="11"/>
      <c r="C825" s="17"/>
      <c r="D825" s="17"/>
      <c r="E825" s="17"/>
      <c r="F825" s="17"/>
      <c r="G825" s="17"/>
      <c r="H825" s="17"/>
      <c r="I825" s="658"/>
      <c r="J825" s="17"/>
      <c r="K825" s="17"/>
      <c r="L825" s="17"/>
      <c r="M825" s="659"/>
      <c r="N825" s="657"/>
      <c r="O825" s="17"/>
      <c r="P825" s="658"/>
      <c r="Q825" s="659"/>
      <c r="R825" s="17"/>
      <c r="S825" s="660"/>
      <c r="T825" s="658"/>
      <c r="U825" s="658"/>
      <c r="V825" s="658"/>
      <c r="W825" s="17"/>
    </row>
    <row r="826">
      <c r="A826" s="17"/>
      <c r="B826" s="11"/>
      <c r="C826" s="17"/>
      <c r="D826" s="17"/>
      <c r="E826" s="17"/>
      <c r="F826" s="17"/>
      <c r="G826" s="17"/>
      <c r="H826" s="17"/>
      <c r="I826" s="658"/>
      <c r="J826" s="17"/>
      <c r="K826" s="17"/>
      <c r="L826" s="17"/>
      <c r="M826" s="659"/>
      <c r="N826" s="657"/>
      <c r="O826" s="17"/>
      <c r="P826" s="658"/>
      <c r="Q826" s="659"/>
      <c r="R826" s="17"/>
      <c r="S826" s="660"/>
      <c r="T826" s="658"/>
      <c r="U826" s="658"/>
      <c r="V826" s="658"/>
      <c r="W826" s="17"/>
    </row>
    <row r="827">
      <c r="A827" s="17"/>
      <c r="B827" s="11"/>
      <c r="C827" s="17"/>
      <c r="D827" s="17"/>
      <c r="E827" s="17"/>
      <c r="F827" s="17"/>
      <c r="G827" s="17"/>
      <c r="H827" s="17"/>
      <c r="I827" s="658"/>
      <c r="J827" s="17"/>
      <c r="K827" s="17"/>
      <c r="L827" s="17"/>
      <c r="M827" s="659"/>
      <c r="N827" s="657"/>
      <c r="O827" s="17"/>
      <c r="P827" s="658"/>
      <c r="Q827" s="659"/>
      <c r="R827" s="17"/>
      <c r="S827" s="660"/>
      <c r="T827" s="658"/>
      <c r="U827" s="658"/>
      <c r="V827" s="658"/>
      <c r="W827" s="17"/>
    </row>
    <row r="828">
      <c r="A828" s="17"/>
      <c r="B828" s="11"/>
      <c r="C828" s="17"/>
      <c r="D828" s="17"/>
      <c r="E828" s="17"/>
      <c r="F828" s="17"/>
      <c r="G828" s="17"/>
      <c r="H828" s="17"/>
      <c r="I828" s="658"/>
      <c r="J828" s="17"/>
      <c r="K828" s="17"/>
      <c r="L828" s="17"/>
      <c r="M828" s="659"/>
      <c r="N828" s="657"/>
      <c r="O828" s="17"/>
      <c r="P828" s="658"/>
      <c r="Q828" s="659"/>
      <c r="R828" s="17"/>
      <c r="S828" s="660"/>
      <c r="T828" s="658"/>
      <c r="U828" s="658"/>
      <c r="V828" s="658"/>
      <c r="W828" s="17"/>
    </row>
    <row r="829">
      <c r="A829" s="17"/>
      <c r="B829" s="11"/>
      <c r="C829" s="17"/>
      <c r="D829" s="17"/>
      <c r="E829" s="17"/>
      <c r="F829" s="17"/>
      <c r="G829" s="17"/>
      <c r="H829" s="17"/>
      <c r="I829" s="658"/>
      <c r="J829" s="17"/>
      <c r="K829" s="17"/>
      <c r="L829" s="17"/>
      <c r="M829" s="659"/>
      <c r="N829" s="657"/>
      <c r="O829" s="17"/>
      <c r="P829" s="658"/>
      <c r="Q829" s="659"/>
      <c r="R829" s="17"/>
      <c r="S829" s="660"/>
      <c r="T829" s="658"/>
      <c r="U829" s="658"/>
      <c r="V829" s="658"/>
      <c r="W829" s="17"/>
    </row>
    <row r="830">
      <c r="A830" s="17"/>
      <c r="B830" s="11"/>
      <c r="C830" s="17"/>
      <c r="D830" s="17"/>
      <c r="E830" s="17"/>
      <c r="F830" s="17"/>
      <c r="G830" s="17"/>
      <c r="H830" s="17"/>
      <c r="I830" s="658"/>
      <c r="J830" s="17"/>
      <c r="K830" s="17"/>
      <c r="L830" s="17"/>
      <c r="M830" s="659"/>
      <c r="N830" s="657"/>
      <c r="O830" s="17"/>
      <c r="P830" s="658"/>
      <c r="Q830" s="659"/>
      <c r="R830" s="17"/>
      <c r="S830" s="660"/>
      <c r="T830" s="658"/>
      <c r="U830" s="658"/>
      <c r="V830" s="658"/>
      <c r="W830" s="17"/>
    </row>
    <row r="831">
      <c r="A831" s="17"/>
      <c r="B831" s="11"/>
      <c r="C831" s="17"/>
      <c r="D831" s="17"/>
      <c r="E831" s="17"/>
      <c r="F831" s="17"/>
      <c r="G831" s="17"/>
      <c r="H831" s="17"/>
      <c r="I831" s="658"/>
      <c r="J831" s="17"/>
      <c r="K831" s="17"/>
      <c r="L831" s="17"/>
      <c r="M831" s="659"/>
      <c r="N831" s="657"/>
      <c r="O831" s="17"/>
      <c r="P831" s="658"/>
      <c r="Q831" s="659"/>
      <c r="R831" s="17"/>
      <c r="S831" s="660"/>
      <c r="T831" s="658"/>
      <c r="U831" s="658"/>
      <c r="V831" s="658"/>
      <c r="W831" s="17"/>
    </row>
    <row r="832">
      <c r="A832" s="17"/>
      <c r="B832" s="11"/>
      <c r="C832" s="17"/>
      <c r="D832" s="17"/>
      <c r="E832" s="17"/>
      <c r="F832" s="17"/>
      <c r="G832" s="17"/>
      <c r="H832" s="17"/>
      <c r="I832" s="658"/>
      <c r="J832" s="17"/>
      <c r="K832" s="17"/>
      <c r="L832" s="17"/>
      <c r="M832" s="659"/>
      <c r="N832" s="657"/>
      <c r="O832" s="17"/>
      <c r="P832" s="658"/>
      <c r="Q832" s="659"/>
      <c r="R832" s="17"/>
      <c r="S832" s="660"/>
      <c r="T832" s="658"/>
      <c r="U832" s="658"/>
      <c r="V832" s="658"/>
      <c r="W832" s="17"/>
    </row>
    <row r="833">
      <c r="A833" s="17"/>
      <c r="B833" s="11"/>
      <c r="C833" s="17"/>
      <c r="D833" s="17"/>
      <c r="E833" s="17"/>
      <c r="F833" s="17"/>
      <c r="G833" s="17"/>
      <c r="H833" s="17"/>
      <c r="I833" s="658"/>
      <c r="J833" s="17"/>
      <c r="K833" s="17"/>
      <c r="L833" s="17"/>
      <c r="M833" s="659"/>
      <c r="N833" s="657"/>
      <c r="O833" s="17"/>
      <c r="P833" s="658"/>
      <c r="Q833" s="659"/>
      <c r="R833" s="17"/>
      <c r="S833" s="660"/>
      <c r="T833" s="658"/>
      <c r="U833" s="658"/>
      <c r="V833" s="658"/>
      <c r="W833" s="17"/>
    </row>
    <row r="834">
      <c r="A834" s="17"/>
      <c r="B834" s="11"/>
      <c r="C834" s="17"/>
      <c r="D834" s="17"/>
      <c r="E834" s="17"/>
      <c r="F834" s="17"/>
      <c r="G834" s="17"/>
      <c r="H834" s="17"/>
      <c r="I834" s="658"/>
      <c r="J834" s="17"/>
      <c r="K834" s="17"/>
      <c r="L834" s="17"/>
      <c r="M834" s="659"/>
      <c r="N834" s="657"/>
      <c r="O834" s="17"/>
      <c r="P834" s="658"/>
      <c r="Q834" s="659"/>
      <c r="R834" s="17"/>
      <c r="S834" s="660"/>
      <c r="T834" s="658"/>
      <c r="U834" s="658"/>
      <c r="V834" s="658"/>
      <c r="W834" s="17"/>
    </row>
    <row r="835">
      <c r="A835" s="17"/>
      <c r="B835" s="11"/>
      <c r="C835" s="17"/>
      <c r="D835" s="17"/>
      <c r="E835" s="17"/>
      <c r="F835" s="17"/>
      <c r="G835" s="17"/>
      <c r="H835" s="17"/>
      <c r="I835" s="658"/>
      <c r="J835" s="17"/>
      <c r="K835" s="17"/>
      <c r="L835" s="17"/>
      <c r="M835" s="659"/>
      <c r="N835" s="657"/>
      <c r="O835" s="17"/>
      <c r="P835" s="658"/>
      <c r="Q835" s="659"/>
      <c r="R835" s="17"/>
      <c r="S835" s="660"/>
      <c r="T835" s="658"/>
      <c r="U835" s="658"/>
      <c r="V835" s="658"/>
      <c r="W835" s="17"/>
    </row>
    <row r="836">
      <c r="A836" s="17"/>
      <c r="B836" s="11"/>
      <c r="C836" s="17"/>
      <c r="D836" s="17"/>
      <c r="E836" s="17"/>
      <c r="F836" s="17"/>
      <c r="G836" s="17"/>
      <c r="H836" s="17"/>
      <c r="I836" s="658"/>
      <c r="J836" s="17"/>
      <c r="K836" s="17"/>
      <c r="L836" s="17"/>
      <c r="M836" s="659"/>
      <c r="N836" s="657"/>
      <c r="O836" s="17"/>
      <c r="P836" s="658"/>
      <c r="Q836" s="659"/>
      <c r="R836" s="17"/>
      <c r="S836" s="660"/>
      <c r="T836" s="658"/>
      <c r="U836" s="658"/>
      <c r="V836" s="658"/>
      <c r="W836" s="17"/>
    </row>
    <row r="837">
      <c r="A837" s="17"/>
      <c r="B837" s="11"/>
      <c r="C837" s="17"/>
      <c r="D837" s="17"/>
      <c r="E837" s="17"/>
      <c r="F837" s="17"/>
      <c r="G837" s="17"/>
      <c r="H837" s="17"/>
      <c r="I837" s="658"/>
      <c r="J837" s="17"/>
      <c r="K837" s="17"/>
      <c r="L837" s="17"/>
      <c r="M837" s="659"/>
      <c r="N837" s="657"/>
      <c r="O837" s="17"/>
      <c r="P837" s="658"/>
      <c r="Q837" s="659"/>
      <c r="R837" s="17"/>
      <c r="S837" s="660"/>
      <c r="T837" s="658"/>
      <c r="U837" s="658"/>
      <c r="V837" s="658"/>
      <c r="W837" s="17"/>
    </row>
    <row r="838">
      <c r="A838" s="17"/>
      <c r="B838" s="11"/>
      <c r="C838" s="17"/>
      <c r="D838" s="17"/>
      <c r="E838" s="17"/>
      <c r="F838" s="17"/>
      <c r="G838" s="17"/>
      <c r="H838" s="17"/>
      <c r="I838" s="658"/>
      <c r="J838" s="17"/>
      <c r="K838" s="17"/>
      <c r="L838" s="17"/>
      <c r="M838" s="659"/>
      <c r="N838" s="657"/>
      <c r="O838" s="17"/>
      <c r="P838" s="658"/>
      <c r="Q838" s="659"/>
      <c r="R838" s="17"/>
      <c r="S838" s="660"/>
      <c r="T838" s="658"/>
      <c r="U838" s="658"/>
      <c r="V838" s="658"/>
      <c r="W838" s="17"/>
    </row>
    <row r="839">
      <c r="A839" s="17"/>
      <c r="B839" s="11"/>
      <c r="C839" s="17"/>
      <c r="D839" s="17"/>
      <c r="E839" s="17"/>
      <c r="F839" s="17"/>
      <c r="G839" s="17"/>
      <c r="H839" s="17"/>
      <c r="I839" s="658"/>
      <c r="J839" s="17"/>
      <c r="K839" s="17"/>
      <c r="L839" s="17"/>
      <c r="M839" s="659"/>
      <c r="N839" s="657"/>
      <c r="O839" s="17"/>
      <c r="P839" s="658"/>
      <c r="Q839" s="659"/>
      <c r="R839" s="17"/>
      <c r="S839" s="660"/>
      <c r="T839" s="658"/>
      <c r="U839" s="658"/>
      <c r="V839" s="658"/>
      <c r="W839" s="17"/>
    </row>
    <row r="840">
      <c r="A840" s="17"/>
      <c r="B840" s="11"/>
      <c r="C840" s="17"/>
      <c r="D840" s="17"/>
      <c r="E840" s="17"/>
      <c r="F840" s="17"/>
      <c r="G840" s="17"/>
      <c r="H840" s="17"/>
      <c r="I840" s="658"/>
      <c r="J840" s="17"/>
      <c r="K840" s="17"/>
      <c r="L840" s="17"/>
      <c r="M840" s="659"/>
      <c r="N840" s="657"/>
      <c r="O840" s="17"/>
      <c r="P840" s="658"/>
      <c r="Q840" s="659"/>
      <c r="R840" s="17"/>
      <c r="S840" s="660"/>
      <c r="T840" s="658"/>
      <c r="U840" s="658"/>
      <c r="V840" s="658"/>
      <c r="W840" s="17"/>
    </row>
    <row r="841">
      <c r="A841" s="17"/>
      <c r="B841" s="11"/>
      <c r="C841" s="17"/>
      <c r="D841" s="17"/>
      <c r="E841" s="17"/>
      <c r="F841" s="17"/>
      <c r="G841" s="17"/>
      <c r="H841" s="17"/>
      <c r="I841" s="658"/>
      <c r="J841" s="17"/>
      <c r="K841" s="17"/>
      <c r="L841" s="17"/>
      <c r="M841" s="659"/>
      <c r="N841" s="657"/>
      <c r="O841" s="17"/>
      <c r="P841" s="658"/>
      <c r="Q841" s="659"/>
      <c r="R841" s="17"/>
      <c r="S841" s="660"/>
      <c r="T841" s="658"/>
      <c r="U841" s="658"/>
      <c r="V841" s="658"/>
      <c r="W841" s="17"/>
    </row>
    <row r="842">
      <c r="A842" s="17"/>
      <c r="B842" s="11"/>
      <c r="C842" s="17"/>
      <c r="D842" s="17"/>
      <c r="E842" s="17"/>
      <c r="F842" s="17"/>
      <c r="G842" s="17"/>
      <c r="H842" s="17"/>
      <c r="I842" s="658"/>
      <c r="J842" s="17"/>
      <c r="K842" s="17"/>
      <c r="L842" s="17"/>
      <c r="M842" s="659"/>
      <c r="N842" s="657"/>
      <c r="O842" s="17"/>
      <c r="P842" s="658"/>
      <c r="Q842" s="659"/>
      <c r="R842" s="17"/>
      <c r="S842" s="660"/>
      <c r="T842" s="658"/>
      <c r="U842" s="658"/>
      <c r="V842" s="658"/>
      <c r="W842" s="17"/>
    </row>
    <row r="843">
      <c r="A843" s="17"/>
      <c r="B843" s="11"/>
      <c r="C843" s="17"/>
      <c r="D843" s="17"/>
      <c r="E843" s="17"/>
      <c r="F843" s="17"/>
      <c r="G843" s="17"/>
      <c r="H843" s="17"/>
      <c r="I843" s="658"/>
      <c r="J843" s="17"/>
      <c r="K843" s="17"/>
      <c r="L843" s="17"/>
      <c r="M843" s="659"/>
      <c r="N843" s="657"/>
      <c r="O843" s="17"/>
      <c r="P843" s="658"/>
      <c r="Q843" s="659"/>
      <c r="R843" s="17"/>
      <c r="S843" s="660"/>
      <c r="T843" s="658"/>
      <c r="U843" s="658"/>
      <c r="V843" s="658"/>
      <c r="W843" s="17"/>
    </row>
    <row r="844">
      <c r="A844" s="17"/>
      <c r="B844" s="11"/>
      <c r="C844" s="17"/>
      <c r="D844" s="17"/>
      <c r="E844" s="17"/>
      <c r="F844" s="17"/>
      <c r="G844" s="17"/>
      <c r="H844" s="17"/>
      <c r="I844" s="658"/>
      <c r="J844" s="17"/>
      <c r="K844" s="17"/>
      <c r="L844" s="17"/>
      <c r="M844" s="659"/>
      <c r="N844" s="657"/>
      <c r="O844" s="17"/>
      <c r="P844" s="658"/>
      <c r="Q844" s="659"/>
      <c r="R844" s="17"/>
      <c r="S844" s="660"/>
      <c r="T844" s="658"/>
      <c r="U844" s="658"/>
      <c r="V844" s="658"/>
      <c r="W844" s="17"/>
    </row>
    <row r="845">
      <c r="A845" s="17"/>
      <c r="B845" s="11"/>
      <c r="C845" s="17"/>
      <c r="D845" s="17"/>
      <c r="E845" s="17"/>
      <c r="F845" s="17"/>
      <c r="G845" s="17"/>
      <c r="H845" s="17"/>
      <c r="I845" s="658"/>
      <c r="J845" s="17"/>
      <c r="K845" s="17"/>
      <c r="L845" s="17"/>
      <c r="M845" s="659"/>
      <c r="N845" s="657"/>
      <c r="O845" s="17"/>
      <c r="P845" s="658"/>
      <c r="Q845" s="659"/>
      <c r="R845" s="17"/>
      <c r="S845" s="660"/>
      <c r="T845" s="658"/>
      <c r="U845" s="658"/>
      <c r="V845" s="658"/>
      <c r="W845" s="17"/>
    </row>
    <row r="846">
      <c r="A846" s="17"/>
      <c r="B846" s="11"/>
      <c r="C846" s="17"/>
      <c r="D846" s="17"/>
      <c r="E846" s="17"/>
      <c r="F846" s="17"/>
      <c r="G846" s="17"/>
      <c r="H846" s="17"/>
      <c r="I846" s="658"/>
      <c r="J846" s="17"/>
      <c r="K846" s="17"/>
      <c r="L846" s="17"/>
      <c r="M846" s="659"/>
      <c r="N846" s="657"/>
      <c r="O846" s="17"/>
      <c r="P846" s="658"/>
      <c r="Q846" s="659"/>
      <c r="R846" s="17"/>
      <c r="S846" s="660"/>
      <c r="T846" s="658"/>
      <c r="U846" s="658"/>
      <c r="V846" s="658"/>
      <c r="W846" s="17"/>
    </row>
    <row r="847">
      <c r="A847" s="17"/>
      <c r="B847" s="11"/>
      <c r="C847" s="17"/>
      <c r="D847" s="17"/>
      <c r="E847" s="17"/>
      <c r="F847" s="17"/>
      <c r="G847" s="17"/>
      <c r="H847" s="17"/>
      <c r="I847" s="658"/>
      <c r="J847" s="17"/>
      <c r="K847" s="17"/>
      <c r="L847" s="17"/>
      <c r="M847" s="659"/>
      <c r="N847" s="657"/>
      <c r="O847" s="17"/>
      <c r="P847" s="658"/>
      <c r="Q847" s="659"/>
      <c r="R847" s="17"/>
      <c r="S847" s="660"/>
      <c r="T847" s="658"/>
      <c r="U847" s="658"/>
      <c r="V847" s="658"/>
      <c r="W847" s="17"/>
    </row>
    <row r="848">
      <c r="A848" s="17"/>
      <c r="B848" s="11"/>
      <c r="C848" s="17"/>
      <c r="D848" s="17"/>
      <c r="E848" s="17"/>
      <c r="F848" s="17"/>
      <c r="G848" s="17"/>
      <c r="H848" s="17"/>
      <c r="I848" s="658"/>
      <c r="J848" s="17"/>
      <c r="K848" s="17"/>
      <c r="L848" s="17"/>
      <c r="M848" s="659"/>
      <c r="N848" s="657"/>
      <c r="O848" s="17"/>
      <c r="P848" s="658"/>
      <c r="Q848" s="659"/>
      <c r="R848" s="17"/>
      <c r="S848" s="660"/>
      <c r="T848" s="658"/>
      <c r="U848" s="658"/>
      <c r="V848" s="658"/>
      <c r="W848" s="17"/>
    </row>
    <row r="849">
      <c r="A849" s="17"/>
      <c r="B849" s="11"/>
      <c r="C849" s="17"/>
      <c r="D849" s="17"/>
      <c r="E849" s="17"/>
      <c r="F849" s="17"/>
      <c r="G849" s="17"/>
      <c r="H849" s="17"/>
      <c r="I849" s="658"/>
      <c r="J849" s="17"/>
      <c r="K849" s="17"/>
      <c r="L849" s="17"/>
      <c r="M849" s="659"/>
      <c r="N849" s="657"/>
      <c r="O849" s="17"/>
      <c r="P849" s="658"/>
      <c r="Q849" s="659"/>
      <c r="R849" s="17"/>
      <c r="S849" s="660"/>
      <c r="T849" s="658"/>
      <c r="U849" s="658"/>
      <c r="V849" s="658"/>
      <c r="W849" s="17"/>
    </row>
    <row r="850">
      <c r="A850" s="17"/>
      <c r="B850" s="11"/>
      <c r="C850" s="17"/>
      <c r="D850" s="17"/>
      <c r="E850" s="17"/>
      <c r="F850" s="17"/>
      <c r="G850" s="17"/>
      <c r="H850" s="17"/>
      <c r="I850" s="658"/>
      <c r="J850" s="17"/>
      <c r="K850" s="17"/>
      <c r="L850" s="17"/>
      <c r="M850" s="659"/>
      <c r="N850" s="657"/>
      <c r="O850" s="17"/>
      <c r="P850" s="658"/>
      <c r="Q850" s="659"/>
      <c r="R850" s="17"/>
      <c r="S850" s="660"/>
      <c r="T850" s="658"/>
      <c r="U850" s="658"/>
      <c r="V850" s="658"/>
      <c r="W850" s="17"/>
    </row>
    <row r="851">
      <c r="A851" s="17"/>
      <c r="B851" s="11"/>
      <c r="C851" s="17"/>
      <c r="D851" s="17"/>
      <c r="E851" s="17"/>
      <c r="F851" s="17"/>
      <c r="G851" s="17"/>
      <c r="H851" s="17"/>
      <c r="I851" s="658"/>
      <c r="J851" s="17"/>
      <c r="K851" s="17"/>
      <c r="L851" s="17"/>
      <c r="M851" s="659"/>
      <c r="N851" s="657"/>
      <c r="O851" s="17"/>
      <c r="P851" s="658"/>
      <c r="Q851" s="659"/>
      <c r="R851" s="17"/>
      <c r="S851" s="660"/>
      <c r="T851" s="658"/>
      <c r="U851" s="658"/>
      <c r="V851" s="658"/>
      <c r="W851" s="17"/>
    </row>
    <row r="852">
      <c r="A852" s="17"/>
      <c r="B852" s="11"/>
      <c r="C852" s="17"/>
      <c r="D852" s="17"/>
      <c r="E852" s="17"/>
      <c r="F852" s="17"/>
      <c r="G852" s="17"/>
      <c r="H852" s="17"/>
      <c r="I852" s="658"/>
      <c r="J852" s="17"/>
      <c r="K852" s="17"/>
      <c r="L852" s="17"/>
      <c r="M852" s="659"/>
      <c r="N852" s="657"/>
      <c r="O852" s="17"/>
      <c r="P852" s="658"/>
      <c r="Q852" s="659"/>
      <c r="R852" s="17"/>
      <c r="S852" s="660"/>
      <c r="T852" s="658"/>
      <c r="U852" s="658"/>
      <c r="V852" s="658"/>
      <c r="W852" s="17"/>
    </row>
    <row r="853">
      <c r="A853" s="17"/>
      <c r="B853" s="11"/>
      <c r="C853" s="17"/>
      <c r="D853" s="17"/>
      <c r="E853" s="17"/>
      <c r="F853" s="17"/>
      <c r="G853" s="17"/>
      <c r="H853" s="17"/>
      <c r="I853" s="658"/>
      <c r="J853" s="17"/>
      <c r="K853" s="17"/>
      <c r="L853" s="17"/>
      <c r="M853" s="659"/>
      <c r="N853" s="657"/>
      <c r="O853" s="17"/>
      <c r="P853" s="658"/>
      <c r="Q853" s="659"/>
      <c r="R853" s="17"/>
      <c r="S853" s="660"/>
      <c r="T853" s="658"/>
      <c r="U853" s="658"/>
      <c r="V853" s="658"/>
      <c r="W853" s="17"/>
    </row>
    <row r="854">
      <c r="A854" s="17"/>
      <c r="B854" s="11"/>
      <c r="C854" s="17"/>
      <c r="D854" s="17"/>
      <c r="E854" s="17"/>
      <c r="F854" s="17"/>
      <c r="G854" s="17"/>
      <c r="H854" s="17"/>
      <c r="I854" s="658"/>
      <c r="J854" s="17"/>
      <c r="K854" s="17"/>
      <c r="L854" s="17"/>
      <c r="M854" s="659"/>
      <c r="N854" s="657"/>
      <c r="O854" s="17"/>
      <c r="P854" s="658"/>
      <c r="Q854" s="659"/>
      <c r="R854" s="17"/>
      <c r="S854" s="660"/>
      <c r="T854" s="658"/>
      <c r="U854" s="658"/>
      <c r="V854" s="658"/>
      <c r="W854" s="17"/>
    </row>
    <row r="855">
      <c r="A855" s="17"/>
      <c r="B855" s="11"/>
      <c r="C855" s="17"/>
      <c r="D855" s="17"/>
      <c r="E855" s="17"/>
      <c r="F855" s="17"/>
      <c r="G855" s="17"/>
      <c r="H855" s="17"/>
      <c r="I855" s="658"/>
      <c r="J855" s="17"/>
      <c r="K855" s="17"/>
      <c r="L855" s="17"/>
      <c r="M855" s="659"/>
      <c r="N855" s="657"/>
      <c r="O855" s="17"/>
      <c r="P855" s="658"/>
      <c r="Q855" s="659"/>
      <c r="R855" s="17"/>
      <c r="S855" s="660"/>
      <c r="T855" s="658"/>
      <c r="U855" s="658"/>
      <c r="V855" s="658"/>
      <c r="W855" s="17"/>
    </row>
    <row r="856">
      <c r="A856" s="17"/>
      <c r="B856" s="11"/>
      <c r="C856" s="17"/>
      <c r="D856" s="17"/>
      <c r="E856" s="17"/>
      <c r="F856" s="17"/>
      <c r="G856" s="17"/>
      <c r="H856" s="17"/>
      <c r="I856" s="658"/>
      <c r="J856" s="17"/>
      <c r="K856" s="17"/>
      <c r="L856" s="17"/>
      <c r="M856" s="659"/>
      <c r="N856" s="657"/>
      <c r="O856" s="17"/>
      <c r="P856" s="658"/>
      <c r="Q856" s="659"/>
      <c r="R856" s="17"/>
      <c r="S856" s="660"/>
      <c r="T856" s="658"/>
      <c r="U856" s="658"/>
      <c r="V856" s="658"/>
      <c r="W856" s="17"/>
    </row>
    <row r="857">
      <c r="A857" s="17"/>
      <c r="B857" s="11"/>
      <c r="C857" s="17"/>
      <c r="D857" s="17"/>
      <c r="E857" s="17"/>
      <c r="F857" s="17"/>
      <c r="G857" s="17"/>
      <c r="H857" s="17"/>
      <c r="I857" s="658"/>
      <c r="J857" s="17"/>
      <c r="K857" s="17"/>
      <c r="L857" s="17"/>
      <c r="M857" s="659"/>
      <c r="N857" s="657"/>
      <c r="O857" s="17"/>
      <c r="P857" s="658"/>
      <c r="Q857" s="659"/>
      <c r="R857" s="17"/>
      <c r="S857" s="660"/>
      <c r="T857" s="658"/>
      <c r="U857" s="658"/>
      <c r="V857" s="658"/>
      <c r="W857" s="17"/>
    </row>
    <row r="858">
      <c r="A858" s="17"/>
      <c r="B858" s="11"/>
      <c r="C858" s="17"/>
      <c r="D858" s="17"/>
      <c r="E858" s="17"/>
      <c r="F858" s="17"/>
      <c r="G858" s="17"/>
      <c r="H858" s="17"/>
      <c r="I858" s="658"/>
      <c r="J858" s="17"/>
      <c r="K858" s="17"/>
      <c r="L858" s="17"/>
      <c r="M858" s="659"/>
      <c r="N858" s="657"/>
      <c r="O858" s="17"/>
      <c r="P858" s="658"/>
      <c r="Q858" s="659"/>
      <c r="R858" s="17"/>
      <c r="S858" s="660"/>
      <c r="T858" s="658"/>
      <c r="U858" s="658"/>
      <c r="V858" s="658"/>
      <c r="W858" s="17"/>
    </row>
    <row r="859">
      <c r="A859" s="17"/>
      <c r="B859" s="11"/>
      <c r="C859" s="17"/>
      <c r="D859" s="17"/>
      <c r="E859" s="17"/>
      <c r="F859" s="17"/>
      <c r="G859" s="17"/>
      <c r="H859" s="17"/>
      <c r="I859" s="658"/>
      <c r="J859" s="17"/>
      <c r="K859" s="17"/>
      <c r="L859" s="17"/>
      <c r="M859" s="659"/>
      <c r="N859" s="657"/>
      <c r="O859" s="17"/>
      <c r="P859" s="658"/>
      <c r="Q859" s="659"/>
      <c r="R859" s="17"/>
      <c r="S859" s="660"/>
      <c r="T859" s="658"/>
      <c r="U859" s="658"/>
      <c r="V859" s="658"/>
      <c r="W859" s="17"/>
    </row>
    <row r="860">
      <c r="A860" s="17"/>
      <c r="B860" s="11"/>
      <c r="C860" s="17"/>
      <c r="D860" s="17"/>
      <c r="E860" s="17"/>
      <c r="F860" s="17"/>
      <c r="G860" s="17"/>
      <c r="H860" s="17"/>
      <c r="I860" s="658"/>
      <c r="J860" s="17"/>
      <c r="K860" s="17"/>
      <c r="L860" s="17"/>
      <c r="M860" s="659"/>
      <c r="N860" s="657"/>
      <c r="O860" s="17"/>
      <c r="P860" s="658"/>
      <c r="Q860" s="659"/>
      <c r="R860" s="17"/>
      <c r="S860" s="660"/>
      <c r="T860" s="658"/>
      <c r="U860" s="658"/>
      <c r="V860" s="658"/>
      <c r="W860" s="17"/>
    </row>
    <row r="861">
      <c r="A861" s="17"/>
      <c r="B861" s="11"/>
      <c r="C861" s="17"/>
      <c r="D861" s="17"/>
      <c r="E861" s="17"/>
      <c r="F861" s="17"/>
      <c r="G861" s="17"/>
      <c r="H861" s="17"/>
      <c r="I861" s="658"/>
      <c r="J861" s="17"/>
      <c r="K861" s="17"/>
      <c r="L861" s="17"/>
      <c r="M861" s="659"/>
      <c r="N861" s="657"/>
      <c r="O861" s="17"/>
      <c r="P861" s="658"/>
      <c r="Q861" s="659"/>
      <c r="R861" s="17"/>
      <c r="S861" s="660"/>
      <c r="T861" s="658"/>
      <c r="U861" s="658"/>
      <c r="V861" s="658"/>
      <c r="W861" s="17"/>
    </row>
    <row r="862">
      <c r="A862" s="17"/>
      <c r="B862" s="11"/>
      <c r="C862" s="17"/>
      <c r="D862" s="17"/>
      <c r="E862" s="17"/>
      <c r="F862" s="17"/>
      <c r="G862" s="17"/>
      <c r="H862" s="17"/>
      <c r="I862" s="658"/>
      <c r="J862" s="17"/>
      <c r="K862" s="17"/>
      <c r="L862" s="17"/>
      <c r="M862" s="659"/>
      <c r="N862" s="657"/>
      <c r="O862" s="17"/>
      <c r="P862" s="658"/>
      <c r="Q862" s="659"/>
      <c r="R862" s="17"/>
      <c r="S862" s="660"/>
      <c r="T862" s="658"/>
      <c r="U862" s="658"/>
      <c r="V862" s="658"/>
      <c r="W862" s="17"/>
    </row>
    <row r="863">
      <c r="A863" s="17"/>
      <c r="B863" s="11"/>
      <c r="C863" s="17"/>
      <c r="D863" s="17"/>
      <c r="E863" s="17"/>
      <c r="F863" s="17"/>
      <c r="G863" s="17"/>
      <c r="H863" s="17"/>
      <c r="I863" s="658"/>
      <c r="J863" s="17"/>
      <c r="K863" s="17"/>
      <c r="L863" s="17"/>
      <c r="M863" s="659"/>
      <c r="N863" s="657"/>
      <c r="O863" s="17"/>
      <c r="P863" s="658"/>
      <c r="Q863" s="659"/>
      <c r="R863" s="17"/>
      <c r="S863" s="660"/>
      <c r="T863" s="658"/>
      <c r="U863" s="658"/>
      <c r="V863" s="658"/>
      <c r="W863" s="17"/>
    </row>
    <row r="864">
      <c r="A864" s="17"/>
      <c r="B864" s="11"/>
      <c r="C864" s="17"/>
      <c r="D864" s="17"/>
      <c r="E864" s="17"/>
      <c r="F864" s="17"/>
      <c r="G864" s="17"/>
      <c r="H864" s="17"/>
      <c r="I864" s="658"/>
      <c r="J864" s="17"/>
      <c r="K864" s="17"/>
      <c r="L864" s="17"/>
      <c r="M864" s="659"/>
      <c r="N864" s="657"/>
      <c r="O864" s="17"/>
      <c r="P864" s="658"/>
      <c r="Q864" s="659"/>
      <c r="R864" s="17"/>
      <c r="S864" s="660"/>
      <c r="T864" s="658"/>
      <c r="U864" s="658"/>
      <c r="V864" s="658"/>
      <c r="W864" s="17"/>
    </row>
    <row r="865">
      <c r="A865" s="17"/>
      <c r="B865" s="11"/>
      <c r="C865" s="17"/>
      <c r="D865" s="17"/>
      <c r="E865" s="17"/>
      <c r="F865" s="17"/>
      <c r="G865" s="17"/>
      <c r="H865" s="17"/>
      <c r="I865" s="658"/>
      <c r="J865" s="17"/>
      <c r="K865" s="17"/>
      <c r="L865" s="17"/>
      <c r="M865" s="659"/>
      <c r="N865" s="657"/>
      <c r="O865" s="17"/>
      <c r="P865" s="658"/>
      <c r="Q865" s="659"/>
      <c r="R865" s="17"/>
      <c r="S865" s="660"/>
      <c r="T865" s="658"/>
      <c r="U865" s="658"/>
      <c r="V865" s="658"/>
      <c r="W865" s="17"/>
    </row>
    <row r="866">
      <c r="A866" s="17"/>
      <c r="B866" s="11"/>
      <c r="C866" s="17"/>
      <c r="D866" s="17"/>
      <c r="E866" s="17"/>
      <c r="F866" s="17"/>
      <c r="G866" s="17"/>
      <c r="H866" s="17"/>
      <c r="I866" s="658"/>
      <c r="J866" s="17"/>
      <c r="K866" s="17"/>
      <c r="L866" s="17"/>
      <c r="M866" s="659"/>
      <c r="N866" s="657"/>
      <c r="O866" s="17"/>
      <c r="P866" s="658"/>
      <c r="Q866" s="659"/>
      <c r="R866" s="17"/>
      <c r="S866" s="660"/>
      <c r="T866" s="658"/>
      <c r="U866" s="658"/>
      <c r="V866" s="658"/>
      <c r="W866" s="17"/>
    </row>
    <row r="867">
      <c r="A867" s="17"/>
      <c r="B867" s="11"/>
      <c r="C867" s="17"/>
      <c r="D867" s="17"/>
      <c r="E867" s="17"/>
      <c r="F867" s="17"/>
      <c r="G867" s="17"/>
      <c r="H867" s="17"/>
      <c r="I867" s="658"/>
      <c r="J867" s="17"/>
      <c r="K867" s="17"/>
      <c r="L867" s="17"/>
      <c r="M867" s="659"/>
      <c r="N867" s="657"/>
      <c r="O867" s="17"/>
      <c r="P867" s="658"/>
      <c r="Q867" s="659"/>
      <c r="R867" s="17"/>
      <c r="S867" s="660"/>
      <c r="T867" s="658"/>
      <c r="U867" s="658"/>
      <c r="V867" s="658"/>
      <c r="W867" s="17"/>
    </row>
    <row r="868">
      <c r="A868" s="17"/>
      <c r="B868" s="11"/>
      <c r="C868" s="17"/>
      <c r="D868" s="17"/>
      <c r="E868" s="17"/>
      <c r="F868" s="17"/>
      <c r="G868" s="17"/>
      <c r="H868" s="17"/>
      <c r="I868" s="658"/>
      <c r="J868" s="17"/>
      <c r="K868" s="17"/>
      <c r="L868" s="17"/>
      <c r="M868" s="659"/>
      <c r="N868" s="657"/>
      <c r="O868" s="17"/>
      <c r="P868" s="658"/>
      <c r="Q868" s="659"/>
      <c r="R868" s="17"/>
      <c r="S868" s="660"/>
      <c r="T868" s="658"/>
      <c r="U868" s="658"/>
      <c r="V868" s="658"/>
      <c r="W868" s="17"/>
    </row>
    <row r="869">
      <c r="A869" s="17"/>
      <c r="B869" s="11"/>
      <c r="C869" s="17"/>
      <c r="D869" s="17"/>
      <c r="E869" s="17"/>
      <c r="F869" s="17"/>
      <c r="G869" s="17"/>
      <c r="H869" s="17"/>
      <c r="I869" s="658"/>
      <c r="J869" s="17"/>
      <c r="K869" s="17"/>
      <c r="L869" s="17"/>
      <c r="M869" s="659"/>
      <c r="N869" s="657"/>
      <c r="O869" s="17"/>
      <c r="P869" s="658"/>
      <c r="Q869" s="659"/>
      <c r="R869" s="17"/>
      <c r="S869" s="660"/>
      <c r="T869" s="658"/>
      <c r="U869" s="658"/>
      <c r="V869" s="658"/>
      <c r="W869" s="17"/>
    </row>
    <row r="870">
      <c r="A870" s="17"/>
      <c r="B870" s="11"/>
      <c r="C870" s="17"/>
      <c r="D870" s="17"/>
      <c r="E870" s="17"/>
      <c r="F870" s="17"/>
      <c r="G870" s="17"/>
      <c r="H870" s="17"/>
      <c r="I870" s="658"/>
      <c r="J870" s="17"/>
      <c r="K870" s="17"/>
      <c r="L870" s="17"/>
      <c r="M870" s="659"/>
      <c r="N870" s="657"/>
      <c r="O870" s="17"/>
      <c r="P870" s="658"/>
      <c r="Q870" s="659"/>
      <c r="R870" s="17"/>
      <c r="S870" s="660"/>
      <c r="T870" s="658"/>
      <c r="U870" s="658"/>
      <c r="V870" s="658"/>
      <c r="W870" s="17"/>
    </row>
    <row r="871">
      <c r="A871" s="17"/>
      <c r="B871" s="11"/>
      <c r="C871" s="17"/>
      <c r="D871" s="17"/>
      <c r="E871" s="17"/>
      <c r="F871" s="17"/>
      <c r="G871" s="17"/>
      <c r="H871" s="17"/>
      <c r="I871" s="658"/>
      <c r="J871" s="17"/>
      <c r="K871" s="17"/>
      <c r="L871" s="17"/>
      <c r="M871" s="659"/>
      <c r="N871" s="657"/>
      <c r="O871" s="17"/>
      <c r="P871" s="658"/>
      <c r="Q871" s="659"/>
      <c r="R871" s="17"/>
      <c r="S871" s="660"/>
      <c r="T871" s="658"/>
      <c r="U871" s="658"/>
      <c r="V871" s="658"/>
      <c r="W871" s="17"/>
    </row>
    <row r="872">
      <c r="A872" s="17"/>
      <c r="B872" s="11"/>
      <c r="C872" s="17"/>
      <c r="D872" s="17"/>
      <c r="E872" s="17"/>
      <c r="F872" s="17"/>
      <c r="G872" s="17"/>
      <c r="H872" s="17"/>
      <c r="I872" s="658"/>
      <c r="J872" s="17"/>
      <c r="K872" s="17"/>
      <c r="L872" s="17"/>
      <c r="M872" s="659"/>
      <c r="N872" s="657"/>
      <c r="O872" s="17"/>
      <c r="P872" s="658"/>
      <c r="Q872" s="659"/>
      <c r="R872" s="17"/>
      <c r="S872" s="660"/>
      <c r="T872" s="658"/>
      <c r="U872" s="658"/>
      <c r="V872" s="658"/>
      <c r="W872" s="17"/>
    </row>
    <row r="873">
      <c r="A873" s="17"/>
      <c r="B873" s="11"/>
      <c r="C873" s="17"/>
      <c r="D873" s="17"/>
      <c r="E873" s="17"/>
      <c r="F873" s="17"/>
      <c r="G873" s="17"/>
      <c r="H873" s="17"/>
      <c r="I873" s="658"/>
      <c r="J873" s="17"/>
      <c r="K873" s="17"/>
      <c r="L873" s="17"/>
      <c r="M873" s="659"/>
      <c r="N873" s="657"/>
      <c r="O873" s="17"/>
      <c r="P873" s="658"/>
      <c r="Q873" s="659"/>
      <c r="R873" s="17"/>
      <c r="S873" s="660"/>
      <c r="T873" s="658"/>
      <c r="U873" s="658"/>
      <c r="V873" s="658"/>
      <c r="W873" s="17"/>
    </row>
    <row r="874">
      <c r="A874" s="17"/>
      <c r="B874" s="11"/>
      <c r="C874" s="17"/>
      <c r="D874" s="17"/>
      <c r="E874" s="17"/>
      <c r="F874" s="17"/>
      <c r="G874" s="17"/>
      <c r="H874" s="17"/>
      <c r="I874" s="658"/>
      <c r="J874" s="17"/>
      <c r="K874" s="17"/>
      <c r="L874" s="17"/>
      <c r="M874" s="659"/>
      <c r="N874" s="657"/>
      <c r="O874" s="17"/>
      <c r="P874" s="658"/>
      <c r="Q874" s="659"/>
      <c r="R874" s="17"/>
      <c r="S874" s="660"/>
      <c r="T874" s="658"/>
      <c r="U874" s="658"/>
      <c r="V874" s="658"/>
      <c r="W874" s="17"/>
    </row>
    <row r="875">
      <c r="A875" s="17"/>
      <c r="B875" s="11"/>
      <c r="C875" s="17"/>
      <c r="D875" s="17"/>
      <c r="E875" s="17"/>
      <c r="F875" s="17"/>
      <c r="G875" s="17"/>
      <c r="H875" s="17"/>
      <c r="I875" s="658"/>
      <c r="J875" s="17"/>
      <c r="K875" s="17"/>
      <c r="L875" s="17"/>
      <c r="M875" s="659"/>
      <c r="N875" s="657"/>
      <c r="O875" s="17"/>
      <c r="P875" s="658"/>
      <c r="Q875" s="659"/>
      <c r="R875" s="17"/>
      <c r="S875" s="660"/>
      <c r="T875" s="658"/>
      <c r="U875" s="658"/>
      <c r="V875" s="658"/>
      <c r="W875" s="17"/>
    </row>
    <row r="876">
      <c r="A876" s="17"/>
      <c r="B876" s="11"/>
      <c r="C876" s="17"/>
      <c r="D876" s="17"/>
      <c r="E876" s="17"/>
      <c r="F876" s="17"/>
      <c r="G876" s="17"/>
      <c r="H876" s="17"/>
      <c r="I876" s="658"/>
      <c r="J876" s="17"/>
      <c r="K876" s="17"/>
      <c r="L876" s="17"/>
      <c r="M876" s="659"/>
      <c r="N876" s="657"/>
      <c r="O876" s="17"/>
      <c r="P876" s="658"/>
      <c r="Q876" s="659"/>
      <c r="R876" s="17"/>
      <c r="S876" s="660"/>
      <c r="T876" s="658"/>
      <c r="U876" s="658"/>
      <c r="V876" s="658"/>
      <c r="W876" s="17"/>
    </row>
    <row r="877">
      <c r="A877" s="17"/>
      <c r="B877" s="11"/>
      <c r="C877" s="17"/>
      <c r="D877" s="17"/>
      <c r="E877" s="17"/>
      <c r="F877" s="17"/>
      <c r="G877" s="17"/>
      <c r="H877" s="17"/>
      <c r="I877" s="658"/>
      <c r="J877" s="17"/>
      <c r="K877" s="17"/>
      <c r="L877" s="17"/>
      <c r="M877" s="659"/>
      <c r="N877" s="657"/>
      <c r="O877" s="17"/>
      <c r="P877" s="658"/>
      <c r="Q877" s="659"/>
      <c r="R877" s="17"/>
      <c r="S877" s="660"/>
      <c r="T877" s="658"/>
      <c r="U877" s="658"/>
      <c r="V877" s="658"/>
      <c r="W877" s="17"/>
    </row>
    <row r="878">
      <c r="A878" s="17"/>
      <c r="B878" s="11"/>
      <c r="C878" s="17"/>
      <c r="D878" s="17"/>
      <c r="E878" s="17"/>
      <c r="F878" s="17"/>
      <c r="G878" s="17"/>
      <c r="H878" s="17"/>
      <c r="I878" s="658"/>
      <c r="J878" s="17"/>
      <c r="K878" s="17"/>
      <c r="L878" s="17"/>
      <c r="M878" s="659"/>
      <c r="N878" s="657"/>
      <c r="O878" s="17"/>
      <c r="P878" s="658"/>
      <c r="Q878" s="659"/>
      <c r="R878" s="17"/>
      <c r="S878" s="660"/>
      <c r="T878" s="658"/>
      <c r="U878" s="658"/>
      <c r="V878" s="658"/>
      <c r="W878" s="17"/>
    </row>
    <row r="879">
      <c r="A879" s="17"/>
      <c r="B879" s="11"/>
      <c r="C879" s="17"/>
      <c r="D879" s="17"/>
      <c r="E879" s="17"/>
      <c r="F879" s="17"/>
      <c r="G879" s="17"/>
      <c r="H879" s="17"/>
      <c r="I879" s="658"/>
      <c r="J879" s="17"/>
      <c r="K879" s="17"/>
      <c r="L879" s="17"/>
      <c r="M879" s="659"/>
      <c r="N879" s="657"/>
      <c r="O879" s="17"/>
      <c r="P879" s="658"/>
      <c r="Q879" s="659"/>
      <c r="R879" s="17"/>
      <c r="S879" s="660"/>
      <c r="T879" s="658"/>
      <c r="U879" s="658"/>
      <c r="V879" s="658"/>
      <c r="W879" s="17"/>
    </row>
    <row r="880">
      <c r="A880" s="17"/>
      <c r="B880" s="11"/>
      <c r="C880" s="17"/>
      <c r="D880" s="17"/>
      <c r="E880" s="17"/>
      <c r="F880" s="17"/>
      <c r="G880" s="17"/>
      <c r="H880" s="17"/>
      <c r="I880" s="658"/>
      <c r="J880" s="17"/>
      <c r="K880" s="17"/>
      <c r="L880" s="17"/>
      <c r="M880" s="659"/>
      <c r="N880" s="657"/>
      <c r="O880" s="17"/>
      <c r="P880" s="658"/>
      <c r="Q880" s="659"/>
      <c r="R880" s="17"/>
      <c r="S880" s="660"/>
      <c r="T880" s="658"/>
      <c r="U880" s="658"/>
      <c r="V880" s="658"/>
      <c r="W880" s="17"/>
    </row>
    <row r="881">
      <c r="A881" s="17"/>
      <c r="B881" s="11"/>
      <c r="C881" s="17"/>
      <c r="D881" s="17"/>
      <c r="E881" s="17"/>
      <c r="F881" s="17"/>
      <c r="G881" s="17"/>
      <c r="H881" s="17"/>
      <c r="I881" s="658"/>
      <c r="J881" s="17"/>
      <c r="K881" s="17"/>
      <c r="L881" s="17"/>
      <c r="M881" s="659"/>
      <c r="N881" s="657"/>
      <c r="O881" s="17"/>
      <c r="P881" s="658"/>
      <c r="Q881" s="659"/>
      <c r="R881" s="17"/>
      <c r="S881" s="660"/>
      <c r="T881" s="658"/>
      <c r="U881" s="658"/>
      <c r="V881" s="658"/>
      <c r="W881" s="17"/>
    </row>
    <row r="882">
      <c r="A882" s="17"/>
      <c r="B882" s="11"/>
      <c r="C882" s="17"/>
      <c r="D882" s="17"/>
      <c r="E882" s="17"/>
      <c r="F882" s="17"/>
      <c r="G882" s="17"/>
      <c r="H882" s="17"/>
      <c r="I882" s="658"/>
      <c r="J882" s="17"/>
      <c r="K882" s="17"/>
      <c r="L882" s="17"/>
      <c r="M882" s="659"/>
      <c r="N882" s="657"/>
      <c r="O882" s="17"/>
      <c r="P882" s="658"/>
      <c r="Q882" s="659"/>
      <c r="R882" s="17"/>
      <c r="S882" s="660"/>
      <c r="T882" s="658"/>
      <c r="U882" s="658"/>
      <c r="V882" s="658"/>
      <c r="W882" s="17"/>
    </row>
    <row r="883">
      <c r="A883" s="17"/>
      <c r="B883" s="11"/>
      <c r="C883" s="17"/>
      <c r="D883" s="17"/>
      <c r="E883" s="17"/>
      <c r="F883" s="17"/>
      <c r="G883" s="17"/>
      <c r="H883" s="17"/>
      <c r="I883" s="658"/>
      <c r="J883" s="17"/>
      <c r="K883" s="17"/>
      <c r="L883" s="17"/>
      <c r="M883" s="659"/>
      <c r="N883" s="657"/>
      <c r="O883" s="17"/>
      <c r="P883" s="658"/>
      <c r="Q883" s="659"/>
      <c r="R883" s="17"/>
      <c r="S883" s="660"/>
      <c r="T883" s="658"/>
      <c r="U883" s="658"/>
      <c r="V883" s="658"/>
      <c r="W883" s="17"/>
    </row>
    <row r="884">
      <c r="A884" s="17"/>
      <c r="B884" s="11"/>
      <c r="C884" s="17"/>
      <c r="D884" s="17"/>
      <c r="E884" s="17"/>
      <c r="F884" s="17"/>
      <c r="G884" s="17"/>
      <c r="H884" s="17"/>
      <c r="I884" s="658"/>
      <c r="J884" s="17"/>
      <c r="K884" s="17"/>
      <c r="L884" s="17"/>
      <c r="M884" s="659"/>
      <c r="N884" s="657"/>
      <c r="O884" s="17"/>
      <c r="P884" s="658"/>
      <c r="Q884" s="659"/>
      <c r="R884" s="17"/>
      <c r="S884" s="660"/>
      <c r="T884" s="658"/>
      <c r="U884" s="658"/>
      <c r="V884" s="658"/>
      <c r="W884" s="17"/>
    </row>
    <row r="885">
      <c r="A885" s="17"/>
      <c r="B885" s="11"/>
      <c r="C885" s="17"/>
      <c r="D885" s="17"/>
      <c r="E885" s="17"/>
      <c r="F885" s="17"/>
      <c r="G885" s="17"/>
      <c r="H885" s="17"/>
      <c r="I885" s="658"/>
      <c r="J885" s="17"/>
      <c r="K885" s="17"/>
      <c r="L885" s="17"/>
      <c r="M885" s="659"/>
      <c r="N885" s="657"/>
      <c r="O885" s="17"/>
      <c r="P885" s="658"/>
      <c r="Q885" s="659"/>
      <c r="R885" s="17"/>
      <c r="S885" s="660"/>
      <c r="T885" s="658"/>
      <c r="U885" s="658"/>
      <c r="V885" s="658"/>
      <c r="W885" s="17"/>
    </row>
    <row r="886">
      <c r="A886" s="17"/>
      <c r="B886" s="11"/>
      <c r="C886" s="17"/>
      <c r="D886" s="17"/>
      <c r="E886" s="17"/>
      <c r="F886" s="17"/>
      <c r="G886" s="17"/>
      <c r="H886" s="17"/>
      <c r="I886" s="658"/>
      <c r="J886" s="17"/>
      <c r="K886" s="17"/>
      <c r="L886" s="17"/>
      <c r="M886" s="659"/>
      <c r="N886" s="657"/>
      <c r="O886" s="17"/>
      <c r="P886" s="658"/>
      <c r="Q886" s="659"/>
      <c r="R886" s="17"/>
      <c r="S886" s="660"/>
      <c r="T886" s="658"/>
      <c r="U886" s="658"/>
      <c r="V886" s="658"/>
      <c r="W886" s="17"/>
    </row>
    <row r="887">
      <c r="A887" s="17"/>
      <c r="B887" s="11"/>
      <c r="C887" s="17"/>
      <c r="D887" s="17"/>
      <c r="E887" s="17"/>
      <c r="F887" s="17"/>
      <c r="G887" s="17"/>
      <c r="H887" s="17"/>
      <c r="I887" s="658"/>
      <c r="J887" s="17"/>
      <c r="K887" s="17"/>
      <c r="L887" s="17"/>
      <c r="M887" s="659"/>
      <c r="N887" s="657"/>
      <c r="O887" s="17"/>
      <c r="P887" s="658"/>
      <c r="Q887" s="659"/>
      <c r="R887" s="17"/>
      <c r="S887" s="660"/>
      <c r="T887" s="658"/>
      <c r="U887" s="658"/>
      <c r="V887" s="658"/>
      <c r="W887" s="17"/>
    </row>
    <row r="888">
      <c r="A888" s="17"/>
      <c r="B888" s="11"/>
      <c r="C888" s="17"/>
      <c r="D888" s="17"/>
      <c r="E888" s="17"/>
      <c r="F888" s="17"/>
      <c r="G888" s="17"/>
      <c r="H888" s="17"/>
      <c r="I888" s="658"/>
      <c r="J888" s="17"/>
      <c r="K888" s="17"/>
      <c r="L888" s="17"/>
      <c r="M888" s="659"/>
      <c r="N888" s="657"/>
      <c r="O888" s="17"/>
      <c r="P888" s="658"/>
      <c r="Q888" s="659"/>
      <c r="R888" s="17"/>
      <c r="S888" s="660"/>
      <c r="T888" s="658"/>
      <c r="U888" s="658"/>
      <c r="V888" s="658"/>
      <c r="W888" s="17"/>
    </row>
    <row r="889">
      <c r="A889" s="17"/>
      <c r="B889" s="11"/>
      <c r="C889" s="17"/>
      <c r="D889" s="17"/>
      <c r="E889" s="17"/>
      <c r="F889" s="17"/>
      <c r="G889" s="17"/>
      <c r="H889" s="17"/>
      <c r="I889" s="658"/>
      <c r="J889" s="17"/>
      <c r="K889" s="17"/>
      <c r="L889" s="17"/>
      <c r="M889" s="659"/>
      <c r="N889" s="657"/>
      <c r="O889" s="17"/>
      <c r="P889" s="658"/>
      <c r="Q889" s="659"/>
      <c r="R889" s="17"/>
      <c r="S889" s="660"/>
      <c r="T889" s="658"/>
      <c r="U889" s="658"/>
      <c r="V889" s="658"/>
      <c r="W889" s="17"/>
    </row>
    <row r="890">
      <c r="A890" s="17"/>
      <c r="B890" s="11"/>
      <c r="C890" s="17"/>
      <c r="D890" s="17"/>
      <c r="E890" s="17"/>
      <c r="F890" s="17"/>
      <c r="G890" s="17"/>
      <c r="H890" s="17"/>
      <c r="I890" s="658"/>
      <c r="J890" s="17"/>
      <c r="K890" s="17"/>
      <c r="L890" s="17"/>
      <c r="M890" s="659"/>
      <c r="N890" s="657"/>
      <c r="O890" s="17"/>
      <c r="P890" s="658"/>
      <c r="Q890" s="659"/>
      <c r="R890" s="17"/>
      <c r="S890" s="660"/>
      <c r="T890" s="658"/>
      <c r="U890" s="658"/>
      <c r="V890" s="658"/>
      <c r="W890" s="17"/>
    </row>
    <row r="891">
      <c r="A891" s="17"/>
      <c r="B891" s="11"/>
      <c r="C891" s="17"/>
      <c r="D891" s="17"/>
      <c r="E891" s="17"/>
      <c r="F891" s="17"/>
      <c r="G891" s="17"/>
      <c r="H891" s="17"/>
      <c r="I891" s="658"/>
      <c r="J891" s="17"/>
      <c r="K891" s="17"/>
      <c r="L891" s="17"/>
      <c r="M891" s="659"/>
      <c r="N891" s="657"/>
      <c r="O891" s="17"/>
      <c r="P891" s="658"/>
      <c r="Q891" s="659"/>
      <c r="R891" s="17"/>
      <c r="S891" s="660"/>
      <c r="T891" s="658"/>
      <c r="U891" s="658"/>
      <c r="V891" s="658"/>
      <c r="W891" s="17"/>
    </row>
    <row r="892">
      <c r="A892" s="17"/>
      <c r="B892" s="11"/>
      <c r="C892" s="17"/>
      <c r="D892" s="17"/>
      <c r="E892" s="17"/>
      <c r="F892" s="17"/>
      <c r="G892" s="17"/>
      <c r="H892" s="17"/>
      <c r="I892" s="658"/>
      <c r="J892" s="17"/>
      <c r="K892" s="17"/>
      <c r="L892" s="17"/>
      <c r="M892" s="659"/>
      <c r="N892" s="657"/>
      <c r="O892" s="17"/>
      <c r="P892" s="658"/>
      <c r="Q892" s="659"/>
      <c r="R892" s="17"/>
      <c r="S892" s="660"/>
      <c r="T892" s="658"/>
      <c r="U892" s="658"/>
      <c r="V892" s="658"/>
      <c r="W892" s="17"/>
    </row>
    <row r="893">
      <c r="A893" s="17"/>
      <c r="B893" s="11"/>
      <c r="C893" s="17"/>
      <c r="D893" s="17"/>
      <c r="E893" s="17"/>
      <c r="F893" s="17"/>
      <c r="G893" s="17"/>
      <c r="H893" s="17"/>
      <c r="I893" s="658"/>
      <c r="J893" s="17"/>
      <c r="K893" s="17"/>
      <c r="L893" s="17"/>
      <c r="M893" s="659"/>
      <c r="N893" s="657"/>
      <c r="O893" s="17"/>
      <c r="P893" s="658"/>
      <c r="Q893" s="659"/>
      <c r="R893" s="17"/>
      <c r="S893" s="660"/>
      <c r="T893" s="658"/>
      <c r="U893" s="658"/>
      <c r="V893" s="658"/>
      <c r="W893" s="17"/>
    </row>
    <row r="894">
      <c r="A894" s="17"/>
      <c r="B894" s="11"/>
      <c r="C894" s="17"/>
      <c r="D894" s="17"/>
      <c r="E894" s="17"/>
      <c r="F894" s="17"/>
      <c r="G894" s="17"/>
      <c r="H894" s="17"/>
      <c r="I894" s="658"/>
      <c r="J894" s="17"/>
      <c r="K894" s="17"/>
      <c r="L894" s="17"/>
      <c r="M894" s="659"/>
      <c r="N894" s="657"/>
      <c r="O894" s="17"/>
      <c r="P894" s="658"/>
      <c r="Q894" s="659"/>
      <c r="R894" s="17"/>
      <c r="S894" s="660"/>
      <c r="T894" s="658"/>
      <c r="U894" s="658"/>
      <c r="V894" s="658"/>
      <c r="W894" s="17"/>
    </row>
    <row r="895">
      <c r="A895" s="17"/>
      <c r="B895" s="11"/>
      <c r="C895" s="17"/>
      <c r="D895" s="17"/>
      <c r="E895" s="17"/>
      <c r="F895" s="17"/>
      <c r="G895" s="17"/>
      <c r="H895" s="17"/>
      <c r="I895" s="658"/>
      <c r="J895" s="17"/>
      <c r="K895" s="17"/>
      <c r="L895" s="17"/>
      <c r="M895" s="659"/>
      <c r="N895" s="657"/>
      <c r="O895" s="17"/>
      <c r="P895" s="658"/>
      <c r="Q895" s="659"/>
      <c r="R895" s="17"/>
      <c r="S895" s="660"/>
      <c r="T895" s="658"/>
      <c r="U895" s="658"/>
      <c r="V895" s="658"/>
      <c r="W895" s="17"/>
    </row>
    <row r="896">
      <c r="A896" s="17"/>
      <c r="B896" s="11"/>
      <c r="C896" s="17"/>
      <c r="D896" s="17"/>
      <c r="E896" s="17"/>
      <c r="F896" s="17"/>
      <c r="G896" s="17"/>
      <c r="H896" s="17"/>
      <c r="I896" s="658"/>
      <c r="J896" s="17"/>
      <c r="K896" s="17"/>
      <c r="L896" s="17"/>
      <c r="M896" s="659"/>
      <c r="N896" s="657"/>
      <c r="O896" s="17"/>
      <c r="P896" s="658"/>
      <c r="Q896" s="659"/>
      <c r="R896" s="17"/>
      <c r="S896" s="660"/>
      <c r="T896" s="658"/>
      <c r="U896" s="658"/>
      <c r="V896" s="658"/>
      <c r="W896" s="17"/>
    </row>
    <row r="897">
      <c r="A897" s="17"/>
      <c r="B897" s="11"/>
      <c r="C897" s="17"/>
      <c r="D897" s="17"/>
      <c r="E897" s="17"/>
      <c r="F897" s="17"/>
      <c r="G897" s="17"/>
      <c r="H897" s="17"/>
      <c r="I897" s="658"/>
      <c r="J897" s="17"/>
      <c r="K897" s="17"/>
      <c r="L897" s="17"/>
      <c r="M897" s="659"/>
      <c r="N897" s="657"/>
      <c r="O897" s="17"/>
      <c r="P897" s="658"/>
      <c r="Q897" s="659"/>
      <c r="R897" s="17"/>
      <c r="S897" s="660"/>
      <c r="T897" s="658"/>
      <c r="U897" s="658"/>
      <c r="V897" s="658"/>
      <c r="W897" s="17"/>
    </row>
    <row r="898">
      <c r="A898" s="17"/>
      <c r="B898" s="11"/>
      <c r="C898" s="17"/>
      <c r="D898" s="17"/>
      <c r="E898" s="17"/>
      <c r="F898" s="17"/>
      <c r="G898" s="17"/>
      <c r="H898" s="17"/>
      <c r="I898" s="658"/>
      <c r="J898" s="17"/>
      <c r="K898" s="17"/>
      <c r="L898" s="17"/>
      <c r="M898" s="659"/>
      <c r="N898" s="657"/>
      <c r="O898" s="17"/>
      <c r="P898" s="658"/>
      <c r="Q898" s="659"/>
      <c r="R898" s="17"/>
      <c r="S898" s="660"/>
      <c r="T898" s="658"/>
      <c r="U898" s="658"/>
      <c r="V898" s="658"/>
      <c r="W898" s="17"/>
    </row>
    <row r="899">
      <c r="A899" s="17"/>
      <c r="B899" s="11"/>
      <c r="C899" s="17"/>
      <c r="D899" s="17"/>
      <c r="E899" s="17"/>
      <c r="F899" s="17"/>
      <c r="G899" s="17"/>
      <c r="H899" s="17"/>
      <c r="I899" s="658"/>
      <c r="J899" s="17"/>
      <c r="K899" s="17"/>
      <c r="L899" s="17"/>
      <c r="M899" s="659"/>
      <c r="N899" s="657"/>
      <c r="O899" s="17"/>
      <c r="P899" s="658"/>
      <c r="Q899" s="659"/>
      <c r="R899" s="17"/>
      <c r="S899" s="660"/>
      <c r="T899" s="658"/>
      <c r="U899" s="658"/>
      <c r="V899" s="658"/>
      <c r="W899" s="17"/>
    </row>
    <row r="900">
      <c r="A900" s="17"/>
      <c r="B900" s="11"/>
      <c r="C900" s="17"/>
      <c r="D900" s="17"/>
      <c r="E900" s="17"/>
      <c r="F900" s="17"/>
      <c r="G900" s="17"/>
      <c r="H900" s="17"/>
      <c r="I900" s="658"/>
      <c r="J900" s="17"/>
      <c r="K900" s="17"/>
      <c r="L900" s="17"/>
      <c r="M900" s="659"/>
      <c r="N900" s="657"/>
      <c r="O900" s="17"/>
      <c r="P900" s="658"/>
      <c r="Q900" s="659"/>
      <c r="R900" s="17"/>
      <c r="S900" s="660"/>
      <c r="T900" s="658"/>
      <c r="U900" s="658"/>
      <c r="V900" s="658"/>
      <c r="W900" s="17"/>
    </row>
    <row r="901">
      <c r="A901" s="17"/>
      <c r="B901" s="11"/>
      <c r="C901" s="17"/>
      <c r="D901" s="17"/>
      <c r="E901" s="17"/>
      <c r="F901" s="17"/>
      <c r="G901" s="17"/>
      <c r="H901" s="17"/>
      <c r="I901" s="658"/>
      <c r="J901" s="17"/>
      <c r="K901" s="17"/>
      <c r="L901" s="17"/>
      <c r="M901" s="659"/>
      <c r="N901" s="657"/>
      <c r="O901" s="17"/>
      <c r="P901" s="658"/>
      <c r="Q901" s="659"/>
      <c r="R901" s="17"/>
      <c r="S901" s="660"/>
      <c r="T901" s="658"/>
      <c r="U901" s="658"/>
      <c r="V901" s="658"/>
      <c r="W901" s="17"/>
    </row>
    <row r="902">
      <c r="A902" s="17"/>
      <c r="B902" s="11"/>
      <c r="C902" s="17"/>
      <c r="D902" s="17"/>
      <c r="E902" s="17"/>
      <c r="F902" s="17"/>
      <c r="G902" s="17"/>
      <c r="H902" s="17"/>
      <c r="I902" s="658"/>
      <c r="J902" s="17"/>
      <c r="K902" s="17"/>
      <c r="L902" s="17"/>
      <c r="M902" s="659"/>
      <c r="N902" s="657"/>
      <c r="O902" s="17"/>
      <c r="P902" s="658"/>
      <c r="Q902" s="659"/>
      <c r="R902" s="17"/>
      <c r="S902" s="660"/>
      <c r="T902" s="658"/>
      <c r="U902" s="658"/>
      <c r="V902" s="658"/>
      <c r="W902" s="17"/>
    </row>
    <row r="903">
      <c r="A903" s="17"/>
      <c r="B903" s="11"/>
      <c r="C903" s="17"/>
      <c r="D903" s="17"/>
      <c r="E903" s="17"/>
      <c r="F903" s="17"/>
      <c r="G903" s="17"/>
      <c r="H903" s="17"/>
      <c r="I903" s="658"/>
      <c r="J903" s="17"/>
      <c r="K903" s="17"/>
      <c r="L903" s="17"/>
      <c r="M903" s="659"/>
      <c r="N903" s="657"/>
      <c r="O903" s="17"/>
      <c r="P903" s="658"/>
      <c r="Q903" s="659"/>
      <c r="R903" s="17"/>
      <c r="S903" s="660"/>
      <c r="T903" s="658"/>
      <c r="U903" s="658"/>
      <c r="V903" s="658"/>
      <c r="W903" s="17"/>
    </row>
    <row r="904">
      <c r="A904" s="17"/>
      <c r="B904" s="11"/>
      <c r="C904" s="17"/>
      <c r="D904" s="17"/>
      <c r="E904" s="17"/>
      <c r="F904" s="17"/>
      <c r="G904" s="17"/>
      <c r="H904" s="17"/>
      <c r="I904" s="658"/>
      <c r="J904" s="17"/>
      <c r="K904" s="17"/>
      <c r="L904" s="17"/>
      <c r="M904" s="659"/>
      <c r="N904" s="657"/>
      <c r="O904" s="17"/>
      <c r="P904" s="658"/>
      <c r="Q904" s="659"/>
      <c r="R904" s="17"/>
      <c r="S904" s="660"/>
      <c r="T904" s="658"/>
      <c r="U904" s="658"/>
      <c r="V904" s="658"/>
      <c r="W904" s="17"/>
    </row>
    <row r="905">
      <c r="A905" s="17"/>
      <c r="B905" s="11"/>
      <c r="C905" s="17"/>
      <c r="D905" s="17"/>
      <c r="E905" s="17"/>
      <c r="F905" s="17"/>
      <c r="G905" s="17"/>
      <c r="H905" s="17"/>
      <c r="I905" s="658"/>
      <c r="J905" s="17"/>
      <c r="K905" s="17"/>
      <c r="L905" s="17"/>
      <c r="M905" s="659"/>
      <c r="N905" s="657"/>
      <c r="O905" s="17"/>
      <c r="P905" s="658"/>
      <c r="Q905" s="659"/>
      <c r="R905" s="17"/>
      <c r="S905" s="660"/>
      <c r="T905" s="658"/>
      <c r="U905" s="658"/>
      <c r="V905" s="658"/>
      <c r="W905" s="17"/>
    </row>
    <row r="906">
      <c r="A906" s="17"/>
      <c r="B906" s="11"/>
      <c r="C906" s="17"/>
      <c r="D906" s="17"/>
      <c r="E906" s="17"/>
      <c r="F906" s="17"/>
      <c r="G906" s="17"/>
      <c r="H906" s="17"/>
      <c r="I906" s="658"/>
      <c r="J906" s="17"/>
      <c r="K906" s="17"/>
      <c r="L906" s="17"/>
      <c r="M906" s="659"/>
      <c r="N906" s="657"/>
      <c r="O906" s="17"/>
      <c r="P906" s="658"/>
      <c r="Q906" s="659"/>
      <c r="R906" s="17"/>
      <c r="S906" s="660"/>
      <c r="T906" s="658"/>
      <c r="U906" s="658"/>
      <c r="V906" s="658"/>
      <c r="W906" s="17"/>
    </row>
    <row r="907">
      <c r="A907" s="17"/>
      <c r="B907" s="11"/>
      <c r="C907" s="17"/>
      <c r="D907" s="17"/>
      <c r="E907" s="17"/>
      <c r="F907" s="17"/>
      <c r="G907" s="17"/>
      <c r="H907" s="17"/>
      <c r="I907" s="658"/>
      <c r="J907" s="17"/>
      <c r="K907" s="17"/>
      <c r="L907" s="17"/>
      <c r="M907" s="659"/>
      <c r="N907" s="657"/>
      <c r="O907" s="17"/>
      <c r="P907" s="658"/>
      <c r="Q907" s="659"/>
      <c r="R907" s="17"/>
      <c r="S907" s="660"/>
      <c r="T907" s="658"/>
      <c r="U907" s="658"/>
      <c r="V907" s="658"/>
      <c r="W907" s="17"/>
    </row>
    <row r="908">
      <c r="A908" s="17"/>
      <c r="B908" s="11"/>
      <c r="C908" s="17"/>
      <c r="D908" s="17"/>
      <c r="E908" s="17"/>
      <c r="F908" s="17"/>
      <c r="G908" s="17"/>
      <c r="H908" s="17"/>
      <c r="I908" s="658"/>
      <c r="J908" s="17"/>
      <c r="K908" s="17"/>
      <c r="L908" s="17"/>
      <c r="M908" s="659"/>
      <c r="N908" s="657"/>
      <c r="O908" s="17"/>
      <c r="P908" s="658"/>
      <c r="Q908" s="659"/>
      <c r="R908" s="17"/>
      <c r="S908" s="660"/>
      <c r="T908" s="658"/>
      <c r="U908" s="658"/>
      <c r="V908" s="658"/>
      <c r="W908" s="17"/>
    </row>
    <row r="909">
      <c r="A909" s="17"/>
      <c r="B909" s="11"/>
      <c r="C909" s="17"/>
      <c r="D909" s="17"/>
      <c r="E909" s="17"/>
      <c r="F909" s="17"/>
      <c r="G909" s="17"/>
      <c r="H909" s="17"/>
      <c r="I909" s="658"/>
      <c r="J909" s="17"/>
      <c r="K909" s="17"/>
      <c r="L909" s="17"/>
      <c r="M909" s="659"/>
      <c r="N909" s="657"/>
      <c r="O909" s="17"/>
      <c r="P909" s="658"/>
      <c r="Q909" s="659"/>
      <c r="R909" s="17"/>
      <c r="S909" s="660"/>
      <c r="T909" s="658"/>
      <c r="U909" s="658"/>
      <c r="V909" s="658"/>
      <c r="W909" s="17"/>
    </row>
    <row r="910">
      <c r="A910" s="17"/>
      <c r="B910" s="11"/>
      <c r="C910" s="17"/>
      <c r="D910" s="17"/>
      <c r="E910" s="17"/>
      <c r="F910" s="17"/>
      <c r="G910" s="17"/>
      <c r="H910" s="17"/>
      <c r="I910" s="658"/>
      <c r="J910" s="17"/>
      <c r="K910" s="17"/>
      <c r="L910" s="17"/>
      <c r="M910" s="659"/>
      <c r="N910" s="657"/>
      <c r="O910" s="17"/>
      <c r="P910" s="658"/>
      <c r="Q910" s="659"/>
      <c r="R910" s="17"/>
      <c r="S910" s="660"/>
      <c r="T910" s="658"/>
      <c r="U910" s="658"/>
      <c r="V910" s="658"/>
      <c r="W910" s="17"/>
    </row>
    <row r="911">
      <c r="A911" s="17"/>
      <c r="B911" s="11"/>
      <c r="C911" s="17"/>
      <c r="D911" s="17"/>
      <c r="E911" s="17"/>
      <c r="F911" s="17"/>
      <c r="G911" s="17"/>
      <c r="H911" s="17"/>
      <c r="I911" s="658"/>
      <c r="J911" s="17"/>
      <c r="K911" s="17"/>
      <c r="L911" s="17"/>
      <c r="M911" s="659"/>
      <c r="N911" s="657"/>
      <c r="O911" s="17"/>
      <c r="P911" s="658"/>
      <c r="Q911" s="659"/>
      <c r="R911" s="17"/>
      <c r="S911" s="660"/>
      <c r="T911" s="658"/>
      <c r="U911" s="658"/>
      <c r="V911" s="658"/>
      <c r="W911" s="17"/>
    </row>
    <row r="912">
      <c r="A912" s="17"/>
      <c r="B912" s="11"/>
      <c r="C912" s="17"/>
      <c r="D912" s="17"/>
      <c r="E912" s="17"/>
      <c r="F912" s="17"/>
      <c r="G912" s="17"/>
      <c r="H912" s="17"/>
      <c r="I912" s="658"/>
      <c r="J912" s="17"/>
      <c r="K912" s="17"/>
      <c r="L912" s="17"/>
      <c r="M912" s="659"/>
      <c r="N912" s="657"/>
      <c r="O912" s="17"/>
      <c r="P912" s="658"/>
      <c r="Q912" s="659"/>
      <c r="R912" s="17"/>
      <c r="S912" s="660"/>
      <c r="T912" s="658"/>
      <c r="U912" s="658"/>
      <c r="V912" s="658"/>
      <c r="W912" s="17"/>
    </row>
    <row r="913">
      <c r="A913" s="17"/>
      <c r="B913" s="11"/>
      <c r="C913" s="17"/>
      <c r="D913" s="17"/>
      <c r="E913" s="17"/>
      <c r="F913" s="17"/>
      <c r="G913" s="17"/>
      <c r="H913" s="17"/>
      <c r="I913" s="658"/>
      <c r="J913" s="17"/>
      <c r="K913" s="17"/>
      <c r="L913" s="17"/>
      <c r="M913" s="659"/>
      <c r="N913" s="657"/>
      <c r="O913" s="17"/>
      <c r="P913" s="658"/>
      <c r="Q913" s="659"/>
      <c r="R913" s="17"/>
      <c r="S913" s="660"/>
      <c r="T913" s="658"/>
      <c r="U913" s="658"/>
      <c r="V913" s="658"/>
      <c r="W913" s="17"/>
    </row>
    <row r="914">
      <c r="A914" s="17"/>
      <c r="B914" s="11"/>
      <c r="C914" s="17"/>
      <c r="D914" s="17"/>
      <c r="E914" s="17"/>
      <c r="F914" s="17"/>
      <c r="G914" s="17"/>
      <c r="H914" s="17"/>
      <c r="I914" s="658"/>
      <c r="J914" s="17"/>
      <c r="K914" s="17"/>
      <c r="L914" s="17"/>
      <c r="M914" s="659"/>
      <c r="N914" s="657"/>
      <c r="O914" s="17"/>
      <c r="P914" s="658"/>
      <c r="Q914" s="659"/>
      <c r="R914" s="17"/>
      <c r="S914" s="660"/>
      <c r="T914" s="658"/>
      <c r="U914" s="658"/>
      <c r="V914" s="658"/>
      <c r="W914" s="17"/>
    </row>
    <row r="915">
      <c r="A915" s="17"/>
      <c r="B915" s="11"/>
      <c r="C915" s="17"/>
      <c r="D915" s="17"/>
      <c r="E915" s="17"/>
      <c r="F915" s="17"/>
      <c r="G915" s="17"/>
      <c r="H915" s="17"/>
      <c r="I915" s="658"/>
      <c r="J915" s="17"/>
      <c r="K915" s="17"/>
      <c r="L915" s="17"/>
      <c r="M915" s="659"/>
      <c r="N915" s="657"/>
      <c r="O915" s="17"/>
      <c r="P915" s="658"/>
      <c r="Q915" s="659"/>
      <c r="R915" s="17"/>
      <c r="S915" s="660"/>
      <c r="T915" s="658"/>
      <c r="U915" s="658"/>
      <c r="V915" s="658"/>
      <c r="W915" s="17"/>
    </row>
    <row r="916">
      <c r="A916" s="17"/>
      <c r="B916" s="11"/>
      <c r="C916" s="17"/>
      <c r="D916" s="17"/>
      <c r="E916" s="17"/>
      <c r="F916" s="17"/>
      <c r="G916" s="17"/>
      <c r="H916" s="17"/>
      <c r="I916" s="658"/>
      <c r="J916" s="17"/>
      <c r="K916" s="17"/>
      <c r="L916" s="17"/>
      <c r="M916" s="659"/>
      <c r="N916" s="657"/>
      <c r="O916" s="17"/>
      <c r="P916" s="658"/>
      <c r="Q916" s="659"/>
      <c r="R916" s="17"/>
      <c r="S916" s="660"/>
      <c r="T916" s="658"/>
      <c r="U916" s="658"/>
      <c r="V916" s="658"/>
      <c r="W916" s="17"/>
    </row>
    <row r="917">
      <c r="A917" s="17"/>
      <c r="B917" s="11"/>
      <c r="C917" s="17"/>
      <c r="D917" s="17"/>
      <c r="E917" s="17"/>
      <c r="F917" s="17"/>
      <c r="G917" s="17"/>
      <c r="H917" s="17"/>
      <c r="I917" s="658"/>
      <c r="J917" s="17"/>
      <c r="K917" s="17"/>
      <c r="L917" s="17"/>
      <c r="M917" s="659"/>
      <c r="N917" s="657"/>
      <c r="O917" s="17"/>
      <c r="P917" s="658"/>
      <c r="Q917" s="659"/>
      <c r="R917" s="17"/>
      <c r="S917" s="660"/>
      <c r="T917" s="658"/>
      <c r="U917" s="658"/>
      <c r="V917" s="658"/>
      <c r="W917" s="17"/>
    </row>
    <row r="918">
      <c r="A918" s="17"/>
      <c r="B918" s="11"/>
      <c r="C918" s="17"/>
      <c r="D918" s="17"/>
      <c r="E918" s="17"/>
      <c r="F918" s="17"/>
      <c r="G918" s="17"/>
      <c r="H918" s="17"/>
      <c r="I918" s="658"/>
      <c r="J918" s="17"/>
      <c r="K918" s="17"/>
      <c r="L918" s="17"/>
      <c r="M918" s="659"/>
      <c r="N918" s="657"/>
      <c r="O918" s="17"/>
      <c r="P918" s="658"/>
      <c r="Q918" s="659"/>
      <c r="R918" s="17"/>
      <c r="S918" s="660"/>
      <c r="T918" s="658"/>
      <c r="U918" s="658"/>
      <c r="V918" s="658"/>
      <c r="W918" s="17"/>
    </row>
    <row r="919">
      <c r="A919" s="17"/>
      <c r="B919" s="11"/>
      <c r="C919" s="17"/>
      <c r="D919" s="17"/>
      <c r="E919" s="17"/>
      <c r="F919" s="17"/>
      <c r="G919" s="17"/>
      <c r="H919" s="17"/>
      <c r="I919" s="658"/>
      <c r="J919" s="17"/>
      <c r="K919" s="17"/>
      <c r="L919" s="17"/>
      <c r="M919" s="659"/>
      <c r="N919" s="657"/>
      <c r="O919" s="17"/>
      <c r="P919" s="658"/>
      <c r="Q919" s="659"/>
      <c r="R919" s="17"/>
      <c r="S919" s="660"/>
      <c r="T919" s="658"/>
      <c r="U919" s="658"/>
      <c r="V919" s="658"/>
      <c r="W919" s="17"/>
    </row>
    <row r="920">
      <c r="A920" s="17"/>
      <c r="B920" s="11"/>
      <c r="C920" s="17"/>
      <c r="D920" s="17"/>
      <c r="E920" s="17"/>
      <c r="F920" s="17"/>
      <c r="G920" s="17"/>
      <c r="H920" s="17"/>
      <c r="I920" s="658"/>
      <c r="J920" s="17"/>
      <c r="K920" s="17"/>
      <c r="L920" s="17"/>
      <c r="M920" s="659"/>
      <c r="N920" s="657"/>
      <c r="O920" s="17"/>
      <c r="P920" s="658"/>
      <c r="Q920" s="659"/>
      <c r="R920" s="17"/>
      <c r="S920" s="660"/>
      <c r="T920" s="658"/>
      <c r="U920" s="658"/>
      <c r="V920" s="658"/>
      <c r="W920" s="17"/>
    </row>
    <row r="921">
      <c r="A921" s="17"/>
      <c r="B921" s="11"/>
      <c r="C921" s="17"/>
      <c r="D921" s="17"/>
      <c r="E921" s="17"/>
      <c r="F921" s="17"/>
      <c r="G921" s="17"/>
      <c r="H921" s="17"/>
      <c r="I921" s="658"/>
      <c r="J921" s="17"/>
      <c r="K921" s="17"/>
      <c r="L921" s="17"/>
      <c r="M921" s="659"/>
      <c r="N921" s="657"/>
      <c r="O921" s="17"/>
      <c r="P921" s="658"/>
      <c r="Q921" s="659"/>
      <c r="R921" s="17"/>
      <c r="S921" s="660"/>
      <c r="T921" s="658"/>
      <c r="U921" s="658"/>
      <c r="V921" s="658"/>
      <c r="W921" s="17"/>
    </row>
    <row r="922">
      <c r="A922" s="17"/>
      <c r="B922" s="11"/>
      <c r="C922" s="17"/>
      <c r="D922" s="17"/>
      <c r="E922" s="17"/>
      <c r="F922" s="17"/>
      <c r="G922" s="17"/>
      <c r="H922" s="17"/>
      <c r="I922" s="658"/>
      <c r="J922" s="17"/>
      <c r="K922" s="17"/>
      <c r="L922" s="17"/>
      <c r="M922" s="659"/>
      <c r="N922" s="657"/>
      <c r="O922" s="17"/>
      <c r="P922" s="658"/>
      <c r="Q922" s="659"/>
      <c r="R922" s="17"/>
      <c r="S922" s="660"/>
      <c r="T922" s="658"/>
      <c r="U922" s="658"/>
      <c r="V922" s="658"/>
      <c r="W922" s="17"/>
    </row>
    <row r="923">
      <c r="A923" s="17"/>
      <c r="B923" s="11"/>
      <c r="C923" s="17"/>
      <c r="D923" s="17"/>
      <c r="E923" s="17"/>
      <c r="F923" s="17"/>
      <c r="G923" s="17"/>
      <c r="H923" s="17"/>
      <c r="I923" s="658"/>
      <c r="J923" s="17"/>
      <c r="K923" s="17"/>
      <c r="L923" s="17"/>
      <c r="M923" s="659"/>
      <c r="N923" s="657"/>
      <c r="O923" s="17"/>
      <c r="P923" s="658"/>
      <c r="Q923" s="659"/>
      <c r="R923" s="17"/>
      <c r="S923" s="660"/>
      <c r="T923" s="658"/>
      <c r="U923" s="658"/>
      <c r="V923" s="658"/>
      <c r="W923" s="17"/>
    </row>
    <row r="924">
      <c r="A924" s="17"/>
      <c r="B924" s="11"/>
      <c r="C924" s="17"/>
      <c r="D924" s="17"/>
      <c r="E924" s="17"/>
      <c r="F924" s="17"/>
      <c r="G924" s="17"/>
      <c r="H924" s="17"/>
      <c r="I924" s="658"/>
      <c r="J924" s="17"/>
      <c r="K924" s="17"/>
      <c r="L924" s="17"/>
      <c r="M924" s="659"/>
      <c r="N924" s="657"/>
      <c r="O924" s="17"/>
      <c r="P924" s="658"/>
      <c r="Q924" s="659"/>
      <c r="R924" s="17"/>
      <c r="S924" s="660"/>
      <c r="T924" s="658"/>
      <c r="U924" s="658"/>
      <c r="V924" s="658"/>
      <c r="W924" s="17"/>
    </row>
    <row r="925">
      <c r="A925" s="17"/>
      <c r="B925" s="11"/>
      <c r="C925" s="17"/>
      <c r="D925" s="17"/>
      <c r="E925" s="17"/>
      <c r="F925" s="17"/>
      <c r="G925" s="17"/>
      <c r="H925" s="17"/>
      <c r="I925" s="658"/>
      <c r="J925" s="17"/>
      <c r="K925" s="17"/>
      <c r="L925" s="17"/>
      <c r="M925" s="659"/>
      <c r="N925" s="657"/>
      <c r="O925" s="17"/>
      <c r="P925" s="658"/>
      <c r="Q925" s="659"/>
      <c r="R925" s="17"/>
      <c r="S925" s="660"/>
      <c r="T925" s="658"/>
      <c r="U925" s="658"/>
      <c r="V925" s="658"/>
      <c r="W925" s="17"/>
    </row>
    <row r="926">
      <c r="A926" s="17"/>
      <c r="B926" s="11"/>
      <c r="C926" s="17"/>
      <c r="D926" s="17"/>
      <c r="E926" s="17"/>
      <c r="F926" s="17"/>
      <c r="G926" s="17"/>
      <c r="H926" s="17"/>
      <c r="I926" s="658"/>
      <c r="J926" s="17"/>
      <c r="K926" s="17"/>
      <c r="L926" s="17"/>
      <c r="M926" s="659"/>
      <c r="N926" s="657"/>
      <c r="O926" s="17"/>
      <c r="P926" s="658"/>
      <c r="Q926" s="659"/>
      <c r="R926" s="17"/>
      <c r="S926" s="660"/>
      <c r="T926" s="658"/>
      <c r="U926" s="658"/>
      <c r="V926" s="658"/>
      <c r="W926" s="17"/>
    </row>
    <row r="927">
      <c r="A927" s="17"/>
      <c r="B927" s="11"/>
      <c r="C927" s="17"/>
      <c r="D927" s="17"/>
      <c r="E927" s="17"/>
      <c r="F927" s="17"/>
      <c r="G927" s="17"/>
      <c r="H927" s="17"/>
      <c r="I927" s="658"/>
      <c r="J927" s="17"/>
      <c r="K927" s="17"/>
      <c r="L927" s="17"/>
      <c r="M927" s="659"/>
      <c r="N927" s="657"/>
      <c r="O927" s="17"/>
      <c r="P927" s="658"/>
      <c r="Q927" s="659"/>
      <c r="R927" s="17"/>
      <c r="S927" s="660"/>
      <c r="T927" s="658"/>
      <c r="U927" s="658"/>
      <c r="V927" s="658"/>
      <c r="W927" s="17"/>
    </row>
    <row r="928">
      <c r="A928" s="17"/>
      <c r="B928" s="11"/>
      <c r="C928" s="17"/>
      <c r="D928" s="17"/>
      <c r="E928" s="17"/>
      <c r="F928" s="17"/>
      <c r="G928" s="17"/>
      <c r="H928" s="17"/>
      <c r="I928" s="658"/>
      <c r="J928" s="17"/>
      <c r="K928" s="17"/>
      <c r="L928" s="17"/>
      <c r="M928" s="659"/>
      <c r="N928" s="657"/>
      <c r="O928" s="17"/>
      <c r="P928" s="658"/>
      <c r="Q928" s="659"/>
      <c r="R928" s="17"/>
      <c r="S928" s="660"/>
      <c r="T928" s="658"/>
      <c r="U928" s="658"/>
      <c r="V928" s="658"/>
      <c r="W928" s="17"/>
    </row>
    <row r="929">
      <c r="A929" s="17"/>
      <c r="B929" s="11"/>
      <c r="C929" s="17"/>
      <c r="D929" s="17"/>
      <c r="E929" s="17"/>
      <c r="F929" s="17"/>
      <c r="G929" s="17"/>
      <c r="H929" s="17"/>
      <c r="I929" s="658"/>
      <c r="J929" s="17"/>
      <c r="K929" s="17"/>
      <c r="L929" s="17"/>
      <c r="M929" s="659"/>
      <c r="N929" s="657"/>
      <c r="O929" s="17"/>
      <c r="P929" s="658"/>
      <c r="Q929" s="659"/>
      <c r="R929" s="17"/>
      <c r="S929" s="660"/>
      <c r="T929" s="658"/>
      <c r="U929" s="658"/>
      <c r="V929" s="658"/>
      <c r="W929" s="17"/>
    </row>
    <row r="930">
      <c r="A930" s="17"/>
      <c r="B930" s="11"/>
      <c r="C930" s="17"/>
      <c r="D930" s="17"/>
      <c r="E930" s="17"/>
      <c r="F930" s="17"/>
      <c r="G930" s="17"/>
      <c r="H930" s="17"/>
      <c r="I930" s="658"/>
      <c r="J930" s="17"/>
      <c r="K930" s="17"/>
      <c r="L930" s="17"/>
      <c r="M930" s="659"/>
      <c r="N930" s="657"/>
      <c r="O930" s="17"/>
      <c r="P930" s="658"/>
      <c r="Q930" s="659"/>
      <c r="R930" s="17"/>
      <c r="S930" s="660"/>
      <c r="T930" s="658"/>
      <c r="U930" s="658"/>
      <c r="V930" s="658"/>
      <c r="W930" s="17"/>
    </row>
    <row r="931">
      <c r="A931" s="17"/>
      <c r="B931" s="11"/>
      <c r="C931" s="17"/>
      <c r="D931" s="17"/>
      <c r="E931" s="17"/>
      <c r="F931" s="17"/>
      <c r="G931" s="17"/>
      <c r="H931" s="17"/>
      <c r="I931" s="658"/>
      <c r="J931" s="17"/>
      <c r="K931" s="17"/>
      <c r="L931" s="17"/>
      <c r="M931" s="659"/>
      <c r="N931" s="657"/>
      <c r="O931" s="17"/>
      <c r="P931" s="658"/>
      <c r="Q931" s="659"/>
      <c r="R931" s="17"/>
      <c r="S931" s="660"/>
      <c r="T931" s="658"/>
      <c r="U931" s="658"/>
      <c r="V931" s="658"/>
      <c r="W931" s="17"/>
    </row>
    <row r="932">
      <c r="A932" s="17"/>
      <c r="B932" s="11"/>
      <c r="C932" s="17"/>
      <c r="D932" s="17"/>
      <c r="E932" s="17"/>
      <c r="F932" s="17"/>
      <c r="G932" s="17"/>
      <c r="H932" s="17"/>
      <c r="I932" s="658"/>
      <c r="J932" s="17"/>
      <c r="K932" s="17"/>
      <c r="L932" s="17"/>
      <c r="M932" s="659"/>
      <c r="N932" s="657"/>
      <c r="O932" s="17"/>
      <c r="P932" s="658"/>
      <c r="Q932" s="659"/>
      <c r="R932" s="17"/>
      <c r="S932" s="660"/>
      <c r="T932" s="658"/>
      <c r="U932" s="658"/>
      <c r="V932" s="658"/>
      <c r="W932" s="17"/>
    </row>
    <row r="933">
      <c r="A933" s="17"/>
      <c r="B933" s="11"/>
      <c r="C933" s="17"/>
      <c r="D933" s="17"/>
      <c r="E933" s="17"/>
      <c r="F933" s="17"/>
      <c r="G933" s="17"/>
      <c r="H933" s="17"/>
      <c r="I933" s="658"/>
      <c r="J933" s="17"/>
      <c r="K933" s="17"/>
      <c r="L933" s="17"/>
      <c r="M933" s="659"/>
      <c r="N933" s="657"/>
      <c r="O933" s="17"/>
      <c r="P933" s="658"/>
      <c r="Q933" s="659"/>
      <c r="R933" s="17"/>
      <c r="S933" s="660"/>
      <c r="T933" s="658"/>
      <c r="U933" s="658"/>
      <c r="V933" s="658"/>
      <c r="W933" s="17"/>
    </row>
    <row r="934">
      <c r="A934" s="17"/>
      <c r="B934" s="11"/>
      <c r="C934" s="17"/>
      <c r="D934" s="17"/>
      <c r="E934" s="17"/>
      <c r="F934" s="17"/>
      <c r="G934" s="17"/>
      <c r="H934" s="17"/>
      <c r="I934" s="658"/>
      <c r="J934" s="17"/>
      <c r="K934" s="17"/>
      <c r="L934" s="17"/>
      <c r="M934" s="659"/>
      <c r="N934" s="657"/>
      <c r="O934" s="17"/>
      <c r="P934" s="658"/>
      <c r="Q934" s="659"/>
      <c r="R934" s="17"/>
      <c r="S934" s="660"/>
      <c r="T934" s="658"/>
      <c r="U934" s="658"/>
      <c r="V934" s="658"/>
      <c r="W934" s="17"/>
    </row>
    <row r="935">
      <c r="A935" s="17"/>
      <c r="B935" s="11"/>
      <c r="C935" s="17"/>
      <c r="D935" s="17"/>
      <c r="E935" s="17"/>
      <c r="F935" s="17"/>
      <c r="G935" s="17"/>
      <c r="H935" s="17"/>
      <c r="I935" s="658"/>
      <c r="J935" s="17"/>
      <c r="K935" s="17"/>
      <c r="L935" s="17"/>
      <c r="M935" s="659"/>
      <c r="N935" s="657"/>
      <c r="O935" s="17"/>
      <c r="P935" s="658"/>
      <c r="Q935" s="659"/>
      <c r="R935" s="17"/>
      <c r="S935" s="660"/>
      <c r="T935" s="658"/>
      <c r="U935" s="658"/>
      <c r="V935" s="658"/>
      <c r="W935" s="17"/>
    </row>
    <row r="936">
      <c r="A936" s="17"/>
      <c r="B936" s="11"/>
      <c r="C936" s="17"/>
      <c r="D936" s="17"/>
      <c r="E936" s="17"/>
      <c r="F936" s="17"/>
      <c r="G936" s="17"/>
      <c r="H936" s="17"/>
      <c r="I936" s="658"/>
      <c r="J936" s="17"/>
      <c r="K936" s="17"/>
      <c r="L936" s="17"/>
      <c r="M936" s="659"/>
      <c r="N936" s="657"/>
      <c r="O936" s="17"/>
      <c r="P936" s="658"/>
      <c r="Q936" s="659"/>
      <c r="R936" s="17"/>
      <c r="S936" s="660"/>
      <c r="T936" s="658"/>
      <c r="U936" s="658"/>
      <c r="V936" s="658"/>
      <c r="W936" s="17"/>
    </row>
    <row r="937">
      <c r="A937" s="17"/>
      <c r="B937" s="11"/>
      <c r="C937" s="17"/>
      <c r="D937" s="17"/>
      <c r="E937" s="17"/>
      <c r="F937" s="17"/>
      <c r="G937" s="17"/>
      <c r="H937" s="17"/>
      <c r="I937" s="658"/>
      <c r="J937" s="17"/>
      <c r="K937" s="17"/>
      <c r="L937" s="17"/>
      <c r="M937" s="659"/>
      <c r="N937" s="657"/>
      <c r="O937" s="17"/>
      <c r="P937" s="658"/>
      <c r="Q937" s="659"/>
      <c r="R937" s="17"/>
      <c r="S937" s="660"/>
      <c r="T937" s="658"/>
      <c r="U937" s="658"/>
      <c r="V937" s="658"/>
      <c r="W937" s="17"/>
    </row>
    <row r="938">
      <c r="A938" s="17"/>
      <c r="B938" s="11"/>
      <c r="C938" s="17"/>
      <c r="D938" s="17"/>
      <c r="E938" s="17"/>
      <c r="F938" s="17"/>
      <c r="G938" s="17"/>
      <c r="H938" s="17"/>
      <c r="I938" s="658"/>
      <c r="J938" s="17"/>
      <c r="K938" s="17"/>
      <c r="L938" s="17"/>
      <c r="M938" s="659"/>
      <c r="N938" s="657"/>
      <c r="O938" s="17"/>
      <c r="P938" s="658"/>
      <c r="Q938" s="659"/>
      <c r="R938" s="17"/>
      <c r="S938" s="660"/>
      <c r="T938" s="658"/>
      <c r="U938" s="658"/>
      <c r="V938" s="658"/>
      <c r="W938" s="17"/>
    </row>
    <row r="939">
      <c r="A939" s="17"/>
      <c r="B939" s="11"/>
      <c r="C939" s="17"/>
      <c r="D939" s="17"/>
      <c r="E939" s="17"/>
      <c r="F939" s="17"/>
      <c r="G939" s="17"/>
      <c r="H939" s="17"/>
      <c r="I939" s="658"/>
      <c r="J939" s="17"/>
      <c r="K939" s="17"/>
      <c r="L939" s="17"/>
      <c r="M939" s="659"/>
      <c r="N939" s="657"/>
      <c r="O939" s="17"/>
      <c r="P939" s="658"/>
      <c r="Q939" s="659"/>
      <c r="R939" s="17"/>
      <c r="S939" s="660"/>
      <c r="T939" s="658"/>
      <c r="U939" s="658"/>
      <c r="V939" s="658"/>
      <c r="W939" s="17"/>
    </row>
    <row r="940">
      <c r="A940" s="17"/>
      <c r="B940" s="11"/>
      <c r="C940" s="17"/>
      <c r="D940" s="17"/>
      <c r="E940" s="17"/>
      <c r="F940" s="17"/>
      <c r="G940" s="17"/>
      <c r="H940" s="17"/>
      <c r="I940" s="658"/>
      <c r="J940" s="17"/>
      <c r="K940" s="17"/>
      <c r="L940" s="17"/>
      <c r="M940" s="659"/>
      <c r="N940" s="657"/>
      <c r="O940" s="17"/>
      <c r="P940" s="658"/>
      <c r="Q940" s="659"/>
      <c r="R940" s="17"/>
      <c r="S940" s="660"/>
      <c r="T940" s="658"/>
      <c r="U940" s="658"/>
      <c r="V940" s="658"/>
      <c r="W940" s="17"/>
    </row>
    <row r="941">
      <c r="A941" s="17"/>
      <c r="B941" s="11"/>
      <c r="C941" s="17"/>
      <c r="D941" s="17"/>
      <c r="E941" s="17"/>
      <c r="F941" s="17"/>
      <c r="G941" s="17"/>
      <c r="H941" s="17"/>
      <c r="I941" s="658"/>
      <c r="J941" s="17"/>
      <c r="K941" s="17"/>
      <c r="L941" s="17"/>
      <c r="M941" s="659"/>
      <c r="N941" s="657"/>
      <c r="O941" s="17"/>
      <c r="P941" s="658"/>
      <c r="Q941" s="659"/>
      <c r="R941" s="17"/>
      <c r="S941" s="660"/>
      <c r="T941" s="658"/>
      <c r="U941" s="658"/>
      <c r="V941" s="658"/>
      <c r="W941" s="17"/>
    </row>
    <row r="942">
      <c r="A942" s="17"/>
      <c r="B942" s="11"/>
      <c r="C942" s="17"/>
      <c r="D942" s="17"/>
      <c r="E942" s="17"/>
      <c r="F942" s="17"/>
      <c r="G942" s="17"/>
      <c r="H942" s="17"/>
      <c r="I942" s="658"/>
      <c r="J942" s="17"/>
      <c r="K942" s="17"/>
      <c r="L942" s="17"/>
      <c r="M942" s="659"/>
      <c r="N942" s="657"/>
      <c r="O942" s="17"/>
      <c r="P942" s="658"/>
      <c r="Q942" s="659"/>
      <c r="R942" s="17"/>
      <c r="S942" s="660"/>
      <c r="T942" s="658"/>
      <c r="U942" s="658"/>
      <c r="V942" s="658"/>
      <c r="W942" s="17"/>
    </row>
    <row r="943">
      <c r="A943" s="17"/>
      <c r="B943" s="11"/>
      <c r="C943" s="17"/>
      <c r="D943" s="17"/>
      <c r="E943" s="17"/>
      <c r="F943" s="17"/>
      <c r="G943" s="17"/>
      <c r="H943" s="17"/>
      <c r="I943" s="658"/>
      <c r="J943" s="17"/>
      <c r="K943" s="17"/>
      <c r="L943" s="17"/>
      <c r="M943" s="659"/>
      <c r="N943" s="657"/>
      <c r="O943" s="17"/>
      <c r="P943" s="658"/>
      <c r="Q943" s="659"/>
      <c r="R943" s="17"/>
      <c r="S943" s="660"/>
      <c r="T943" s="658"/>
      <c r="U943" s="658"/>
      <c r="V943" s="658"/>
      <c r="W943" s="17"/>
    </row>
    <row r="944">
      <c r="A944" s="17"/>
      <c r="B944" s="11"/>
      <c r="C944" s="17"/>
      <c r="D944" s="17"/>
      <c r="E944" s="17"/>
      <c r="F944" s="17"/>
      <c r="G944" s="17"/>
      <c r="H944" s="17"/>
      <c r="I944" s="658"/>
      <c r="J944" s="17"/>
      <c r="K944" s="17"/>
      <c r="L944" s="17"/>
      <c r="M944" s="659"/>
      <c r="N944" s="657"/>
      <c r="O944" s="17"/>
      <c r="P944" s="658"/>
      <c r="Q944" s="659"/>
      <c r="R944" s="17"/>
      <c r="S944" s="660"/>
      <c r="T944" s="658"/>
      <c r="U944" s="658"/>
      <c r="V944" s="658"/>
      <c r="W944" s="17"/>
    </row>
    <row r="945">
      <c r="A945" s="17"/>
      <c r="B945" s="11"/>
      <c r="C945" s="17"/>
      <c r="D945" s="17"/>
      <c r="E945" s="17"/>
      <c r="F945" s="17"/>
      <c r="G945" s="17"/>
      <c r="H945" s="17"/>
      <c r="I945" s="658"/>
      <c r="J945" s="17"/>
      <c r="K945" s="17"/>
      <c r="L945" s="17"/>
      <c r="M945" s="659"/>
      <c r="N945" s="657"/>
      <c r="O945" s="17"/>
      <c r="P945" s="658"/>
      <c r="Q945" s="659"/>
      <c r="R945" s="17"/>
      <c r="S945" s="660"/>
      <c r="T945" s="658"/>
      <c r="U945" s="658"/>
      <c r="V945" s="658"/>
      <c r="W945" s="17"/>
    </row>
    <row r="946">
      <c r="A946" s="17"/>
      <c r="B946" s="11"/>
      <c r="C946" s="17"/>
      <c r="D946" s="17"/>
      <c r="E946" s="17"/>
      <c r="F946" s="17"/>
      <c r="G946" s="17"/>
      <c r="H946" s="17"/>
      <c r="I946" s="658"/>
      <c r="J946" s="17"/>
      <c r="K946" s="17"/>
      <c r="L946" s="17"/>
      <c r="M946" s="659"/>
      <c r="N946" s="657"/>
      <c r="O946" s="17"/>
      <c r="P946" s="658"/>
      <c r="Q946" s="659"/>
      <c r="R946" s="17"/>
      <c r="S946" s="660"/>
      <c r="T946" s="658"/>
      <c r="U946" s="658"/>
      <c r="V946" s="658"/>
      <c r="W946" s="17"/>
    </row>
    <row r="947">
      <c r="A947" s="17"/>
      <c r="B947" s="11"/>
      <c r="C947" s="17"/>
      <c r="D947" s="17"/>
      <c r="E947" s="17"/>
      <c r="F947" s="17"/>
      <c r="G947" s="17"/>
      <c r="H947" s="17"/>
      <c r="I947" s="658"/>
      <c r="J947" s="17"/>
      <c r="K947" s="17"/>
      <c r="L947" s="17"/>
      <c r="M947" s="659"/>
      <c r="N947" s="657"/>
      <c r="O947" s="17"/>
      <c r="P947" s="658"/>
      <c r="Q947" s="659"/>
      <c r="R947" s="17"/>
      <c r="S947" s="660"/>
      <c r="T947" s="658"/>
      <c r="U947" s="658"/>
      <c r="V947" s="658"/>
      <c r="W947" s="17"/>
    </row>
    <row r="948">
      <c r="A948" s="17"/>
      <c r="B948" s="11"/>
      <c r="C948" s="17"/>
      <c r="D948" s="17"/>
      <c r="E948" s="17"/>
      <c r="F948" s="17"/>
      <c r="G948" s="17"/>
      <c r="H948" s="17"/>
      <c r="I948" s="658"/>
      <c r="J948" s="17"/>
      <c r="K948" s="17"/>
      <c r="L948" s="17"/>
      <c r="M948" s="659"/>
      <c r="N948" s="657"/>
      <c r="O948" s="17"/>
      <c r="P948" s="658"/>
      <c r="Q948" s="659"/>
      <c r="R948" s="17"/>
      <c r="S948" s="660"/>
      <c r="T948" s="658"/>
      <c r="U948" s="658"/>
      <c r="V948" s="658"/>
      <c r="W948" s="17"/>
    </row>
    <row r="949">
      <c r="A949" s="17"/>
      <c r="B949" s="11"/>
      <c r="C949" s="17"/>
      <c r="D949" s="17"/>
      <c r="E949" s="17"/>
      <c r="F949" s="17"/>
      <c r="G949" s="17"/>
      <c r="H949" s="17"/>
      <c r="I949" s="658"/>
      <c r="J949" s="17"/>
      <c r="K949" s="17"/>
      <c r="L949" s="17"/>
      <c r="M949" s="659"/>
      <c r="N949" s="657"/>
      <c r="O949" s="17"/>
      <c r="P949" s="658"/>
      <c r="Q949" s="659"/>
      <c r="R949" s="17"/>
      <c r="S949" s="660"/>
      <c r="T949" s="658"/>
      <c r="U949" s="658"/>
      <c r="V949" s="658"/>
      <c r="W949" s="17"/>
    </row>
    <row r="950">
      <c r="A950" s="17"/>
      <c r="B950" s="11"/>
      <c r="C950" s="17"/>
      <c r="D950" s="17"/>
      <c r="E950" s="17"/>
      <c r="F950" s="17"/>
      <c r="G950" s="17"/>
      <c r="H950" s="17"/>
      <c r="I950" s="658"/>
      <c r="J950" s="17"/>
      <c r="K950" s="17"/>
      <c r="L950" s="17"/>
      <c r="M950" s="659"/>
      <c r="N950" s="657"/>
      <c r="O950" s="17"/>
      <c r="P950" s="658"/>
      <c r="Q950" s="659"/>
      <c r="R950" s="17"/>
      <c r="S950" s="660"/>
      <c r="T950" s="658"/>
      <c r="U950" s="658"/>
      <c r="V950" s="658"/>
      <c r="W950" s="17"/>
    </row>
    <row r="951">
      <c r="A951" s="17"/>
      <c r="B951" s="11"/>
      <c r="C951" s="17"/>
      <c r="D951" s="17"/>
      <c r="E951" s="17"/>
      <c r="F951" s="17"/>
      <c r="G951" s="17"/>
      <c r="H951" s="17"/>
      <c r="I951" s="658"/>
      <c r="J951" s="17"/>
      <c r="K951" s="17"/>
      <c r="L951" s="17"/>
      <c r="M951" s="659"/>
      <c r="N951" s="657"/>
      <c r="O951" s="17"/>
      <c r="P951" s="658"/>
      <c r="Q951" s="659"/>
      <c r="R951" s="17"/>
      <c r="S951" s="660"/>
      <c r="T951" s="658"/>
      <c r="U951" s="658"/>
      <c r="V951" s="658"/>
      <c r="W951" s="17"/>
    </row>
    <row r="952">
      <c r="A952" s="17"/>
      <c r="B952" s="11"/>
      <c r="C952" s="17"/>
      <c r="D952" s="17"/>
      <c r="E952" s="17"/>
      <c r="F952" s="17"/>
      <c r="G952" s="17"/>
      <c r="H952" s="17"/>
      <c r="I952" s="658"/>
      <c r="J952" s="17"/>
      <c r="K952" s="17"/>
      <c r="L952" s="17"/>
      <c r="M952" s="659"/>
      <c r="N952" s="657"/>
      <c r="O952" s="17"/>
      <c r="P952" s="658"/>
      <c r="Q952" s="659"/>
      <c r="R952" s="17"/>
      <c r="S952" s="660"/>
      <c r="T952" s="658"/>
      <c r="U952" s="658"/>
      <c r="V952" s="658"/>
      <c r="W952" s="17"/>
    </row>
    <row r="953">
      <c r="A953" s="17"/>
      <c r="B953" s="11"/>
      <c r="C953" s="17"/>
      <c r="D953" s="17"/>
      <c r="E953" s="17"/>
      <c r="F953" s="17"/>
      <c r="G953" s="17"/>
      <c r="H953" s="17"/>
      <c r="I953" s="658"/>
      <c r="J953" s="17"/>
      <c r="K953" s="17"/>
      <c r="L953" s="17"/>
      <c r="M953" s="659"/>
      <c r="N953" s="657"/>
      <c r="O953" s="17"/>
      <c r="P953" s="658"/>
      <c r="Q953" s="659"/>
      <c r="R953" s="17"/>
      <c r="S953" s="660"/>
      <c r="T953" s="658"/>
      <c r="U953" s="658"/>
      <c r="V953" s="658"/>
      <c r="W953" s="17"/>
    </row>
    <row r="954">
      <c r="A954" s="17"/>
      <c r="B954" s="11"/>
      <c r="C954" s="17"/>
      <c r="D954" s="17"/>
      <c r="E954" s="17"/>
      <c r="F954" s="17"/>
      <c r="G954" s="17"/>
      <c r="H954" s="17"/>
      <c r="I954" s="658"/>
      <c r="J954" s="17"/>
      <c r="K954" s="17"/>
      <c r="L954" s="17"/>
      <c r="M954" s="659"/>
      <c r="N954" s="657"/>
      <c r="O954" s="17"/>
      <c r="P954" s="658"/>
      <c r="Q954" s="659"/>
      <c r="R954" s="17"/>
      <c r="S954" s="660"/>
      <c r="T954" s="658"/>
      <c r="U954" s="658"/>
      <c r="V954" s="658"/>
      <c r="W954" s="17"/>
    </row>
    <row r="955">
      <c r="A955" s="17"/>
      <c r="B955" s="11"/>
      <c r="C955" s="17"/>
      <c r="D955" s="17"/>
      <c r="E955" s="17"/>
      <c r="F955" s="17"/>
      <c r="G955" s="17"/>
      <c r="H955" s="17"/>
      <c r="I955" s="658"/>
      <c r="J955" s="17"/>
      <c r="K955" s="17"/>
      <c r="L955" s="17"/>
      <c r="M955" s="659"/>
      <c r="N955" s="657"/>
      <c r="O955" s="17"/>
      <c r="P955" s="658"/>
      <c r="Q955" s="659"/>
      <c r="R955" s="17"/>
      <c r="S955" s="660"/>
      <c r="T955" s="658"/>
      <c r="U955" s="658"/>
      <c r="V955" s="658"/>
      <c r="W955" s="17"/>
    </row>
    <row r="956">
      <c r="A956" s="17"/>
      <c r="B956" s="11"/>
      <c r="C956" s="17"/>
      <c r="D956" s="17"/>
      <c r="E956" s="17"/>
      <c r="F956" s="17"/>
      <c r="G956" s="17"/>
      <c r="H956" s="17"/>
      <c r="I956" s="658"/>
      <c r="J956" s="17"/>
      <c r="K956" s="17"/>
      <c r="L956" s="17"/>
      <c r="M956" s="659"/>
      <c r="N956" s="657"/>
      <c r="O956" s="17"/>
      <c r="P956" s="658"/>
      <c r="Q956" s="659"/>
      <c r="R956" s="17"/>
      <c r="S956" s="660"/>
      <c r="T956" s="658"/>
      <c r="U956" s="658"/>
      <c r="V956" s="658"/>
      <c r="W956" s="17"/>
    </row>
    <row r="957">
      <c r="A957" s="17"/>
      <c r="B957" s="11"/>
      <c r="C957" s="17"/>
      <c r="D957" s="17"/>
      <c r="E957" s="17"/>
      <c r="F957" s="17"/>
      <c r="G957" s="17"/>
      <c r="H957" s="17"/>
      <c r="I957" s="658"/>
      <c r="J957" s="17"/>
      <c r="K957" s="17"/>
      <c r="L957" s="17"/>
      <c r="M957" s="659"/>
      <c r="N957" s="657"/>
      <c r="O957" s="17"/>
      <c r="P957" s="658"/>
      <c r="Q957" s="659"/>
      <c r="R957" s="17"/>
      <c r="S957" s="660"/>
      <c r="T957" s="658"/>
      <c r="U957" s="658"/>
      <c r="V957" s="658"/>
      <c r="W957" s="17"/>
    </row>
    <row r="958">
      <c r="A958" s="17"/>
      <c r="B958" s="11"/>
      <c r="C958" s="17"/>
      <c r="D958" s="17"/>
      <c r="E958" s="17"/>
      <c r="F958" s="17"/>
      <c r="G958" s="17"/>
      <c r="H958" s="17"/>
      <c r="I958" s="658"/>
      <c r="J958" s="17"/>
      <c r="K958" s="17"/>
      <c r="L958" s="17"/>
      <c r="M958" s="659"/>
      <c r="N958" s="657"/>
      <c r="O958" s="17"/>
      <c r="P958" s="658"/>
      <c r="Q958" s="659"/>
      <c r="R958" s="17"/>
      <c r="S958" s="660"/>
      <c r="T958" s="658"/>
      <c r="U958" s="658"/>
      <c r="V958" s="658"/>
      <c r="W958" s="17"/>
    </row>
    <row r="959">
      <c r="A959" s="17"/>
      <c r="B959" s="11"/>
      <c r="C959" s="17"/>
      <c r="D959" s="17"/>
      <c r="E959" s="17"/>
      <c r="F959" s="17"/>
      <c r="G959" s="17"/>
      <c r="H959" s="17"/>
      <c r="I959" s="658"/>
      <c r="J959" s="17"/>
      <c r="K959" s="17"/>
      <c r="L959" s="17"/>
      <c r="M959" s="659"/>
      <c r="N959" s="657"/>
      <c r="O959" s="17"/>
      <c r="P959" s="658"/>
      <c r="Q959" s="659"/>
      <c r="R959" s="17"/>
      <c r="S959" s="660"/>
      <c r="T959" s="658"/>
      <c r="U959" s="658"/>
      <c r="V959" s="658"/>
      <c r="W959" s="17"/>
    </row>
    <row r="960">
      <c r="A960" s="17"/>
      <c r="B960" s="11"/>
      <c r="C960" s="17"/>
      <c r="D960" s="17"/>
      <c r="E960" s="17"/>
      <c r="F960" s="17"/>
      <c r="G960" s="17"/>
      <c r="H960" s="17"/>
      <c r="I960" s="658"/>
      <c r="J960" s="17"/>
      <c r="K960" s="17"/>
      <c r="L960" s="17"/>
      <c r="M960" s="659"/>
      <c r="N960" s="657"/>
      <c r="O960" s="17"/>
      <c r="P960" s="658"/>
      <c r="Q960" s="659"/>
      <c r="R960" s="17"/>
      <c r="S960" s="660"/>
      <c r="T960" s="658"/>
      <c r="U960" s="658"/>
      <c r="V960" s="658"/>
      <c r="W960" s="17"/>
    </row>
    <row r="961">
      <c r="A961" s="17"/>
      <c r="B961" s="11"/>
      <c r="C961" s="17"/>
      <c r="D961" s="17"/>
      <c r="E961" s="17"/>
      <c r="F961" s="17"/>
      <c r="G961" s="17"/>
      <c r="H961" s="17"/>
      <c r="I961" s="658"/>
      <c r="J961" s="17"/>
      <c r="K961" s="17"/>
      <c r="L961" s="17"/>
      <c r="M961" s="659"/>
      <c r="N961" s="657"/>
      <c r="O961" s="17"/>
      <c r="P961" s="658"/>
      <c r="Q961" s="659"/>
      <c r="R961" s="17"/>
      <c r="S961" s="660"/>
      <c r="T961" s="658"/>
      <c r="U961" s="658"/>
      <c r="V961" s="658"/>
      <c r="W961" s="17"/>
    </row>
    <row r="962">
      <c r="A962" s="17"/>
      <c r="B962" s="11"/>
      <c r="C962" s="17"/>
      <c r="D962" s="17"/>
      <c r="E962" s="17"/>
      <c r="F962" s="17"/>
      <c r="G962" s="17"/>
      <c r="H962" s="17"/>
      <c r="I962" s="658"/>
      <c r="J962" s="17"/>
      <c r="K962" s="17"/>
      <c r="L962" s="17"/>
      <c r="M962" s="659"/>
      <c r="N962" s="657"/>
      <c r="O962" s="17"/>
      <c r="P962" s="658"/>
      <c r="Q962" s="659"/>
      <c r="R962" s="17"/>
      <c r="S962" s="660"/>
      <c r="T962" s="658"/>
      <c r="U962" s="658"/>
      <c r="V962" s="658"/>
      <c r="W962" s="17"/>
    </row>
    <row r="963">
      <c r="A963" s="17"/>
      <c r="B963" s="11"/>
      <c r="C963" s="17"/>
      <c r="D963" s="17"/>
      <c r="E963" s="17"/>
      <c r="F963" s="17"/>
      <c r="G963" s="17"/>
      <c r="H963" s="17"/>
      <c r="I963" s="658"/>
      <c r="J963" s="17"/>
      <c r="K963" s="17"/>
      <c r="L963" s="17"/>
      <c r="M963" s="659"/>
      <c r="N963" s="657"/>
      <c r="O963" s="17"/>
      <c r="P963" s="658"/>
      <c r="Q963" s="659"/>
      <c r="R963" s="17"/>
      <c r="S963" s="660"/>
      <c r="T963" s="658"/>
      <c r="U963" s="658"/>
      <c r="V963" s="658"/>
      <c r="W963" s="17"/>
    </row>
    <row r="964">
      <c r="A964" s="17"/>
      <c r="B964" s="11"/>
      <c r="C964" s="17"/>
      <c r="D964" s="17"/>
      <c r="E964" s="17"/>
      <c r="F964" s="17"/>
      <c r="G964" s="17"/>
      <c r="H964" s="17"/>
      <c r="I964" s="658"/>
      <c r="J964" s="17"/>
      <c r="K964" s="17"/>
      <c r="L964" s="17"/>
      <c r="M964" s="659"/>
      <c r="N964" s="657"/>
      <c r="O964" s="17"/>
      <c r="P964" s="658"/>
      <c r="Q964" s="659"/>
      <c r="R964" s="17"/>
      <c r="S964" s="660"/>
      <c r="T964" s="658"/>
      <c r="U964" s="658"/>
      <c r="V964" s="658"/>
      <c r="W964" s="17"/>
    </row>
    <row r="965">
      <c r="A965" s="17"/>
      <c r="B965" s="11"/>
      <c r="C965" s="17"/>
      <c r="D965" s="17"/>
      <c r="E965" s="17"/>
      <c r="F965" s="17"/>
      <c r="G965" s="17"/>
      <c r="H965" s="17"/>
      <c r="I965" s="658"/>
      <c r="J965" s="17"/>
      <c r="K965" s="17"/>
      <c r="L965" s="17"/>
      <c r="M965" s="659"/>
      <c r="N965" s="657"/>
      <c r="O965" s="17"/>
      <c r="P965" s="658"/>
      <c r="Q965" s="659"/>
      <c r="R965" s="17"/>
      <c r="S965" s="660"/>
      <c r="T965" s="658"/>
      <c r="U965" s="658"/>
      <c r="V965" s="658"/>
      <c r="W965" s="17"/>
    </row>
    <row r="966">
      <c r="A966" s="17"/>
      <c r="B966" s="11"/>
      <c r="C966" s="17"/>
      <c r="D966" s="17"/>
      <c r="E966" s="17"/>
      <c r="F966" s="17"/>
      <c r="G966" s="17"/>
      <c r="H966" s="17"/>
      <c r="I966" s="658"/>
      <c r="J966" s="17"/>
      <c r="K966" s="17"/>
      <c r="L966" s="17"/>
      <c r="M966" s="659"/>
      <c r="N966" s="657"/>
      <c r="O966" s="17"/>
      <c r="P966" s="658"/>
      <c r="Q966" s="659"/>
      <c r="R966" s="17"/>
      <c r="S966" s="660"/>
      <c r="T966" s="658"/>
      <c r="U966" s="658"/>
      <c r="V966" s="658"/>
      <c r="W966" s="17"/>
    </row>
    <row r="967">
      <c r="A967" s="17"/>
      <c r="B967" s="11"/>
      <c r="C967" s="17"/>
      <c r="D967" s="17"/>
      <c r="E967" s="17"/>
      <c r="F967" s="17"/>
      <c r="G967" s="17"/>
      <c r="H967" s="17"/>
      <c r="I967" s="658"/>
      <c r="J967" s="17"/>
      <c r="K967" s="17"/>
      <c r="L967" s="17"/>
      <c r="M967" s="659"/>
      <c r="N967" s="657"/>
      <c r="O967" s="17"/>
      <c r="P967" s="658"/>
      <c r="Q967" s="659"/>
      <c r="R967" s="17"/>
      <c r="S967" s="660"/>
      <c r="T967" s="658"/>
      <c r="U967" s="658"/>
      <c r="V967" s="658"/>
      <c r="W967" s="17"/>
    </row>
    <row r="968">
      <c r="A968" s="17"/>
      <c r="B968" s="11"/>
      <c r="C968" s="17"/>
      <c r="D968" s="17"/>
      <c r="E968" s="17"/>
      <c r="F968" s="17"/>
      <c r="G968" s="17"/>
      <c r="H968" s="17"/>
      <c r="I968" s="658"/>
      <c r="J968" s="17"/>
      <c r="K968" s="17"/>
      <c r="L968" s="17"/>
      <c r="M968" s="659"/>
      <c r="N968" s="657"/>
      <c r="O968" s="17"/>
      <c r="P968" s="658"/>
      <c r="Q968" s="659"/>
      <c r="R968" s="17"/>
      <c r="S968" s="660"/>
      <c r="T968" s="658"/>
      <c r="U968" s="658"/>
      <c r="V968" s="658"/>
      <c r="W968" s="17"/>
    </row>
    <row r="969">
      <c r="A969" s="17"/>
      <c r="B969" s="11"/>
      <c r="C969" s="17"/>
      <c r="D969" s="17"/>
      <c r="E969" s="17"/>
      <c r="F969" s="17"/>
      <c r="G969" s="17"/>
      <c r="H969" s="17"/>
      <c r="I969" s="658"/>
      <c r="J969" s="17"/>
      <c r="K969" s="17"/>
      <c r="L969" s="17"/>
      <c r="M969" s="659"/>
      <c r="N969" s="657"/>
      <c r="O969" s="17"/>
      <c r="P969" s="658"/>
      <c r="Q969" s="659"/>
      <c r="R969" s="17"/>
      <c r="S969" s="660"/>
      <c r="T969" s="658"/>
      <c r="U969" s="658"/>
      <c r="V969" s="658"/>
      <c r="W969" s="17"/>
    </row>
    <row r="970">
      <c r="A970" s="17"/>
      <c r="B970" s="11"/>
      <c r="C970" s="17"/>
      <c r="D970" s="17"/>
      <c r="E970" s="17"/>
      <c r="F970" s="17"/>
      <c r="G970" s="17"/>
      <c r="H970" s="17"/>
      <c r="I970" s="658"/>
      <c r="J970" s="17"/>
      <c r="K970" s="17"/>
      <c r="L970" s="17"/>
      <c r="M970" s="659"/>
      <c r="N970" s="657"/>
      <c r="O970" s="17"/>
      <c r="P970" s="658"/>
      <c r="Q970" s="659"/>
      <c r="R970" s="17"/>
      <c r="S970" s="660"/>
      <c r="T970" s="658"/>
      <c r="U970" s="658"/>
      <c r="V970" s="658"/>
      <c r="W970" s="17"/>
    </row>
    <row r="971">
      <c r="A971" s="17"/>
      <c r="B971" s="11"/>
      <c r="C971" s="17"/>
      <c r="D971" s="17"/>
      <c r="E971" s="17"/>
      <c r="F971" s="17"/>
      <c r="G971" s="17"/>
      <c r="H971" s="17"/>
      <c r="I971" s="658"/>
      <c r="J971" s="17"/>
      <c r="K971" s="17"/>
      <c r="L971" s="17"/>
      <c r="M971" s="659"/>
      <c r="N971" s="657"/>
      <c r="O971" s="17"/>
      <c r="P971" s="658"/>
      <c r="Q971" s="659"/>
      <c r="R971" s="17"/>
      <c r="S971" s="660"/>
      <c r="T971" s="658"/>
      <c r="U971" s="658"/>
      <c r="V971" s="658"/>
      <c r="W971" s="17"/>
    </row>
    <row r="972">
      <c r="A972" s="17"/>
      <c r="B972" s="11"/>
      <c r="C972" s="17"/>
      <c r="D972" s="17"/>
      <c r="E972" s="17"/>
      <c r="F972" s="17"/>
      <c r="G972" s="17"/>
      <c r="H972" s="17"/>
      <c r="I972" s="658"/>
      <c r="J972" s="17"/>
      <c r="K972" s="17"/>
      <c r="L972" s="17"/>
      <c r="M972" s="659"/>
      <c r="N972" s="657"/>
      <c r="O972" s="17"/>
      <c r="P972" s="658"/>
      <c r="Q972" s="659"/>
      <c r="R972" s="17"/>
      <c r="S972" s="660"/>
      <c r="T972" s="658"/>
      <c r="U972" s="658"/>
      <c r="V972" s="658"/>
      <c r="W972" s="17"/>
    </row>
    <row r="973">
      <c r="A973" s="17"/>
      <c r="B973" s="11"/>
      <c r="C973" s="17"/>
      <c r="D973" s="17"/>
      <c r="E973" s="17"/>
      <c r="F973" s="17"/>
      <c r="G973" s="17"/>
      <c r="H973" s="17"/>
      <c r="I973" s="658"/>
      <c r="J973" s="17"/>
      <c r="K973" s="17"/>
      <c r="L973" s="17"/>
      <c r="M973" s="659"/>
      <c r="N973" s="657"/>
      <c r="O973" s="17"/>
      <c r="P973" s="658"/>
      <c r="Q973" s="659"/>
      <c r="R973" s="17"/>
      <c r="S973" s="660"/>
      <c r="T973" s="658"/>
      <c r="U973" s="658"/>
      <c r="V973" s="658"/>
      <c r="W973" s="17"/>
    </row>
    <row r="974">
      <c r="A974" s="17"/>
      <c r="B974" s="11"/>
      <c r="C974" s="17"/>
      <c r="D974" s="17"/>
      <c r="E974" s="17"/>
      <c r="F974" s="17"/>
      <c r="G974" s="17"/>
      <c r="H974" s="17"/>
      <c r="I974" s="658"/>
      <c r="J974" s="17"/>
      <c r="K974" s="17"/>
      <c r="L974" s="17"/>
      <c r="M974" s="659"/>
      <c r="N974" s="657"/>
      <c r="O974" s="17"/>
      <c r="P974" s="658"/>
      <c r="Q974" s="659"/>
      <c r="R974" s="17"/>
      <c r="S974" s="660"/>
      <c r="T974" s="658"/>
      <c r="U974" s="658"/>
      <c r="V974" s="658"/>
      <c r="W974" s="17"/>
    </row>
    <row r="975">
      <c r="A975" s="17"/>
      <c r="B975" s="11"/>
      <c r="C975" s="17"/>
      <c r="D975" s="17"/>
      <c r="E975" s="17"/>
      <c r="F975" s="17"/>
      <c r="G975" s="17"/>
      <c r="H975" s="17"/>
      <c r="I975" s="658"/>
      <c r="J975" s="17"/>
      <c r="K975" s="17"/>
      <c r="L975" s="17"/>
      <c r="M975" s="659"/>
      <c r="N975" s="657"/>
      <c r="O975" s="17"/>
      <c r="P975" s="658"/>
      <c r="Q975" s="659"/>
      <c r="R975" s="17"/>
      <c r="S975" s="660"/>
      <c r="T975" s="658"/>
      <c r="U975" s="658"/>
      <c r="V975" s="658"/>
      <c r="W975" s="17"/>
    </row>
    <row r="976">
      <c r="A976" s="17"/>
      <c r="B976" s="11"/>
      <c r="C976" s="17"/>
      <c r="D976" s="17"/>
      <c r="E976" s="17"/>
      <c r="F976" s="17"/>
      <c r="G976" s="17"/>
      <c r="H976" s="17"/>
      <c r="I976" s="658"/>
      <c r="J976" s="17"/>
      <c r="K976" s="17"/>
      <c r="L976" s="17"/>
      <c r="M976" s="659"/>
      <c r="N976" s="657"/>
      <c r="O976" s="17"/>
      <c r="P976" s="658"/>
      <c r="Q976" s="659"/>
      <c r="R976" s="17"/>
      <c r="S976" s="660"/>
      <c r="T976" s="658"/>
      <c r="U976" s="658"/>
      <c r="V976" s="658"/>
      <c r="W976" s="17"/>
    </row>
    <row r="977">
      <c r="A977" s="17"/>
      <c r="B977" s="11"/>
      <c r="C977" s="17"/>
      <c r="D977" s="17"/>
      <c r="E977" s="17"/>
      <c r="F977" s="17"/>
      <c r="G977" s="17"/>
      <c r="H977" s="17"/>
      <c r="I977" s="658"/>
      <c r="J977" s="17"/>
      <c r="K977" s="17"/>
      <c r="L977" s="17"/>
      <c r="M977" s="659"/>
      <c r="N977" s="657"/>
      <c r="O977" s="17"/>
      <c r="P977" s="658"/>
      <c r="Q977" s="659"/>
      <c r="R977" s="17"/>
      <c r="S977" s="660"/>
      <c r="T977" s="658"/>
      <c r="U977" s="658"/>
      <c r="V977" s="658"/>
      <c r="W977" s="17"/>
    </row>
    <row r="978">
      <c r="A978" s="17"/>
      <c r="B978" s="11"/>
      <c r="C978" s="17"/>
      <c r="D978" s="17"/>
      <c r="E978" s="17"/>
      <c r="F978" s="17"/>
      <c r="G978" s="17"/>
      <c r="H978" s="17"/>
      <c r="I978" s="658"/>
      <c r="J978" s="17"/>
      <c r="K978" s="17"/>
      <c r="L978" s="17"/>
      <c r="M978" s="659"/>
      <c r="N978" s="657"/>
      <c r="O978" s="17"/>
      <c r="P978" s="658"/>
      <c r="Q978" s="659"/>
      <c r="R978" s="17"/>
      <c r="S978" s="660"/>
      <c r="T978" s="658"/>
      <c r="U978" s="658"/>
      <c r="V978" s="658"/>
      <c r="W978" s="17"/>
    </row>
    <row r="979">
      <c r="A979" s="17"/>
      <c r="B979" s="11"/>
      <c r="C979" s="17"/>
      <c r="D979" s="17"/>
      <c r="E979" s="17"/>
      <c r="F979" s="17"/>
      <c r="G979" s="17"/>
      <c r="H979" s="17"/>
      <c r="I979" s="658"/>
      <c r="J979" s="17"/>
      <c r="K979" s="17"/>
      <c r="L979" s="17"/>
      <c r="M979" s="659"/>
      <c r="N979" s="657"/>
      <c r="O979" s="17"/>
      <c r="P979" s="658"/>
      <c r="Q979" s="659"/>
      <c r="R979" s="17"/>
      <c r="S979" s="660"/>
      <c r="T979" s="658"/>
      <c r="U979" s="658"/>
      <c r="V979" s="658"/>
      <c r="W979" s="17"/>
    </row>
    <row r="980">
      <c r="A980" s="17"/>
      <c r="B980" s="11"/>
      <c r="C980" s="17"/>
      <c r="D980" s="17"/>
      <c r="E980" s="17"/>
      <c r="F980" s="17"/>
      <c r="G980" s="17"/>
      <c r="H980" s="17"/>
      <c r="I980" s="658"/>
      <c r="J980" s="17"/>
      <c r="K980" s="17"/>
      <c r="L980" s="17"/>
      <c r="M980" s="659"/>
      <c r="N980" s="657"/>
      <c r="O980" s="17"/>
      <c r="P980" s="658"/>
      <c r="Q980" s="659"/>
      <c r="R980" s="17"/>
      <c r="S980" s="660"/>
      <c r="T980" s="658"/>
      <c r="U980" s="658"/>
      <c r="V980" s="658"/>
      <c r="W980" s="17"/>
    </row>
    <row r="981">
      <c r="A981" s="17"/>
      <c r="B981" s="11"/>
      <c r="C981" s="17"/>
      <c r="D981" s="17"/>
      <c r="E981" s="17"/>
      <c r="F981" s="17"/>
      <c r="G981" s="17"/>
      <c r="H981" s="17"/>
      <c r="I981" s="658"/>
      <c r="J981" s="17"/>
      <c r="K981" s="17"/>
      <c r="L981" s="17"/>
      <c r="M981" s="659"/>
      <c r="N981" s="657"/>
      <c r="O981" s="17"/>
      <c r="P981" s="658"/>
      <c r="Q981" s="659"/>
      <c r="R981" s="17"/>
      <c r="S981" s="660"/>
      <c r="T981" s="658"/>
      <c r="U981" s="658"/>
      <c r="V981" s="658"/>
      <c r="W981" s="17"/>
    </row>
    <row r="982">
      <c r="A982" s="17"/>
      <c r="B982" s="11"/>
      <c r="C982" s="17"/>
      <c r="D982" s="17"/>
      <c r="E982" s="17"/>
      <c r="F982" s="17"/>
      <c r="G982" s="17"/>
      <c r="H982" s="17"/>
      <c r="I982" s="658"/>
      <c r="J982" s="17"/>
      <c r="K982" s="17"/>
      <c r="L982" s="17"/>
      <c r="M982" s="659"/>
      <c r="N982" s="657"/>
      <c r="O982" s="17"/>
      <c r="P982" s="658"/>
      <c r="Q982" s="659"/>
      <c r="R982" s="17"/>
      <c r="S982" s="660"/>
      <c r="T982" s="658"/>
      <c r="U982" s="658"/>
      <c r="V982" s="658"/>
      <c r="W982" s="17"/>
    </row>
    <row r="983">
      <c r="A983" s="17"/>
      <c r="B983" s="11"/>
      <c r="C983" s="17"/>
      <c r="D983" s="17"/>
      <c r="E983" s="17"/>
      <c r="F983" s="17"/>
      <c r="G983" s="17"/>
      <c r="H983" s="17"/>
      <c r="I983" s="658"/>
      <c r="J983" s="17"/>
      <c r="K983" s="17"/>
      <c r="L983" s="17"/>
      <c r="M983" s="659"/>
      <c r="N983" s="657"/>
      <c r="O983" s="17"/>
      <c r="P983" s="658"/>
      <c r="Q983" s="659"/>
      <c r="R983" s="17"/>
      <c r="S983" s="660"/>
      <c r="T983" s="658"/>
      <c r="U983" s="658"/>
      <c r="V983" s="658"/>
      <c r="W983" s="17"/>
    </row>
    <row r="984">
      <c r="A984" s="17"/>
      <c r="B984" s="11"/>
      <c r="C984" s="17"/>
      <c r="D984" s="17"/>
      <c r="E984" s="17"/>
      <c r="F984" s="17"/>
      <c r="G984" s="17"/>
      <c r="H984" s="17"/>
      <c r="I984" s="658"/>
      <c r="J984" s="17"/>
      <c r="K984" s="17"/>
      <c r="L984" s="17"/>
      <c r="M984" s="659"/>
      <c r="N984" s="657"/>
      <c r="O984" s="17"/>
      <c r="P984" s="658"/>
      <c r="Q984" s="659"/>
      <c r="R984" s="17"/>
      <c r="S984" s="660"/>
      <c r="T984" s="658"/>
      <c r="U984" s="658"/>
      <c r="V984" s="658"/>
      <c r="W984" s="17"/>
    </row>
    <row r="985">
      <c r="A985" s="17"/>
      <c r="B985" s="11"/>
      <c r="C985" s="17"/>
      <c r="D985" s="17"/>
      <c r="E985" s="17"/>
      <c r="F985" s="17"/>
      <c r="G985" s="17"/>
      <c r="H985" s="17"/>
      <c r="I985" s="658"/>
      <c r="J985" s="17"/>
      <c r="K985" s="17"/>
      <c r="L985" s="17"/>
      <c r="M985" s="659"/>
      <c r="N985" s="657"/>
      <c r="O985" s="17"/>
      <c r="P985" s="658"/>
      <c r="Q985" s="659"/>
      <c r="R985" s="17"/>
      <c r="S985" s="660"/>
      <c r="T985" s="658"/>
      <c r="U985" s="658"/>
      <c r="V985" s="658"/>
      <c r="W985" s="17"/>
    </row>
    <row r="986">
      <c r="A986" s="17"/>
      <c r="B986" s="11"/>
      <c r="C986" s="17"/>
      <c r="D986" s="17"/>
      <c r="E986" s="17"/>
      <c r="F986" s="17"/>
      <c r="G986" s="17"/>
      <c r="H986" s="17"/>
      <c r="I986" s="658"/>
      <c r="J986" s="17"/>
      <c r="K986" s="17"/>
      <c r="L986" s="17"/>
      <c r="M986" s="659"/>
      <c r="N986" s="657"/>
      <c r="O986" s="17"/>
      <c r="P986" s="658"/>
      <c r="Q986" s="659"/>
      <c r="R986" s="17"/>
      <c r="S986" s="660"/>
      <c r="T986" s="658"/>
      <c r="U986" s="658"/>
      <c r="V986" s="658"/>
      <c r="W986" s="17"/>
    </row>
    <row r="987">
      <c r="A987" s="17"/>
      <c r="B987" s="11"/>
      <c r="C987" s="17"/>
      <c r="D987" s="17"/>
      <c r="E987" s="17"/>
      <c r="F987" s="17"/>
      <c r="G987" s="17"/>
      <c r="H987" s="17"/>
      <c r="I987" s="658"/>
      <c r="J987" s="17"/>
      <c r="K987" s="17"/>
      <c r="L987" s="17"/>
      <c r="M987" s="659"/>
      <c r="N987" s="657"/>
      <c r="O987" s="17"/>
      <c r="P987" s="658"/>
      <c r="Q987" s="659"/>
      <c r="R987" s="17"/>
      <c r="S987" s="660"/>
      <c r="T987" s="658"/>
      <c r="U987" s="658"/>
      <c r="V987" s="658"/>
      <c r="W987" s="17"/>
    </row>
    <row r="988">
      <c r="A988" s="17"/>
      <c r="B988" s="11"/>
      <c r="C988" s="17"/>
      <c r="D988" s="17"/>
      <c r="E988" s="17"/>
      <c r="F988" s="17"/>
      <c r="G988" s="17"/>
      <c r="H988" s="17"/>
      <c r="I988" s="658"/>
      <c r="J988" s="17"/>
      <c r="K988" s="17"/>
      <c r="L988" s="17"/>
      <c r="M988" s="659"/>
      <c r="N988" s="657"/>
      <c r="O988" s="17"/>
      <c r="P988" s="658"/>
      <c r="Q988" s="659"/>
      <c r="R988" s="17"/>
      <c r="S988" s="660"/>
      <c r="T988" s="658"/>
      <c r="U988" s="658"/>
      <c r="V988" s="658"/>
      <c r="W988" s="17"/>
    </row>
    <row r="989">
      <c r="A989" s="17"/>
      <c r="B989" s="11"/>
      <c r="C989" s="17"/>
      <c r="D989" s="17"/>
      <c r="E989" s="17"/>
      <c r="F989" s="17"/>
      <c r="G989" s="17"/>
      <c r="H989" s="17"/>
      <c r="I989" s="658"/>
      <c r="J989" s="17"/>
      <c r="K989" s="17"/>
      <c r="L989" s="17"/>
      <c r="M989" s="659"/>
      <c r="N989" s="657"/>
      <c r="O989" s="17"/>
      <c r="P989" s="658"/>
      <c r="Q989" s="659"/>
      <c r="R989" s="17"/>
      <c r="S989" s="660"/>
      <c r="T989" s="658"/>
      <c r="U989" s="658"/>
      <c r="V989" s="658"/>
      <c r="W989" s="17"/>
    </row>
    <row r="990">
      <c r="A990" s="17"/>
      <c r="B990" s="11"/>
      <c r="C990" s="17"/>
      <c r="D990" s="17"/>
      <c r="E990" s="17"/>
      <c r="F990" s="17"/>
      <c r="G990" s="17"/>
      <c r="H990" s="17"/>
      <c r="I990" s="658"/>
      <c r="J990" s="17"/>
      <c r="K990" s="17"/>
      <c r="L990" s="17"/>
      <c r="M990" s="659"/>
      <c r="N990" s="657"/>
      <c r="O990" s="17"/>
      <c r="P990" s="658"/>
      <c r="Q990" s="659"/>
      <c r="R990" s="17"/>
      <c r="S990" s="660"/>
      <c r="T990" s="658"/>
      <c r="U990" s="658"/>
      <c r="V990" s="658"/>
      <c r="W990" s="17"/>
    </row>
    <row r="991">
      <c r="A991" s="17"/>
      <c r="B991" s="11"/>
      <c r="C991" s="17"/>
      <c r="D991" s="17"/>
      <c r="E991" s="17"/>
      <c r="F991" s="17"/>
      <c r="G991" s="17"/>
      <c r="H991" s="17"/>
      <c r="I991" s="658"/>
      <c r="J991" s="17"/>
      <c r="K991" s="17"/>
      <c r="L991" s="17"/>
      <c r="M991" s="659"/>
      <c r="N991" s="657"/>
      <c r="O991" s="17"/>
      <c r="P991" s="658"/>
      <c r="Q991" s="659"/>
      <c r="R991" s="17"/>
      <c r="S991" s="660"/>
      <c r="T991" s="658"/>
      <c r="U991" s="658"/>
      <c r="V991" s="658"/>
      <c r="W991" s="17"/>
    </row>
    <row r="992">
      <c r="A992" s="17"/>
      <c r="B992" s="11"/>
      <c r="C992" s="17"/>
      <c r="D992" s="17"/>
      <c r="E992" s="17"/>
      <c r="F992" s="17"/>
      <c r="G992" s="17"/>
      <c r="H992" s="17"/>
      <c r="I992" s="658"/>
      <c r="J992" s="17"/>
      <c r="K992" s="17"/>
      <c r="L992" s="17"/>
      <c r="M992" s="659"/>
      <c r="N992" s="657"/>
      <c r="O992" s="17"/>
      <c r="P992" s="658"/>
      <c r="Q992" s="659"/>
      <c r="R992" s="17"/>
      <c r="S992" s="660"/>
      <c r="T992" s="658"/>
      <c r="U992" s="658"/>
      <c r="V992" s="658"/>
      <c r="W992" s="17"/>
    </row>
    <row r="993">
      <c r="A993" s="17"/>
      <c r="B993" s="11"/>
      <c r="C993" s="17"/>
      <c r="D993" s="17"/>
      <c r="E993" s="17"/>
      <c r="F993" s="17"/>
      <c r="G993" s="17"/>
      <c r="H993" s="17"/>
      <c r="I993" s="658"/>
      <c r="J993" s="17"/>
      <c r="K993" s="17"/>
      <c r="L993" s="17"/>
      <c r="M993" s="659"/>
      <c r="N993" s="657"/>
      <c r="O993" s="17"/>
      <c r="P993" s="658"/>
      <c r="Q993" s="659"/>
      <c r="R993" s="17"/>
      <c r="S993" s="660"/>
      <c r="T993" s="658"/>
      <c r="U993" s="658"/>
      <c r="V993" s="658"/>
      <c r="W993" s="17"/>
    </row>
    <row r="994">
      <c r="A994" s="17"/>
      <c r="B994" s="11"/>
      <c r="C994" s="17"/>
      <c r="D994" s="17"/>
      <c r="E994" s="17"/>
      <c r="F994" s="17"/>
      <c r="G994" s="17"/>
      <c r="H994" s="17"/>
      <c r="I994" s="658"/>
      <c r="J994" s="17"/>
      <c r="K994" s="17"/>
      <c r="L994" s="17"/>
      <c r="M994" s="659"/>
      <c r="N994" s="657"/>
      <c r="O994" s="17"/>
      <c r="P994" s="658"/>
      <c r="Q994" s="659"/>
      <c r="R994" s="17"/>
      <c r="S994" s="660"/>
      <c r="T994" s="658"/>
      <c r="U994" s="658"/>
      <c r="V994" s="658"/>
      <c r="W994" s="17"/>
    </row>
    <row r="995">
      <c r="A995" s="17"/>
      <c r="B995" s="11"/>
      <c r="C995" s="17"/>
      <c r="D995" s="17"/>
      <c r="E995" s="17"/>
      <c r="F995" s="17"/>
      <c r="G995" s="17"/>
      <c r="H995" s="17"/>
      <c r="I995" s="658"/>
      <c r="J995" s="17"/>
      <c r="K995" s="17"/>
      <c r="L995" s="17"/>
      <c r="M995" s="659"/>
      <c r="N995" s="657"/>
      <c r="O995" s="17"/>
      <c r="P995" s="658"/>
      <c r="Q995" s="659"/>
      <c r="R995" s="17"/>
      <c r="S995" s="660"/>
      <c r="T995" s="658"/>
      <c r="U995" s="658"/>
      <c r="V995" s="658"/>
      <c r="W995" s="17"/>
    </row>
    <row r="996">
      <c r="A996" s="17"/>
      <c r="B996" s="11"/>
      <c r="C996" s="17"/>
      <c r="D996" s="17"/>
      <c r="E996" s="17"/>
      <c r="F996" s="17"/>
      <c r="G996" s="17"/>
      <c r="H996" s="17"/>
      <c r="I996" s="658"/>
      <c r="J996" s="17"/>
      <c r="K996" s="17"/>
      <c r="L996" s="17"/>
      <c r="M996" s="659"/>
      <c r="N996" s="657"/>
      <c r="O996" s="17"/>
      <c r="P996" s="658"/>
      <c r="Q996" s="659"/>
      <c r="R996" s="17"/>
      <c r="S996" s="660"/>
      <c r="T996" s="658"/>
      <c r="U996" s="658"/>
      <c r="V996" s="658"/>
      <c r="W996" s="17"/>
    </row>
    <row r="997">
      <c r="A997" s="17"/>
      <c r="B997" s="11"/>
      <c r="C997" s="17"/>
      <c r="D997" s="17"/>
      <c r="E997" s="17"/>
      <c r="F997" s="17"/>
      <c r="G997" s="17"/>
      <c r="H997" s="17"/>
      <c r="I997" s="658"/>
      <c r="J997" s="17"/>
      <c r="K997" s="17"/>
      <c r="L997" s="17"/>
      <c r="M997" s="659"/>
      <c r="N997" s="657"/>
      <c r="O997" s="17"/>
      <c r="P997" s="658"/>
      <c r="Q997" s="659"/>
      <c r="R997" s="17"/>
      <c r="S997" s="660"/>
      <c r="T997" s="658"/>
      <c r="U997" s="658"/>
      <c r="V997" s="658"/>
      <c r="W997" s="17"/>
    </row>
    <row r="998">
      <c r="A998" s="17"/>
      <c r="B998" s="11"/>
      <c r="C998" s="17"/>
      <c r="D998" s="17"/>
      <c r="E998" s="17"/>
      <c r="F998" s="17"/>
      <c r="G998" s="17"/>
      <c r="H998" s="17"/>
      <c r="I998" s="658"/>
      <c r="J998" s="17"/>
      <c r="K998" s="17"/>
      <c r="L998" s="17"/>
      <c r="M998" s="659"/>
      <c r="N998" s="657"/>
      <c r="O998" s="17"/>
      <c r="P998" s="658"/>
      <c r="Q998" s="659"/>
      <c r="R998" s="17"/>
      <c r="S998" s="660"/>
      <c r="T998" s="658"/>
      <c r="U998" s="658"/>
      <c r="V998" s="658"/>
      <c r="W998" s="17"/>
    </row>
    <row r="999">
      <c r="A999" s="17"/>
      <c r="B999" s="11"/>
      <c r="C999" s="17"/>
      <c r="D999" s="17"/>
      <c r="E999" s="17"/>
      <c r="F999" s="17"/>
      <c r="G999" s="17"/>
      <c r="H999" s="17"/>
      <c r="I999" s="658"/>
      <c r="J999" s="17"/>
      <c r="K999" s="17"/>
      <c r="L999" s="17"/>
      <c r="M999" s="659"/>
      <c r="N999" s="657"/>
      <c r="O999" s="17"/>
      <c r="P999" s="658"/>
      <c r="Q999" s="659"/>
      <c r="R999" s="17"/>
      <c r="S999" s="660"/>
      <c r="T999" s="658"/>
      <c r="U999" s="658"/>
      <c r="V999" s="658"/>
      <c r="W999" s="17"/>
    </row>
  </sheetData>
  <mergeCells count="362">
    <mergeCell ref="H64:J64"/>
    <mergeCell ref="H65:J65"/>
    <mergeCell ref="H68:J68"/>
    <mergeCell ref="B78:B79"/>
    <mergeCell ref="C78:C79"/>
    <mergeCell ref="D78:D79"/>
    <mergeCell ref="E78:E79"/>
    <mergeCell ref="J78:J79"/>
    <mergeCell ref="G97:G98"/>
    <mergeCell ref="H97:H98"/>
    <mergeCell ref="T97:T98"/>
    <mergeCell ref="U97:U98"/>
    <mergeCell ref="I97:I98"/>
    <mergeCell ref="J97:J98"/>
    <mergeCell ref="M97:M98"/>
    <mergeCell ref="P97:P98"/>
    <mergeCell ref="Q97:Q98"/>
    <mergeCell ref="R97:R98"/>
    <mergeCell ref="S97:S98"/>
    <mergeCell ref="R100:R101"/>
    <mergeCell ref="S100:S101"/>
    <mergeCell ref="T100:T101"/>
    <mergeCell ref="U100:U101"/>
    <mergeCell ref="G100:G101"/>
    <mergeCell ref="H100:H101"/>
    <mergeCell ref="I100:I101"/>
    <mergeCell ref="J100:J101"/>
    <mergeCell ref="M100:M101"/>
    <mergeCell ref="P100:P101"/>
    <mergeCell ref="Q100:Q101"/>
    <mergeCell ref="B110:B111"/>
    <mergeCell ref="C110:C111"/>
    <mergeCell ref="D110:D111"/>
    <mergeCell ref="E110:E111"/>
    <mergeCell ref="F110:F111"/>
    <mergeCell ref="G110:G111"/>
    <mergeCell ref="H110:H111"/>
    <mergeCell ref="H78:H79"/>
    <mergeCell ref="I78:I79"/>
    <mergeCell ref="H87:J87"/>
    <mergeCell ref="C94:C95"/>
    <mergeCell ref="B97:B98"/>
    <mergeCell ref="C97:C98"/>
    <mergeCell ref="D97:D98"/>
    <mergeCell ref="E97:E98"/>
    <mergeCell ref="F97:F98"/>
    <mergeCell ref="B100:B101"/>
    <mergeCell ref="C100:C101"/>
    <mergeCell ref="D100:D101"/>
    <mergeCell ref="E100:E101"/>
    <mergeCell ref="F100:F101"/>
    <mergeCell ref="T129:T130"/>
    <mergeCell ref="U129:U130"/>
    <mergeCell ref="I129:I130"/>
    <mergeCell ref="J129:J130"/>
    <mergeCell ref="M129:M130"/>
    <mergeCell ref="P129:P130"/>
    <mergeCell ref="Q129:Q130"/>
    <mergeCell ref="R129:R130"/>
    <mergeCell ref="S129:S130"/>
    <mergeCell ref="B129:B130"/>
    <mergeCell ref="C129:C130"/>
    <mergeCell ref="D129:D130"/>
    <mergeCell ref="E129:E130"/>
    <mergeCell ref="F129:F130"/>
    <mergeCell ref="G129:G130"/>
    <mergeCell ref="H129:H130"/>
    <mergeCell ref="I145:I147"/>
    <mergeCell ref="J145:J147"/>
    <mergeCell ref="M145:M147"/>
    <mergeCell ref="P145:P147"/>
    <mergeCell ref="Q145:Q147"/>
    <mergeCell ref="R145:R147"/>
    <mergeCell ref="S145:S147"/>
    <mergeCell ref="U146:U147"/>
    <mergeCell ref="B145:B147"/>
    <mergeCell ref="C145:C147"/>
    <mergeCell ref="D145:D147"/>
    <mergeCell ref="E145:E147"/>
    <mergeCell ref="F145:F147"/>
    <mergeCell ref="G145:G147"/>
    <mergeCell ref="H145:H147"/>
    <mergeCell ref="T169:T170"/>
    <mergeCell ref="U169:U170"/>
    <mergeCell ref="I169:I170"/>
    <mergeCell ref="J169:J170"/>
    <mergeCell ref="M169:M170"/>
    <mergeCell ref="P169:P170"/>
    <mergeCell ref="Q169:Q170"/>
    <mergeCell ref="R169:R170"/>
    <mergeCell ref="S169:S170"/>
    <mergeCell ref="T160:T161"/>
    <mergeCell ref="U162:U164"/>
    <mergeCell ref="T163:T164"/>
    <mergeCell ref="I160:I161"/>
    <mergeCell ref="J160:J161"/>
    <mergeCell ref="M160:M161"/>
    <mergeCell ref="P160:P161"/>
    <mergeCell ref="Q160:Q161"/>
    <mergeCell ref="R160:R161"/>
    <mergeCell ref="S160:S161"/>
    <mergeCell ref="B160:B161"/>
    <mergeCell ref="C160:C161"/>
    <mergeCell ref="D160:D161"/>
    <mergeCell ref="E160:E161"/>
    <mergeCell ref="F160:F161"/>
    <mergeCell ref="G160:G161"/>
    <mergeCell ref="H160:H161"/>
    <mergeCell ref="R165:R166"/>
    <mergeCell ref="S165:S166"/>
    <mergeCell ref="T165:T166"/>
    <mergeCell ref="U165:U166"/>
    <mergeCell ref="H165:H166"/>
    <mergeCell ref="I165:I166"/>
    <mergeCell ref="J165:J166"/>
    <mergeCell ref="M165:M166"/>
    <mergeCell ref="N165:N166"/>
    <mergeCell ref="P165:P166"/>
    <mergeCell ref="Q165:Q166"/>
    <mergeCell ref="B162:B164"/>
    <mergeCell ref="B165:B166"/>
    <mergeCell ref="C165:C166"/>
    <mergeCell ref="D165:D166"/>
    <mergeCell ref="E165:E166"/>
    <mergeCell ref="F165:F166"/>
    <mergeCell ref="G165:G166"/>
    <mergeCell ref="B169:B170"/>
    <mergeCell ref="C169:C170"/>
    <mergeCell ref="D169:D170"/>
    <mergeCell ref="E169:E170"/>
    <mergeCell ref="F169:F170"/>
    <mergeCell ref="G169:G170"/>
    <mergeCell ref="H169:H170"/>
    <mergeCell ref="I193:I195"/>
    <mergeCell ref="J193:J195"/>
    <mergeCell ref="M193:M195"/>
    <mergeCell ref="P193:P195"/>
    <mergeCell ref="Q193:Q195"/>
    <mergeCell ref="R193:R195"/>
    <mergeCell ref="S193:S195"/>
    <mergeCell ref="B193:B195"/>
    <mergeCell ref="C193:C195"/>
    <mergeCell ref="D193:D195"/>
    <mergeCell ref="E193:E195"/>
    <mergeCell ref="F193:F195"/>
    <mergeCell ref="G193:G195"/>
    <mergeCell ref="H193:H195"/>
    <mergeCell ref="T199:T200"/>
    <mergeCell ref="U199:U200"/>
    <mergeCell ref="I199:I200"/>
    <mergeCell ref="J199:J200"/>
    <mergeCell ref="M199:M200"/>
    <mergeCell ref="P199:P200"/>
    <mergeCell ref="Q199:Q200"/>
    <mergeCell ref="R199:R200"/>
    <mergeCell ref="S199:S200"/>
    <mergeCell ref="E223:H223"/>
    <mergeCell ref="P171:P174"/>
    <mergeCell ref="Q171:Q174"/>
    <mergeCell ref="R171:R174"/>
    <mergeCell ref="S171:S174"/>
    <mergeCell ref="T171:T174"/>
    <mergeCell ref="U171:U174"/>
    <mergeCell ref="V171:V174"/>
    <mergeCell ref="B171:B174"/>
    <mergeCell ref="C171:C174"/>
    <mergeCell ref="D171:D174"/>
    <mergeCell ref="E171:E174"/>
    <mergeCell ref="F171:F174"/>
    <mergeCell ref="G171:G174"/>
    <mergeCell ref="M171:M174"/>
    <mergeCell ref="T186:T187"/>
    <mergeCell ref="U186:U187"/>
    <mergeCell ref="I186:I187"/>
    <mergeCell ref="J186:J187"/>
    <mergeCell ref="M186:M187"/>
    <mergeCell ref="P186:P187"/>
    <mergeCell ref="Q186:Q187"/>
    <mergeCell ref="R186:R187"/>
    <mergeCell ref="S186:S187"/>
    <mergeCell ref="B186:B187"/>
    <mergeCell ref="C186:C187"/>
    <mergeCell ref="D186:D187"/>
    <mergeCell ref="E186:E187"/>
    <mergeCell ref="F186:F187"/>
    <mergeCell ref="G186:G187"/>
    <mergeCell ref="H186:H187"/>
    <mergeCell ref="T193:T195"/>
    <mergeCell ref="U193:U195"/>
    <mergeCell ref="B199:B200"/>
    <mergeCell ref="C199:C200"/>
    <mergeCell ref="D199:D200"/>
    <mergeCell ref="E199:E200"/>
    <mergeCell ref="F199:F200"/>
    <mergeCell ref="G199:G200"/>
    <mergeCell ref="H199:H200"/>
    <mergeCell ref="H12:H13"/>
    <mergeCell ref="I12:I13"/>
    <mergeCell ref="J12:J13"/>
    <mergeCell ref="M12:M13"/>
    <mergeCell ref="P12:P13"/>
    <mergeCell ref="Q12:Q13"/>
    <mergeCell ref="R12:R13"/>
    <mergeCell ref="S12:S13"/>
    <mergeCell ref="S35:S36"/>
    <mergeCell ref="T35:T36"/>
    <mergeCell ref="U35:U36"/>
    <mergeCell ref="T12:T13"/>
    <mergeCell ref="U12:U13"/>
    <mergeCell ref="B1:U1"/>
    <mergeCell ref="B2:U2"/>
    <mergeCell ref="H10:J10"/>
    <mergeCell ref="B12:B13"/>
    <mergeCell ref="C12:C13"/>
    <mergeCell ref="D12:D13"/>
    <mergeCell ref="E12:E13"/>
    <mergeCell ref="F12:F13"/>
    <mergeCell ref="G12:G13"/>
    <mergeCell ref="C31:C32"/>
    <mergeCell ref="B35:B36"/>
    <mergeCell ref="C35:C36"/>
    <mergeCell ref="D35:D36"/>
    <mergeCell ref="E35:E36"/>
    <mergeCell ref="I61:I62"/>
    <mergeCell ref="J61:J62"/>
    <mergeCell ref="M61:M62"/>
    <mergeCell ref="P61:P62"/>
    <mergeCell ref="Q61:Q62"/>
    <mergeCell ref="R61:R62"/>
    <mergeCell ref="S61:S62"/>
    <mergeCell ref="B61:B62"/>
    <mergeCell ref="C61:C62"/>
    <mergeCell ref="D61:D62"/>
    <mergeCell ref="E61:E62"/>
    <mergeCell ref="F61:F62"/>
    <mergeCell ref="G61:G62"/>
    <mergeCell ref="H61:H62"/>
    <mergeCell ref="Q35:Q36"/>
    <mergeCell ref="R35:R36"/>
    <mergeCell ref="G35:G36"/>
    <mergeCell ref="H35:H36"/>
    <mergeCell ref="I35:I36"/>
    <mergeCell ref="J35:J36"/>
    <mergeCell ref="M35:M36"/>
    <mergeCell ref="P35:P36"/>
    <mergeCell ref="H42:J42"/>
    <mergeCell ref="R51:R52"/>
    <mergeCell ref="S51:S52"/>
    <mergeCell ref="T51:T52"/>
    <mergeCell ref="U51:U52"/>
    <mergeCell ref="G51:G52"/>
    <mergeCell ref="H51:H52"/>
    <mergeCell ref="I51:I52"/>
    <mergeCell ref="J51:J52"/>
    <mergeCell ref="M51:M52"/>
    <mergeCell ref="P51:P52"/>
    <mergeCell ref="Q51:Q52"/>
    <mergeCell ref="H56:J56"/>
    <mergeCell ref="F35:F36"/>
    <mergeCell ref="C48:C50"/>
    <mergeCell ref="B51:B52"/>
    <mergeCell ref="C51:C52"/>
    <mergeCell ref="D51:D52"/>
    <mergeCell ref="E51:E52"/>
    <mergeCell ref="F51:F52"/>
    <mergeCell ref="T61:T62"/>
    <mergeCell ref="U61:U62"/>
    <mergeCell ref="T78:T79"/>
    <mergeCell ref="U78:U79"/>
    <mergeCell ref="F78:F79"/>
    <mergeCell ref="G78:G79"/>
    <mergeCell ref="M78:M79"/>
    <mergeCell ref="P78:P79"/>
    <mergeCell ref="Q78:Q79"/>
    <mergeCell ref="R78:R79"/>
    <mergeCell ref="S78:S79"/>
    <mergeCell ref="I105:I107"/>
    <mergeCell ref="J105:J107"/>
    <mergeCell ref="M105:M107"/>
    <mergeCell ref="P105:P107"/>
    <mergeCell ref="Q105:Q107"/>
    <mergeCell ref="R105:R107"/>
    <mergeCell ref="S105:S107"/>
    <mergeCell ref="U106:U107"/>
    <mergeCell ref="B105:B107"/>
    <mergeCell ref="C105:C107"/>
    <mergeCell ref="D105:D107"/>
    <mergeCell ref="E105:E107"/>
    <mergeCell ref="F105:F107"/>
    <mergeCell ref="G105:G107"/>
    <mergeCell ref="H105:H107"/>
    <mergeCell ref="T110:T111"/>
    <mergeCell ref="U110:U111"/>
    <mergeCell ref="I110:I111"/>
    <mergeCell ref="J110:J111"/>
    <mergeCell ref="M110:M111"/>
    <mergeCell ref="P110:P111"/>
    <mergeCell ref="Q110:Q111"/>
    <mergeCell ref="R110:R111"/>
    <mergeCell ref="S110:S111"/>
    <mergeCell ref="B112:B113"/>
    <mergeCell ref="C112:C113"/>
    <mergeCell ref="D112:D113"/>
    <mergeCell ref="E112:E113"/>
    <mergeCell ref="F112:F113"/>
    <mergeCell ref="G112:G113"/>
    <mergeCell ref="H112:H113"/>
    <mergeCell ref="T112:T113"/>
    <mergeCell ref="U112:U113"/>
    <mergeCell ref="I112:I113"/>
    <mergeCell ref="J112:J113"/>
    <mergeCell ref="M112:M113"/>
    <mergeCell ref="P112:P113"/>
    <mergeCell ref="Q112:Q113"/>
    <mergeCell ref="R112:R113"/>
    <mergeCell ref="S112:S113"/>
    <mergeCell ref="I148:I149"/>
    <mergeCell ref="J148:J149"/>
    <mergeCell ref="M148:M149"/>
    <mergeCell ref="P148:P149"/>
    <mergeCell ref="Q148:Q149"/>
    <mergeCell ref="R148:R149"/>
    <mergeCell ref="S148:S149"/>
    <mergeCell ref="B148:B149"/>
    <mergeCell ref="C148:C149"/>
    <mergeCell ref="D148:D149"/>
    <mergeCell ref="E148:E149"/>
    <mergeCell ref="F148:F149"/>
    <mergeCell ref="G148:G149"/>
    <mergeCell ref="H148:H149"/>
    <mergeCell ref="S150:S152"/>
    <mergeCell ref="T151:T152"/>
    <mergeCell ref="U151:U152"/>
    <mergeCell ref="I150:I152"/>
    <mergeCell ref="J150:J152"/>
    <mergeCell ref="M150:M152"/>
    <mergeCell ref="P150:P152"/>
    <mergeCell ref="Q150:Q152"/>
    <mergeCell ref="R150:R152"/>
    <mergeCell ref="N151:N152"/>
    <mergeCell ref="B150:B152"/>
    <mergeCell ref="C150:C152"/>
    <mergeCell ref="D150:D152"/>
    <mergeCell ref="E150:E152"/>
    <mergeCell ref="F150:F152"/>
    <mergeCell ref="G150:G152"/>
    <mergeCell ref="H150:H152"/>
    <mergeCell ref="I153:I154"/>
    <mergeCell ref="J153:J154"/>
    <mergeCell ref="M153:M154"/>
    <mergeCell ref="P153:P154"/>
    <mergeCell ref="Q153:Q154"/>
    <mergeCell ref="R153:R154"/>
    <mergeCell ref="S153:S154"/>
    <mergeCell ref="U153:U154"/>
    <mergeCell ref="B153:B154"/>
    <mergeCell ref="C153:C154"/>
    <mergeCell ref="D153:D154"/>
    <mergeCell ref="E153:E154"/>
    <mergeCell ref="F153:F154"/>
    <mergeCell ref="G153:G154"/>
    <mergeCell ref="H153:H15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40.63"/>
    <col customWidth="1" min="4" max="4" width="69.63"/>
    <col customWidth="1" min="5" max="5" width="27.75"/>
    <col customWidth="1" min="6" max="6" width="29.13"/>
    <col customWidth="1" min="7" max="7" width="106.5"/>
    <col customWidth="1" min="8" max="8" width="88.88"/>
    <col customWidth="1" min="9" max="9" width="25.13"/>
    <col customWidth="1" min="10" max="10" width="92.13"/>
    <col customWidth="1" min="11" max="11" width="79.88"/>
    <col customWidth="1" min="12" max="12" width="16.5"/>
    <col customWidth="1" min="14" max="14" width="44.0"/>
    <col customWidth="1" min="15" max="15" width="78.75"/>
    <col customWidth="1" min="16" max="16" width="28.38"/>
    <col customWidth="1" min="19" max="19" width="34.5"/>
    <col customWidth="1" min="22" max="22" width="48.38"/>
  </cols>
  <sheetData>
    <row r="1">
      <c r="A1" s="667"/>
      <c r="B1" s="668" t="s">
        <v>3491</v>
      </c>
      <c r="C1" s="479"/>
      <c r="D1" s="479"/>
      <c r="E1" s="479"/>
      <c r="F1" s="479"/>
      <c r="G1" s="479"/>
      <c r="H1" s="479"/>
      <c r="I1" s="479"/>
      <c r="J1" s="479"/>
      <c r="K1" s="479"/>
      <c r="L1" s="479"/>
      <c r="M1" s="479"/>
      <c r="N1" s="479"/>
      <c r="O1" s="479"/>
      <c r="P1" s="479"/>
      <c r="Q1" s="479"/>
      <c r="R1" s="479"/>
      <c r="S1" s="479"/>
      <c r="T1" s="479"/>
      <c r="U1" s="480"/>
      <c r="V1" s="669"/>
      <c r="W1" s="667"/>
      <c r="X1" s="667"/>
      <c r="Y1" s="667"/>
      <c r="Z1" s="667"/>
    </row>
    <row r="2">
      <c r="A2" s="667"/>
      <c r="B2" s="670" t="s">
        <v>4123</v>
      </c>
      <c r="C2" s="479"/>
      <c r="D2" s="479"/>
      <c r="E2" s="479"/>
      <c r="F2" s="479"/>
      <c r="G2" s="479"/>
      <c r="H2" s="479"/>
      <c r="I2" s="479"/>
      <c r="J2" s="479"/>
      <c r="K2" s="479"/>
      <c r="L2" s="479"/>
      <c r="M2" s="479"/>
      <c r="N2" s="479"/>
      <c r="O2" s="479"/>
      <c r="P2" s="479"/>
      <c r="Q2" s="479"/>
      <c r="R2" s="479"/>
      <c r="S2" s="479"/>
      <c r="T2" s="479"/>
      <c r="U2" s="480"/>
      <c r="V2" s="669"/>
      <c r="W2" s="667"/>
      <c r="X2" s="667"/>
      <c r="Y2" s="667"/>
      <c r="Z2" s="667"/>
    </row>
    <row r="3">
      <c r="A3" s="667"/>
      <c r="B3" s="671" t="s">
        <v>3493</v>
      </c>
      <c r="C3" s="672" t="s">
        <v>3494</v>
      </c>
      <c r="D3" s="673" t="s">
        <v>35</v>
      </c>
      <c r="E3" s="673" t="s">
        <v>36</v>
      </c>
      <c r="F3" s="673" t="s">
        <v>37</v>
      </c>
      <c r="G3" s="673" t="s">
        <v>38</v>
      </c>
      <c r="H3" s="674" t="s">
        <v>4124</v>
      </c>
      <c r="I3" s="675" t="s">
        <v>4125</v>
      </c>
      <c r="J3" s="675" t="s">
        <v>4126</v>
      </c>
      <c r="K3" s="676" t="s">
        <v>3499</v>
      </c>
      <c r="L3" s="677" t="s">
        <v>3500</v>
      </c>
      <c r="M3" s="678" t="s">
        <v>34</v>
      </c>
      <c r="N3" s="679" t="s">
        <v>3501</v>
      </c>
      <c r="O3" s="680" t="s">
        <v>3502</v>
      </c>
      <c r="P3" s="681" t="s">
        <v>41</v>
      </c>
      <c r="Q3" s="682" t="s">
        <v>34</v>
      </c>
      <c r="R3" s="683" t="s">
        <v>3504</v>
      </c>
      <c r="S3" s="684" t="s">
        <v>4127</v>
      </c>
      <c r="T3" s="685" t="s">
        <v>3505</v>
      </c>
      <c r="U3" s="686" t="s">
        <v>2443</v>
      </c>
      <c r="V3" s="687" t="s">
        <v>3506</v>
      </c>
      <c r="W3" s="667"/>
      <c r="X3" s="667"/>
      <c r="Y3" s="667"/>
      <c r="Z3" s="667"/>
    </row>
    <row r="4">
      <c r="A4" s="688"/>
      <c r="B4" s="401">
        <v>16329.0</v>
      </c>
      <c r="C4" s="689">
        <v>462120.0</v>
      </c>
      <c r="D4" s="690" t="s">
        <v>1196</v>
      </c>
      <c r="E4" s="690" t="s">
        <v>325</v>
      </c>
      <c r="F4" s="690" t="s">
        <v>326</v>
      </c>
      <c r="G4" s="691"/>
      <c r="H4" s="692" t="s">
        <v>4128</v>
      </c>
      <c r="I4" s="689">
        <v>19.0</v>
      </c>
      <c r="J4" s="692" t="s">
        <v>4129</v>
      </c>
      <c r="K4" s="692" t="s">
        <v>1584</v>
      </c>
      <c r="L4" s="693">
        <v>7722.89</v>
      </c>
      <c r="M4" s="694">
        <v>45688.0</v>
      </c>
      <c r="N4" s="695" t="s">
        <v>4130</v>
      </c>
      <c r="O4" s="696" t="s">
        <v>3820</v>
      </c>
      <c r="P4" s="689" t="s">
        <v>1789</v>
      </c>
      <c r="Q4" s="697">
        <v>45693.0</v>
      </c>
      <c r="R4" s="698">
        <v>0.0</v>
      </c>
      <c r="S4" s="689" t="s">
        <v>4131</v>
      </c>
      <c r="T4" s="699" t="s">
        <v>3694</v>
      </c>
      <c r="U4" s="699" t="s">
        <v>4132</v>
      </c>
      <c r="V4" s="700"/>
      <c r="W4" s="688"/>
      <c r="X4" s="688"/>
      <c r="Y4" s="688"/>
      <c r="Z4" s="701"/>
    </row>
    <row r="5">
      <c r="A5" s="688"/>
      <c r="B5" s="77"/>
      <c r="C5" s="77"/>
      <c r="D5" s="77"/>
      <c r="E5" s="77"/>
      <c r="F5" s="77"/>
      <c r="G5" s="702"/>
      <c r="H5" s="77"/>
      <c r="I5" s="77"/>
      <c r="J5" s="77"/>
      <c r="K5" s="703" t="s">
        <v>4133</v>
      </c>
      <c r="L5" s="693">
        <v>5633.88</v>
      </c>
      <c r="M5" s="702"/>
      <c r="N5" s="702"/>
      <c r="O5" s="704" t="s">
        <v>4134</v>
      </c>
      <c r="P5" s="77"/>
      <c r="Q5" s="77"/>
      <c r="R5" s="705"/>
      <c r="S5" s="77"/>
      <c r="T5" s="77"/>
      <c r="U5" s="77"/>
      <c r="V5" s="700"/>
      <c r="W5" s="688"/>
      <c r="X5" s="688"/>
      <c r="Y5" s="688"/>
      <c r="Z5" s="701"/>
    </row>
    <row r="6">
      <c r="A6" s="706"/>
      <c r="B6" s="707" t="s">
        <v>1790</v>
      </c>
      <c r="C6" s="708">
        <v>462121.0</v>
      </c>
      <c r="D6" s="709" t="s">
        <v>114</v>
      </c>
      <c r="E6" s="709" t="s">
        <v>1609</v>
      </c>
      <c r="F6" s="709" t="s">
        <v>1791</v>
      </c>
      <c r="G6" s="709"/>
      <c r="H6" s="710" t="s">
        <v>4135</v>
      </c>
      <c r="I6" s="711"/>
      <c r="J6" s="711" t="s">
        <v>4136</v>
      </c>
      <c r="K6" s="712" t="s">
        <v>1349</v>
      </c>
      <c r="L6" s="713">
        <v>396.64</v>
      </c>
      <c r="M6" s="714">
        <v>45661.0</v>
      </c>
      <c r="N6" s="715" t="s">
        <v>4137</v>
      </c>
      <c r="O6" s="716" t="s">
        <v>3510</v>
      </c>
      <c r="P6" s="711" t="s">
        <v>1792</v>
      </c>
      <c r="Q6" s="714">
        <v>45693.0</v>
      </c>
      <c r="R6" s="717">
        <v>3.77</v>
      </c>
      <c r="S6" s="711" t="s">
        <v>4138</v>
      </c>
      <c r="T6" s="718" t="s">
        <v>3512</v>
      </c>
      <c r="U6" s="718" t="s">
        <v>3512</v>
      </c>
      <c r="V6" s="700"/>
      <c r="W6" s="706"/>
      <c r="X6" s="706"/>
      <c r="Y6" s="706"/>
      <c r="Z6" s="706"/>
    </row>
    <row r="7">
      <c r="A7" s="706"/>
      <c r="B7" s="707" t="s">
        <v>1793</v>
      </c>
      <c r="C7" s="708">
        <v>462122.0</v>
      </c>
      <c r="D7" s="709" t="s">
        <v>983</v>
      </c>
      <c r="E7" s="709" t="s">
        <v>4139</v>
      </c>
      <c r="F7" s="709" t="s">
        <v>1644</v>
      </c>
      <c r="G7" s="709"/>
      <c r="H7" s="710" t="s">
        <v>4140</v>
      </c>
      <c r="I7" s="711"/>
      <c r="J7" s="711" t="s">
        <v>4141</v>
      </c>
      <c r="K7" s="710" t="s">
        <v>1362</v>
      </c>
      <c r="L7" s="719">
        <f>396.64*2</f>
        <v>793.28</v>
      </c>
      <c r="M7" s="714">
        <v>45692.0</v>
      </c>
      <c r="N7" s="715" t="s">
        <v>4142</v>
      </c>
      <c r="O7" s="716" t="s">
        <v>3510</v>
      </c>
      <c r="P7" s="711" t="s">
        <v>1794</v>
      </c>
      <c r="Q7" s="714">
        <v>45692.0</v>
      </c>
      <c r="R7" s="717">
        <v>0.0</v>
      </c>
      <c r="S7" s="711" t="s">
        <v>4143</v>
      </c>
      <c r="T7" s="718" t="s">
        <v>3512</v>
      </c>
      <c r="U7" s="718" t="s">
        <v>3512</v>
      </c>
      <c r="V7" s="700"/>
      <c r="W7" s="706"/>
      <c r="X7" s="706"/>
      <c r="Y7" s="706"/>
      <c r="Z7" s="706"/>
    </row>
    <row r="8" ht="69.75" customHeight="1">
      <c r="A8" s="720"/>
      <c r="B8" s="390">
        <v>15969.0</v>
      </c>
      <c r="C8" s="721">
        <v>462123.0</v>
      </c>
      <c r="D8" s="722" t="s">
        <v>1357</v>
      </c>
      <c r="E8" s="722" t="s">
        <v>65</v>
      </c>
      <c r="F8" s="722" t="s">
        <v>1156</v>
      </c>
      <c r="G8" s="722"/>
      <c r="H8" s="723" t="s">
        <v>4144</v>
      </c>
      <c r="I8" s="724" t="s">
        <v>4145</v>
      </c>
      <c r="J8" s="724" t="s">
        <v>4146</v>
      </c>
      <c r="K8" s="725" t="s">
        <v>1378</v>
      </c>
      <c r="L8" s="726">
        <v>92.56</v>
      </c>
      <c r="M8" s="727">
        <v>45692.0</v>
      </c>
      <c r="N8" s="728" t="s">
        <v>4147</v>
      </c>
      <c r="O8" s="729" t="s">
        <v>3535</v>
      </c>
      <c r="P8" s="724" t="s">
        <v>1795</v>
      </c>
      <c r="Q8" s="727">
        <v>45692.0</v>
      </c>
      <c r="R8" s="730">
        <v>0.0</v>
      </c>
      <c r="S8" s="724" t="s">
        <v>4148</v>
      </c>
      <c r="T8" s="731" t="s">
        <v>3512</v>
      </c>
      <c r="U8" s="731" t="s">
        <v>3512</v>
      </c>
      <c r="V8" s="732"/>
      <c r="W8" s="720"/>
      <c r="X8" s="720"/>
      <c r="Y8" s="720"/>
      <c r="Z8" s="720"/>
    </row>
    <row r="9" ht="63.0" customHeight="1">
      <c r="A9" s="720"/>
      <c r="B9" s="77"/>
      <c r="C9" s="77"/>
      <c r="D9" s="77"/>
      <c r="E9" s="77"/>
      <c r="F9" s="77"/>
      <c r="G9" s="77"/>
      <c r="H9" s="77"/>
      <c r="I9" s="77"/>
      <c r="J9" s="77"/>
      <c r="K9" s="725" t="s">
        <v>1432</v>
      </c>
      <c r="L9" s="726">
        <f>209.27*1</f>
        <v>209.27</v>
      </c>
      <c r="M9" s="77"/>
      <c r="N9" s="728" t="s">
        <v>4149</v>
      </c>
      <c r="O9" s="729" t="s">
        <v>3595</v>
      </c>
      <c r="P9" s="77"/>
      <c r="Q9" s="77"/>
      <c r="R9" s="77"/>
      <c r="S9" s="77"/>
      <c r="T9" s="77"/>
      <c r="U9" s="77"/>
      <c r="V9" s="732"/>
      <c r="W9" s="720"/>
      <c r="X9" s="720"/>
      <c r="Y9" s="720"/>
      <c r="Z9" s="720"/>
    </row>
    <row r="10">
      <c r="A10" s="706"/>
      <c r="B10" s="707" t="s">
        <v>1796</v>
      </c>
      <c r="C10" s="708">
        <v>462124.0</v>
      </c>
      <c r="D10" s="709" t="s">
        <v>1797</v>
      </c>
      <c r="E10" s="709" t="s">
        <v>1330</v>
      </c>
      <c r="F10" s="709" t="s">
        <v>1798</v>
      </c>
      <c r="G10" s="709"/>
      <c r="H10" s="710"/>
      <c r="I10" s="711"/>
      <c r="J10" s="711" t="s">
        <v>4150</v>
      </c>
      <c r="K10" s="712" t="s">
        <v>1349</v>
      </c>
      <c r="L10" s="713">
        <v>396.64</v>
      </c>
      <c r="M10" s="714">
        <v>45692.0</v>
      </c>
      <c r="N10" s="715" t="s">
        <v>4151</v>
      </c>
      <c r="O10" s="716" t="s">
        <v>3510</v>
      </c>
      <c r="P10" s="711" t="s">
        <v>1799</v>
      </c>
      <c r="Q10" s="714">
        <v>45692.0</v>
      </c>
      <c r="R10" s="717">
        <v>3.77</v>
      </c>
      <c r="S10" s="711" t="s">
        <v>4152</v>
      </c>
      <c r="T10" s="718" t="s">
        <v>3512</v>
      </c>
      <c r="U10" s="718" t="s">
        <v>3512</v>
      </c>
      <c r="V10" s="700"/>
      <c r="W10" s="706"/>
      <c r="X10" s="706"/>
      <c r="Y10" s="706"/>
      <c r="Z10" s="706"/>
    </row>
    <row r="11">
      <c r="A11" s="733"/>
      <c r="B11" s="344" t="s">
        <v>1800</v>
      </c>
      <c r="C11" s="734">
        <v>462125.0</v>
      </c>
      <c r="D11" s="735"/>
      <c r="E11" s="735"/>
      <c r="F11" s="735"/>
      <c r="G11" s="735" t="s">
        <v>4153</v>
      </c>
      <c r="H11" s="736" t="s">
        <v>4154</v>
      </c>
      <c r="I11" s="737">
        <v>65.0</v>
      </c>
      <c r="J11" s="736" t="s">
        <v>4154</v>
      </c>
      <c r="K11" s="738" t="s">
        <v>1804</v>
      </c>
      <c r="L11" s="739">
        <v>1962.9</v>
      </c>
      <c r="M11" s="740">
        <v>45692.0</v>
      </c>
      <c r="N11" s="741" t="s">
        <v>4155</v>
      </c>
      <c r="O11" s="704" t="s">
        <v>3584</v>
      </c>
      <c r="P11" s="737" t="s">
        <v>1805</v>
      </c>
      <c r="Q11" s="740">
        <v>45700.0</v>
      </c>
      <c r="R11" s="742">
        <v>0.0</v>
      </c>
      <c r="S11" s="737" t="s">
        <v>4156</v>
      </c>
      <c r="T11" s="743" t="s">
        <v>3512</v>
      </c>
      <c r="U11" s="743" t="s">
        <v>4157</v>
      </c>
      <c r="V11" s="700"/>
      <c r="W11" s="733"/>
      <c r="X11" s="733"/>
      <c r="Y11" s="733"/>
      <c r="Z11" s="733"/>
    </row>
    <row r="12">
      <c r="A12" s="720"/>
      <c r="B12" s="390">
        <v>16566.0</v>
      </c>
      <c r="C12" s="721">
        <v>462126.0</v>
      </c>
      <c r="D12" s="722" t="s">
        <v>1806</v>
      </c>
      <c r="E12" s="722" t="s">
        <v>65</v>
      </c>
      <c r="F12" s="722" t="s">
        <v>104</v>
      </c>
      <c r="G12" s="722"/>
      <c r="H12" s="744" t="s">
        <v>4158</v>
      </c>
      <c r="I12" s="724">
        <v>33.0</v>
      </c>
      <c r="J12" s="724" t="s">
        <v>4159</v>
      </c>
      <c r="K12" s="745" t="s">
        <v>1807</v>
      </c>
      <c r="L12" s="746">
        <v>92.56</v>
      </c>
      <c r="M12" s="727">
        <v>45692.0</v>
      </c>
      <c r="N12" s="728" t="s">
        <v>4160</v>
      </c>
      <c r="O12" s="729" t="s">
        <v>3532</v>
      </c>
      <c r="P12" s="724" t="s">
        <v>1808</v>
      </c>
      <c r="Q12" s="727">
        <v>45692.0</v>
      </c>
      <c r="R12" s="730">
        <v>0.0</v>
      </c>
      <c r="S12" s="724" t="s">
        <v>4161</v>
      </c>
      <c r="T12" s="731" t="s">
        <v>3512</v>
      </c>
      <c r="U12" s="731" t="s">
        <v>3512</v>
      </c>
      <c r="V12" s="747" t="s">
        <v>4162</v>
      </c>
      <c r="W12" s="720"/>
      <c r="X12" s="720"/>
      <c r="Y12" s="720"/>
      <c r="Z12" s="720"/>
    </row>
    <row r="13">
      <c r="A13" s="720"/>
      <c r="B13" s="77"/>
      <c r="C13" s="77"/>
      <c r="D13" s="77"/>
      <c r="E13" s="77"/>
      <c r="F13" s="77"/>
      <c r="G13" s="77"/>
      <c r="H13" s="77"/>
      <c r="I13" s="77"/>
      <c r="J13" s="77"/>
      <c r="K13" s="745" t="s">
        <v>1394</v>
      </c>
      <c r="L13" s="746">
        <v>749.55</v>
      </c>
      <c r="M13" s="77"/>
      <c r="N13" s="728" t="s">
        <v>4163</v>
      </c>
      <c r="O13" s="729" t="s">
        <v>3535</v>
      </c>
      <c r="P13" s="77"/>
      <c r="Q13" s="77"/>
      <c r="R13" s="77"/>
      <c r="S13" s="77"/>
      <c r="T13" s="77"/>
      <c r="U13" s="77"/>
      <c r="V13" s="77"/>
      <c r="W13" s="720"/>
      <c r="X13" s="720"/>
      <c r="Y13" s="720"/>
      <c r="Z13" s="720"/>
    </row>
    <row r="14">
      <c r="A14" s="706"/>
      <c r="B14" s="707" t="s">
        <v>1809</v>
      </c>
      <c r="C14" s="708">
        <v>462127.0</v>
      </c>
      <c r="D14" s="709" t="s">
        <v>1810</v>
      </c>
      <c r="E14" s="709"/>
      <c r="F14" s="709"/>
      <c r="G14" s="709"/>
      <c r="H14" s="710" t="s">
        <v>4164</v>
      </c>
      <c r="I14" s="711"/>
      <c r="J14" s="711" t="s">
        <v>4165</v>
      </c>
      <c r="K14" s="712" t="s">
        <v>1349</v>
      </c>
      <c r="L14" s="713">
        <v>396.64</v>
      </c>
      <c r="M14" s="714">
        <v>45693.0</v>
      </c>
      <c r="N14" s="715" t="s">
        <v>4166</v>
      </c>
      <c r="O14" s="716" t="s">
        <v>3510</v>
      </c>
      <c r="P14" s="711" t="s">
        <v>1811</v>
      </c>
      <c r="Q14" s="714">
        <v>45693.0</v>
      </c>
      <c r="R14" s="717">
        <v>5.35</v>
      </c>
      <c r="S14" s="711" t="s">
        <v>4167</v>
      </c>
      <c r="T14" s="718" t="s">
        <v>3512</v>
      </c>
      <c r="U14" s="718" t="s">
        <v>3512</v>
      </c>
      <c r="V14" s="700"/>
      <c r="W14" s="706"/>
      <c r="X14" s="706"/>
      <c r="Y14" s="706"/>
      <c r="Z14" s="706"/>
    </row>
    <row r="15">
      <c r="A15" s="748"/>
      <c r="B15" s="749">
        <v>16662.0</v>
      </c>
      <c r="C15" s="750">
        <v>462128.0</v>
      </c>
      <c r="D15" s="751" t="s">
        <v>877</v>
      </c>
      <c r="E15" s="751" t="s">
        <v>105</v>
      </c>
      <c r="F15" s="751" t="s">
        <v>1156</v>
      </c>
      <c r="G15" s="751"/>
      <c r="H15" s="752" t="s">
        <v>4168</v>
      </c>
      <c r="I15" s="753">
        <v>119.0</v>
      </c>
      <c r="J15" s="753" t="s">
        <v>4169</v>
      </c>
      <c r="K15" s="754" t="s">
        <v>1434</v>
      </c>
      <c r="L15" s="755">
        <v>809.31</v>
      </c>
      <c r="M15" s="756">
        <v>45692.0</v>
      </c>
      <c r="N15" s="757" t="s">
        <v>4170</v>
      </c>
      <c r="O15" s="758" t="s">
        <v>3598</v>
      </c>
      <c r="P15" s="753" t="s">
        <v>1813</v>
      </c>
      <c r="Q15" s="756">
        <v>45692.0</v>
      </c>
      <c r="R15" s="759">
        <v>7.69</v>
      </c>
      <c r="S15" s="753" t="s">
        <v>4171</v>
      </c>
      <c r="T15" s="760" t="s">
        <v>3512</v>
      </c>
      <c r="U15" s="760" t="s">
        <v>3512</v>
      </c>
      <c r="V15" s="761"/>
      <c r="W15" s="748"/>
      <c r="X15" s="748"/>
      <c r="Y15" s="748"/>
      <c r="Z15" s="748"/>
    </row>
    <row r="16">
      <c r="A16" s="720"/>
      <c r="B16" s="382">
        <v>16663.0</v>
      </c>
      <c r="C16" s="762">
        <v>462129.0</v>
      </c>
      <c r="D16" s="763" t="s">
        <v>1814</v>
      </c>
      <c r="E16" s="763" t="s">
        <v>99</v>
      </c>
      <c r="F16" s="763" t="s">
        <v>65</v>
      </c>
      <c r="G16" s="763"/>
      <c r="H16" s="745" t="s">
        <v>4172</v>
      </c>
      <c r="I16" s="764">
        <v>67.0</v>
      </c>
      <c r="J16" s="764" t="s">
        <v>3647</v>
      </c>
      <c r="K16" s="725" t="s">
        <v>1434</v>
      </c>
      <c r="L16" s="726">
        <v>809.31</v>
      </c>
      <c r="M16" s="765">
        <v>45692.0</v>
      </c>
      <c r="N16" s="530" t="s">
        <v>4173</v>
      </c>
      <c r="O16" s="729" t="s">
        <v>3598</v>
      </c>
      <c r="P16" s="764" t="s">
        <v>1815</v>
      </c>
      <c r="Q16" s="765">
        <v>45693.0</v>
      </c>
      <c r="R16" s="766">
        <v>0.0</v>
      </c>
      <c r="S16" s="764" t="s">
        <v>4174</v>
      </c>
      <c r="T16" s="767" t="s">
        <v>3512</v>
      </c>
      <c r="U16" s="767" t="s">
        <v>3512</v>
      </c>
      <c r="V16" s="768" t="s">
        <v>4175</v>
      </c>
      <c r="W16" s="720"/>
      <c r="X16" s="720"/>
      <c r="Y16" s="720"/>
      <c r="Z16" s="720"/>
    </row>
    <row r="17">
      <c r="A17" s="733"/>
      <c r="B17" s="401">
        <v>15848.0</v>
      </c>
      <c r="C17" s="769">
        <v>462130.0</v>
      </c>
      <c r="D17" s="690" t="s">
        <v>1816</v>
      </c>
      <c r="E17" s="690" t="s">
        <v>1817</v>
      </c>
      <c r="F17" s="690" t="s">
        <v>1818</v>
      </c>
      <c r="G17" s="690"/>
      <c r="H17" s="692" t="s">
        <v>437</v>
      </c>
      <c r="I17" s="689">
        <v>1.0</v>
      </c>
      <c r="J17" s="689" t="s">
        <v>4176</v>
      </c>
      <c r="K17" s="738" t="s">
        <v>1394</v>
      </c>
      <c r="L17" s="739">
        <v>749.55</v>
      </c>
      <c r="M17" s="697">
        <v>45692.0</v>
      </c>
      <c r="N17" s="770" t="s">
        <v>4177</v>
      </c>
      <c r="O17" s="704" t="s">
        <v>3532</v>
      </c>
      <c r="P17" s="689" t="s">
        <v>1819</v>
      </c>
      <c r="Q17" s="697">
        <v>45692.0</v>
      </c>
      <c r="R17" s="771">
        <v>0.0</v>
      </c>
      <c r="S17" s="689" t="s">
        <v>4178</v>
      </c>
      <c r="T17" s="699" t="s">
        <v>3512</v>
      </c>
      <c r="U17" s="699" t="s">
        <v>3512</v>
      </c>
      <c r="V17" s="700"/>
      <c r="W17" s="733"/>
      <c r="X17" s="733"/>
      <c r="Y17" s="733"/>
      <c r="Z17" s="733"/>
    </row>
    <row r="18">
      <c r="A18" s="733"/>
      <c r="B18" s="77"/>
      <c r="C18" s="77"/>
      <c r="D18" s="77"/>
      <c r="E18" s="77"/>
      <c r="F18" s="77"/>
      <c r="G18" s="77"/>
      <c r="H18" s="77"/>
      <c r="I18" s="77"/>
      <c r="J18" s="77"/>
      <c r="K18" s="736" t="s">
        <v>1530</v>
      </c>
      <c r="L18" s="772">
        <v>987.9</v>
      </c>
      <c r="M18" s="77"/>
      <c r="N18" s="770" t="s">
        <v>4179</v>
      </c>
      <c r="O18" s="704" t="s">
        <v>3726</v>
      </c>
      <c r="P18" s="77"/>
      <c r="Q18" s="77"/>
      <c r="R18" s="77"/>
      <c r="S18" s="77"/>
      <c r="T18" s="77"/>
      <c r="U18" s="77"/>
      <c r="V18" s="700"/>
      <c r="W18" s="733"/>
      <c r="X18" s="733"/>
      <c r="Y18" s="733"/>
      <c r="Z18" s="733"/>
    </row>
    <row r="19">
      <c r="A19" s="720"/>
      <c r="B19" s="382" t="s">
        <v>4180</v>
      </c>
      <c r="C19" s="729">
        <v>462131.0</v>
      </c>
      <c r="D19" s="763"/>
      <c r="E19" s="763"/>
      <c r="F19" s="763"/>
      <c r="G19" s="763" t="s">
        <v>1821</v>
      </c>
      <c r="H19" s="773" t="s">
        <v>4181</v>
      </c>
      <c r="I19" s="764" t="s">
        <v>4182</v>
      </c>
      <c r="J19" s="764" t="s">
        <v>4183</v>
      </c>
      <c r="K19" s="745" t="s">
        <v>1438</v>
      </c>
      <c r="L19" s="746">
        <v>1225.98</v>
      </c>
      <c r="M19" s="774">
        <v>45692.0</v>
      </c>
      <c r="N19" s="728" t="s">
        <v>4180</v>
      </c>
      <c r="O19" s="729" t="s">
        <v>4184</v>
      </c>
      <c r="P19" s="764" t="s">
        <v>4185</v>
      </c>
      <c r="Q19" s="765">
        <v>45692.0</v>
      </c>
      <c r="R19" s="766">
        <v>11.65</v>
      </c>
      <c r="S19" s="764" t="s">
        <v>4178</v>
      </c>
      <c r="T19" s="775" t="s">
        <v>3512</v>
      </c>
      <c r="U19" s="767" t="s">
        <v>3512</v>
      </c>
      <c r="V19" s="768" t="s">
        <v>4186</v>
      </c>
      <c r="W19" s="720"/>
      <c r="X19" s="720"/>
      <c r="Y19" s="720"/>
      <c r="Z19" s="720"/>
    </row>
    <row r="20">
      <c r="A20" s="706"/>
      <c r="B20" s="707" t="s">
        <v>4187</v>
      </c>
      <c r="C20" s="716">
        <v>462132.0</v>
      </c>
      <c r="D20" s="709" t="s">
        <v>202</v>
      </c>
      <c r="E20" s="709" t="s">
        <v>65</v>
      </c>
      <c r="F20" s="709" t="s">
        <v>1823</v>
      </c>
      <c r="G20" s="776"/>
      <c r="H20" s="710" t="s">
        <v>4188</v>
      </c>
      <c r="I20" s="777"/>
      <c r="J20" s="711" t="s">
        <v>4189</v>
      </c>
      <c r="K20" s="710" t="s">
        <v>1362</v>
      </c>
      <c r="L20" s="719">
        <f>396.64*2</f>
        <v>793.28</v>
      </c>
      <c r="M20" s="778">
        <v>45692.0</v>
      </c>
      <c r="N20" s="715" t="s">
        <v>4190</v>
      </c>
      <c r="O20" s="716" t="s">
        <v>3510</v>
      </c>
      <c r="P20" s="711" t="s">
        <v>4185</v>
      </c>
      <c r="Q20" s="714">
        <v>45692.0</v>
      </c>
      <c r="R20" s="717">
        <v>0.0</v>
      </c>
      <c r="S20" s="711" t="s">
        <v>4178</v>
      </c>
      <c r="T20" s="779" t="s">
        <v>3512</v>
      </c>
      <c r="U20" s="718" t="s">
        <v>3512</v>
      </c>
      <c r="V20" s="700"/>
      <c r="W20" s="706"/>
      <c r="X20" s="706"/>
      <c r="Y20" s="706"/>
      <c r="Z20" s="706"/>
    </row>
    <row r="21">
      <c r="A21" s="733"/>
      <c r="B21" s="379"/>
      <c r="C21" s="704">
        <v>462133.0</v>
      </c>
      <c r="D21" s="780"/>
      <c r="E21" s="780"/>
      <c r="F21" s="780"/>
      <c r="G21" s="780"/>
      <c r="H21" s="781"/>
      <c r="I21" s="782"/>
      <c r="J21" s="782"/>
      <c r="K21" s="781"/>
      <c r="L21" s="783"/>
      <c r="M21" s="784"/>
      <c r="N21" s="785"/>
      <c r="O21" s="786"/>
      <c r="P21" s="782"/>
      <c r="Q21" s="787"/>
      <c r="R21" s="788"/>
      <c r="S21" s="782"/>
      <c r="T21" s="789"/>
      <c r="U21" s="790"/>
      <c r="V21" s="700"/>
      <c r="W21" s="733"/>
      <c r="X21" s="733"/>
      <c r="Y21" s="733"/>
      <c r="Z21" s="733"/>
    </row>
    <row r="22">
      <c r="A22" s="748"/>
      <c r="B22" s="791">
        <v>16220.0</v>
      </c>
      <c r="C22" s="792">
        <v>462134.0</v>
      </c>
      <c r="D22" s="793" t="s">
        <v>649</v>
      </c>
      <c r="E22" s="793" t="s">
        <v>65</v>
      </c>
      <c r="F22" s="793" t="s">
        <v>105</v>
      </c>
      <c r="G22" s="794"/>
      <c r="H22" s="795" t="s">
        <v>4191</v>
      </c>
      <c r="I22" s="796" t="s">
        <v>4192</v>
      </c>
      <c r="J22" s="796" t="s">
        <v>4193</v>
      </c>
      <c r="K22" s="752" t="s">
        <v>1826</v>
      </c>
      <c r="L22" s="797">
        <v>1225.98</v>
      </c>
      <c r="M22" s="798">
        <v>45692.0</v>
      </c>
      <c r="N22" s="757" t="s">
        <v>4194</v>
      </c>
      <c r="O22" s="758" t="s">
        <v>4184</v>
      </c>
      <c r="P22" s="796" t="s">
        <v>1819</v>
      </c>
      <c r="Q22" s="799">
        <v>45692.0</v>
      </c>
      <c r="R22" s="800">
        <v>12.53</v>
      </c>
      <c r="S22" s="796" t="s">
        <v>4195</v>
      </c>
      <c r="T22" s="801" t="s">
        <v>3512</v>
      </c>
      <c r="U22" s="802" t="s">
        <v>3512</v>
      </c>
      <c r="V22" s="803" t="s">
        <v>4196</v>
      </c>
      <c r="W22" s="748"/>
      <c r="X22" s="748"/>
      <c r="Y22" s="748"/>
      <c r="Z22" s="748"/>
    </row>
    <row r="23">
      <c r="A23" s="748"/>
      <c r="B23" s="77"/>
      <c r="C23" s="77"/>
      <c r="D23" s="77"/>
      <c r="E23" s="77"/>
      <c r="F23" s="77"/>
      <c r="G23" s="77"/>
      <c r="H23" s="77"/>
      <c r="I23" s="77"/>
      <c r="J23" s="77"/>
      <c r="K23" s="752" t="s">
        <v>1378</v>
      </c>
      <c r="L23" s="797">
        <v>92.56</v>
      </c>
      <c r="M23" s="77"/>
      <c r="N23" s="757" t="s">
        <v>4197</v>
      </c>
      <c r="O23" s="758" t="s">
        <v>3535</v>
      </c>
      <c r="P23" s="77"/>
      <c r="Q23" s="77"/>
      <c r="R23" s="77"/>
      <c r="S23" s="77"/>
      <c r="T23" s="77"/>
      <c r="U23" s="77"/>
      <c r="V23" s="77"/>
      <c r="W23" s="748"/>
      <c r="X23" s="748"/>
      <c r="Y23" s="748"/>
      <c r="Z23" s="748"/>
    </row>
    <row r="24">
      <c r="A24" s="733"/>
      <c r="B24" s="344">
        <v>15405.0</v>
      </c>
      <c r="C24" s="704">
        <v>462135.0</v>
      </c>
      <c r="D24" s="735" t="s">
        <v>1827</v>
      </c>
      <c r="E24" s="780"/>
      <c r="F24" s="780"/>
      <c r="G24" s="780"/>
      <c r="H24" s="736" t="s">
        <v>4198</v>
      </c>
      <c r="I24" s="737">
        <v>4.0</v>
      </c>
      <c r="J24" s="737" t="s">
        <v>3573</v>
      </c>
      <c r="K24" s="736" t="s">
        <v>1536</v>
      </c>
      <c r="L24" s="804">
        <f>7722.89/2</f>
        <v>3861.445</v>
      </c>
      <c r="M24" s="805">
        <v>45692.0</v>
      </c>
      <c r="N24" s="741" t="s">
        <v>4199</v>
      </c>
      <c r="O24" s="806" t="s">
        <v>3737</v>
      </c>
      <c r="P24" s="737" t="s">
        <v>1828</v>
      </c>
      <c r="Q24" s="740">
        <v>45694.0</v>
      </c>
      <c r="R24" s="742">
        <v>0.0</v>
      </c>
      <c r="S24" s="737" t="s">
        <v>4200</v>
      </c>
      <c r="T24" s="807" t="s">
        <v>3694</v>
      </c>
      <c r="U24" s="743" t="s">
        <v>4201</v>
      </c>
      <c r="V24" s="700"/>
      <c r="W24" s="733"/>
      <c r="X24" s="733"/>
      <c r="Y24" s="733"/>
      <c r="Z24" s="733"/>
    </row>
    <row r="25">
      <c r="A25" s="733"/>
      <c r="B25" s="344">
        <v>16189.0</v>
      </c>
      <c r="C25" s="704">
        <v>462136.0</v>
      </c>
      <c r="D25" s="735" t="s">
        <v>1829</v>
      </c>
      <c r="E25" s="780"/>
      <c r="F25" s="780"/>
      <c r="G25" s="780"/>
      <c r="H25" s="736" t="s">
        <v>4202</v>
      </c>
      <c r="I25" s="737">
        <v>28.0</v>
      </c>
      <c r="J25" s="737" t="s">
        <v>4203</v>
      </c>
      <c r="K25" s="738" t="s">
        <v>1394</v>
      </c>
      <c r="L25" s="739">
        <v>749.55</v>
      </c>
      <c r="M25" s="805">
        <v>45693.0</v>
      </c>
      <c r="N25" s="741" t="s">
        <v>4204</v>
      </c>
      <c r="O25" s="704" t="s">
        <v>3532</v>
      </c>
      <c r="P25" s="737" t="s">
        <v>1830</v>
      </c>
      <c r="Q25" s="740">
        <v>45693.0</v>
      </c>
      <c r="R25" s="742">
        <v>7.12</v>
      </c>
      <c r="S25" s="737" t="s">
        <v>4205</v>
      </c>
      <c r="T25" s="807" t="s">
        <v>3571</v>
      </c>
      <c r="U25" s="743" t="s">
        <v>3571</v>
      </c>
      <c r="V25" s="700"/>
      <c r="W25" s="733"/>
      <c r="X25" s="733"/>
      <c r="Y25" s="733"/>
      <c r="Z25" s="733"/>
    </row>
    <row r="26">
      <c r="A26" s="733"/>
      <c r="B26" s="379"/>
      <c r="C26" s="704">
        <v>462137.0</v>
      </c>
      <c r="D26" s="780"/>
      <c r="E26" s="780"/>
      <c r="F26" s="780"/>
      <c r="G26" s="780"/>
      <c r="H26" s="781"/>
      <c r="I26" s="782"/>
      <c r="J26" s="782"/>
      <c r="K26" s="781"/>
      <c r="L26" s="783"/>
      <c r="M26" s="784"/>
      <c r="N26" s="785"/>
      <c r="O26" s="786"/>
      <c r="P26" s="782"/>
      <c r="Q26" s="787"/>
      <c r="R26" s="788"/>
      <c r="S26" s="782"/>
      <c r="T26" s="789"/>
      <c r="U26" s="790"/>
      <c r="V26" s="700"/>
      <c r="W26" s="733"/>
      <c r="X26" s="733"/>
      <c r="Y26" s="733"/>
      <c r="Z26" s="733"/>
    </row>
    <row r="27">
      <c r="A27" s="733"/>
      <c r="B27" s="344">
        <v>16510.0</v>
      </c>
      <c r="C27" s="704">
        <v>462138.0</v>
      </c>
      <c r="D27" s="735" t="s">
        <v>1831</v>
      </c>
      <c r="E27" s="735" t="s">
        <v>1832</v>
      </c>
      <c r="F27" s="735" t="s">
        <v>1833</v>
      </c>
      <c r="G27" s="780"/>
      <c r="H27" s="736" t="s">
        <v>4206</v>
      </c>
      <c r="I27" s="737" t="s">
        <v>4207</v>
      </c>
      <c r="J27" s="737" t="s">
        <v>4208</v>
      </c>
      <c r="K27" s="736" t="s">
        <v>1684</v>
      </c>
      <c r="L27" s="808">
        <v>857.19</v>
      </c>
      <c r="M27" s="805">
        <v>45693.0</v>
      </c>
      <c r="N27" s="741" t="s">
        <v>4209</v>
      </c>
      <c r="O27" s="704" t="s">
        <v>3584</v>
      </c>
      <c r="P27" s="737" t="s">
        <v>1834</v>
      </c>
      <c r="Q27" s="740">
        <v>45693.0</v>
      </c>
      <c r="R27" s="788"/>
      <c r="S27" s="737" t="s">
        <v>4210</v>
      </c>
      <c r="T27" s="807" t="s">
        <v>3512</v>
      </c>
      <c r="U27" s="743" t="s">
        <v>3940</v>
      </c>
      <c r="V27" s="700"/>
      <c r="W27" s="733"/>
      <c r="X27" s="733"/>
      <c r="Y27" s="733"/>
      <c r="Z27" s="733"/>
    </row>
    <row r="28">
      <c r="A28" s="733"/>
      <c r="B28" s="344">
        <v>15246.0</v>
      </c>
      <c r="C28" s="704">
        <v>462139.0</v>
      </c>
      <c r="D28" s="735" t="s">
        <v>1835</v>
      </c>
      <c r="E28" s="735" t="s">
        <v>828</v>
      </c>
      <c r="F28" s="735" t="s">
        <v>1836</v>
      </c>
      <c r="G28" s="780"/>
      <c r="H28" s="736" t="s">
        <v>4211</v>
      </c>
      <c r="I28" s="737">
        <v>21.0</v>
      </c>
      <c r="J28" s="737" t="s">
        <v>4212</v>
      </c>
      <c r="K28" s="736" t="s">
        <v>1837</v>
      </c>
      <c r="L28" s="808">
        <v>1930.72</v>
      </c>
      <c r="M28" s="805">
        <v>45693.0</v>
      </c>
      <c r="N28" s="741" t="s">
        <v>4213</v>
      </c>
      <c r="O28" s="806" t="s">
        <v>3737</v>
      </c>
      <c r="P28" s="737" t="s">
        <v>1838</v>
      </c>
      <c r="Q28" s="740">
        <v>45693.0</v>
      </c>
      <c r="R28" s="742">
        <v>0.0</v>
      </c>
      <c r="S28" s="737" t="s">
        <v>4214</v>
      </c>
      <c r="T28" s="807" t="s">
        <v>3694</v>
      </c>
      <c r="U28" s="743" t="s">
        <v>3940</v>
      </c>
      <c r="V28" s="700"/>
      <c r="W28" s="733"/>
      <c r="X28" s="733"/>
      <c r="Y28" s="733"/>
      <c r="Z28" s="733"/>
    </row>
    <row r="29">
      <c r="A29" s="733"/>
      <c r="B29" s="344">
        <v>15045.0</v>
      </c>
      <c r="C29" s="704">
        <v>462140.0</v>
      </c>
      <c r="D29" s="735" t="s">
        <v>948</v>
      </c>
      <c r="E29" s="735" t="s">
        <v>1839</v>
      </c>
      <c r="F29" s="735" t="s">
        <v>174</v>
      </c>
      <c r="G29" s="780"/>
      <c r="H29" s="736" t="s">
        <v>4215</v>
      </c>
      <c r="I29" s="737">
        <v>25.0</v>
      </c>
      <c r="J29" s="737" t="s">
        <v>3969</v>
      </c>
      <c r="K29" s="736" t="s">
        <v>1684</v>
      </c>
      <c r="L29" s="808">
        <v>857.19</v>
      </c>
      <c r="M29" s="805">
        <v>45694.0</v>
      </c>
      <c r="N29" s="741" t="s">
        <v>4216</v>
      </c>
      <c r="O29" s="704" t="s">
        <v>3584</v>
      </c>
      <c r="P29" s="737" t="s">
        <v>1840</v>
      </c>
      <c r="Q29" s="740">
        <v>45694.0</v>
      </c>
      <c r="R29" s="742">
        <v>0.0</v>
      </c>
      <c r="S29" s="737" t="s">
        <v>4217</v>
      </c>
      <c r="T29" s="807" t="s">
        <v>3571</v>
      </c>
      <c r="U29" s="743" t="s">
        <v>4218</v>
      </c>
      <c r="V29" s="700"/>
      <c r="W29" s="733"/>
      <c r="X29" s="733"/>
      <c r="Y29" s="733"/>
      <c r="Z29" s="733"/>
    </row>
    <row r="30">
      <c r="A30" s="733"/>
      <c r="B30" s="344" t="s">
        <v>1841</v>
      </c>
      <c r="C30" s="704">
        <v>462141.0</v>
      </c>
      <c r="D30" s="735" t="s">
        <v>1842</v>
      </c>
      <c r="E30" s="735" t="s">
        <v>76</v>
      </c>
      <c r="F30" s="735" t="s">
        <v>199</v>
      </c>
      <c r="G30" s="780"/>
      <c r="H30" s="736" t="s">
        <v>4219</v>
      </c>
      <c r="I30" s="782"/>
      <c r="J30" s="737" t="s">
        <v>4220</v>
      </c>
      <c r="K30" s="736" t="s">
        <v>1349</v>
      </c>
      <c r="L30" s="808">
        <v>396.64</v>
      </c>
      <c r="M30" s="805">
        <v>45705.0</v>
      </c>
      <c r="N30" s="741" t="s">
        <v>4221</v>
      </c>
      <c r="O30" s="704" t="s">
        <v>3510</v>
      </c>
      <c r="P30" s="737" t="s">
        <v>1843</v>
      </c>
      <c r="Q30" s="740">
        <v>45705.0</v>
      </c>
      <c r="R30" s="742">
        <v>0.0</v>
      </c>
      <c r="S30" s="737" t="s">
        <v>4222</v>
      </c>
      <c r="T30" s="807" t="s">
        <v>3512</v>
      </c>
      <c r="U30" s="743" t="s">
        <v>3512</v>
      </c>
      <c r="V30" s="700"/>
      <c r="W30" s="733"/>
      <c r="X30" s="733"/>
      <c r="Y30" s="733"/>
      <c r="Z30" s="733"/>
    </row>
    <row r="31">
      <c r="A31" s="706"/>
      <c r="B31" s="707" t="s">
        <v>1844</v>
      </c>
      <c r="C31" s="716">
        <v>462142.0</v>
      </c>
      <c r="D31" s="709" t="s">
        <v>4223</v>
      </c>
      <c r="E31" s="709" t="s">
        <v>212</v>
      </c>
      <c r="F31" s="709" t="s">
        <v>1846</v>
      </c>
      <c r="G31" s="776"/>
      <c r="H31" s="710" t="s">
        <v>4224</v>
      </c>
      <c r="I31" s="777"/>
      <c r="J31" s="711" t="s">
        <v>3547</v>
      </c>
      <c r="K31" s="710" t="s">
        <v>1847</v>
      </c>
      <c r="L31" s="809">
        <f>396.64*2</f>
        <v>793.28</v>
      </c>
      <c r="M31" s="778">
        <v>45693.0</v>
      </c>
      <c r="N31" s="715" t="s">
        <v>4225</v>
      </c>
      <c r="O31" s="716" t="s">
        <v>3510</v>
      </c>
      <c r="P31" s="711" t="s">
        <v>1848</v>
      </c>
      <c r="Q31" s="714">
        <v>45693.0</v>
      </c>
      <c r="R31" s="810"/>
      <c r="S31" s="711" t="s">
        <v>4226</v>
      </c>
      <c r="T31" s="779" t="s">
        <v>3512</v>
      </c>
      <c r="U31" s="718" t="s">
        <v>3512</v>
      </c>
      <c r="V31" s="700"/>
      <c r="W31" s="706"/>
      <c r="X31" s="706"/>
      <c r="Y31" s="706"/>
      <c r="Z31" s="706"/>
    </row>
    <row r="32">
      <c r="A32" s="706"/>
      <c r="B32" s="707" t="s">
        <v>1849</v>
      </c>
      <c r="C32" s="716">
        <v>462143.0</v>
      </c>
      <c r="D32" s="709" t="s">
        <v>1850</v>
      </c>
      <c r="E32" s="709" t="s">
        <v>165</v>
      </c>
      <c r="F32" s="709" t="s">
        <v>638</v>
      </c>
      <c r="G32" s="776"/>
      <c r="H32" s="710" t="s">
        <v>4227</v>
      </c>
      <c r="I32" s="777"/>
      <c r="J32" s="711" t="s">
        <v>4228</v>
      </c>
      <c r="K32" s="710" t="s">
        <v>1349</v>
      </c>
      <c r="L32" s="811">
        <v>396.64</v>
      </c>
      <c r="M32" s="778">
        <v>45693.0</v>
      </c>
      <c r="N32" s="715" t="s">
        <v>4229</v>
      </c>
      <c r="O32" s="716" t="s">
        <v>3510</v>
      </c>
      <c r="P32" s="711" t="s">
        <v>1851</v>
      </c>
      <c r="Q32" s="714">
        <v>45693.0</v>
      </c>
      <c r="R32" s="810"/>
      <c r="S32" s="711" t="s">
        <v>4230</v>
      </c>
      <c r="T32" s="779" t="s">
        <v>3512</v>
      </c>
      <c r="U32" s="718" t="s">
        <v>3512</v>
      </c>
      <c r="V32" s="700"/>
      <c r="W32" s="706"/>
      <c r="X32" s="706"/>
      <c r="Y32" s="706"/>
      <c r="Z32" s="706"/>
    </row>
    <row r="33">
      <c r="A33" s="733"/>
      <c r="B33" s="344">
        <v>15638.0</v>
      </c>
      <c r="C33" s="704">
        <v>462144.0</v>
      </c>
      <c r="D33" s="735" t="s">
        <v>1852</v>
      </c>
      <c r="E33" s="735" t="s">
        <v>873</v>
      </c>
      <c r="F33" s="735" t="s">
        <v>1853</v>
      </c>
      <c r="G33" s="780"/>
      <c r="H33" s="736" t="s">
        <v>4231</v>
      </c>
      <c r="I33" s="737">
        <v>32.0</v>
      </c>
      <c r="J33" s="737" t="s">
        <v>4232</v>
      </c>
      <c r="K33" s="736" t="s">
        <v>1684</v>
      </c>
      <c r="L33" s="808">
        <v>857.19</v>
      </c>
      <c r="M33" s="805">
        <v>45693.0</v>
      </c>
      <c r="N33" s="741" t="s">
        <v>4233</v>
      </c>
      <c r="O33" s="704" t="s">
        <v>3584</v>
      </c>
      <c r="P33" s="737" t="s">
        <v>1854</v>
      </c>
      <c r="Q33" s="740">
        <v>45693.0</v>
      </c>
      <c r="R33" s="742">
        <v>12.43</v>
      </c>
      <c r="S33" s="737" t="s">
        <v>4234</v>
      </c>
      <c r="T33" s="807" t="s">
        <v>3512</v>
      </c>
      <c r="U33" s="743" t="s">
        <v>4235</v>
      </c>
      <c r="V33" s="700"/>
      <c r="W33" s="733"/>
      <c r="X33" s="733"/>
      <c r="Y33" s="733"/>
      <c r="Z33" s="733"/>
    </row>
    <row r="34">
      <c r="A34" s="812"/>
      <c r="B34" s="401">
        <v>15641.0</v>
      </c>
      <c r="C34" s="769">
        <v>462145.0</v>
      </c>
      <c r="D34" s="690" t="s">
        <v>1855</v>
      </c>
      <c r="E34" s="812"/>
      <c r="F34" s="812"/>
      <c r="G34" s="812"/>
      <c r="H34" s="692" t="s">
        <v>4236</v>
      </c>
      <c r="I34" s="689">
        <v>32.0</v>
      </c>
      <c r="J34" s="689" t="s">
        <v>4232</v>
      </c>
      <c r="K34" s="736" t="s">
        <v>1857</v>
      </c>
      <c r="L34" s="772">
        <v>3861.45</v>
      </c>
      <c r="M34" s="813">
        <v>45695.0</v>
      </c>
      <c r="N34" s="814" t="s">
        <v>4237</v>
      </c>
      <c r="O34" s="806" t="s">
        <v>3737</v>
      </c>
      <c r="P34" s="689" t="s">
        <v>4238</v>
      </c>
      <c r="Q34" s="697">
        <v>45695.0</v>
      </c>
      <c r="R34" s="771">
        <v>150.11</v>
      </c>
      <c r="S34" s="689" t="s">
        <v>4239</v>
      </c>
      <c r="T34" s="807" t="s">
        <v>3694</v>
      </c>
      <c r="U34" s="699" t="s">
        <v>4235</v>
      </c>
      <c r="V34" s="700"/>
      <c r="W34" s="733"/>
      <c r="X34" s="733"/>
      <c r="Y34" s="733"/>
      <c r="Z34" s="733"/>
    </row>
    <row r="35">
      <c r="A35" s="104"/>
      <c r="B35" s="104"/>
      <c r="C35" s="104"/>
      <c r="D35" s="104"/>
      <c r="E35" s="104"/>
      <c r="F35" s="104"/>
      <c r="G35" s="104"/>
      <c r="H35" s="104"/>
      <c r="I35" s="104"/>
      <c r="J35" s="104"/>
      <c r="K35" s="736" t="s">
        <v>1426</v>
      </c>
      <c r="L35" s="772">
        <v>5633.88</v>
      </c>
      <c r="M35" s="104"/>
      <c r="N35" s="77"/>
      <c r="O35" s="704" t="s">
        <v>3699</v>
      </c>
      <c r="P35" s="104"/>
      <c r="Q35" s="104"/>
      <c r="R35" s="104"/>
      <c r="S35" s="104"/>
      <c r="T35" s="807" t="s">
        <v>3694</v>
      </c>
      <c r="U35" s="104"/>
      <c r="V35" s="700"/>
      <c r="W35" s="733"/>
      <c r="X35" s="733"/>
      <c r="Y35" s="733"/>
      <c r="Z35" s="733"/>
    </row>
    <row r="36">
      <c r="A36" s="77"/>
      <c r="B36" s="77"/>
      <c r="C36" s="77"/>
      <c r="D36" s="77"/>
      <c r="E36" s="77"/>
      <c r="F36" s="77"/>
      <c r="G36" s="77"/>
      <c r="H36" s="77"/>
      <c r="I36" s="77"/>
      <c r="J36" s="77"/>
      <c r="K36" s="736" t="s">
        <v>1804</v>
      </c>
      <c r="L36" s="772">
        <v>857.17</v>
      </c>
      <c r="M36" s="77"/>
      <c r="N36" s="741" t="s">
        <v>4240</v>
      </c>
      <c r="O36" s="704" t="s">
        <v>3584</v>
      </c>
      <c r="P36" s="77"/>
      <c r="Q36" s="77"/>
      <c r="R36" s="77"/>
      <c r="S36" s="77"/>
      <c r="T36" s="807" t="s">
        <v>3571</v>
      </c>
      <c r="U36" s="77"/>
      <c r="V36" s="700"/>
      <c r="W36" s="733"/>
      <c r="X36" s="733"/>
      <c r="Y36" s="733"/>
      <c r="Z36" s="733"/>
    </row>
    <row r="37">
      <c r="A37" s="733"/>
      <c r="B37" s="401">
        <v>15640.0</v>
      </c>
      <c r="C37" s="769">
        <v>462146.0</v>
      </c>
      <c r="D37" s="690" t="s">
        <v>1856</v>
      </c>
      <c r="E37" s="812"/>
      <c r="F37" s="812"/>
      <c r="G37" s="812"/>
      <c r="H37" s="692" t="s">
        <v>4241</v>
      </c>
      <c r="I37" s="689">
        <v>7.0</v>
      </c>
      <c r="J37" s="689" t="s">
        <v>4232</v>
      </c>
      <c r="K37" s="736" t="s">
        <v>1857</v>
      </c>
      <c r="L37" s="772">
        <v>3861.45</v>
      </c>
      <c r="M37" s="813">
        <v>45693.0</v>
      </c>
      <c r="N37" s="814" t="s">
        <v>4242</v>
      </c>
      <c r="O37" s="806" t="s">
        <v>3737</v>
      </c>
      <c r="P37" s="689" t="s">
        <v>1858</v>
      </c>
      <c r="Q37" s="697">
        <v>45695.0</v>
      </c>
      <c r="R37" s="771">
        <v>150.11</v>
      </c>
      <c r="S37" s="689" t="s">
        <v>4243</v>
      </c>
      <c r="T37" s="807" t="s">
        <v>3694</v>
      </c>
      <c r="U37" s="699" t="s">
        <v>4235</v>
      </c>
      <c r="V37" s="700"/>
      <c r="W37" s="733"/>
      <c r="X37" s="733"/>
      <c r="Y37" s="733"/>
      <c r="Z37" s="733"/>
    </row>
    <row r="38">
      <c r="A38" s="733"/>
      <c r="B38" s="104"/>
      <c r="C38" s="104"/>
      <c r="D38" s="104"/>
      <c r="E38" s="104"/>
      <c r="F38" s="104"/>
      <c r="G38" s="104"/>
      <c r="H38" s="104"/>
      <c r="I38" s="104"/>
      <c r="J38" s="104"/>
      <c r="K38" s="736" t="s">
        <v>1426</v>
      </c>
      <c r="L38" s="772">
        <v>5633.88</v>
      </c>
      <c r="M38" s="104"/>
      <c r="N38" s="77"/>
      <c r="O38" s="704" t="s">
        <v>3699</v>
      </c>
      <c r="P38" s="104"/>
      <c r="Q38" s="104"/>
      <c r="R38" s="104"/>
      <c r="S38" s="104"/>
      <c r="T38" s="807" t="s">
        <v>3694</v>
      </c>
      <c r="U38" s="104"/>
      <c r="V38" s="700"/>
      <c r="W38" s="733"/>
      <c r="X38" s="733"/>
      <c r="Y38" s="733"/>
      <c r="Z38" s="733"/>
    </row>
    <row r="39">
      <c r="A39" s="733"/>
      <c r="B39" s="77"/>
      <c r="C39" s="77"/>
      <c r="D39" s="77"/>
      <c r="E39" s="77"/>
      <c r="F39" s="77"/>
      <c r="G39" s="77"/>
      <c r="H39" s="77"/>
      <c r="I39" s="77"/>
      <c r="J39" s="77"/>
      <c r="K39" s="736" t="s">
        <v>1804</v>
      </c>
      <c r="L39" s="772">
        <v>857.17</v>
      </c>
      <c r="M39" s="77"/>
      <c r="N39" s="741" t="s">
        <v>4244</v>
      </c>
      <c r="O39" s="704" t="s">
        <v>3584</v>
      </c>
      <c r="P39" s="77"/>
      <c r="Q39" s="77"/>
      <c r="R39" s="77"/>
      <c r="S39" s="77"/>
      <c r="T39" s="807" t="s">
        <v>3571</v>
      </c>
      <c r="U39" s="77"/>
      <c r="V39" s="700"/>
      <c r="W39" s="733"/>
      <c r="X39" s="733"/>
      <c r="Y39" s="733"/>
      <c r="Z39" s="733"/>
    </row>
    <row r="40">
      <c r="A40" s="733"/>
      <c r="B40" s="401">
        <v>15639.0</v>
      </c>
      <c r="C40" s="769">
        <v>462147.0</v>
      </c>
      <c r="D40" s="690" t="s">
        <v>1859</v>
      </c>
      <c r="E40" s="690" t="s">
        <v>1431</v>
      </c>
      <c r="F40" s="690" t="s">
        <v>1860</v>
      </c>
      <c r="G40" s="812"/>
      <c r="H40" s="692" t="s">
        <v>4245</v>
      </c>
      <c r="I40" s="689">
        <v>26.0</v>
      </c>
      <c r="J40" s="689" t="s">
        <v>4232</v>
      </c>
      <c r="K40" s="736" t="s">
        <v>1857</v>
      </c>
      <c r="L40" s="772">
        <v>3861.45</v>
      </c>
      <c r="M40" s="813">
        <v>45695.0</v>
      </c>
      <c r="N40" s="814" t="s">
        <v>4246</v>
      </c>
      <c r="O40" s="806" t="s">
        <v>3737</v>
      </c>
      <c r="P40" s="689" t="s">
        <v>1861</v>
      </c>
      <c r="Q40" s="697">
        <v>45695.0</v>
      </c>
      <c r="R40" s="771">
        <v>150.11</v>
      </c>
      <c r="S40" s="689" t="s">
        <v>4247</v>
      </c>
      <c r="T40" s="807" t="s">
        <v>3694</v>
      </c>
      <c r="U40" s="699" t="s">
        <v>4235</v>
      </c>
      <c r="V40" s="700"/>
      <c r="W40" s="733"/>
      <c r="X40" s="733"/>
      <c r="Y40" s="733"/>
      <c r="Z40" s="733"/>
    </row>
    <row r="41">
      <c r="A41" s="733"/>
      <c r="B41" s="104"/>
      <c r="C41" s="104"/>
      <c r="D41" s="104"/>
      <c r="E41" s="104"/>
      <c r="F41" s="104"/>
      <c r="G41" s="104"/>
      <c r="H41" s="104"/>
      <c r="I41" s="104"/>
      <c r="J41" s="104"/>
      <c r="K41" s="736" t="s">
        <v>1426</v>
      </c>
      <c r="L41" s="772">
        <v>5633.88</v>
      </c>
      <c r="M41" s="104"/>
      <c r="N41" s="77"/>
      <c r="O41" s="704" t="s">
        <v>3699</v>
      </c>
      <c r="P41" s="104"/>
      <c r="Q41" s="104"/>
      <c r="R41" s="104"/>
      <c r="S41" s="104"/>
      <c r="T41" s="807" t="s">
        <v>3694</v>
      </c>
      <c r="U41" s="104"/>
      <c r="V41" s="700"/>
      <c r="W41" s="733"/>
      <c r="X41" s="733"/>
      <c r="Y41" s="733"/>
      <c r="Z41" s="733"/>
    </row>
    <row r="42">
      <c r="A42" s="733"/>
      <c r="B42" s="77"/>
      <c r="C42" s="77"/>
      <c r="D42" s="77"/>
      <c r="E42" s="77"/>
      <c r="F42" s="77"/>
      <c r="G42" s="77"/>
      <c r="H42" s="77"/>
      <c r="I42" s="77"/>
      <c r="J42" s="77"/>
      <c r="K42" s="736" t="s">
        <v>1804</v>
      </c>
      <c r="L42" s="772">
        <v>857.17</v>
      </c>
      <c r="M42" s="77"/>
      <c r="N42" s="741" t="s">
        <v>4248</v>
      </c>
      <c r="O42" s="704" t="s">
        <v>3584</v>
      </c>
      <c r="P42" s="77"/>
      <c r="Q42" s="77"/>
      <c r="R42" s="77"/>
      <c r="S42" s="77"/>
      <c r="T42" s="807" t="s">
        <v>3571</v>
      </c>
      <c r="U42" s="77"/>
      <c r="V42" s="700"/>
      <c r="W42" s="733"/>
      <c r="X42" s="733"/>
      <c r="Y42" s="733"/>
      <c r="Z42" s="733"/>
    </row>
    <row r="43">
      <c r="A43" s="733"/>
      <c r="B43" s="344">
        <v>16649.0</v>
      </c>
      <c r="C43" s="704">
        <v>462148.0</v>
      </c>
      <c r="D43" s="735" t="s">
        <v>1862</v>
      </c>
      <c r="E43" s="735" t="s">
        <v>105</v>
      </c>
      <c r="F43" s="735" t="s">
        <v>809</v>
      </c>
      <c r="G43" s="780"/>
      <c r="H43" s="736" t="s">
        <v>3869</v>
      </c>
      <c r="I43" s="737">
        <v>59.0</v>
      </c>
      <c r="J43" s="737" t="s">
        <v>4249</v>
      </c>
      <c r="K43" s="736" t="s">
        <v>1804</v>
      </c>
      <c r="L43" s="808">
        <v>857.19</v>
      </c>
      <c r="M43" s="805">
        <v>45693.0</v>
      </c>
      <c r="N43" s="741" t="s">
        <v>4250</v>
      </c>
      <c r="O43" s="704" t="s">
        <v>3584</v>
      </c>
      <c r="P43" s="737" t="s">
        <v>1863</v>
      </c>
      <c r="Q43" s="740">
        <v>45693.0</v>
      </c>
      <c r="R43" s="742">
        <v>8.14</v>
      </c>
      <c r="S43" s="737" t="s">
        <v>4251</v>
      </c>
      <c r="T43" s="807" t="s">
        <v>3512</v>
      </c>
      <c r="U43" s="743" t="s">
        <v>3586</v>
      </c>
      <c r="V43" s="700"/>
      <c r="W43" s="733"/>
      <c r="X43" s="733"/>
      <c r="Y43" s="733"/>
      <c r="Z43" s="733"/>
    </row>
    <row r="44">
      <c r="A44" s="720"/>
      <c r="B44" s="382">
        <v>15020.0</v>
      </c>
      <c r="C44" s="729">
        <v>462149.0</v>
      </c>
      <c r="D44" s="763" t="s">
        <v>1864</v>
      </c>
      <c r="E44" s="763" t="s">
        <v>828</v>
      </c>
      <c r="F44" s="763" t="s">
        <v>156</v>
      </c>
      <c r="G44" s="815"/>
      <c r="H44" s="745" t="s">
        <v>4252</v>
      </c>
      <c r="I44" s="764">
        <v>86.0</v>
      </c>
      <c r="J44" s="764" t="s">
        <v>4253</v>
      </c>
      <c r="K44" s="745" t="s">
        <v>1865</v>
      </c>
      <c r="L44" s="746">
        <v>918.01</v>
      </c>
      <c r="M44" s="774">
        <v>45694.0</v>
      </c>
      <c r="N44" s="728" t="s">
        <v>4254</v>
      </c>
      <c r="O44" s="816" t="s">
        <v>4255</v>
      </c>
      <c r="P44" s="764" t="s">
        <v>1866</v>
      </c>
      <c r="Q44" s="765">
        <v>45694.0</v>
      </c>
      <c r="R44" s="766">
        <v>0.0</v>
      </c>
      <c r="S44" s="764" t="s">
        <v>4256</v>
      </c>
      <c r="T44" s="775" t="s">
        <v>3694</v>
      </c>
      <c r="U44" s="767" t="s">
        <v>4257</v>
      </c>
      <c r="V44" s="768" t="s">
        <v>4258</v>
      </c>
      <c r="W44" s="720"/>
      <c r="X44" s="720"/>
      <c r="Y44" s="720"/>
      <c r="Z44" s="720"/>
    </row>
    <row r="45" ht="66.0" customHeight="1">
      <c r="A45" s="817"/>
      <c r="B45" s="390">
        <v>16376.0</v>
      </c>
      <c r="C45" s="818">
        <v>462150.0</v>
      </c>
      <c r="D45" s="722" t="s">
        <v>1867</v>
      </c>
      <c r="E45" s="722" t="s">
        <v>1868</v>
      </c>
      <c r="F45" s="722" t="s">
        <v>1869</v>
      </c>
      <c r="G45" s="819"/>
      <c r="H45" s="723" t="s">
        <v>4259</v>
      </c>
      <c r="I45" s="820" t="s">
        <v>4260</v>
      </c>
      <c r="J45" s="724" t="s">
        <v>4261</v>
      </c>
      <c r="K45" s="725" t="s">
        <v>1378</v>
      </c>
      <c r="L45" s="726">
        <v>92.56</v>
      </c>
      <c r="M45" s="821">
        <v>45694.0</v>
      </c>
      <c r="N45" s="728" t="s">
        <v>4262</v>
      </c>
      <c r="O45" s="729" t="s">
        <v>3535</v>
      </c>
      <c r="P45" s="724" t="s">
        <v>1870</v>
      </c>
      <c r="Q45" s="727">
        <v>45694.0</v>
      </c>
      <c r="R45" s="730">
        <v>0.0</v>
      </c>
      <c r="S45" s="724" t="s">
        <v>4263</v>
      </c>
      <c r="T45" s="822" t="s">
        <v>3512</v>
      </c>
      <c r="U45" s="731" t="s">
        <v>3512</v>
      </c>
      <c r="V45" s="747" t="s">
        <v>4264</v>
      </c>
      <c r="W45" s="817"/>
      <c r="X45" s="817"/>
      <c r="Y45" s="817"/>
      <c r="Z45" s="817"/>
    </row>
    <row r="46" ht="47.25" customHeight="1">
      <c r="A46" s="817"/>
      <c r="B46" s="77"/>
      <c r="C46" s="77"/>
      <c r="D46" s="77"/>
      <c r="E46" s="77"/>
      <c r="F46" s="77"/>
      <c r="G46" s="77"/>
      <c r="H46" s="77"/>
      <c r="I46" s="77"/>
      <c r="J46" s="77"/>
      <c r="K46" s="725" t="s">
        <v>1432</v>
      </c>
      <c r="L46" s="726">
        <f>209.27*1</f>
        <v>209.27</v>
      </c>
      <c r="M46" s="77"/>
      <c r="N46" s="728" t="s">
        <v>4265</v>
      </c>
      <c r="O46" s="729" t="s">
        <v>3595</v>
      </c>
      <c r="P46" s="77"/>
      <c r="Q46" s="77"/>
      <c r="R46" s="77"/>
      <c r="S46" s="77"/>
      <c r="T46" s="77"/>
      <c r="U46" s="77"/>
      <c r="V46" s="77"/>
      <c r="W46" s="817"/>
      <c r="X46" s="817"/>
      <c r="Y46" s="817"/>
      <c r="Z46" s="817"/>
    </row>
    <row r="47">
      <c r="A47" s="817"/>
      <c r="B47" s="382">
        <v>16089.0</v>
      </c>
      <c r="C47" s="823">
        <v>462151.0</v>
      </c>
      <c r="D47" s="763" t="s">
        <v>297</v>
      </c>
      <c r="E47" s="763" t="s">
        <v>1846</v>
      </c>
      <c r="F47" s="763" t="s">
        <v>634</v>
      </c>
      <c r="G47" s="815"/>
      <c r="H47" s="745" t="s">
        <v>4266</v>
      </c>
      <c r="I47" s="764">
        <v>14.0</v>
      </c>
      <c r="J47" s="764" t="s">
        <v>4267</v>
      </c>
      <c r="K47" s="745" t="s">
        <v>1804</v>
      </c>
      <c r="L47" s="824">
        <v>857.19</v>
      </c>
      <c r="M47" s="765">
        <v>45694.0</v>
      </c>
      <c r="N47" s="728" t="s">
        <v>4268</v>
      </c>
      <c r="O47" s="729" t="s">
        <v>3584</v>
      </c>
      <c r="P47" s="764" t="s">
        <v>1872</v>
      </c>
      <c r="Q47" s="765">
        <v>45694.0</v>
      </c>
      <c r="R47" s="766">
        <v>0.0</v>
      </c>
      <c r="S47" s="764" t="s">
        <v>4269</v>
      </c>
      <c r="T47" s="767" t="s">
        <v>3512</v>
      </c>
      <c r="U47" s="767" t="s">
        <v>4270</v>
      </c>
      <c r="V47" s="768" t="s">
        <v>4271</v>
      </c>
      <c r="W47" s="817"/>
      <c r="X47" s="817"/>
      <c r="Y47" s="817"/>
      <c r="Z47" s="817"/>
    </row>
    <row r="48">
      <c r="A48" s="825"/>
      <c r="B48" s="379"/>
      <c r="C48" s="826">
        <v>462152.0</v>
      </c>
      <c r="D48" s="780"/>
      <c r="E48" s="780"/>
      <c r="F48" s="780"/>
      <c r="G48" s="780"/>
      <c r="H48" s="781"/>
      <c r="I48" s="782"/>
      <c r="J48" s="782"/>
      <c r="K48" s="781"/>
      <c r="L48" s="783"/>
      <c r="M48" s="787"/>
      <c r="N48" s="827"/>
      <c r="O48" s="786"/>
      <c r="P48" s="782"/>
      <c r="Q48" s="787"/>
      <c r="R48" s="788"/>
      <c r="S48" s="782"/>
      <c r="T48" s="790"/>
      <c r="U48" s="790"/>
      <c r="V48" s="700"/>
      <c r="W48" s="825"/>
      <c r="X48" s="825"/>
      <c r="Y48" s="825"/>
      <c r="Z48" s="825"/>
    </row>
    <row r="49">
      <c r="A49" s="733"/>
      <c r="B49" s="344">
        <v>15709.0</v>
      </c>
      <c r="C49" s="704">
        <v>462153.0</v>
      </c>
      <c r="D49" s="735" t="s">
        <v>1873</v>
      </c>
      <c r="E49" s="735" t="s">
        <v>174</v>
      </c>
      <c r="F49" s="735" t="s">
        <v>475</v>
      </c>
      <c r="G49" s="780"/>
      <c r="H49" s="736" t="s">
        <v>4272</v>
      </c>
      <c r="I49" s="737" t="s">
        <v>4273</v>
      </c>
      <c r="J49" s="828" t="s">
        <v>4274</v>
      </c>
      <c r="K49" s="738" t="s">
        <v>1394</v>
      </c>
      <c r="L49" s="739">
        <v>749.55</v>
      </c>
      <c r="M49" s="740">
        <v>45694.0</v>
      </c>
      <c r="N49" s="741" t="s">
        <v>4275</v>
      </c>
      <c r="O49" s="704" t="s">
        <v>3532</v>
      </c>
      <c r="P49" s="737" t="s">
        <v>1874</v>
      </c>
      <c r="Q49" s="740">
        <v>45694.0</v>
      </c>
      <c r="R49" s="742">
        <v>0.0</v>
      </c>
      <c r="S49" s="737" t="s">
        <v>4276</v>
      </c>
      <c r="T49" s="743" t="s">
        <v>3512</v>
      </c>
      <c r="U49" s="743" t="s">
        <v>3512</v>
      </c>
      <c r="V49" s="700"/>
      <c r="W49" s="733"/>
      <c r="X49" s="733"/>
      <c r="Y49" s="733"/>
      <c r="Z49" s="733"/>
    </row>
    <row r="50">
      <c r="A50" s="733"/>
      <c r="B50" s="344">
        <v>14378.0</v>
      </c>
      <c r="C50" s="704">
        <v>462154.0</v>
      </c>
      <c r="D50" s="735" t="s">
        <v>1875</v>
      </c>
      <c r="E50" s="735" t="s">
        <v>174</v>
      </c>
      <c r="F50" s="735" t="s">
        <v>880</v>
      </c>
      <c r="G50" s="780"/>
      <c r="H50" s="736" t="s">
        <v>4277</v>
      </c>
      <c r="I50" s="737">
        <v>37.0</v>
      </c>
      <c r="J50" s="737" t="s">
        <v>4278</v>
      </c>
      <c r="K50" s="736" t="s">
        <v>1394</v>
      </c>
      <c r="L50" s="808">
        <v>749.55</v>
      </c>
      <c r="M50" s="740">
        <v>45694.0</v>
      </c>
      <c r="N50" s="741" t="s">
        <v>4279</v>
      </c>
      <c r="O50" s="704" t="s">
        <v>3532</v>
      </c>
      <c r="P50" s="737" t="s">
        <v>1876</v>
      </c>
      <c r="Q50" s="740">
        <v>45694.0</v>
      </c>
      <c r="R50" s="788"/>
      <c r="S50" s="737" t="s">
        <v>4280</v>
      </c>
      <c r="T50" s="743" t="s">
        <v>3512</v>
      </c>
      <c r="U50" s="743" t="s">
        <v>3512</v>
      </c>
      <c r="V50" s="700"/>
      <c r="W50" s="733"/>
      <c r="X50" s="733"/>
      <c r="Y50" s="733"/>
      <c r="Z50" s="733"/>
    </row>
    <row r="51">
      <c r="A51" s="706"/>
      <c r="B51" s="707" t="s">
        <v>4281</v>
      </c>
      <c r="C51" s="716">
        <v>462155.0</v>
      </c>
      <c r="D51" s="709" t="s">
        <v>1878</v>
      </c>
      <c r="E51" s="709" t="s">
        <v>587</v>
      </c>
      <c r="F51" s="709" t="s">
        <v>1879</v>
      </c>
      <c r="G51" s="776"/>
      <c r="H51" s="710" t="s">
        <v>4282</v>
      </c>
      <c r="I51" s="777"/>
      <c r="J51" s="711" t="s">
        <v>4283</v>
      </c>
      <c r="K51" s="710" t="s">
        <v>1349</v>
      </c>
      <c r="L51" s="829">
        <v>396.64</v>
      </c>
      <c r="M51" s="714">
        <v>45694.0</v>
      </c>
      <c r="N51" s="715" t="s">
        <v>4284</v>
      </c>
      <c r="O51" s="716" t="s">
        <v>3510</v>
      </c>
      <c r="P51" s="711" t="s">
        <v>1880</v>
      </c>
      <c r="Q51" s="714">
        <v>45694.0</v>
      </c>
      <c r="R51" s="717">
        <v>0.0</v>
      </c>
      <c r="S51" s="711" t="s">
        <v>4285</v>
      </c>
      <c r="T51" s="718" t="s">
        <v>3512</v>
      </c>
      <c r="U51" s="718" t="s">
        <v>3512</v>
      </c>
      <c r="V51" s="700"/>
      <c r="W51" s="706"/>
      <c r="X51" s="706"/>
      <c r="Y51" s="706"/>
      <c r="Z51" s="706"/>
    </row>
    <row r="52">
      <c r="A52" s="733"/>
      <c r="B52" s="344">
        <v>14525.0</v>
      </c>
      <c r="C52" s="704">
        <v>462156.0</v>
      </c>
      <c r="D52" s="735" t="s">
        <v>1881</v>
      </c>
      <c r="E52" s="780"/>
      <c r="F52" s="780"/>
      <c r="G52" s="780"/>
      <c r="H52" s="736" t="s">
        <v>4286</v>
      </c>
      <c r="I52" s="737">
        <v>5.0</v>
      </c>
      <c r="J52" s="737" t="s">
        <v>4287</v>
      </c>
      <c r="K52" s="736" t="s">
        <v>1536</v>
      </c>
      <c r="L52" s="804">
        <f t="shared" ref="L52:L53" si="1">7722.89/2</f>
        <v>3861.445</v>
      </c>
      <c r="M52" s="740">
        <v>45694.0</v>
      </c>
      <c r="N52" s="741" t="s">
        <v>4288</v>
      </c>
      <c r="O52" s="806" t="s">
        <v>3737</v>
      </c>
      <c r="P52" s="737" t="s">
        <v>1882</v>
      </c>
      <c r="Q52" s="740">
        <v>45694.0</v>
      </c>
      <c r="R52" s="742">
        <v>0.0</v>
      </c>
      <c r="S52" s="737" t="s">
        <v>4289</v>
      </c>
      <c r="T52" s="743" t="s">
        <v>3694</v>
      </c>
      <c r="U52" s="743" t="s">
        <v>3940</v>
      </c>
      <c r="V52" s="700"/>
      <c r="W52" s="733"/>
      <c r="X52" s="733"/>
      <c r="Y52" s="733"/>
      <c r="Z52" s="733"/>
    </row>
    <row r="53">
      <c r="A53" s="733"/>
      <c r="B53" s="344">
        <v>16332.0</v>
      </c>
      <c r="C53" s="704">
        <v>462157.0</v>
      </c>
      <c r="D53" s="735" t="s">
        <v>320</v>
      </c>
      <c r="E53" s="735" t="s">
        <v>395</v>
      </c>
      <c r="F53" s="735" t="s">
        <v>4290</v>
      </c>
      <c r="G53" s="780"/>
      <c r="H53" s="736" t="s">
        <v>4291</v>
      </c>
      <c r="I53" s="737">
        <v>16.0</v>
      </c>
      <c r="J53" s="737" t="s">
        <v>4292</v>
      </c>
      <c r="K53" s="736" t="s">
        <v>1536</v>
      </c>
      <c r="L53" s="804">
        <f t="shared" si="1"/>
        <v>3861.445</v>
      </c>
      <c r="M53" s="740">
        <v>45694.0</v>
      </c>
      <c r="N53" s="741" t="s">
        <v>4293</v>
      </c>
      <c r="O53" s="806" t="s">
        <v>3737</v>
      </c>
      <c r="P53" s="737" t="s">
        <v>1884</v>
      </c>
      <c r="Q53" s="740">
        <v>45694.0</v>
      </c>
      <c r="R53" s="788"/>
      <c r="S53" s="737" t="s">
        <v>4294</v>
      </c>
      <c r="T53" s="743" t="s">
        <v>3694</v>
      </c>
      <c r="U53" s="743" t="s">
        <v>3940</v>
      </c>
      <c r="V53" s="700"/>
      <c r="W53" s="733"/>
      <c r="X53" s="733"/>
      <c r="Y53" s="733"/>
      <c r="Z53" s="733"/>
    </row>
    <row r="54">
      <c r="A54" s="733"/>
      <c r="B54" s="344">
        <v>15114.0</v>
      </c>
      <c r="C54" s="704">
        <v>462158.0</v>
      </c>
      <c r="D54" s="735" t="s">
        <v>4295</v>
      </c>
      <c r="E54" s="735" t="s">
        <v>105</v>
      </c>
      <c r="F54" s="735" t="s">
        <v>480</v>
      </c>
      <c r="G54" s="780"/>
      <c r="H54" s="736" t="s">
        <v>4296</v>
      </c>
      <c r="I54" s="737" t="s">
        <v>4297</v>
      </c>
      <c r="J54" s="737" t="s">
        <v>4298</v>
      </c>
      <c r="K54" s="736" t="s">
        <v>1804</v>
      </c>
      <c r="L54" s="808">
        <v>857.19</v>
      </c>
      <c r="M54" s="830">
        <v>45694.0</v>
      </c>
      <c r="N54" s="741" t="s">
        <v>4299</v>
      </c>
      <c r="O54" s="704" t="s">
        <v>3584</v>
      </c>
      <c r="P54" s="737" t="s">
        <v>1889</v>
      </c>
      <c r="Q54" s="740">
        <v>45695.0</v>
      </c>
      <c r="R54" s="742">
        <v>0.0</v>
      </c>
      <c r="S54" s="737" t="s">
        <v>4300</v>
      </c>
      <c r="T54" s="743" t="s">
        <v>3512</v>
      </c>
      <c r="U54" s="743" t="s">
        <v>4301</v>
      </c>
      <c r="V54" s="700"/>
      <c r="W54" s="733"/>
      <c r="X54" s="733"/>
      <c r="Y54" s="733"/>
      <c r="Z54" s="733"/>
    </row>
    <row r="55">
      <c r="A55" s="733"/>
      <c r="B55" s="344">
        <v>16412.0</v>
      </c>
      <c r="C55" s="704">
        <v>462159.0</v>
      </c>
      <c r="D55" s="735" t="s">
        <v>1890</v>
      </c>
      <c r="E55" s="735" t="s">
        <v>828</v>
      </c>
      <c r="F55" s="735" t="s">
        <v>1891</v>
      </c>
      <c r="G55" s="780"/>
      <c r="H55" s="736" t="s">
        <v>4302</v>
      </c>
      <c r="I55" s="737">
        <v>2.0</v>
      </c>
      <c r="J55" s="737" t="s">
        <v>4303</v>
      </c>
      <c r="K55" s="736" t="s">
        <v>1804</v>
      </c>
      <c r="L55" s="808">
        <v>857.19</v>
      </c>
      <c r="M55" s="740">
        <v>45695.0</v>
      </c>
      <c r="N55" s="741" t="s">
        <v>4304</v>
      </c>
      <c r="O55" s="704" t="s">
        <v>3584</v>
      </c>
      <c r="P55" s="737" t="s">
        <v>1892</v>
      </c>
      <c r="Q55" s="740">
        <v>45695.0</v>
      </c>
      <c r="R55" s="742">
        <v>0.0</v>
      </c>
      <c r="S55" s="737" t="s">
        <v>4305</v>
      </c>
      <c r="T55" s="743" t="s">
        <v>3512</v>
      </c>
      <c r="U55" s="743" t="s">
        <v>3739</v>
      </c>
      <c r="V55" s="700"/>
      <c r="W55" s="733"/>
      <c r="X55" s="733"/>
      <c r="Y55" s="733"/>
      <c r="Z55" s="733"/>
    </row>
    <row r="56">
      <c r="A56" s="733"/>
      <c r="B56" s="344">
        <v>15041.0</v>
      </c>
      <c r="C56" s="704">
        <v>462160.0</v>
      </c>
      <c r="D56" s="735" t="s">
        <v>1509</v>
      </c>
      <c r="E56" s="735" t="s">
        <v>395</v>
      </c>
      <c r="F56" s="735" t="s">
        <v>1514</v>
      </c>
      <c r="G56" s="780"/>
      <c r="H56" s="736" t="s">
        <v>4306</v>
      </c>
      <c r="I56" s="737">
        <v>42.0</v>
      </c>
      <c r="J56" s="737" t="s">
        <v>4307</v>
      </c>
      <c r="K56" s="736" t="s">
        <v>1804</v>
      </c>
      <c r="L56" s="808">
        <v>857.19</v>
      </c>
      <c r="M56" s="740">
        <v>45695.0</v>
      </c>
      <c r="N56" s="741" t="s">
        <v>4308</v>
      </c>
      <c r="O56" s="704" t="s">
        <v>3584</v>
      </c>
      <c r="P56" s="737" t="s">
        <v>1893</v>
      </c>
      <c r="Q56" s="740">
        <v>45695.0</v>
      </c>
      <c r="R56" s="742">
        <v>0.0</v>
      </c>
      <c r="S56" s="737" t="s">
        <v>4309</v>
      </c>
      <c r="T56" s="743" t="s">
        <v>3512</v>
      </c>
      <c r="U56" s="743" t="s">
        <v>69</v>
      </c>
      <c r="V56" s="700"/>
      <c r="W56" s="733"/>
      <c r="X56" s="733"/>
      <c r="Y56" s="733"/>
      <c r="Z56" s="733"/>
    </row>
    <row r="57">
      <c r="A57" s="733"/>
      <c r="B57" s="344">
        <v>15012.0</v>
      </c>
      <c r="C57" s="704">
        <v>462161.0</v>
      </c>
      <c r="D57" s="735" t="s">
        <v>1894</v>
      </c>
      <c r="E57" s="780"/>
      <c r="F57" s="780"/>
      <c r="G57" s="780"/>
      <c r="H57" s="736" t="s">
        <v>4310</v>
      </c>
      <c r="I57" s="737">
        <v>105.0</v>
      </c>
      <c r="J57" s="737" t="s">
        <v>3870</v>
      </c>
      <c r="K57" s="738" t="s">
        <v>1394</v>
      </c>
      <c r="L57" s="739">
        <v>749.55</v>
      </c>
      <c r="M57" s="740">
        <v>45695.0</v>
      </c>
      <c r="N57" s="741" t="s">
        <v>4311</v>
      </c>
      <c r="O57" s="704" t="s">
        <v>3510</v>
      </c>
      <c r="P57" s="737" t="s">
        <v>1895</v>
      </c>
      <c r="Q57" s="740">
        <v>45695.0</v>
      </c>
      <c r="R57" s="742">
        <v>0.0</v>
      </c>
      <c r="S57" s="737" t="s">
        <v>4312</v>
      </c>
      <c r="T57" s="743" t="s">
        <v>3512</v>
      </c>
      <c r="U57" s="743" t="s">
        <v>3512</v>
      </c>
      <c r="V57" s="700"/>
      <c r="W57" s="733"/>
      <c r="X57" s="733"/>
      <c r="Y57" s="733"/>
      <c r="Z57" s="733"/>
    </row>
    <row r="58">
      <c r="A58" s="706"/>
      <c r="B58" s="707" t="s">
        <v>1896</v>
      </c>
      <c r="C58" s="716">
        <v>462162.0</v>
      </c>
      <c r="D58" s="709" t="s">
        <v>1897</v>
      </c>
      <c r="E58" s="709" t="s">
        <v>1403</v>
      </c>
      <c r="F58" s="709" t="s">
        <v>308</v>
      </c>
      <c r="G58" s="776"/>
      <c r="H58" s="710" t="s">
        <v>4313</v>
      </c>
      <c r="I58" s="777"/>
      <c r="J58" s="711" t="s">
        <v>3633</v>
      </c>
      <c r="K58" s="710" t="s">
        <v>1349</v>
      </c>
      <c r="L58" s="811">
        <v>396.64</v>
      </c>
      <c r="M58" s="714">
        <v>45695.0</v>
      </c>
      <c r="N58" s="715" t="s">
        <v>4314</v>
      </c>
      <c r="O58" s="716" t="s">
        <v>3510</v>
      </c>
      <c r="P58" s="711" t="s">
        <v>1898</v>
      </c>
      <c r="Q58" s="714">
        <v>45695.0</v>
      </c>
      <c r="R58" s="717">
        <v>0.0</v>
      </c>
      <c r="S58" s="711" t="s">
        <v>4315</v>
      </c>
      <c r="T58" s="718" t="s">
        <v>3512</v>
      </c>
      <c r="U58" s="718" t="s">
        <v>3512</v>
      </c>
      <c r="V58" s="700"/>
      <c r="W58" s="706"/>
      <c r="X58" s="706"/>
      <c r="Y58" s="706"/>
      <c r="Z58" s="706"/>
    </row>
    <row r="59">
      <c r="A59" s="733"/>
      <c r="B59" s="344">
        <v>14897.0</v>
      </c>
      <c r="C59" s="704">
        <v>462163.0</v>
      </c>
      <c r="D59" s="735" t="s">
        <v>4316</v>
      </c>
      <c r="E59" s="735" t="s">
        <v>3603</v>
      </c>
      <c r="F59" s="735" t="s">
        <v>3604</v>
      </c>
      <c r="G59" s="780"/>
      <c r="H59" s="736" t="s">
        <v>4317</v>
      </c>
      <c r="I59" s="737">
        <v>17.0</v>
      </c>
      <c r="J59" s="737" t="s">
        <v>4318</v>
      </c>
      <c r="K59" s="736" t="s">
        <v>4319</v>
      </c>
      <c r="L59" s="783">
        <f>469.49+739.07</f>
        <v>1208.56</v>
      </c>
      <c r="M59" s="740">
        <v>45695.0</v>
      </c>
      <c r="N59" s="741" t="s">
        <v>4320</v>
      </c>
      <c r="O59" s="704" t="s">
        <v>4321</v>
      </c>
      <c r="P59" s="737" t="s">
        <v>1903</v>
      </c>
      <c r="Q59" s="740">
        <v>45695.0</v>
      </c>
      <c r="R59" s="742">
        <v>0.0</v>
      </c>
      <c r="S59" s="737" t="s">
        <v>4322</v>
      </c>
      <c r="T59" s="743" t="s">
        <v>4323</v>
      </c>
      <c r="U59" s="743" t="s">
        <v>4324</v>
      </c>
      <c r="V59" s="700"/>
      <c r="W59" s="733"/>
      <c r="X59" s="733"/>
      <c r="Y59" s="733"/>
      <c r="Z59" s="733"/>
    </row>
    <row r="60">
      <c r="A60" s="733"/>
      <c r="B60" s="344">
        <v>11556.0</v>
      </c>
      <c r="C60" s="704">
        <v>462164.0</v>
      </c>
      <c r="D60" s="780"/>
      <c r="E60" s="780"/>
      <c r="F60" s="780"/>
      <c r="G60" s="735" t="s">
        <v>4325</v>
      </c>
      <c r="H60" s="736" t="s">
        <v>4326</v>
      </c>
      <c r="I60" s="737" t="s">
        <v>4327</v>
      </c>
      <c r="J60" s="737" t="s">
        <v>4328</v>
      </c>
      <c r="K60" s="736" t="s">
        <v>4329</v>
      </c>
      <c r="L60" s="783">
        <f>857.19*4</f>
        <v>3428.76</v>
      </c>
      <c r="M60" s="740">
        <v>45695.0</v>
      </c>
      <c r="N60" s="831" t="s">
        <v>4330</v>
      </c>
      <c r="O60" s="704" t="s">
        <v>3584</v>
      </c>
      <c r="P60" s="737" t="s">
        <v>1906</v>
      </c>
      <c r="Q60" s="740">
        <v>45695.0</v>
      </c>
      <c r="R60" s="742">
        <v>0.0</v>
      </c>
      <c r="S60" s="737" t="s">
        <v>4331</v>
      </c>
      <c r="T60" s="743" t="s">
        <v>3512</v>
      </c>
      <c r="U60" s="743" t="s">
        <v>4332</v>
      </c>
      <c r="V60" s="700"/>
      <c r="W60" s="733"/>
      <c r="X60" s="733"/>
      <c r="Y60" s="733"/>
      <c r="Z60" s="733"/>
    </row>
    <row r="61">
      <c r="A61" s="720"/>
      <c r="B61" s="382">
        <v>16469.0</v>
      </c>
      <c r="C61" s="729">
        <v>462165.0</v>
      </c>
      <c r="D61" s="815"/>
      <c r="E61" s="815"/>
      <c r="F61" s="815"/>
      <c r="G61" s="832" t="s">
        <v>1907</v>
      </c>
      <c r="H61" s="773" t="s">
        <v>4333</v>
      </c>
      <c r="I61" s="833"/>
      <c r="J61" s="764" t="s">
        <v>4334</v>
      </c>
      <c r="K61" s="745" t="s">
        <v>1908</v>
      </c>
      <c r="L61" s="746">
        <v>3674.02</v>
      </c>
      <c r="M61" s="765">
        <v>45695.0</v>
      </c>
      <c r="N61" s="728" t="s">
        <v>4335</v>
      </c>
      <c r="O61" s="729" t="s">
        <v>4336</v>
      </c>
      <c r="P61" s="764" t="s">
        <v>1909</v>
      </c>
      <c r="Q61" s="765">
        <v>45695.0</v>
      </c>
      <c r="R61" s="766">
        <v>53.27</v>
      </c>
      <c r="S61" s="764" t="s">
        <v>4337</v>
      </c>
      <c r="T61" s="767" t="s">
        <v>3512</v>
      </c>
      <c r="U61" s="767" t="s">
        <v>3512</v>
      </c>
      <c r="V61" s="768" t="s">
        <v>4338</v>
      </c>
      <c r="W61" s="720"/>
      <c r="X61" s="720"/>
      <c r="Y61" s="720"/>
      <c r="Z61" s="720"/>
    </row>
    <row r="62">
      <c r="A62" s="834"/>
      <c r="B62" s="370">
        <v>14884.0</v>
      </c>
      <c r="C62" s="835">
        <v>462166.0</v>
      </c>
      <c r="D62" s="836"/>
      <c r="E62" s="836"/>
      <c r="F62" s="836"/>
      <c r="G62" s="837" t="s">
        <v>1418</v>
      </c>
      <c r="H62" s="837" t="s">
        <v>4339</v>
      </c>
      <c r="I62" s="838" t="s">
        <v>4340</v>
      </c>
      <c r="J62" s="838" t="s">
        <v>4328</v>
      </c>
      <c r="K62" s="837" t="s">
        <v>2619</v>
      </c>
      <c r="L62" s="839">
        <f>857.19*2</f>
        <v>1714.38</v>
      </c>
      <c r="M62" s="840">
        <v>45695.0</v>
      </c>
      <c r="N62" s="841" t="s">
        <v>4341</v>
      </c>
      <c r="O62" s="835" t="s">
        <v>4342</v>
      </c>
      <c r="P62" s="842"/>
      <c r="Q62" s="843"/>
      <c r="R62" s="844"/>
      <c r="S62" s="842"/>
      <c r="T62" s="845" t="s">
        <v>3512</v>
      </c>
      <c r="U62" s="845" t="s">
        <v>4332</v>
      </c>
      <c r="V62" s="700"/>
      <c r="W62" s="834"/>
      <c r="X62" s="834"/>
      <c r="Y62" s="834"/>
      <c r="Z62" s="834"/>
    </row>
    <row r="63">
      <c r="A63" s="733"/>
      <c r="B63" s="379"/>
      <c r="C63" s="704">
        <v>462167.0</v>
      </c>
      <c r="D63" s="780"/>
      <c r="E63" s="780"/>
      <c r="F63" s="780"/>
      <c r="G63" s="780"/>
      <c r="H63" s="781"/>
      <c r="I63" s="782"/>
      <c r="J63" s="782"/>
      <c r="K63" s="781"/>
      <c r="L63" s="783"/>
      <c r="M63" s="787"/>
      <c r="N63" s="827"/>
      <c r="O63" s="786"/>
      <c r="P63" s="782"/>
      <c r="Q63" s="787"/>
      <c r="R63" s="788"/>
      <c r="S63" s="782"/>
      <c r="T63" s="790"/>
      <c r="U63" s="790"/>
      <c r="V63" s="700"/>
      <c r="W63" s="733"/>
      <c r="X63" s="733"/>
      <c r="Y63" s="733"/>
      <c r="Z63" s="733"/>
    </row>
    <row r="64">
      <c r="A64" s="733"/>
      <c r="B64" s="344">
        <v>16022.0</v>
      </c>
      <c r="C64" s="704">
        <v>462168.0</v>
      </c>
      <c r="D64" s="735" t="s">
        <v>1914</v>
      </c>
      <c r="E64" s="780"/>
      <c r="F64" s="780"/>
      <c r="G64" s="780"/>
      <c r="H64" s="736" t="s">
        <v>4343</v>
      </c>
      <c r="I64" s="737" t="s">
        <v>4344</v>
      </c>
      <c r="J64" s="737" t="s">
        <v>4345</v>
      </c>
      <c r="K64" s="738" t="s">
        <v>1394</v>
      </c>
      <c r="L64" s="739">
        <v>749.55</v>
      </c>
      <c r="M64" s="740">
        <v>45695.0</v>
      </c>
      <c r="N64" s="741" t="s">
        <v>4346</v>
      </c>
      <c r="O64" s="704" t="s">
        <v>3532</v>
      </c>
      <c r="P64" s="737" t="s">
        <v>1915</v>
      </c>
      <c r="Q64" s="740">
        <v>45695.0</v>
      </c>
      <c r="R64" s="742">
        <v>10.12</v>
      </c>
      <c r="S64" s="737" t="s">
        <v>4347</v>
      </c>
      <c r="T64" s="743" t="s">
        <v>3512</v>
      </c>
      <c r="U64" s="743" t="s">
        <v>3512</v>
      </c>
      <c r="V64" s="700"/>
      <c r="W64" s="733"/>
      <c r="X64" s="733"/>
      <c r="Y64" s="733"/>
      <c r="Z64" s="733"/>
    </row>
    <row r="65">
      <c r="A65" s="733"/>
      <c r="B65" s="379"/>
      <c r="C65" s="704">
        <v>462169.0</v>
      </c>
      <c r="D65" s="780"/>
      <c r="E65" s="780"/>
      <c r="F65" s="780"/>
      <c r="G65" s="780"/>
      <c r="H65" s="781"/>
      <c r="I65" s="782"/>
      <c r="J65" s="782"/>
      <c r="K65" s="781"/>
      <c r="L65" s="783"/>
      <c r="M65" s="787"/>
      <c r="N65" s="827"/>
      <c r="O65" s="786"/>
      <c r="P65" s="782"/>
      <c r="Q65" s="787"/>
      <c r="R65" s="788"/>
      <c r="S65" s="782"/>
      <c r="T65" s="790"/>
      <c r="U65" s="790"/>
      <c r="V65" s="700"/>
      <c r="W65" s="733"/>
      <c r="X65" s="733"/>
      <c r="Y65" s="733"/>
      <c r="Z65" s="733"/>
    </row>
    <row r="66">
      <c r="A66" s="720"/>
      <c r="B66" s="390">
        <v>15369.0</v>
      </c>
      <c r="C66" s="846">
        <v>462170.0</v>
      </c>
      <c r="D66" s="847" t="s">
        <v>1918</v>
      </c>
      <c r="E66" s="847" t="s">
        <v>265</v>
      </c>
      <c r="F66" s="847" t="s">
        <v>1919</v>
      </c>
      <c r="G66" s="847"/>
      <c r="H66" s="744" t="s">
        <v>4245</v>
      </c>
      <c r="I66" s="724">
        <v>50.0</v>
      </c>
      <c r="J66" s="724" t="s">
        <v>4232</v>
      </c>
      <c r="K66" s="745" t="s">
        <v>2176</v>
      </c>
      <c r="L66" s="824">
        <v>9495.33</v>
      </c>
      <c r="M66" s="727">
        <v>45695.0</v>
      </c>
      <c r="N66" s="728" t="s">
        <v>4348</v>
      </c>
      <c r="O66" s="729" t="s">
        <v>4349</v>
      </c>
      <c r="P66" s="724" t="s">
        <v>1921</v>
      </c>
      <c r="Q66" s="727">
        <v>45699.0</v>
      </c>
      <c r="R66" s="848"/>
      <c r="S66" s="724" t="s">
        <v>4350</v>
      </c>
      <c r="T66" s="767" t="s">
        <v>3694</v>
      </c>
      <c r="U66" s="731" t="s">
        <v>4351</v>
      </c>
      <c r="V66" s="700"/>
      <c r="W66" s="720"/>
      <c r="X66" s="720"/>
      <c r="Y66" s="720"/>
      <c r="Z66" s="720"/>
    </row>
    <row r="67">
      <c r="A67" s="720"/>
      <c r="B67" s="77"/>
      <c r="C67" s="77"/>
      <c r="D67" s="77"/>
      <c r="E67" s="77"/>
      <c r="F67" s="77"/>
      <c r="G67" s="77"/>
      <c r="H67" s="77"/>
      <c r="I67" s="77"/>
      <c r="J67" s="77"/>
      <c r="K67" s="745" t="s">
        <v>1684</v>
      </c>
      <c r="L67" s="824">
        <v>857.19</v>
      </c>
      <c r="M67" s="77"/>
      <c r="N67" s="728" t="s">
        <v>4352</v>
      </c>
      <c r="O67" s="729" t="s">
        <v>3584</v>
      </c>
      <c r="P67" s="77"/>
      <c r="Q67" s="77"/>
      <c r="R67" s="77"/>
      <c r="S67" s="77"/>
      <c r="T67" s="767" t="s">
        <v>3512</v>
      </c>
      <c r="U67" s="77"/>
      <c r="V67" s="700"/>
      <c r="W67" s="720"/>
      <c r="X67" s="720"/>
      <c r="Y67" s="720"/>
      <c r="Z67" s="720"/>
    </row>
    <row r="68" ht="44.25" customHeight="1">
      <c r="A68" s="748"/>
      <c r="B68" s="791">
        <v>16431.0</v>
      </c>
      <c r="C68" s="792">
        <v>462171.0</v>
      </c>
      <c r="D68" s="793" t="s">
        <v>1922</v>
      </c>
      <c r="E68" s="793" t="s">
        <v>65</v>
      </c>
      <c r="F68" s="793" t="s">
        <v>65</v>
      </c>
      <c r="G68" s="794"/>
      <c r="H68" s="849" t="s">
        <v>4353</v>
      </c>
      <c r="I68" s="850" t="s">
        <v>4354</v>
      </c>
      <c r="J68" s="796" t="s">
        <v>4355</v>
      </c>
      <c r="K68" s="754" t="s">
        <v>1378</v>
      </c>
      <c r="L68" s="755">
        <v>92.56</v>
      </c>
      <c r="M68" s="799">
        <v>45698.0</v>
      </c>
      <c r="N68" s="757" t="s">
        <v>4356</v>
      </c>
      <c r="O68" s="758" t="s">
        <v>3535</v>
      </c>
      <c r="P68" s="796" t="s">
        <v>1923</v>
      </c>
      <c r="Q68" s="799">
        <v>45698.0</v>
      </c>
      <c r="R68" s="800">
        <v>0.0</v>
      </c>
      <c r="S68" s="796" t="s">
        <v>4357</v>
      </c>
      <c r="T68" s="802" t="s">
        <v>3512</v>
      </c>
      <c r="U68" s="802" t="s">
        <v>3512</v>
      </c>
      <c r="V68" s="803" t="s">
        <v>4358</v>
      </c>
      <c r="W68" s="748"/>
      <c r="X68" s="748"/>
      <c r="Y68" s="748"/>
      <c r="Z68" s="748"/>
    </row>
    <row r="69" ht="57.0" customHeight="1">
      <c r="A69" s="748"/>
      <c r="B69" s="77"/>
      <c r="C69" s="77"/>
      <c r="D69" s="77"/>
      <c r="E69" s="77"/>
      <c r="F69" s="77"/>
      <c r="G69" s="77"/>
      <c r="H69" s="77"/>
      <c r="I69" s="77"/>
      <c r="J69" s="77"/>
      <c r="K69" s="754" t="s">
        <v>1432</v>
      </c>
      <c r="L69" s="755">
        <f>209.27*1</f>
        <v>209.27</v>
      </c>
      <c r="M69" s="77"/>
      <c r="N69" s="757" t="s">
        <v>4359</v>
      </c>
      <c r="O69" s="758" t="s">
        <v>3535</v>
      </c>
      <c r="P69" s="77"/>
      <c r="Q69" s="77"/>
      <c r="R69" s="77"/>
      <c r="S69" s="77"/>
      <c r="T69" s="77"/>
      <c r="U69" s="77"/>
      <c r="V69" s="77"/>
      <c r="W69" s="748"/>
      <c r="X69" s="748"/>
      <c r="Y69" s="748"/>
      <c r="Z69" s="748"/>
    </row>
    <row r="70">
      <c r="A70" s="720"/>
      <c r="B70" s="382">
        <v>16444.0</v>
      </c>
      <c r="C70" s="729">
        <v>462172.0</v>
      </c>
      <c r="D70" s="763" t="s">
        <v>1924</v>
      </c>
      <c r="E70" s="815"/>
      <c r="F70" s="815"/>
      <c r="G70" s="815"/>
      <c r="H70" s="745" t="s">
        <v>4360</v>
      </c>
      <c r="I70" s="764">
        <v>5.0</v>
      </c>
      <c r="J70" s="764" t="s">
        <v>4361</v>
      </c>
      <c r="K70" s="745" t="s">
        <v>1804</v>
      </c>
      <c r="L70" s="824">
        <v>857.19</v>
      </c>
      <c r="M70" s="765">
        <v>45698.0</v>
      </c>
      <c r="N70" s="728" t="s">
        <v>4362</v>
      </c>
      <c r="O70" s="729" t="s">
        <v>3584</v>
      </c>
      <c r="P70" s="764" t="s">
        <v>1925</v>
      </c>
      <c r="Q70" s="765">
        <v>45698.0</v>
      </c>
      <c r="R70" s="766">
        <v>0.0</v>
      </c>
      <c r="S70" s="764" t="s">
        <v>4363</v>
      </c>
      <c r="T70" s="767" t="s">
        <v>3512</v>
      </c>
      <c r="U70" s="767" t="s">
        <v>3512</v>
      </c>
      <c r="V70" s="700"/>
      <c r="W70" s="720"/>
      <c r="X70" s="720"/>
      <c r="Y70" s="720"/>
      <c r="Z70" s="720"/>
    </row>
    <row r="71">
      <c r="A71" s="733"/>
      <c r="B71" s="344" t="s">
        <v>1926</v>
      </c>
      <c r="C71" s="704">
        <v>462173.0</v>
      </c>
      <c r="D71" s="735" t="s">
        <v>1927</v>
      </c>
      <c r="E71" s="735" t="s">
        <v>873</v>
      </c>
      <c r="F71" s="735" t="s">
        <v>894</v>
      </c>
      <c r="G71" s="780"/>
      <c r="H71" s="851" t="s">
        <v>4364</v>
      </c>
      <c r="I71" s="852" t="s">
        <v>4365</v>
      </c>
      <c r="J71" s="852" t="s">
        <v>4366</v>
      </c>
      <c r="K71" s="736" t="s">
        <v>1432</v>
      </c>
      <c r="L71" s="808">
        <v>209.27</v>
      </c>
      <c r="M71" s="740">
        <v>45699.0</v>
      </c>
      <c r="N71" s="741" t="s">
        <v>4367</v>
      </c>
      <c r="O71" s="704" t="s">
        <v>3535</v>
      </c>
      <c r="P71" s="737" t="s">
        <v>1928</v>
      </c>
      <c r="Q71" s="740">
        <v>45699.0</v>
      </c>
      <c r="R71" s="742">
        <v>0.0</v>
      </c>
      <c r="S71" s="737" t="s">
        <v>4368</v>
      </c>
      <c r="T71" s="743" t="s">
        <v>3512</v>
      </c>
      <c r="U71" s="743" t="s">
        <v>3512</v>
      </c>
      <c r="V71" s="700"/>
      <c r="W71" s="733"/>
      <c r="X71" s="733"/>
      <c r="Y71" s="733"/>
      <c r="Z71" s="733"/>
    </row>
    <row r="72">
      <c r="A72" s="733"/>
      <c r="B72" s="344">
        <v>14865.0</v>
      </c>
      <c r="C72" s="704">
        <v>462174.0</v>
      </c>
      <c r="D72" s="735" t="s">
        <v>4369</v>
      </c>
      <c r="E72" s="735" t="s">
        <v>809</v>
      </c>
      <c r="F72" s="735" t="s">
        <v>1931</v>
      </c>
      <c r="G72" s="780"/>
      <c r="H72" s="736" t="s">
        <v>4370</v>
      </c>
      <c r="I72" s="737">
        <v>20.0</v>
      </c>
      <c r="J72" s="852" t="s">
        <v>4371</v>
      </c>
      <c r="K72" s="736" t="s">
        <v>2400</v>
      </c>
      <c r="L72" s="808">
        <v>749.55</v>
      </c>
      <c r="M72" s="740">
        <v>45699.0</v>
      </c>
      <c r="N72" s="741" t="s">
        <v>4372</v>
      </c>
      <c r="O72" s="704" t="s">
        <v>3532</v>
      </c>
      <c r="P72" s="737" t="s">
        <v>1932</v>
      </c>
      <c r="Q72" s="740">
        <v>45699.0</v>
      </c>
      <c r="R72" s="742">
        <v>7.12</v>
      </c>
      <c r="S72" s="737" t="s">
        <v>4373</v>
      </c>
      <c r="T72" s="743" t="s">
        <v>3512</v>
      </c>
      <c r="U72" s="743" t="s">
        <v>3512</v>
      </c>
      <c r="V72" s="700"/>
      <c r="W72" s="733"/>
      <c r="X72" s="733"/>
      <c r="Y72" s="733"/>
      <c r="Z72" s="733"/>
    </row>
    <row r="73">
      <c r="A73" s="706"/>
      <c r="B73" s="707" t="s">
        <v>1933</v>
      </c>
      <c r="C73" s="716">
        <v>462175.0</v>
      </c>
      <c r="D73" s="709" t="s">
        <v>1934</v>
      </c>
      <c r="E73" s="709" t="s">
        <v>242</v>
      </c>
      <c r="F73" s="709" t="s">
        <v>1935</v>
      </c>
      <c r="G73" s="776"/>
      <c r="H73" s="710" t="s">
        <v>4374</v>
      </c>
      <c r="I73" s="777"/>
      <c r="J73" s="711" t="s">
        <v>3559</v>
      </c>
      <c r="K73" s="710" t="s">
        <v>1349</v>
      </c>
      <c r="L73" s="811">
        <v>396.64</v>
      </c>
      <c r="M73" s="714">
        <v>45699.0</v>
      </c>
      <c r="N73" s="715" t="s">
        <v>4375</v>
      </c>
      <c r="O73" s="716" t="s">
        <v>4376</v>
      </c>
      <c r="P73" s="711" t="s">
        <v>1936</v>
      </c>
      <c r="Q73" s="714">
        <v>45699.0</v>
      </c>
      <c r="R73" s="717">
        <v>0.0</v>
      </c>
      <c r="S73" s="711" t="s">
        <v>4377</v>
      </c>
      <c r="T73" s="718" t="s">
        <v>3512</v>
      </c>
      <c r="U73" s="718" t="s">
        <v>3512</v>
      </c>
      <c r="V73" s="700"/>
      <c r="W73" s="706"/>
      <c r="X73" s="706"/>
      <c r="Y73" s="706"/>
      <c r="Z73" s="706"/>
    </row>
    <row r="74">
      <c r="A74" s="706"/>
      <c r="B74" s="707" t="s">
        <v>1937</v>
      </c>
      <c r="C74" s="716">
        <v>462176.0</v>
      </c>
      <c r="D74" s="709" t="s">
        <v>1938</v>
      </c>
      <c r="E74" s="709" t="s">
        <v>415</v>
      </c>
      <c r="F74" s="709" t="s">
        <v>105</v>
      </c>
      <c r="G74" s="776"/>
      <c r="H74" s="710" t="s">
        <v>4378</v>
      </c>
      <c r="I74" s="777"/>
      <c r="J74" s="711" t="s">
        <v>3671</v>
      </c>
      <c r="K74" s="710" t="s">
        <v>1349</v>
      </c>
      <c r="L74" s="811">
        <v>396.64</v>
      </c>
      <c r="M74" s="714">
        <v>45699.0</v>
      </c>
      <c r="N74" s="715" t="s">
        <v>4379</v>
      </c>
      <c r="O74" s="716" t="s">
        <v>3510</v>
      </c>
      <c r="P74" s="711" t="s">
        <v>1939</v>
      </c>
      <c r="Q74" s="714">
        <v>45699.0</v>
      </c>
      <c r="R74" s="717">
        <v>0.0</v>
      </c>
      <c r="S74" s="711" t="s">
        <v>4380</v>
      </c>
      <c r="T74" s="718" t="s">
        <v>3512</v>
      </c>
      <c r="U74" s="718" t="s">
        <v>3512</v>
      </c>
      <c r="V74" s="700"/>
      <c r="W74" s="706"/>
      <c r="X74" s="706"/>
      <c r="Y74" s="706"/>
      <c r="Z74" s="706"/>
    </row>
    <row r="75">
      <c r="A75" s="733"/>
      <c r="B75" s="379"/>
      <c r="C75" s="704">
        <v>462177.0</v>
      </c>
      <c r="D75" s="780"/>
      <c r="E75" s="780"/>
      <c r="F75" s="780"/>
      <c r="G75" s="780"/>
      <c r="H75" s="781"/>
      <c r="I75" s="782"/>
      <c r="J75" s="782"/>
      <c r="K75" s="781"/>
      <c r="L75" s="783"/>
      <c r="M75" s="787"/>
      <c r="N75" s="827"/>
      <c r="O75" s="786"/>
      <c r="P75" s="782"/>
      <c r="Q75" s="787"/>
      <c r="R75" s="788"/>
      <c r="S75" s="782"/>
      <c r="T75" s="790"/>
      <c r="U75" s="790"/>
      <c r="V75" s="700"/>
      <c r="W75" s="733"/>
      <c r="X75" s="733"/>
      <c r="Y75" s="733"/>
      <c r="Z75" s="733"/>
    </row>
    <row r="76">
      <c r="A76" s="720"/>
      <c r="B76" s="382">
        <v>16689.0</v>
      </c>
      <c r="C76" s="729">
        <v>462178.0</v>
      </c>
      <c r="D76" s="763" t="s">
        <v>4381</v>
      </c>
      <c r="E76" s="763" t="s">
        <v>1941</v>
      </c>
      <c r="F76" s="763" t="s">
        <v>587</v>
      </c>
      <c r="G76" s="815"/>
      <c r="H76" s="745" t="s">
        <v>69</v>
      </c>
      <c r="I76" s="764" t="s">
        <v>69</v>
      </c>
      <c r="J76" s="764" t="s">
        <v>4382</v>
      </c>
      <c r="K76" s="745" t="s">
        <v>1432</v>
      </c>
      <c r="L76" s="824">
        <v>209.27</v>
      </c>
      <c r="M76" s="765">
        <v>45699.0</v>
      </c>
      <c r="N76" s="728" t="s">
        <v>4383</v>
      </c>
      <c r="O76" s="729" t="s">
        <v>3535</v>
      </c>
      <c r="P76" s="764" t="s">
        <v>1942</v>
      </c>
      <c r="Q76" s="765">
        <v>45699.0</v>
      </c>
      <c r="R76" s="766">
        <v>0.0</v>
      </c>
      <c r="S76" s="764" t="s">
        <v>4384</v>
      </c>
      <c r="T76" s="767" t="s">
        <v>3512</v>
      </c>
      <c r="U76" s="767" t="s">
        <v>3512</v>
      </c>
      <c r="V76" s="768" t="s">
        <v>4385</v>
      </c>
      <c r="W76" s="720"/>
      <c r="X76" s="720"/>
      <c r="Y76" s="720"/>
      <c r="Z76" s="720"/>
    </row>
    <row r="77">
      <c r="A77" s="706"/>
      <c r="B77" s="707" t="s">
        <v>1943</v>
      </c>
      <c r="C77" s="716">
        <v>462179.0</v>
      </c>
      <c r="D77" s="709" t="s">
        <v>1944</v>
      </c>
      <c r="E77" s="709" t="s">
        <v>655</v>
      </c>
      <c r="F77" s="709" t="s">
        <v>1945</v>
      </c>
      <c r="G77" s="776"/>
      <c r="H77" s="710" t="s">
        <v>4386</v>
      </c>
      <c r="I77" s="777"/>
      <c r="J77" s="711" t="s">
        <v>3547</v>
      </c>
      <c r="K77" s="710" t="s">
        <v>1502</v>
      </c>
      <c r="L77" s="809">
        <f>396.64*3</f>
        <v>1189.92</v>
      </c>
      <c r="M77" s="714">
        <v>45699.0</v>
      </c>
      <c r="N77" s="715" t="s">
        <v>4387</v>
      </c>
      <c r="O77" s="716" t="s">
        <v>3510</v>
      </c>
      <c r="P77" s="711" t="s">
        <v>1946</v>
      </c>
      <c r="Q77" s="714">
        <v>45699.0</v>
      </c>
      <c r="R77" s="717">
        <v>30.14</v>
      </c>
      <c r="S77" s="711" t="s">
        <v>4388</v>
      </c>
      <c r="T77" s="718" t="s">
        <v>3512</v>
      </c>
      <c r="U77" s="718" t="s">
        <v>3512</v>
      </c>
      <c r="V77" s="700"/>
      <c r="W77" s="706"/>
      <c r="X77" s="706"/>
      <c r="Y77" s="706"/>
      <c r="Z77" s="706"/>
    </row>
    <row r="78">
      <c r="A78" s="706"/>
      <c r="B78" s="707" t="s">
        <v>1947</v>
      </c>
      <c r="C78" s="716">
        <v>462180.0</v>
      </c>
      <c r="D78" s="709" t="s">
        <v>1948</v>
      </c>
      <c r="E78" s="709" t="s">
        <v>1949</v>
      </c>
      <c r="F78" s="709" t="s">
        <v>1950</v>
      </c>
      <c r="G78" s="776"/>
      <c r="H78" s="710" t="s">
        <v>4389</v>
      </c>
      <c r="I78" s="777"/>
      <c r="J78" s="711" t="s">
        <v>3547</v>
      </c>
      <c r="K78" s="710" t="s">
        <v>1362</v>
      </c>
      <c r="L78" s="809">
        <f>396.61*2</f>
        <v>793.22</v>
      </c>
      <c r="M78" s="714">
        <v>45699.0</v>
      </c>
      <c r="N78" s="715" t="s">
        <v>4390</v>
      </c>
      <c r="O78" s="716" t="s">
        <v>3510</v>
      </c>
      <c r="P78" s="711" t="s">
        <v>1951</v>
      </c>
      <c r="Q78" s="714">
        <v>45699.0</v>
      </c>
      <c r="R78" s="717">
        <v>0.0</v>
      </c>
      <c r="S78" s="711" t="s">
        <v>4391</v>
      </c>
      <c r="T78" s="718" t="s">
        <v>3512</v>
      </c>
      <c r="U78" s="718" t="s">
        <v>3512</v>
      </c>
      <c r="V78" s="700"/>
      <c r="W78" s="706"/>
      <c r="X78" s="706"/>
      <c r="Y78" s="706"/>
      <c r="Z78" s="706"/>
    </row>
    <row r="79">
      <c r="A79" s="706"/>
      <c r="B79" s="707" t="s">
        <v>4392</v>
      </c>
      <c r="C79" s="716">
        <v>462181.0</v>
      </c>
      <c r="D79" s="709" t="s">
        <v>1446</v>
      </c>
      <c r="E79" s="709" t="s">
        <v>4393</v>
      </c>
      <c r="F79" s="709" t="s">
        <v>342</v>
      </c>
      <c r="G79" s="776"/>
      <c r="H79" s="710" t="s">
        <v>3613</v>
      </c>
      <c r="I79" s="777"/>
      <c r="J79" s="711" t="s">
        <v>3612</v>
      </c>
      <c r="K79" s="710" t="s">
        <v>1502</v>
      </c>
      <c r="L79" s="809">
        <f>396.61*3</f>
        <v>1189.83</v>
      </c>
      <c r="M79" s="714">
        <v>45699.0</v>
      </c>
      <c r="N79" s="715" t="s">
        <v>4394</v>
      </c>
      <c r="O79" s="716" t="s">
        <v>3510</v>
      </c>
      <c r="P79" s="711" t="s">
        <v>1954</v>
      </c>
      <c r="Q79" s="714">
        <v>45699.0</v>
      </c>
      <c r="R79" s="810"/>
      <c r="S79" s="711" t="s">
        <v>4395</v>
      </c>
      <c r="T79" s="718" t="s">
        <v>3512</v>
      </c>
      <c r="U79" s="718" t="s">
        <v>3512</v>
      </c>
      <c r="V79" s="700"/>
      <c r="W79" s="706"/>
      <c r="X79" s="706"/>
      <c r="Y79" s="706"/>
      <c r="Z79" s="706"/>
    </row>
    <row r="80">
      <c r="A80" s="733"/>
      <c r="B80" s="344" t="s">
        <v>4396</v>
      </c>
      <c r="C80" s="704">
        <v>462182.0</v>
      </c>
      <c r="D80" s="735" t="s">
        <v>4397</v>
      </c>
      <c r="E80" s="735" t="s">
        <v>4398</v>
      </c>
      <c r="F80" s="735" t="s">
        <v>1957</v>
      </c>
      <c r="G80" s="780"/>
      <c r="H80" s="736" t="s">
        <v>4399</v>
      </c>
      <c r="I80" s="737" t="s">
        <v>4400</v>
      </c>
      <c r="J80" s="737" t="s">
        <v>4401</v>
      </c>
      <c r="K80" s="736" t="s">
        <v>4402</v>
      </c>
      <c r="L80" s="783">
        <f>6121.09*2</f>
        <v>12242.18</v>
      </c>
      <c r="M80" s="740">
        <v>45699.0</v>
      </c>
      <c r="N80" s="741" t="s">
        <v>4403</v>
      </c>
      <c r="O80" s="806" t="s">
        <v>4404</v>
      </c>
      <c r="P80" s="737" t="s">
        <v>1959</v>
      </c>
      <c r="Q80" s="740">
        <v>45699.0</v>
      </c>
      <c r="R80" s="788"/>
      <c r="S80" s="737" t="s">
        <v>4405</v>
      </c>
      <c r="T80" s="743" t="s">
        <v>3694</v>
      </c>
      <c r="U80" s="743" t="s">
        <v>3873</v>
      </c>
      <c r="V80" s="700"/>
      <c r="W80" s="733"/>
      <c r="X80" s="733"/>
      <c r="Y80" s="733"/>
      <c r="Z80" s="733"/>
    </row>
    <row r="81">
      <c r="A81" s="720"/>
      <c r="B81" s="382" t="s">
        <v>1960</v>
      </c>
      <c r="C81" s="729">
        <v>462183.0</v>
      </c>
      <c r="D81" s="763" t="s">
        <v>273</v>
      </c>
      <c r="E81" s="763" t="s">
        <v>4406</v>
      </c>
      <c r="F81" s="763" t="s">
        <v>3272</v>
      </c>
      <c r="G81" s="815"/>
      <c r="H81" s="745" t="s">
        <v>4407</v>
      </c>
      <c r="I81" s="764">
        <v>8.0</v>
      </c>
      <c r="J81" s="764" t="s">
        <v>3969</v>
      </c>
      <c r="K81" s="745" t="s">
        <v>4408</v>
      </c>
      <c r="L81" s="853">
        <f>3861.45+5633.88+857.19+857.19</f>
        <v>11209.71</v>
      </c>
      <c r="M81" s="765">
        <v>45699.0</v>
      </c>
      <c r="N81" s="728" t="s">
        <v>4409</v>
      </c>
      <c r="O81" s="729" t="s">
        <v>4410</v>
      </c>
      <c r="P81" s="764" t="s">
        <v>1963</v>
      </c>
      <c r="Q81" s="765">
        <v>45727.0</v>
      </c>
      <c r="R81" s="766">
        <v>0.0</v>
      </c>
      <c r="S81" s="764" t="s">
        <v>4411</v>
      </c>
      <c r="T81" s="767" t="s">
        <v>3512</v>
      </c>
      <c r="U81" s="767" t="s">
        <v>4201</v>
      </c>
      <c r="V81" s="768" t="s">
        <v>4412</v>
      </c>
      <c r="W81" s="720"/>
      <c r="X81" s="720"/>
      <c r="Y81" s="720"/>
      <c r="Z81" s="720"/>
    </row>
    <row r="82">
      <c r="A82" s="748"/>
      <c r="B82" s="749">
        <v>15155.0</v>
      </c>
      <c r="C82" s="758">
        <v>462184.0</v>
      </c>
      <c r="D82" s="751" t="s">
        <v>1207</v>
      </c>
      <c r="E82" s="751" t="s">
        <v>104</v>
      </c>
      <c r="F82" s="751" t="s">
        <v>1964</v>
      </c>
      <c r="G82" s="854"/>
      <c r="H82" s="752" t="s">
        <v>4413</v>
      </c>
      <c r="I82" s="753">
        <v>4.0</v>
      </c>
      <c r="J82" s="753" t="s">
        <v>4414</v>
      </c>
      <c r="K82" s="752" t="s">
        <v>4415</v>
      </c>
      <c r="L82" s="855">
        <f>92.56+1225.98</f>
        <v>1318.54</v>
      </c>
      <c r="M82" s="756">
        <v>45699.0</v>
      </c>
      <c r="N82" s="757" t="s">
        <v>4416</v>
      </c>
      <c r="O82" s="758" t="s">
        <v>4417</v>
      </c>
      <c r="P82" s="753" t="s">
        <v>1966</v>
      </c>
      <c r="Q82" s="756">
        <v>45699.0</v>
      </c>
      <c r="R82" s="856"/>
      <c r="S82" s="753" t="s">
        <v>4418</v>
      </c>
      <c r="T82" s="760" t="s">
        <v>3512</v>
      </c>
      <c r="U82" s="760" t="s">
        <v>3512</v>
      </c>
      <c r="V82" s="857" t="s">
        <v>4419</v>
      </c>
      <c r="W82" s="748"/>
      <c r="X82" s="748"/>
      <c r="Y82" s="748"/>
      <c r="Z82" s="748"/>
    </row>
    <row r="83">
      <c r="A83" s="706"/>
      <c r="B83" s="707" t="s">
        <v>1967</v>
      </c>
      <c r="C83" s="716">
        <v>462185.0</v>
      </c>
      <c r="D83" s="776"/>
      <c r="E83" s="776"/>
      <c r="F83" s="776"/>
      <c r="G83" s="709" t="s">
        <v>4420</v>
      </c>
      <c r="H83" s="858" t="s">
        <v>4421</v>
      </c>
      <c r="I83" s="106"/>
      <c r="J83" s="107"/>
      <c r="K83" s="710" t="s">
        <v>1349</v>
      </c>
      <c r="L83" s="811">
        <v>396.64</v>
      </c>
      <c r="M83" s="714">
        <v>45699.0</v>
      </c>
      <c r="N83" s="715" t="s">
        <v>4422</v>
      </c>
      <c r="O83" s="716" t="s">
        <v>3510</v>
      </c>
      <c r="P83" s="711" t="s">
        <v>1969</v>
      </c>
      <c r="Q83" s="714">
        <v>45699.0</v>
      </c>
      <c r="R83" s="810"/>
      <c r="S83" s="711" t="s">
        <v>4423</v>
      </c>
      <c r="T83" s="718" t="s">
        <v>3512</v>
      </c>
      <c r="U83" s="718" t="s">
        <v>3512</v>
      </c>
      <c r="V83" s="700"/>
      <c r="W83" s="706"/>
      <c r="X83" s="706"/>
      <c r="Y83" s="706"/>
      <c r="Z83" s="706"/>
    </row>
    <row r="84">
      <c r="A84" s="706"/>
      <c r="B84" s="707" t="s">
        <v>1970</v>
      </c>
      <c r="C84" s="716">
        <v>462186.0</v>
      </c>
      <c r="D84" s="709" t="s">
        <v>4424</v>
      </c>
      <c r="E84" s="709" t="s">
        <v>198</v>
      </c>
      <c r="F84" s="709" t="s">
        <v>99</v>
      </c>
      <c r="G84" s="776"/>
      <c r="H84" s="859" t="s">
        <v>4425</v>
      </c>
      <c r="I84" s="106"/>
      <c r="J84" s="107"/>
      <c r="K84" s="710" t="s">
        <v>1349</v>
      </c>
      <c r="L84" s="811">
        <v>396.64</v>
      </c>
      <c r="M84" s="714">
        <v>45699.0</v>
      </c>
      <c r="N84" s="715" t="s">
        <v>4426</v>
      </c>
      <c r="O84" s="716" t="s">
        <v>3510</v>
      </c>
      <c r="P84" s="711" t="s">
        <v>1973</v>
      </c>
      <c r="Q84" s="714">
        <v>45699.0</v>
      </c>
      <c r="R84" s="810"/>
      <c r="S84" s="711" t="s">
        <v>4427</v>
      </c>
      <c r="T84" s="718" t="s">
        <v>3512</v>
      </c>
      <c r="U84" s="718" t="s">
        <v>3512</v>
      </c>
      <c r="V84" s="700"/>
      <c r="W84" s="706"/>
      <c r="X84" s="706"/>
      <c r="Y84" s="706"/>
      <c r="Z84" s="706"/>
    </row>
    <row r="85">
      <c r="A85" s="720"/>
      <c r="B85" s="382">
        <v>16058.0</v>
      </c>
      <c r="C85" s="729">
        <v>462187.0</v>
      </c>
      <c r="D85" s="763" t="s">
        <v>877</v>
      </c>
      <c r="E85" s="763" t="s">
        <v>1974</v>
      </c>
      <c r="F85" s="763" t="s">
        <v>4172</v>
      </c>
      <c r="G85" s="815"/>
      <c r="H85" s="745" t="s">
        <v>4428</v>
      </c>
      <c r="I85" s="764" t="s">
        <v>4429</v>
      </c>
      <c r="J85" s="764" t="s">
        <v>4430</v>
      </c>
      <c r="K85" s="745" t="s">
        <v>1394</v>
      </c>
      <c r="L85" s="824">
        <v>749.55</v>
      </c>
      <c r="M85" s="765">
        <v>45699.0</v>
      </c>
      <c r="N85" s="728" t="s">
        <v>4431</v>
      </c>
      <c r="O85" s="729" t="s">
        <v>3532</v>
      </c>
      <c r="P85" s="764" t="s">
        <v>1976</v>
      </c>
      <c r="Q85" s="765">
        <v>45699.0</v>
      </c>
      <c r="R85" s="860"/>
      <c r="S85" s="764" t="s">
        <v>4432</v>
      </c>
      <c r="T85" s="767" t="s">
        <v>3512</v>
      </c>
      <c r="U85" s="767" t="s">
        <v>3512</v>
      </c>
      <c r="V85" s="768" t="s">
        <v>4433</v>
      </c>
      <c r="W85" s="720"/>
      <c r="X85" s="720"/>
      <c r="Y85" s="720"/>
      <c r="Z85" s="720"/>
    </row>
    <row r="86">
      <c r="A86" s="733"/>
      <c r="B86" s="379"/>
      <c r="C86" s="704">
        <v>462188.0</v>
      </c>
      <c r="D86" s="780"/>
      <c r="E86" s="780"/>
      <c r="F86" s="780"/>
      <c r="G86" s="780"/>
      <c r="H86" s="781"/>
      <c r="I86" s="782"/>
      <c r="J86" s="782"/>
      <c r="K86" s="781"/>
      <c r="L86" s="783"/>
      <c r="M86" s="787"/>
      <c r="N86" s="827"/>
      <c r="O86" s="786"/>
      <c r="P86" s="782"/>
      <c r="Q86" s="787"/>
      <c r="R86" s="788"/>
      <c r="S86" s="782"/>
      <c r="T86" s="790"/>
      <c r="U86" s="790"/>
      <c r="V86" s="700"/>
      <c r="W86" s="733"/>
      <c r="X86" s="733"/>
      <c r="Y86" s="733"/>
      <c r="Z86" s="733"/>
    </row>
    <row r="87">
      <c r="A87" s="733"/>
      <c r="B87" s="379"/>
      <c r="C87" s="704">
        <v>462189.0</v>
      </c>
      <c r="D87" s="780"/>
      <c r="E87" s="780"/>
      <c r="F87" s="780"/>
      <c r="G87" s="780"/>
      <c r="H87" s="781"/>
      <c r="I87" s="782"/>
      <c r="J87" s="782"/>
      <c r="K87" s="781"/>
      <c r="L87" s="783"/>
      <c r="M87" s="787"/>
      <c r="N87" s="827"/>
      <c r="O87" s="786"/>
      <c r="P87" s="782"/>
      <c r="Q87" s="787"/>
      <c r="R87" s="788"/>
      <c r="S87" s="782"/>
      <c r="T87" s="790"/>
      <c r="U87" s="790"/>
      <c r="V87" s="700"/>
      <c r="W87" s="733"/>
      <c r="X87" s="733"/>
      <c r="Y87" s="733"/>
      <c r="Z87" s="733"/>
    </row>
    <row r="88">
      <c r="A88" s="733"/>
      <c r="B88" s="379"/>
      <c r="C88" s="704">
        <v>462190.0</v>
      </c>
      <c r="D88" s="780"/>
      <c r="E88" s="780"/>
      <c r="F88" s="780"/>
      <c r="G88" s="780"/>
      <c r="H88" s="781"/>
      <c r="I88" s="782"/>
      <c r="J88" s="782"/>
      <c r="K88" s="781"/>
      <c r="L88" s="783"/>
      <c r="M88" s="787"/>
      <c r="N88" s="827"/>
      <c r="O88" s="786"/>
      <c r="P88" s="782"/>
      <c r="Q88" s="787"/>
      <c r="R88" s="788"/>
      <c r="S88" s="782"/>
      <c r="T88" s="790"/>
      <c r="U88" s="790"/>
      <c r="V88" s="700"/>
      <c r="W88" s="733"/>
      <c r="X88" s="733"/>
      <c r="Y88" s="733"/>
      <c r="Z88" s="733"/>
    </row>
    <row r="89">
      <c r="A89" s="706"/>
      <c r="B89" s="707" t="s">
        <v>1977</v>
      </c>
      <c r="C89" s="716">
        <v>462191.0</v>
      </c>
      <c r="D89" s="709" t="s">
        <v>4434</v>
      </c>
      <c r="E89" s="709" t="s">
        <v>105</v>
      </c>
      <c r="F89" s="709" t="s">
        <v>391</v>
      </c>
      <c r="G89" s="776"/>
      <c r="H89" s="859" t="s">
        <v>4435</v>
      </c>
      <c r="I89" s="106"/>
      <c r="J89" s="107"/>
      <c r="K89" s="710" t="s">
        <v>1349</v>
      </c>
      <c r="L89" s="811">
        <v>396.64</v>
      </c>
      <c r="M89" s="714">
        <v>45700.0</v>
      </c>
      <c r="N89" s="715" t="s">
        <v>4436</v>
      </c>
      <c r="O89" s="716" t="s">
        <v>3510</v>
      </c>
      <c r="P89" s="711" t="s">
        <v>1978</v>
      </c>
      <c r="Q89" s="714">
        <v>45700.0</v>
      </c>
      <c r="R89" s="717">
        <v>5.35</v>
      </c>
      <c r="S89" s="711" t="s">
        <v>4437</v>
      </c>
      <c r="T89" s="718" t="s">
        <v>3512</v>
      </c>
      <c r="U89" s="718" t="s">
        <v>3512</v>
      </c>
      <c r="V89" s="700"/>
      <c r="W89" s="706"/>
      <c r="X89" s="706"/>
      <c r="Y89" s="706"/>
      <c r="Z89" s="706"/>
    </row>
    <row r="90">
      <c r="A90" s="706"/>
      <c r="B90" s="707" t="s">
        <v>1979</v>
      </c>
      <c r="C90" s="716">
        <v>462192.0</v>
      </c>
      <c r="D90" s="709" t="s">
        <v>1980</v>
      </c>
      <c r="E90" s="709" t="s">
        <v>1099</v>
      </c>
      <c r="F90" s="709" t="s">
        <v>855</v>
      </c>
      <c r="G90" s="776"/>
      <c r="H90" s="710" t="s">
        <v>4438</v>
      </c>
      <c r="I90" s="777"/>
      <c r="J90" s="711" t="s">
        <v>3788</v>
      </c>
      <c r="K90" s="710" t="s">
        <v>1972</v>
      </c>
      <c r="L90" s="811">
        <v>396.64</v>
      </c>
      <c r="M90" s="714">
        <v>45700.0</v>
      </c>
      <c r="N90" s="715" t="s">
        <v>4439</v>
      </c>
      <c r="O90" s="716" t="s">
        <v>3510</v>
      </c>
      <c r="P90" s="711" t="s">
        <v>1981</v>
      </c>
      <c r="Q90" s="714">
        <v>45700.0</v>
      </c>
      <c r="R90" s="717">
        <v>0.0</v>
      </c>
      <c r="S90" s="711" t="s">
        <v>4440</v>
      </c>
      <c r="T90" s="718" t="s">
        <v>3512</v>
      </c>
      <c r="U90" s="718" t="s">
        <v>3512</v>
      </c>
      <c r="V90" s="700"/>
      <c r="W90" s="706"/>
      <c r="X90" s="706"/>
      <c r="Y90" s="706"/>
      <c r="Z90" s="706"/>
    </row>
    <row r="91">
      <c r="A91" s="733"/>
      <c r="B91" s="379"/>
      <c r="C91" s="704">
        <v>462193.0</v>
      </c>
      <c r="D91" s="780"/>
      <c r="E91" s="780"/>
      <c r="F91" s="780"/>
      <c r="G91" s="780"/>
      <c r="H91" s="781"/>
      <c r="I91" s="782"/>
      <c r="J91" s="782"/>
      <c r="K91" s="781"/>
      <c r="L91" s="783"/>
      <c r="M91" s="787"/>
      <c r="N91" s="827"/>
      <c r="O91" s="786"/>
      <c r="P91" s="782"/>
      <c r="Q91" s="787"/>
      <c r="R91" s="788"/>
      <c r="S91" s="782"/>
      <c r="T91" s="790"/>
      <c r="U91" s="790"/>
      <c r="V91" s="700"/>
      <c r="W91" s="733"/>
      <c r="X91" s="733"/>
      <c r="Y91" s="733"/>
      <c r="Z91" s="733"/>
    </row>
    <row r="92">
      <c r="A92" s="733"/>
      <c r="B92" s="401">
        <v>16362.0</v>
      </c>
      <c r="C92" s="769">
        <v>462194.0</v>
      </c>
      <c r="D92" s="690" t="s">
        <v>1982</v>
      </c>
      <c r="E92" s="690" t="s">
        <v>325</v>
      </c>
      <c r="F92" s="690" t="s">
        <v>4441</v>
      </c>
      <c r="G92" s="812"/>
      <c r="H92" s="692" t="s">
        <v>4442</v>
      </c>
      <c r="I92" s="689">
        <v>8.0</v>
      </c>
      <c r="J92" s="689" t="s">
        <v>4292</v>
      </c>
      <c r="K92" s="736" t="s">
        <v>1857</v>
      </c>
      <c r="L92" s="808">
        <v>3861.45</v>
      </c>
      <c r="M92" s="697">
        <v>45700.0</v>
      </c>
      <c r="N92" s="814" t="s">
        <v>4443</v>
      </c>
      <c r="O92" s="806" t="s">
        <v>3737</v>
      </c>
      <c r="P92" s="689" t="s">
        <v>1986</v>
      </c>
      <c r="Q92" s="697">
        <v>45700.0</v>
      </c>
      <c r="R92" s="771">
        <v>0.0</v>
      </c>
      <c r="S92" s="689" t="s">
        <v>4444</v>
      </c>
      <c r="T92" s="699" t="s">
        <v>3694</v>
      </c>
      <c r="U92" s="699" t="s">
        <v>4033</v>
      </c>
      <c r="V92" s="700"/>
      <c r="W92" s="733"/>
      <c r="X92" s="733"/>
      <c r="Y92" s="733"/>
      <c r="Z92" s="733"/>
    </row>
    <row r="93">
      <c r="A93" s="733"/>
      <c r="B93" s="77"/>
      <c r="C93" s="77"/>
      <c r="D93" s="77"/>
      <c r="E93" s="77"/>
      <c r="F93" s="77"/>
      <c r="G93" s="77"/>
      <c r="H93" s="77"/>
      <c r="I93" s="77"/>
      <c r="J93" s="77"/>
      <c r="K93" s="736" t="s">
        <v>4445</v>
      </c>
      <c r="L93" s="808">
        <v>5633.88</v>
      </c>
      <c r="M93" s="77"/>
      <c r="N93" s="77"/>
      <c r="O93" s="704" t="s">
        <v>3699</v>
      </c>
      <c r="P93" s="77"/>
      <c r="Q93" s="77"/>
      <c r="R93" s="77"/>
      <c r="S93" s="77"/>
      <c r="T93" s="77"/>
      <c r="U93" s="77"/>
      <c r="V93" s="700"/>
      <c r="W93" s="733"/>
      <c r="X93" s="733"/>
      <c r="Y93" s="733"/>
      <c r="Z93" s="733"/>
    </row>
    <row r="94">
      <c r="A94" s="733"/>
      <c r="B94" s="344">
        <v>16400.0</v>
      </c>
      <c r="C94" s="704">
        <v>462195.0</v>
      </c>
      <c r="D94" s="735" t="s">
        <v>1987</v>
      </c>
      <c r="E94" s="735" t="s">
        <v>1988</v>
      </c>
      <c r="F94" s="735" t="s">
        <v>645</v>
      </c>
      <c r="G94" s="780"/>
      <c r="H94" s="736" t="s">
        <v>4446</v>
      </c>
      <c r="I94" s="737">
        <v>19.0</v>
      </c>
      <c r="J94" s="737" t="s">
        <v>4447</v>
      </c>
      <c r="K94" s="736" t="s">
        <v>2400</v>
      </c>
      <c r="L94" s="808">
        <v>749.55</v>
      </c>
      <c r="M94" s="740">
        <v>45700.0</v>
      </c>
      <c r="N94" s="741" t="s">
        <v>4448</v>
      </c>
      <c r="O94" s="704" t="s">
        <v>3532</v>
      </c>
      <c r="P94" s="737" t="s">
        <v>1989</v>
      </c>
      <c r="Q94" s="740">
        <v>45700.0</v>
      </c>
      <c r="R94" s="742">
        <v>0.0</v>
      </c>
      <c r="S94" s="737" t="s">
        <v>4449</v>
      </c>
      <c r="T94" s="743" t="s">
        <v>3512</v>
      </c>
      <c r="U94" s="743" t="s">
        <v>3512</v>
      </c>
      <c r="V94" s="700"/>
      <c r="W94" s="733"/>
      <c r="X94" s="733"/>
      <c r="Y94" s="733"/>
      <c r="Z94" s="733"/>
    </row>
    <row r="95">
      <c r="A95" s="720"/>
      <c r="B95" s="382">
        <v>15993.0</v>
      </c>
      <c r="C95" s="729">
        <v>462196.0</v>
      </c>
      <c r="D95" s="763" t="s">
        <v>1151</v>
      </c>
      <c r="E95" s="763" t="s">
        <v>1990</v>
      </c>
      <c r="F95" s="763" t="s">
        <v>1991</v>
      </c>
      <c r="G95" s="815"/>
      <c r="H95" s="745" t="s">
        <v>4450</v>
      </c>
      <c r="I95" s="764" t="s">
        <v>4451</v>
      </c>
      <c r="J95" s="764" t="s">
        <v>4303</v>
      </c>
      <c r="K95" s="745" t="s">
        <v>1394</v>
      </c>
      <c r="L95" s="824">
        <v>749.55</v>
      </c>
      <c r="M95" s="765">
        <v>45700.0</v>
      </c>
      <c r="N95" s="728" t="s">
        <v>4452</v>
      </c>
      <c r="O95" s="729" t="s">
        <v>3532</v>
      </c>
      <c r="P95" s="764" t="s">
        <v>1992</v>
      </c>
      <c r="Q95" s="765">
        <v>45701.0</v>
      </c>
      <c r="R95" s="766">
        <v>0.0</v>
      </c>
      <c r="S95" s="764" t="s">
        <v>4453</v>
      </c>
      <c r="T95" s="767" t="s">
        <v>3512</v>
      </c>
      <c r="U95" s="767" t="s">
        <v>3512</v>
      </c>
      <c r="V95" s="768" t="s">
        <v>4454</v>
      </c>
      <c r="W95" s="720"/>
      <c r="X95" s="720"/>
      <c r="Y95" s="720"/>
      <c r="Z95" s="720"/>
    </row>
    <row r="96">
      <c r="A96" s="733"/>
      <c r="B96" s="379"/>
      <c r="C96" s="704">
        <v>462197.0</v>
      </c>
      <c r="D96" s="780"/>
      <c r="E96" s="780"/>
      <c r="F96" s="780"/>
      <c r="G96" s="780"/>
      <c r="H96" s="781"/>
      <c r="I96" s="782"/>
      <c r="J96" s="782"/>
      <c r="K96" s="781"/>
      <c r="L96" s="783"/>
      <c r="M96" s="787"/>
      <c r="N96" s="827"/>
      <c r="O96" s="786"/>
      <c r="P96" s="782"/>
      <c r="Q96" s="787"/>
      <c r="R96" s="788"/>
      <c r="S96" s="782"/>
      <c r="T96" s="790"/>
      <c r="U96" s="790"/>
      <c r="V96" s="700"/>
      <c r="W96" s="733"/>
      <c r="X96" s="733"/>
      <c r="Y96" s="733"/>
      <c r="Z96" s="733"/>
    </row>
    <row r="97">
      <c r="A97" s="706"/>
      <c r="B97" s="707" t="s">
        <v>1993</v>
      </c>
      <c r="C97" s="716">
        <v>462198.0</v>
      </c>
      <c r="D97" s="776"/>
      <c r="E97" s="776"/>
      <c r="F97" s="776"/>
      <c r="G97" s="861" t="s">
        <v>4455</v>
      </c>
      <c r="H97" s="862"/>
      <c r="I97" s="777"/>
      <c r="J97" s="711" t="s">
        <v>4456</v>
      </c>
      <c r="K97" s="710" t="s">
        <v>1362</v>
      </c>
      <c r="L97" s="809">
        <f>396.64*2</f>
        <v>793.28</v>
      </c>
      <c r="M97" s="714">
        <v>45701.0</v>
      </c>
      <c r="N97" s="715" t="s">
        <v>4457</v>
      </c>
      <c r="O97" s="716" t="s">
        <v>3510</v>
      </c>
      <c r="P97" s="711" t="s">
        <v>1995</v>
      </c>
      <c r="Q97" s="714">
        <v>45701.0</v>
      </c>
      <c r="R97" s="717">
        <v>0.0</v>
      </c>
      <c r="S97" s="711" t="s">
        <v>4458</v>
      </c>
      <c r="T97" s="718" t="s">
        <v>3512</v>
      </c>
      <c r="U97" s="718" t="s">
        <v>3512</v>
      </c>
      <c r="V97" s="700"/>
      <c r="W97" s="706"/>
      <c r="X97" s="706"/>
      <c r="Y97" s="706"/>
      <c r="Z97" s="706"/>
    </row>
    <row r="98">
      <c r="A98" s="720"/>
      <c r="B98" s="382">
        <v>12909.0</v>
      </c>
      <c r="C98" s="729">
        <v>462199.0</v>
      </c>
      <c r="D98" s="763" t="s">
        <v>450</v>
      </c>
      <c r="E98" s="763" t="s">
        <v>1997</v>
      </c>
      <c r="F98" s="763" t="s">
        <v>4459</v>
      </c>
      <c r="G98" s="815"/>
      <c r="H98" s="745" t="s">
        <v>4460</v>
      </c>
      <c r="I98" s="764">
        <v>100.0</v>
      </c>
      <c r="J98" s="764" t="s">
        <v>4461</v>
      </c>
      <c r="K98" s="745" t="s">
        <v>4462</v>
      </c>
      <c r="L98" s="824">
        <v>1930.72</v>
      </c>
      <c r="M98" s="765">
        <v>45701.0</v>
      </c>
      <c r="N98" s="728" t="s">
        <v>4463</v>
      </c>
      <c r="O98" s="729" t="s">
        <v>4464</v>
      </c>
      <c r="P98" s="764" t="s">
        <v>1999</v>
      </c>
      <c r="Q98" s="765">
        <v>45701.0</v>
      </c>
      <c r="R98" s="766">
        <v>0.0</v>
      </c>
      <c r="S98" s="764" t="s">
        <v>4465</v>
      </c>
      <c r="T98" s="767" t="s">
        <v>3694</v>
      </c>
      <c r="U98" s="767" t="s">
        <v>4466</v>
      </c>
      <c r="V98" s="768" t="s">
        <v>4467</v>
      </c>
      <c r="W98" s="720"/>
      <c r="X98" s="720"/>
      <c r="Y98" s="720"/>
      <c r="Z98" s="720"/>
    </row>
    <row r="99">
      <c r="A99" s="748"/>
      <c r="B99" s="749">
        <v>16739.0</v>
      </c>
      <c r="C99" s="758">
        <v>462200.0</v>
      </c>
      <c r="D99" s="751" t="s">
        <v>2000</v>
      </c>
      <c r="E99" s="751" t="s">
        <v>4468</v>
      </c>
      <c r="F99" s="751" t="s">
        <v>587</v>
      </c>
      <c r="G99" s="854"/>
      <c r="H99" s="752" t="s">
        <v>4469</v>
      </c>
      <c r="I99" s="753">
        <v>4.0</v>
      </c>
      <c r="J99" s="753" t="s">
        <v>4470</v>
      </c>
      <c r="K99" s="752" t="s">
        <v>1378</v>
      </c>
      <c r="L99" s="863">
        <v>92.56</v>
      </c>
      <c r="M99" s="756">
        <v>45701.0</v>
      </c>
      <c r="N99" s="757" t="s">
        <v>4471</v>
      </c>
      <c r="O99" s="758" t="s">
        <v>3535</v>
      </c>
      <c r="P99" s="753" t="s">
        <v>2002</v>
      </c>
      <c r="Q99" s="756">
        <v>45701.0</v>
      </c>
      <c r="R99" s="759">
        <v>0.0</v>
      </c>
      <c r="S99" s="753" t="s">
        <v>4472</v>
      </c>
      <c r="T99" s="760" t="s">
        <v>3512</v>
      </c>
      <c r="U99" s="760" t="s">
        <v>3512</v>
      </c>
      <c r="V99" s="857" t="s">
        <v>4473</v>
      </c>
      <c r="W99" s="748"/>
      <c r="X99" s="748"/>
      <c r="Y99" s="748"/>
      <c r="Z99" s="748"/>
    </row>
    <row r="100">
      <c r="A100" s="720"/>
      <c r="B100" s="382">
        <v>16000.0</v>
      </c>
      <c r="C100" s="729">
        <v>462201.0</v>
      </c>
      <c r="D100" s="763" t="s">
        <v>1760</v>
      </c>
      <c r="E100" s="763" t="s">
        <v>4474</v>
      </c>
      <c r="F100" s="763" t="s">
        <v>264</v>
      </c>
      <c r="G100" s="815"/>
      <c r="H100" s="745" t="s">
        <v>4475</v>
      </c>
      <c r="I100" s="764" t="s">
        <v>4476</v>
      </c>
      <c r="J100" s="764" t="s">
        <v>4477</v>
      </c>
      <c r="K100" s="745" t="s">
        <v>4478</v>
      </c>
      <c r="L100" s="853">
        <f>749.55*6</f>
        <v>4497.3</v>
      </c>
      <c r="M100" s="765">
        <v>45708.0</v>
      </c>
      <c r="N100" s="728" t="s">
        <v>4479</v>
      </c>
      <c r="O100" s="729" t="s">
        <v>3532</v>
      </c>
      <c r="P100" s="764" t="s">
        <v>2006</v>
      </c>
      <c r="Q100" s="765">
        <v>45708.0</v>
      </c>
      <c r="R100" s="766">
        <v>49.85</v>
      </c>
      <c r="S100" s="764" t="s">
        <v>4480</v>
      </c>
      <c r="T100" s="767" t="s">
        <v>3512</v>
      </c>
      <c r="U100" s="767" t="s">
        <v>3512</v>
      </c>
      <c r="V100" s="768" t="s">
        <v>4481</v>
      </c>
      <c r="W100" s="720"/>
      <c r="X100" s="720"/>
      <c r="Y100" s="720"/>
      <c r="Z100" s="720"/>
    </row>
    <row r="101">
      <c r="A101" s="733"/>
      <c r="B101" s="344">
        <v>14949.0</v>
      </c>
      <c r="C101" s="704">
        <v>462202.0</v>
      </c>
      <c r="D101" s="735" t="s">
        <v>2007</v>
      </c>
      <c r="E101" s="735" t="s">
        <v>2008</v>
      </c>
      <c r="F101" s="735" t="s">
        <v>2009</v>
      </c>
      <c r="G101" s="780"/>
      <c r="H101" s="736" t="s">
        <v>4482</v>
      </c>
      <c r="I101" s="737">
        <v>39.0</v>
      </c>
      <c r="J101" s="737" t="s">
        <v>4483</v>
      </c>
      <c r="K101" s="736" t="s">
        <v>1394</v>
      </c>
      <c r="L101" s="808">
        <v>749.55</v>
      </c>
      <c r="M101" s="740">
        <v>45708.0</v>
      </c>
      <c r="N101" s="741" t="s">
        <v>4484</v>
      </c>
      <c r="O101" s="704" t="s">
        <v>3532</v>
      </c>
      <c r="P101" s="737" t="s">
        <v>2010</v>
      </c>
      <c r="Q101" s="740">
        <v>45709.0</v>
      </c>
      <c r="R101" s="742">
        <v>15.08</v>
      </c>
      <c r="S101" s="737" t="s">
        <v>4485</v>
      </c>
      <c r="T101" s="743" t="s">
        <v>3512</v>
      </c>
      <c r="U101" s="743" t="s">
        <v>3512</v>
      </c>
      <c r="V101" s="700"/>
      <c r="W101" s="733"/>
      <c r="X101" s="733"/>
      <c r="Y101" s="733"/>
      <c r="Z101" s="733"/>
    </row>
    <row r="102">
      <c r="A102" s="733"/>
      <c r="B102" s="379"/>
      <c r="C102" s="704">
        <v>462203.0</v>
      </c>
      <c r="D102" s="780"/>
      <c r="E102" s="780"/>
      <c r="F102" s="780"/>
      <c r="G102" s="780"/>
      <c r="H102" s="781"/>
      <c r="I102" s="782"/>
      <c r="J102" s="782"/>
      <c r="K102" s="781"/>
      <c r="L102" s="783"/>
      <c r="M102" s="787"/>
      <c r="N102" s="827"/>
      <c r="O102" s="786"/>
      <c r="P102" s="782"/>
      <c r="Q102" s="787"/>
      <c r="R102" s="788"/>
      <c r="S102" s="782"/>
      <c r="T102" s="790"/>
      <c r="U102" s="790"/>
      <c r="V102" s="700"/>
      <c r="W102" s="733"/>
      <c r="X102" s="733"/>
      <c r="Y102" s="733"/>
      <c r="Z102" s="733"/>
    </row>
    <row r="103" ht="57.0" customHeight="1">
      <c r="A103" s="864"/>
      <c r="B103" s="865" t="s">
        <v>2011</v>
      </c>
      <c r="C103" s="866">
        <v>462204.0</v>
      </c>
      <c r="D103" s="867"/>
      <c r="E103" s="867"/>
      <c r="F103" s="867"/>
      <c r="G103" s="868" t="s">
        <v>916</v>
      </c>
      <c r="H103" s="869" t="s">
        <v>4486</v>
      </c>
      <c r="I103" s="870">
        <v>62.0</v>
      </c>
      <c r="J103" s="871" t="s">
        <v>4487</v>
      </c>
      <c r="K103" s="869" t="s">
        <v>4488</v>
      </c>
      <c r="L103" s="872">
        <f>749.55*3</f>
        <v>2248.65</v>
      </c>
      <c r="M103" s="873">
        <v>45709.0</v>
      </c>
      <c r="N103" s="874" t="s">
        <v>4489</v>
      </c>
      <c r="O103" s="875" t="s">
        <v>3532</v>
      </c>
      <c r="P103" s="871" t="s">
        <v>2013</v>
      </c>
      <c r="Q103" s="873">
        <v>45709.0</v>
      </c>
      <c r="R103" s="876"/>
      <c r="S103" s="877" t="s">
        <v>4490</v>
      </c>
      <c r="T103" s="878" t="s">
        <v>3512</v>
      </c>
      <c r="U103" s="878" t="s">
        <v>3512</v>
      </c>
      <c r="V103" s="803" t="s">
        <v>4491</v>
      </c>
      <c r="W103" s="864"/>
      <c r="X103" s="864"/>
      <c r="Y103" s="864"/>
      <c r="Z103" s="864"/>
    </row>
    <row r="104" ht="54.0" customHeight="1">
      <c r="A104" s="864"/>
      <c r="B104" s="104"/>
      <c r="C104" s="104"/>
      <c r="D104" s="104"/>
      <c r="E104" s="104"/>
      <c r="F104" s="104"/>
      <c r="G104" s="104"/>
      <c r="H104" s="869" t="s">
        <v>4486</v>
      </c>
      <c r="I104" s="870">
        <v>52.0</v>
      </c>
      <c r="J104" s="104"/>
      <c r="K104" s="869" t="s">
        <v>4492</v>
      </c>
      <c r="L104" s="872">
        <f>987.9*3</f>
        <v>2963.7</v>
      </c>
      <c r="M104" s="104"/>
      <c r="N104" s="879" t="s">
        <v>4493</v>
      </c>
      <c r="O104" s="875" t="s">
        <v>3726</v>
      </c>
      <c r="P104" s="104"/>
      <c r="Q104" s="104"/>
      <c r="R104" s="104"/>
      <c r="S104" s="104"/>
      <c r="T104" s="104"/>
      <c r="U104" s="104"/>
      <c r="V104" s="104"/>
      <c r="W104" s="864"/>
      <c r="X104" s="864"/>
      <c r="Y104" s="864"/>
      <c r="Z104" s="864"/>
    </row>
    <row r="105">
      <c r="A105" s="864"/>
      <c r="B105" s="77"/>
      <c r="C105" s="77"/>
      <c r="D105" s="77"/>
      <c r="E105" s="77"/>
      <c r="F105" s="77"/>
      <c r="G105" s="77"/>
      <c r="H105" s="869" t="s">
        <v>4486</v>
      </c>
      <c r="I105" s="870">
        <v>54.0</v>
      </c>
      <c r="J105" s="77"/>
      <c r="K105" s="869" t="s">
        <v>4494</v>
      </c>
      <c r="L105" s="872">
        <f>92.56*3</f>
        <v>277.68</v>
      </c>
      <c r="M105" s="77"/>
      <c r="N105" s="879" t="s">
        <v>4495</v>
      </c>
      <c r="O105" s="875" t="s">
        <v>3535</v>
      </c>
      <c r="P105" s="77"/>
      <c r="Q105" s="77"/>
      <c r="R105" s="77"/>
      <c r="S105" s="77"/>
      <c r="T105" s="77"/>
      <c r="U105" s="77"/>
      <c r="V105" s="77"/>
      <c r="W105" s="864"/>
      <c r="X105" s="864"/>
      <c r="Y105" s="864"/>
      <c r="Z105" s="864"/>
    </row>
    <row r="106">
      <c r="A106" s="733"/>
      <c r="B106" s="344" t="s">
        <v>2014</v>
      </c>
      <c r="C106" s="704">
        <v>462205.0</v>
      </c>
      <c r="D106" s="780"/>
      <c r="E106" s="780"/>
      <c r="F106" s="780"/>
      <c r="G106" s="735" t="s">
        <v>2015</v>
      </c>
      <c r="H106" s="880" t="s">
        <v>4496</v>
      </c>
      <c r="I106" s="782"/>
      <c r="J106" s="737" t="s">
        <v>4497</v>
      </c>
      <c r="K106" s="736" t="s">
        <v>2016</v>
      </c>
      <c r="L106" s="808">
        <v>12801.88</v>
      </c>
      <c r="M106" s="740">
        <v>45714.0</v>
      </c>
      <c r="N106" s="741" t="s">
        <v>4498</v>
      </c>
      <c r="O106" s="704" t="s">
        <v>4499</v>
      </c>
      <c r="P106" s="737" t="s">
        <v>2017</v>
      </c>
      <c r="Q106" s="740">
        <v>45714.0</v>
      </c>
      <c r="R106" s="742">
        <v>0.0</v>
      </c>
      <c r="S106" s="737" t="s">
        <v>4500</v>
      </c>
      <c r="T106" s="790"/>
      <c r="U106" s="790"/>
      <c r="V106" s="700"/>
      <c r="W106" s="733"/>
      <c r="X106" s="733"/>
      <c r="Y106" s="733"/>
      <c r="Z106" s="733"/>
    </row>
    <row r="107" ht="64.5" customHeight="1">
      <c r="A107" s="748"/>
      <c r="B107" s="791" t="s">
        <v>2018</v>
      </c>
      <c r="C107" s="792">
        <v>462206.0</v>
      </c>
      <c r="D107" s="793" t="s">
        <v>1864</v>
      </c>
      <c r="E107" s="793" t="s">
        <v>104</v>
      </c>
      <c r="F107" s="793" t="s">
        <v>105</v>
      </c>
      <c r="G107" s="794"/>
      <c r="H107" s="881" t="s">
        <v>4501</v>
      </c>
      <c r="I107" s="882"/>
      <c r="J107" s="796" t="s">
        <v>3623</v>
      </c>
      <c r="K107" s="752" t="s">
        <v>1378</v>
      </c>
      <c r="L107" s="863">
        <v>92.56</v>
      </c>
      <c r="M107" s="799">
        <v>45709.0</v>
      </c>
      <c r="N107" s="757" t="s">
        <v>4502</v>
      </c>
      <c r="O107" s="758" t="s">
        <v>3535</v>
      </c>
      <c r="P107" s="796" t="s">
        <v>2021</v>
      </c>
      <c r="Q107" s="799">
        <v>45709.0</v>
      </c>
      <c r="R107" s="883"/>
      <c r="S107" s="796" t="s">
        <v>4503</v>
      </c>
      <c r="T107" s="802" t="s">
        <v>3512</v>
      </c>
      <c r="U107" s="802" t="s">
        <v>3512</v>
      </c>
      <c r="V107" s="884"/>
      <c r="W107" s="748"/>
      <c r="X107" s="748"/>
      <c r="Y107" s="748"/>
      <c r="Z107" s="748"/>
    </row>
    <row r="108" ht="40.5" customHeight="1">
      <c r="A108" s="748"/>
      <c r="B108" s="77"/>
      <c r="C108" s="77"/>
      <c r="D108" s="77"/>
      <c r="E108" s="77"/>
      <c r="F108" s="77"/>
      <c r="G108" s="77"/>
      <c r="H108" s="77"/>
      <c r="I108" s="77"/>
      <c r="J108" s="77"/>
      <c r="K108" s="752" t="s">
        <v>1432</v>
      </c>
      <c r="L108" s="863">
        <v>209.27</v>
      </c>
      <c r="M108" s="77"/>
      <c r="N108" s="757" t="s">
        <v>4504</v>
      </c>
      <c r="O108" s="758" t="s">
        <v>3595</v>
      </c>
      <c r="P108" s="77"/>
      <c r="Q108" s="77"/>
      <c r="R108" s="77"/>
      <c r="S108" s="77"/>
      <c r="T108" s="77"/>
      <c r="U108" s="77"/>
      <c r="V108" s="77"/>
      <c r="W108" s="748"/>
      <c r="X108" s="748"/>
      <c r="Y108" s="748"/>
      <c r="Z108" s="748"/>
    </row>
    <row r="109">
      <c r="A109" s="706"/>
      <c r="B109" s="707" t="s">
        <v>2022</v>
      </c>
      <c r="C109" s="716">
        <v>462207.0</v>
      </c>
      <c r="D109" s="709" t="s">
        <v>1546</v>
      </c>
      <c r="E109" s="709" t="s">
        <v>4505</v>
      </c>
      <c r="F109" s="709" t="s">
        <v>515</v>
      </c>
      <c r="G109" s="776"/>
      <c r="H109" s="710" t="s">
        <v>3749</v>
      </c>
      <c r="I109" s="777"/>
      <c r="J109" s="711" t="s">
        <v>3788</v>
      </c>
      <c r="K109" s="710" t="s">
        <v>1349</v>
      </c>
      <c r="L109" s="811">
        <v>396.64</v>
      </c>
      <c r="M109" s="714">
        <v>45709.0</v>
      </c>
      <c r="N109" s="715" t="s">
        <v>4506</v>
      </c>
      <c r="O109" s="716" t="s">
        <v>3510</v>
      </c>
      <c r="P109" s="711" t="s">
        <v>2023</v>
      </c>
      <c r="Q109" s="714">
        <v>45709.0</v>
      </c>
      <c r="R109" s="810"/>
      <c r="S109" s="711" t="s">
        <v>4507</v>
      </c>
      <c r="T109" s="718" t="s">
        <v>3512</v>
      </c>
      <c r="U109" s="718" t="s">
        <v>3512</v>
      </c>
      <c r="V109" s="700"/>
      <c r="W109" s="706"/>
      <c r="X109" s="706"/>
      <c r="Y109" s="706"/>
      <c r="Z109" s="706"/>
    </row>
    <row r="110">
      <c r="A110" s="720"/>
      <c r="B110" s="382">
        <v>15736.0</v>
      </c>
      <c r="C110" s="729">
        <v>462208.0</v>
      </c>
      <c r="D110" s="763" t="s">
        <v>4508</v>
      </c>
      <c r="E110" s="763" t="s">
        <v>2025</v>
      </c>
      <c r="F110" s="763" t="s">
        <v>378</v>
      </c>
      <c r="G110" s="815"/>
      <c r="H110" s="745" t="s">
        <v>4509</v>
      </c>
      <c r="I110" s="764">
        <v>29.0</v>
      </c>
      <c r="J110" s="764" t="s">
        <v>4510</v>
      </c>
      <c r="K110" s="745" t="s">
        <v>1804</v>
      </c>
      <c r="L110" s="824">
        <v>857.17</v>
      </c>
      <c r="M110" s="765">
        <v>45709.0</v>
      </c>
      <c r="N110" s="728" t="s">
        <v>4511</v>
      </c>
      <c r="O110" s="729" t="s">
        <v>3584</v>
      </c>
      <c r="P110" s="764" t="s">
        <v>2027</v>
      </c>
      <c r="Q110" s="765">
        <v>45709.0</v>
      </c>
      <c r="R110" s="766">
        <v>11.57</v>
      </c>
      <c r="S110" s="764" t="s">
        <v>4512</v>
      </c>
      <c r="T110" s="767" t="s">
        <v>3512</v>
      </c>
      <c r="U110" s="767" t="s">
        <v>3586</v>
      </c>
      <c r="V110" s="700"/>
      <c r="W110" s="720"/>
      <c r="X110" s="720"/>
      <c r="Y110" s="720"/>
      <c r="Z110" s="720"/>
    </row>
    <row r="111">
      <c r="A111" s="720"/>
      <c r="B111" s="382" t="s">
        <v>2028</v>
      </c>
      <c r="C111" s="729">
        <v>462209.0</v>
      </c>
      <c r="D111" s="763" t="s">
        <v>2029</v>
      </c>
      <c r="E111" s="763" t="s">
        <v>421</v>
      </c>
      <c r="F111" s="763" t="s">
        <v>422</v>
      </c>
      <c r="G111" s="815"/>
      <c r="H111" s="745" t="s">
        <v>914</v>
      </c>
      <c r="I111" s="764" t="s">
        <v>4513</v>
      </c>
      <c r="J111" s="764" t="s">
        <v>4514</v>
      </c>
      <c r="K111" s="745" t="s">
        <v>1394</v>
      </c>
      <c r="L111" s="824">
        <v>749.55</v>
      </c>
      <c r="M111" s="765">
        <v>45712.0</v>
      </c>
      <c r="N111" s="728" t="s">
        <v>4515</v>
      </c>
      <c r="O111" s="729" t="s">
        <v>3532</v>
      </c>
      <c r="P111" s="764" t="s">
        <v>2032</v>
      </c>
      <c r="Q111" s="765">
        <v>45712.0</v>
      </c>
      <c r="R111" s="766">
        <v>0.0</v>
      </c>
      <c r="S111" s="764" t="s">
        <v>4516</v>
      </c>
      <c r="T111" s="767" t="s">
        <v>3512</v>
      </c>
      <c r="U111" s="767" t="s">
        <v>3512</v>
      </c>
      <c r="V111" s="768" t="s">
        <v>4517</v>
      </c>
      <c r="W111" s="720"/>
      <c r="X111" s="720"/>
      <c r="Y111" s="720"/>
      <c r="Z111" s="720"/>
    </row>
    <row r="112">
      <c r="A112" s="733"/>
      <c r="B112" s="379"/>
      <c r="C112" s="704">
        <v>462210.0</v>
      </c>
      <c r="D112" s="780"/>
      <c r="E112" s="780"/>
      <c r="F112" s="780"/>
      <c r="G112" s="780"/>
      <c r="H112" s="781"/>
      <c r="I112" s="782"/>
      <c r="J112" s="782"/>
      <c r="K112" s="781"/>
      <c r="L112" s="783"/>
      <c r="M112" s="787"/>
      <c r="N112" s="827"/>
      <c r="O112" s="786"/>
      <c r="P112" s="782"/>
      <c r="Q112" s="787"/>
      <c r="R112" s="788"/>
      <c r="S112" s="782"/>
      <c r="T112" s="790"/>
      <c r="U112" s="790"/>
      <c r="V112" s="700"/>
      <c r="W112" s="733"/>
      <c r="X112" s="733"/>
      <c r="Y112" s="733"/>
      <c r="Z112" s="733"/>
    </row>
    <row r="113">
      <c r="A113" s="4"/>
      <c r="B113" s="379"/>
      <c r="C113" s="704">
        <v>462211.0</v>
      </c>
      <c r="D113" s="780"/>
      <c r="E113" s="780"/>
      <c r="F113" s="780"/>
      <c r="G113" s="780"/>
      <c r="H113" s="781"/>
      <c r="I113" s="782"/>
      <c r="J113" s="782"/>
      <c r="K113" s="781"/>
      <c r="L113" s="783"/>
      <c r="M113" s="787"/>
      <c r="N113" s="827"/>
      <c r="O113" s="786"/>
      <c r="P113" s="782"/>
      <c r="Q113" s="787"/>
      <c r="R113" s="788"/>
      <c r="S113" s="782"/>
      <c r="T113" s="790"/>
      <c r="U113" s="790"/>
      <c r="V113" s="700"/>
      <c r="W113" s="4"/>
      <c r="X113" s="4"/>
      <c r="Y113" s="4"/>
      <c r="Z113" s="4"/>
    </row>
    <row r="114">
      <c r="A114" s="4"/>
      <c r="B114" s="379"/>
      <c r="C114" s="704">
        <v>462212.0</v>
      </c>
      <c r="D114" s="780"/>
      <c r="E114" s="780"/>
      <c r="F114" s="780"/>
      <c r="G114" s="780"/>
      <c r="H114" s="781"/>
      <c r="I114" s="782"/>
      <c r="J114" s="782"/>
      <c r="K114" s="781"/>
      <c r="L114" s="783"/>
      <c r="M114" s="787"/>
      <c r="N114" s="827"/>
      <c r="O114" s="786"/>
      <c r="P114" s="782"/>
      <c r="Q114" s="787"/>
      <c r="R114" s="788"/>
      <c r="S114" s="782"/>
      <c r="T114" s="790"/>
      <c r="U114" s="790"/>
      <c r="V114" s="700"/>
      <c r="W114" s="4"/>
      <c r="X114" s="4"/>
      <c r="Y114" s="4"/>
      <c r="Z114" s="4"/>
    </row>
    <row r="115">
      <c r="A115" s="4"/>
      <c r="B115" s="379"/>
      <c r="C115" s="704">
        <v>462213.0</v>
      </c>
      <c r="D115" s="780"/>
      <c r="E115" s="780"/>
      <c r="F115" s="780"/>
      <c r="G115" s="780"/>
      <c r="H115" s="781"/>
      <c r="I115" s="782"/>
      <c r="J115" s="782"/>
      <c r="K115" s="781"/>
      <c r="L115" s="783"/>
      <c r="M115" s="787"/>
      <c r="N115" s="827"/>
      <c r="O115" s="786"/>
      <c r="P115" s="782"/>
      <c r="Q115" s="787"/>
      <c r="R115" s="788"/>
      <c r="S115" s="782"/>
      <c r="T115" s="790"/>
      <c r="U115" s="790"/>
      <c r="V115" s="700"/>
      <c r="W115" s="4"/>
      <c r="X115" s="4"/>
      <c r="Y115" s="4"/>
      <c r="Z115" s="4"/>
    </row>
    <row r="116">
      <c r="A116" s="4"/>
      <c r="B116" s="379"/>
      <c r="C116" s="704">
        <v>462214.0</v>
      </c>
      <c r="D116" s="780"/>
      <c r="E116" s="780"/>
      <c r="F116" s="780"/>
      <c r="G116" s="780"/>
      <c r="H116" s="781"/>
      <c r="I116" s="782"/>
      <c r="J116" s="782"/>
      <c r="K116" s="781"/>
      <c r="L116" s="783"/>
      <c r="M116" s="787"/>
      <c r="N116" s="827"/>
      <c r="O116" s="786"/>
      <c r="P116" s="782"/>
      <c r="Q116" s="787"/>
      <c r="R116" s="788"/>
      <c r="S116" s="782"/>
      <c r="T116" s="790"/>
      <c r="U116" s="790"/>
      <c r="V116" s="700"/>
      <c r="W116" s="4"/>
      <c r="X116" s="4"/>
      <c r="Y116" s="4"/>
      <c r="Z116" s="4"/>
    </row>
    <row r="117">
      <c r="A117" s="4"/>
      <c r="B117" s="379"/>
      <c r="C117" s="704">
        <v>462215.0</v>
      </c>
      <c r="D117" s="780"/>
      <c r="E117" s="780"/>
      <c r="F117" s="780"/>
      <c r="G117" s="780"/>
      <c r="H117" s="781"/>
      <c r="I117" s="782"/>
      <c r="J117" s="782"/>
      <c r="K117" s="781"/>
      <c r="L117" s="783"/>
      <c r="M117" s="787"/>
      <c r="N117" s="827"/>
      <c r="O117" s="786"/>
      <c r="P117" s="782"/>
      <c r="Q117" s="787"/>
      <c r="R117" s="788"/>
      <c r="S117" s="782"/>
      <c r="T117" s="790"/>
      <c r="U117" s="790"/>
      <c r="V117" s="700"/>
      <c r="W117" s="4"/>
      <c r="X117" s="4"/>
      <c r="Y117" s="4"/>
      <c r="Z117" s="4"/>
    </row>
    <row r="118">
      <c r="A118" s="4"/>
      <c r="B118" s="379"/>
      <c r="C118" s="704">
        <v>462216.0</v>
      </c>
      <c r="D118" s="780"/>
      <c r="E118" s="780"/>
      <c r="F118" s="780"/>
      <c r="G118" s="780"/>
      <c r="H118" s="781"/>
      <c r="I118" s="782"/>
      <c r="J118" s="782"/>
      <c r="K118" s="781"/>
      <c r="L118" s="783"/>
      <c r="M118" s="787"/>
      <c r="N118" s="827"/>
      <c r="O118" s="786"/>
      <c r="P118" s="782"/>
      <c r="Q118" s="787"/>
      <c r="R118" s="788"/>
      <c r="S118" s="782"/>
      <c r="T118" s="790"/>
      <c r="U118" s="790"/>
      <c r="V118" s="700"/>
      <c r="W118" s="4"/>
      <c r="X118" s="4"/>
      <c r="Y118" s="4"/>
      <c r="Z118" s="4"/>
    </row>
    <row r="119">
      <c r="A119" s="4"/>
      <c r="B119" s="379"/>
      <c r="C119" s="704">
        <v>462217.0</v>
      </c>
      <c r="D119" s="780"/>
      <c r="E119" s="780"/>
      <c r="F119" s="780"/>
      <c r="G119" s="780"/>
      <c r="H119" s="781"/>
      <c r="I119" s="782"/>
      <c r="J119" s="782"/>
      <c r="K119" s="781"/>
      <c r="L119" s="783"/>
      <c r="M119" s="787"/>
      <c r="N119" s="827"/>
      <c r="O119" s="786"/>
      <c r="P119" s="782"/>
      <c r="Q119" s="787"/>
      <c r="R119" s="788"/>
      <c r="S119" s="782"/>
      <c r="T119" s="790"/>
      <c r="U119" s="790"/>
      <c r="V119" s="700"/>
      <c r="W119" s="4"/>
      <c r="X119" s="4"/>
      <c r="Y119" s="4"/>
      <c r="Z119" s="4"/>
    </row>
    <row r="120">
      <c r="A120" s="4"/>
      <c r="B120" s="379"/>
      <c r="C120" s="704">
        <v>462218.0</v>
      </c>
      <c r="D120" s="780"/>
      <c r="E120" s="780"/>
      <c r="F120" s="780"/>
      <c r="G120" s="780"/>
      <c r="H120" s="781"/>
      <c r="I120" s="782"/>
      <c r="J120" s="782"/>
      <c r="K120" s="781"/>
      <c r="L120" s="783"/>
      <c r="M120" s="787"/>
      <c r="N120" s="827"/>
      <c r="O120" s="786"/>
      <c r="P120" s="782"/>
      <c r="Q120" s="787"/>
      <c r="R120" s="788"/>
      <c r="S120" s="782"/>
      <c r="T120" s="790"/>
      <c r="U120" s="790"/>
      <c r="V120" s="700"/>
      <c r="W120" s="4"/>
      <c r="X120" s="4"/>
      <c r="Y120" s="4"/>
      <c r="Z120" s="4"/>
    </row>
    <row r="121">
      <c r="A121" s="4"/>
      <c r="B121" s="379"/>
      <c r="C121" s="704">
        <v>462219.0</v>
      </c>
      <c r="D121" s="780"/>
      <c r="E121" s="780"/>
      <c r="F121" s="780"/>
      <c r="G121" s="780"/>
      <c r="H121" s="781"/>
      <c r="I121" s="782"/>
      <c r="J121" s="782"/>
      <c r="K121" s="781"/>
      <c r="L121" s="783"/>
      <c r="M121" s="787"/>
      <c r="N121" s="827"/>
      <c r="O121" s="786"/>
      <c r="P121" s="782"/>
      <c r="Q121" s="787"/>
      <c r="R121" s="788"/>
      <c r="S121" s="782"/>
      <c r="T121" s="790"/>
      <c r="U121" s="790"/>
      <c r="V121" s="700"/>
      <c r="W121" s="4"/>
      <c r="X121" s="4"/>
      <c r="Y121" s="4"/>
      <c r="Z121" s="4"/>
    </row>
    <row r="122">
      <c r="A122" s="4"/>
      <c r="B122" s="379"/>
      <c r="C122" s="704">
        <v>462220.0</v>
      </c>
      <c r="D122" s="780"/>
      <c r="E122" s="780"/>
      <c r="F122" s="780"/>
      <c r="G122" s="780"/>
      <c r="H122" s="781"/>
      <c r="I122" s="782"/>
      <c r="J122" s="782"/>
      <c r="K122" s="781"/>
      <c r="L122" s="783"/>
      <c r="M122" s="787"/>
      <c r="N122" s="827"/>
      <c r="O122" s="786"/>
      <c r="P122" s="782"/>
      <c r="Q122" s="787"/>
      <c r="R122" s="788"/>
      <c r="S122" s="782"/>
      <c r="T122" s="790"/>
      <c r="U122" s="790"/>
      <c r="V122" s="700"/>
      <c r="W122" s="4"/>
      <c r="X122" s="4"/>
      <c r="Y122" s="4"/>
      <c r="Z122" s="4"/>
    </row>
    <row r="123">
      <c r="A123" s="4"/>
      <c r="B123" s="379"/>
      <c r="C123" s="704">
        <v>462221.0</v>
      </c>
      <c r="D123" s="780"/>
      <c r="E123" s="780"/>
      <c r="F123" s="780"/>
      <c r="G123" s="780"/>
      <c r="H123" s="781"/>
      <c r="I123" s="782"/>
      <c r="J123" s="782"/>
      <c r="K123" s="781"/>
      <c r="L123" s="783"/>
      <c r="M123" s="787"/>
      <c r="N123" s="827"/>
      <c r="O123" s="786"/>
      <c r="P123" s="782"/>
      <c r="Q123" s="787"/>
      <c r="R123" s="788"/>
      <c r="S123" s="782"/>
      <c r="T123" s="790"/>
      <c r="U123" s="790"/>
      <c r="V123" s="700"/>
      <c r="W123" s="4"/>
      <c r="X123" s="4"/>
      <c r="Y123" s="4"/>
      <c r="Z123" s="4"/>
    </row>
    <row r="124">
      <c r="A124" s="4"/>
      <c r="B124" s="379"/>
      <c r="C124" s="704">
        <v>462222.0</v>
      </c>
      <c r="D124" s="780"/>
      <c r="E124" s="780"/>
      <c r="F124" s="780"/>
      <c r="G124" s="780"/>
      <c r="H124" s="781"/>
      <c r="I124" s="782"/>
      <c r="J124" s="782"/>
      <c r="K124" s="781"/>
      <c r="L124" s="783"/>
      <c r="M124" s="787"/>
      <c r="N124" s="827"/>
      <c r="O124" s="786"/>
      <c r="P124" s="782"/>
      <c r="Q124" s="787"/>
      <c r="R124" s="788"/>
      <c r="S124" s="782"/>
      <c r="T124" s="790"/>
      <c r="U124" s="790"/>
      <c r="V124" s="700"/>
      <c r="W124" s="4"/>
      <c r="X124" s="4"/>
      <c r="Y124" s="4"/>
      <c r="Z124" s="4"/>
    </row>
    <row r="125">
      <c r="A125" s="4"/>
      <c r="B125" s="379"/>
      <c r="C125" s="704">
        <v>462223.0</v>
      </c>
      <c r="D125" s="780"/>
      <c r="E125" s="780"/>
      <c r="F125" s="780"/>
      <c r="G125" s="780"/>
      <c r="H125" s="781"/>
      <c r="I125" s="782"/>
      <c r="J125" s="782"/>
      <c r="K125" s="781"/>
      <c r="L125" s="783"/>
      <c r="M125" s="787"/>
      <c r="N125" s="827"/>
      <c r="O125" s="786"/>
      <c r="P125" s="782"/>
      <c r="Q125" s="787"/>
      <c r="R125" s="788"/>
      <c r="S125" s="782"/>
      <c r="T125" s="790"/>
      <c r="U125" s="790"/>
      <c r="V125" s="700"/>
      <c r="W125" s="4"/>
      <c r="X125" s="4"/>
      <c r="Y125" s="4"/>
      <c r="Z125" s="4"/>
    </row>
    <row r="126">
      <c r="A126" s="4"/>
      <c r="B126" s="379"/>
      <c r="C126" s="704">
        <v>462224.0</v>
      </c>
      <c r="D126" s="780"/>
      <c r="E126" s="780"/>
      <c r="F126" s="780"/>
      <c r="G126" s="780"/>
      <c r="H126" s="781"/>
      <c r="I126" s="782"/>
      <c r="J126" s="782"/>
      <c r="K126" s="781"/>
      <c r="L126" s="783"/>
      <c r="M126" s="787"/>
      <c r="N126" s="827"/>
      <c r="O126" s="786"/>
      <c r="P126" s="782"/>
      <c r="Q126" s="787"/>
      <c r="R126" s="788"/>
      <c r="S126" s="782"/>
      <c r="T126" s="790"/>
      <c r="U126" s="790"/>
      <c r="V126" s="700"/>
      <c r="W126" s="4"/>
      <c r="X126" s="4"/>
      <c r="Y126" s="4"/>
      <c r="Z126" s="4"/>
    </row>
    <row r="127">
      <c r="A127" s="4"/>
      <c r="B127" s="379"/>
      <c r="C127" s="704">
        <v>462225.0</v>
      </c>
      <c r="D127" s="780"/>
      <c r="E127" s="780"/>
      <c r="F127" s="780"/>
      <c r="G127" s="780"/>
      <c r="H127" s="781"/>
      <c r="I127" s="782"/>
      <c r="J127" s="782"/>
      <c r="K127" s="781"/>
      <c r="L127" s="783"/>
      <c r="M127" s="787"/>
      <c r="N127" s="827"/>
      <c r="O127" s="786"/>
      <c r="P127" s="782"/>
      <c r="Q127" s="787"/>
      <c r="R127" s="788"/>
      <c r="S127" s="782"/>
      <c r="T127" s="790"/>
      <c r="U127" s="790"/>
      <c r="V127" s="700"/>
      <c r="W127" s="4"/>
      <c r="X127" s="4"/>
      <c r="Y127" s="4"/>
      <c r="Z127" s="4"/>
    </row>
    <row r="128">
      <c r="A128" s="4"/>
      <c r="B128" s="379"/>
      <c r="C128" s="704">
        <v>462226.0</v>
      </c>
      <c r="D128" s="780"/>
      <c r="E128" s="780"/>
      <c r="F128" s="780"/>
      <c r="G128" s="780"/>
      <c r="H128" s="781"/>
      <c r="I128" s="782"/>
      <c r="J128" s="782"/>
      <c r="K128" s="781"/>
      <c r="L128" s="783"/>
      <c r="M128" s="787"/>
      <c r="N128" s="827"/>
      <c r="O128" s="786"/>
      <c r="P128" s="782"/>
      <c r="Q128" s="787"/>
      <c r="R128" s="788"/>
      <c r="S128" s="782"/>
      <c r="T128" s="790"/>
      <c r="U128" s="790"/>
      <c r="V128" s="700"/>
      <c r="W128" s="4"/>
      <c r="X128" s="4"/>
      <c r="Y128" s="4"/>
      <c r="Z128" s="4"/>
    </row>
    <row r="129">
      <c r="A129" s="4"/>
      <c r="B129" s="379"/>
      <c r="C129" s="704">
        <v>462227.0</v>
      </c>
      <c r="D129" s="780"/>
      <c r="E129" s="780"/>
      <c r="F129" s="780"/>
      <c r="G129" s="780"/>
      <c r="H129" s="781"/>
      <c r="I129" s="782"/>
      <c r="J129" s="782"/>
      <c r="K129" s="781"/>
      <c r="L129" s="783"/>
      <c r="M129" s="787"/>
      <c r="N129" s="827"/>
      <c r="O129" s="786"/>
      <c r="P129" s="782"/>
      <c r="Q129" s="787"/>
      <c r="R129" s="788"/>
      <c r="S129" s="782"/>
      <c r="T129" s="790"/>
      <c r="U129" s="790"/>
      <c r="V129" s="700"/>
      <c r="W129" s="4"/>
      <c r="X129" s="4"/>
      <c r="Y129" s="4"/>
      <c r="Z129" s="4"/>
    </row>
    <row r="130">
      <c r="A130" s="4"/>
      <c r="B130" s="379"/>
      <c r="C130" s="704">
        <v>462228.0</v>
      </c>
      <c r="D130" s="780"/>
      <c r="E130" s="780"/>
      <c r="F130" s="780"/>
      <c r="G130" s="780"/>
      <c r="H130" s="781"/>
      <c r="I130" s="782"/>
      <c r="J130" s="782"/>
      <c r="K130" s="781"/>
      <c r="L130" s="783"/>
      <c r="M130" s="787"/>
      <c r="N130" s="827"/>
      <c r="O130" s="786"/>
      <c r="P130" s="782"/>
      <c r="Q130" s="787"/>
      <c r="R130" s="788"/>
      <c r="S130" s="782"/>
      <c r="T130" s="790"/>
      <c r="U130" s="790"/>
      <c r="V130" s="700"/>
      <c r="W130" s="4"/>
      <c r="X130" s="4"/>
      <c r="Y130" s="4"/>
      <c r="Z130" s="4"/>
    </row>
    <row r="131">
      <c r="A131" s="4"/>
      <c r="B131" s="379"/>
      <c r="C131" s="704">
        <v>462229.0</v>
      </c>
      <c r="D131" s="780"/>
      <c r="E131" s="780"/>
      <c r="F131" s="780"/>
      <c r="G131" s="780"/>
      <c r="H131" s="781"/>
      <c r="I131" s="782"/>
      <c r="J131" s="782"/>
      <c r="K131" s="781"/>
      <c r="L131" s="783"/>
      <c r="M131" s="787"/>
      <c r="N131" s="827"/>
      <c r="O131" s="786"/>
      <c r="P131" s="782"/>
      <c r="Q131" s="787"/>
      <c r="R131" s="788"/>
      <c r="S131" s="782"/>
      <c r="T131" s="790"/>
      <c r="U131" s="790"/>
      <c r="V131" s="885"/>
      <c r="W131" s="4"/>
      <c r="X131" s="4"/>
      <c r="Y131" s="4"/>
      <c r="Z131" s="4"/>
    </row>
    <row r="132">
      <c r="A132" s="4"/>
      <c r="B132" s="379"/>
      <c r="C132" s="704">
        <v>462230.0</v>
      </c>
      <c r="D132" s="780"/>
      <c r="E132" s="780"/>
      <c r="F132" s="780"/>
      <c r="G132" s="780"/>
      <c r="H132" s="781"/>
      <c r="I132" s="782"/>
      <c r="J132" s="782"/>
      <c r="K132" s="781"/>
      <c r="L132" s="783"/>
      <c r="M132" s="787"/>
      <c r="N132" s="827"/>
      <c r="O132" s="786"/>
      <c r="P132" s="782"/>
      <c r="Q132" s="787"/>
      <c r="R132" s="788"/>
      <c r="S132" s="782"/>
      <c r="T132" s="790"/>
      <c r="U132" s="790"/>
      <c r="V132" s="700"/>
      <c r="W132" s="4"/>
      <c r="X132" s="4"/>
      <c r="Y132" s="4"/>
      <c r="Z132" s="4"/>
    </row>
    <row r="133">
      <c r="A133" s="4"/>
      <c r="B133" s="379"/>
      <c r="C133" s="704">
        <v>462231.0</v>
      </c>
      <c r="D133" s="780"/>
      <c r="E133" s="780"/>
      <c r="F133" s="780"/>
      <c r="G133" s="780"/>
      <c r="H133" s="781"/>
      <c r="I133" s="782"/>
      <c r="J133" s="782"/>
      <c r="K133" s="781"/>
      <c r="L133" s="783"/>
      <c r="M133" s="787"/>
      <c r="N133" s="827"/>
      <c r="O133" s="786"/>
      <c r="P133" s="782"/>
      <c r="Q133" s="787"/>
      <c r="R133" s="788"/>
      <c r="S133" s="782"/>
      <c r="T133" s="790"/>
      <c r="U133" s="790"/>
      <c r="V133" s="700"/>
      <c r="W133" s="4"/>
      <c r="X133" s="4"/>
      <c r="Y133" s="4"/>
      <c r="Z133" s="4"/>
    </row>
    <row r="134">
      <c r="A134" s="4"/>
      <c r="B134" s="379"/>
      <c r="C134" s="704">
        <v>462232.0</v>
      </c>
      <c r="D134" s="780"/>
      <c r="E134" s="780"/>
      <c r="F134" s="780"/>
      <c r="G134" s="780"/>
      <c r="H134" s="781"/>
      <c r="I134" s="782"/>
      <c r="J134" s="782"/>
      <c r="K134" s="781"/>
      <c r="L134" s="783"/>
      <c r="M134" s="787"/>
      <c r="N134" s="827"/>
      <c r="O134" s="786"/>
      <c r="P134" s="782"/>
      <c r="Q134" s="787"/>
      <c r="R134" s="788"/>
      <c r="S134" s="782"/>
      <c r="T134" s="790"/>
      <c r="U134" s="790"/>
      <c r="V134" s="700"/>
      <c r="W134" s="4"/>
      <c r="X134" s="4"/>
      <c r="Y134" s="4"/>
      <c r="Z134" s="4"/>
    </row>
    <row r="135">
      <c r="A135" s="4"/>
      <c r="B135" s="379"/>
      <c r="C135" s="704">
        <v>462233.0</v>
      </c>
      <c r="D135" s="780"/>
      <c r="E135" s="780"/>
      <c r="F135" s="780"/>
      <c r="G135" s="780"/>
      <c r="H135" s="781"/>
      <c r="I135" s="782"/>
      <c r="J135" s="782"/>
      <c r="K135" s="781"/>
      <c r="L135" s="783"/>
      <c r="M135" s="787"/>
      <c r="N135" s="827"/>
      <c r="O135" s="786"/>
      <c r="P135" s="782"/>
      <c r="Q135" s="787"/>
      <c r="R135" s="788"/>
      <c r="S135" s="782"/>
      <c r="T135" s="790"/>
      <c r="U135" s="790"/>
      <c r="V135" s="700"/>
      <c r="W135" s="4"/>
      <c r="X135" s="4"/>
      <c r="Y135" s="4"/>
      <c r="Z135" s="4"/>
    </row>
    <row r="136">
      <c r="A136" s="4"/>
      <c r="B136" s="379"/>
      <c r="C136" s="704">
        <v>462234.0</v>
      </c>
      <c r="D136" s="780"/>
      <c r="E136" s="780"/>
      <c r="F136" s="780"/>
      <c r="G136" s="780"/>
      <c r="H136" s="781"/>
      <c r="I136" s="782"/>
      <c r="J136" s="782"/>
      <c r="K136" s="781"/>
      <c r="L136" s="783"/>
      <c r="M136" s="787"/>
      <c r="N136" s="827"/>
      <c r="O136" s="786"/>
      <c r="P136" s="782"/>
      <c r="Q136" s="787"/>
      <c r="R136" s="788"/>
      <c r="S136" s="782"/>
      <c r="T136" s="790"/>
      <c r="U136" s="790"/>
      <c r="V136" s="700"/>
      <c r="W136" s="4"/>
      <c r="X136" s="4"/>
      <c r="Y136" s="4"/>
      <c r="Z136" s="4"/>
    </row>
    <row r="137">
      <c r="A137" s="4"/>
      <c r="B137" s="379"/>
      <c r="C137" s="704">
        <v>462235.0</v>
      </c>
      <c r="D137" s="780"/>
      <c r="E137" s="780"/>
      <c r="F137" s="780"/>
      <c r="G137" s="780"/>
      <c r="H137" s="781"/>
      <c r="I137" s="782"/>
      <c r="J137" s="782"/>
      <c r="K137" s="781"/>
      <c r="L137" s="783"/>
      <c r="M137" s="787"/>
      <c r="N137" s="827"/>
      <c r="O137" s="786"/>
      <c r="P137" s="782"/>
      <c r="Q137" s="787"/>
      <c r="R137" s="788"/>
      <c r="S137" s="782"/>
      <c r="T137" s="790"/>
      <c r="U137" s="790"/>
      <c r="V137" s="700"/>
      <c r="W137" s="4"/>
      <c r="X137" s="4"/>
      <c r="Y137" s="4"/>
      <c r="Z137" s="4"/>
    </row>
    <row r="138">
      <c r="A138" s="4"/>
      <c r="B138" s="379"/>
      <c r="C138" s="704">
        <v>462236.0</v>
      </c>
      <c r="D138" s="780"/>
      <c r="E138" s="780"/>
      <c r="F138" s="780"/>
      <c r="G138" s="780"/>
      <c r="H138" s="781"/>
      <c r="I138" s="782"/>
      <c r="J138" s="782"/>
      <c r="K138" s="781"/>
      <c r="L138" s="783"/>
      <c r="M138" s="787"/>
      <c r="N138" s="827"/>
      <c r="O138" s="786"/>
      <c r="P138" s="782"/>
      <c r="Q138" s="787"/>
      <c r="R138" s="788"/>
      <c r="S138" s="782"/>
      <c r="T138" s="790"/>
      <c r="U138" s="790"/>
      <c r="V138" s="700"/>
      <c r="W138" s="4"/>
      <c r="X138" s="4"/>
      <c r="Y138" s="4"/>
      <c r="Z138" s="4"/>
    </row>
    <row r="139">
      <c r="A139" s="4"/>
      <c r="B139" s="379"/>
      <c r="C139" s="704">
        <v>462237.0</v>
      </c>
      <c r="D139" s="780"/>
      <c r="E139" s="780"/>
      <c r="F139" s="780"/>
      <c r="G139" s="780"/>
      <c r="H139" s="781"/>
      <c r="I139" s="782"/>
      <c r="J139" s="782"/>
      <c r="K139" s="781"/>
      <c r="L139" s="783"/>
      <c r="M139" s="787"/>
      <c r="N139" s="827"/>
      <c r="O139" s="786"/>
      <c r="P139" s="782"/>
      <c r="Q139" s="787"/>
      <c r="R139" s="788"/>
      <c r="S139" s="782"/>
      <c r="T139" s="790"/>
      <c r="U139" s="790"/>
      <c r="V139" s="700"/>
      <c r="W139" s="4"/>
      <c r="X139" s="4"/>
      <c r="Y139" s="4"/>
      <c r="Z139" s="4"/>
    </row>
    <row r="140">
      <c r="A140" s="4"/>
      <c r="B140" s="379"/>
      <c r="C140" s="704">
        <v>462238.0</v>
      </c>
      <c r="D140" s="780"/>
      <c r="E140" s="780"/>
      <c r="F140" s="780"/>
      <c r="G140" s="780"/>
      <c r="H140" s="781"/>
      <c r="I140" s="782"/>
      <c r="J140" s="782"/>
      <c r="K140" s="781"/>
      <c r="L140" s="783"/>
      <c r="M140" s="787"/>
      <c r="N140" s="827"/>
      <c r="O140" s="786"/>
      <c r="P140" s="782"/>
      <c r="Q140" s="787"/>
      <c r="R140" s="788"/>
      <c r="S140" s="782"/>
      <c r="T140" s="790"/>
      <c r="U140" s="790"/>
      <c r="V140" s="700"/>
      <c r="W140" s="4"/>
      <c r="X140" s="4"/>
      <c r="Y140" s="4"/>
      <c r="Z140" s="4"/>
    </row>
    <row r="141">
      <c r="A141" s="4"/>
      <c r="B141" s="379"/>
      <c r="C141" s="704">
        <v>462239.0</v>
      </c>
      <c r="D141" s="780"/>
      <c r="E141" s="780"/>
      <c r="F141" s="780"/>
      <c r="G141" s="780"/>
      <c r="H141" s="781"/>
      <c r="I141" s="782"/>
      <c r="J141" s="782"/>
      <c r="K141" s="781"/>
      <c r="L141" s="783"/>
      <c r="M141" s="787"/>
      <c r="N141" s="827"/>
      <c r="O141" s="786"/>
      <c r="P141" s="782"/>
      <c r="Q141" s="787"/>
      <c r="R141" s="788"/>
      <c r="S141" s="782"/>
      <c r="T141" s="790"/>
      <c r="U141" s="790"/>
      <c r="V141" s="700"/>
      <c r="W141" s="4"/>
      <c r="X141" s="4"/>
      <c r="Y141" s="4"/>
      <c r="Z141" s="4"/>
    </row>
    <row r="142">
      <c r="A142" s="4"/>
      <c r="B142" s="379"/>
      <c r="C142" s="704">
        <v>462240.0</v>
      </c>
      <c r="D142" s="780"/>
      <c r="E142" s="780"/>
      <c r="F142" s="780"/>
      <c r="G142" s="780"/>
      <c r="H142" s="781"/>
      <c r="I142" s="782"/>
      <c r="J142" s="782"/>
      <c r="K142" s="781"/>
      <c r="L142" s="783"/>
      <c r="M142" s="787"/>
      <c r="N142" s="827"/>
      <c r="O142" s="786"/>
      <c r="P142" s="782"/>
      <c r="Q142" s="787"/>
      <c r="R142" s="788"/>
      <c r="S142" s="782"/>
      <c r="T142" s="790"/>
      <c r="U142" s="790"/>
      <c r="V142" s="700"/>
      <c r="W142" s="4"/>
      <c r="X142" s="4"/>
      <c r="Y142" s="4"/>
      <c r="Z142" s="4"/>
    </row>
    <row r="143">
      <c r="A143" s="4"/>
      <c r="B143" s="379"/>
      <c r="C143" s="704">
        <v>462241.0</v>
      </c>
      <c r="D143" s="780"/>
      <c r="E143" s="780"/>
      <c r="F143" s="780"/>
      <c r="G143" s="780"/>
      <c r="H143" s="781"/>
      <c r="I143" s="782"/>
      <c r="J143" s="782"/>
      <c r="K143" s="781"/>
      <c r="L143" s="783"/>
      <c r="M143" s="787"/>
      <c r="N143" s="827"/>
      <c r="O143" s="786"/>
      <c r="P143" s="782"/>
      <c r="Q143" s="787"/>
      <c r="R143" s="788"/>
      <c r="S143" s="782"/>
      <c r="T143" s="790"/>
      <c r="U143" s="790"/>
      <c r="V143" s="700"/>
      <c r="W143" s="4"/>
      <c r="X143" s="4"/>
      <c r="Y143" s="4"/>
      <c r="Z143" s="4"/>
    </row>
    <row r="144">
      <c r="B144" s="379"/>
      <c r="C144" s="704">
        <v>462242.0</v>
      </c>
      <c r="D144" s="780"/>
      <c r="E144" s="780"/>
      <c r="F144" s="780"/>
      <c r="G144" s="780"/>
      <c r="H144" s="781"/>
      <c r="I144" s="782"/>
      <c r="J144" s="782"/>
      <c r="K144" s="781"/>
      <c r="L144" s="783"/>
      <c r="M144" s="787"/>
      <c r="N144" s="827"/>
      <c r="O144" s="786"/>
      <c r="P144" s="782"/>
      <c r="Q144" s="787"/>
      <c r="R144" s="788"/>
      <c r="S144" s="782"/>
      <c r="T144" s="790"/>
      <c r="U144" s="790"/>
      <c r="V144" s="700"/>
    </row>
    <row r="145">
      <c r="B145" s="379"/>
      <c r="C145" s="704">
        <v>462243.0</v>
      </c>
      <c r="D145" s="780"/>
      <c r="E145" s="780"/>
      <c r="F145" s="780"/>
      <c r="G145" s="780"/>
      <c r="H145" s="781"/>
      <c r="I145" s="782"/>
      <c r="J145" s="782"/>
      <c r="K145" s="781"/>
      <c r="L145" s="783"/>
      <c r="M145" s="787"/>
      <c r="N145" s="827"/>
      <c r="O145" s="786"/>
      <c r="P145" s="782"/>
      <c r="Q145" s="787"/>
      <c r="R145" s="788"/>
      <c r="S145" s="782"/>
      <c r="T145" s="790"/>
      <c r="U145" s="790"/>
      <c r="V145" s="700"/>
    </row>
    <row r="146">
      <c r="B146" s="379"/>
      <c r="C146" s="704">
        <v>462244.0</v>
      </c>
      <c r="D146" s="780"/>
      <c r="E146" s="780"/>
      <c r="F146" s="780"/>
      <c r="G146" s="780"/>
      <c r="H146" s="781"/>
      <c r="I146" s="782"/>
      <c r="J146" s="782"/>
      <c r="K146" s="781"/>
      <c r="L146" s="783"/>
      <c r="M146" s="787"/>
      <c r="N146" s="827"/>
      <c r="O146" s="786"/>
      <c r="P146" s="782"/>
      <c r="Q146" s="787"/>
      <c r="R146" s="788"/>
      <c r="S146" s="782"/>
      <c r="T146" s="790"/>
      <c r="U146" s="790"/>
      <c r="V146" s="700"/>
    </row>
    <row r="147">
      <c r="B147" s="379"/>
      <c r="C147" s="704">
        <v>462245.0</v>
      </c>
      <c r="D147" s="780"/>
      <c r="E147" s="780"/>
      <c r="F147" s="780"/>
      <c r="G147" s="780"/>
      <c r="H147" s="781"/>
      <c r="I147" s="782"/>
      <c r="J147" s="782"/>
      <c r="K147" s="781"/>
      <c r="L147" s="783"/>
      <c r="M147" s="787"/>
      <c r="N147" s="827"/>
      <c r="O147" s="786"/>
      <c r="P147" s="782"/>
      <c r="Q147" s="787"/>
      <c r="R147" s="788"/>
      <c r="S147" s="782"/>
      <c r="T147" s="790"/>
      <c r="U147" s="790"/>
      <c r="V147" s="700"/>
    </row>
    <row r="148">
      <c r="B148" s="379"/>
      <c r="C148" s="704">
        <v>462246.0</v>
      </c>
      <c r="D148" s="780"/>
      <c r="E148" s="780"/>
      <c r="F148" s="780"/>
      <c r="G148" s="780"/>
      <c r="H148" s="781"/>
      <c r="I148" s="782"/>
      <c r="J148" s="782"/>
      <c r="K148" s="781"/>
      <c r="L148" s="783"/>
      <c r="M148" s="787"/>
      <c r="N148" s="827"/>
      <c r="O148" s="786"/>
      <c r="P148" s="782"/>
      <c r="Q148" s="787"/>
      <c r="R148" s="788"/>
      <c r="S148" s="782"/>
      <c r="T148" s="790"/>
      <c r="U148" s="790"/>
      <c r="V148" s="700"/>
    </row>
    <row r="149">
      <c r="B149" s="379"/>
      <c r="C149" s="704">
        <v>462247.0</v>
      </c>
      <c r="D149" s="780"/>
      <c r="E149" s="780"/>
      <c r="F149" s="780"/>
      <c r="G149" s="780"/>
      <c r="H149" s="781"/>
      <c r="I149" s="782"/>
      <c r="J149" s="782"/>
      <c r="K149" s="781"/>
      <c r="L149" s="783"/>
      <c r="M149" s="787"/>
      <c r="N149" s="827"/>
      <c r="O149" s="786"/>
      <c r="P149" s="782"/>
      <c r="Q149" s="787"/>
      <c r="R149" s="788"/>
      <c r="S149" s="782"/>
      <c r="T149" s="790"/>
      <c r="U149" s="790"/>
      <c r="V149" s="700"/>
    </row>
    <row r="150">
      <c r="B150" s="379"/>
      <c r="C150" s="704">
        <v>462248.0</v>
      </c>
      <c r="D150" s="780"/>
      <c r="E150" s="780"/>
      <c r="F150" s="780"/>
      <c r="G150" s="780"/>
      <c r="H150" s="781"/>
      <c r="I150" s="782"/>
      <c r="J150" s="782"/>
      <c r="K150" s="781"/>
      <c r="L150" s="783"/>
      <c r="M150" s="787"/>
      <c r="N150" s="827"/>
      <c r="O150" s="786"/>
      <c r="P150" s="782"/>
      <c r="Q150" s="787"/>
      <c r="R150" s="788"/>
      <c r="S150" s="782"/>
      <c r="T150" s="790"/>
      <c r="U150" s="790"/>
      <c r="V150" s="700"/>
    </row>
    <row r="151">
      <c r="B151" s="379"/>
      <c r="C151" s="704">
        <v>462249.0</v>
      </c>
      <c r="D151" s="780"/>
      <c r="E151" s="780"/>
      <c r="F151" s="780"/>
      <c r="G151" s="780"/>
      <c r="H151" s="781"/>
      <c r="I151" s="782"/>
      <c r="J151" s="782"/>
      <c r="K151" s="781"/>
      <c r="L151" s="783"/>
      <c r="M151" s="787"/>
      <c r="N151" s="827"/>
      <c r="O151" s="786"/>
      <c r="P151" s="782"/>
      <c r="Q151" s="787"/>
      <c r="R151" s="788"/>
      <c r="S151" s="782"/>
      <c r="T151" s="790"/>
      <c r="U151" s="790"/>
      <c r="V151" s="700"/>
    </row>
    <row r="152">
      <c r="B152" s="379"/>
      <c r="C152" s="704">
        <v>462250.0</v>
      </c>
      <c r="D152" s="780"/>
      <c r="E152" s="780"/>
      <c r="F152" s="780"/>
      <c r="G152" s="780"/>
      <c r="H152" s="781"/>
      <c r="I152" s="782"/>
      <c r="J152" s="782"/>
      <c r="K152" s="781"/>
      <c r="L152" s="783"/>
      <c r="M152" s="787"/>
      <c r="N152" s="827"/>
      <c r="O152" s="786"/>
      <c r="P152" s="782"/>
      <c r="Q152" s="787"/>
      <c r="R152" s="788"/>
      <c r="S152" s="782"/>
      <c r="T152" s="790"/>
      <c r="U152" s="790"/>
      <c r="V152" s="700"/>
    </row>
    <row r="153">
      <c r="A153" s="886"/>
      <c r="B153" s="382" t="s">
        <v>2039</v>
      </c>
      <c r="C153" s="729">
        <v>462251.0</v>
      </c>
      <c r="D153" s="887" t="s">
        <v>4518</v>
      </c>
      <c r="E153" s="815"/>
      <c r="F153" s="815"/>
      <c r="G153" s="815"/>
      <c r="H153" s="745" t="s">
        <v>4519</v>
      </c>
      <c r="I153" s="833"/>
      <c r="J153" s="764" t="s">
        <v>4520</v>
      </c>
      <c r="K153" s="745" t="s">
        <v>1349</v>
      </c>
      <c r="L153" s="824">
        <v>396.64</v>
      </c>
      <c r="M153" s="765">
        <v>45719.0</v>
      </c>
      <c r="N153" s="728" t="s">
        <v>4521</v>
      </c>
      <c r="O153" s="729" t="s">
        <v>3510</v>
      </c>
      <c r="P153" s="764" t="s">
        <v>2041</v>
      </c>
      <c r="Q153" s="765">
        <v>45719.0</v>
      </c>
      <c r="R153" s="766">
        <v>0.0</v>
      </c>
      <c r="S153" s="764" t="s">
        <v>4522</v>
      </c>
      <c r="T153" s="767" t="s">
        <v>3512</v>
      </c>
      <c r="U153" s="767" t="s">
        <v>3512</v>
      </c>
      <c r="V153" s="700"/>
      <c r="W153" s="886"/>
      <c r="X153" s="886"/>
      <c r="Y153" s="886"/>
      <c r="Z153" s="886"/>
    </row>
    <row r="154">
      <c r="A154" s="886"/>
      <c r="B154" s="382">
        <v>16679.0</v>
      </c>
      <c r="C154" s="729">
        <v>462252.0</v>
      </c>
      <c r="D154" s="763" t="s">
        <v>4523</v>
      </c>
      <c r="E154" s="815"/>
      <c r="F154" s="815"/>
      <c r="G154" s="815"/>
      <c r="H154" s="745" t="s">
        <v>4524</v>
      </c>
      <c r="I154" s="764">
        <v>86.0</v>
      </c>
      <c r="J154" s="764" t="s">
        <v>4525</v>
      </c>
      <c r="K154" s="745" t="s">
        <v>1394</v>
      </c>
      <c r="L154" s="824">
        <v>749.55</v>
      </c>
      <c r="M154" s="765">
        <v>45719.0</v>
      </c>
      <c r="N154" s="728" t="s">
        <v>4526</v>
      </c>
      <c r="O154" s="729" t="s">
        <v>3532</v>
      </c>
      <c r="P154" s="764" t="s">
        <v>2043</v>
      </c>
      <c r="Q154" s="765">
        <v>45720.0</v>
      </c>
      <c r="R154" s="766">
        <v>0.0</v>
      </c>
      <c r="S154" s="764" t="s">
        <v>4527</v>
      </c>
      <c r="T154" s="767" t="s">
        <v>3512</v>
      </c>
      <c r="U154" s="767" t="s">
        <v>3512</v>
      </c>
      <c r="V154" s="768" t="s">
        <v>4528</v>
      </c>
      <c r="W154" s="886"/>
      <c r="X154" s="886"/>
      <c r="Y154" s="886"/>
      <c r="Z154" s="886"/>
    </row>
    <row r="155">
      <c r="A155" s="886"/>
      <c r="B155" s="382" t="s">
        <v>2044</v>
      </c>
      <c r="C155" s="729">
        <v>462253.0</v>
      </c>
      <c r="D155" s="763" t="s">
        <v>4529</v>
      </c>
      <c r="E155" s="763" t="s">
        <v>515</v>
      </c>
      <c r="F155" s="763" t="s">
        <v>797</v>
      </c>
      <c r="G155" s="815"/>
      <c r="H155" s="745" t="s">
        <v>4317</v>
      </c>
      <c r="I155" s="764" t="s">
        <v>4530</v>
      </c>
      <c r="J155" s="764" t="s">
        <v>4531</v>
      </c>
      <c r="K155" s="745" t="s">
        <v>1434</v>
      </c>
      <c r="L155" s="824">
        <v>809.31</v>
      </c>
      <c r="M155" s="765">
        <v>45719.0</v>
      </c>
      <c r="N155" s="888" t="s">
        <v>4532</v>
      </c>
      <c r="O155" s="729" t="s">
        <v>3598</v>
      </c>
      <c r="P155" s="764" t="s">
        <v>2046</v>
      </c>
      <c r="Q155" s="765">
        <v>45719.0</v>
      </c>
      <c r="R155" s="766">
        <v>0.0</v>
      </c>
      <c r="S155" s="764" t="s">
        <v>4533</v>
      </c>
      <c r="T155" s="767" t="s">
        <v>3512</v>
      </c>
      <c r="U155" s="767" t="s">
        <v>3512</v>
      </c>
      <c r="V155" s="768" t="s">
        <v>4534</v>
      </c>
      <c r="W155" s="886"/>
      <c r="X155" s="886"/>
      <c r="Y155" s="886"/>
      <c r="Z155" s="886"/>
    </row>
    <row r="156">
      <c r="B156" s="379"/>
      <c r="C156" s="704">
        <v>462254.0</v>
      </c>
      <c r="D156" s="780"/>
      <c r="E156" s="780"/>
      <c r="F156" s="780"/>
      <c r="G156" s="780"/>
      <c r="H156" s="781"/>
      <c r="I156" s="782"/>
      <c r="J156" s="782"/>
      <c r="K156" s="781"/>
      <c r="L156" s="783"/>
      <c r="M156" s="787"/>
      <c r="N156" s="827"/>
      <c r="O156" s="786"/>
      <c r="P156" s="782"/>
      <c r="Q156" s="787"/>
      <c r="R156" s="788"/>
      <c r="S156" s="782"/>
      <c r="T156" s="790"/>
      <c r="U156" s="790"/>
      <c r="V156" s="700"/>
    </row>
    <row r="157">
      <c r="B157" s="379"/>
      <c r="C157" s="704">
        <v>462255.0</v>
      </c>
      <c r="D157" s="780"/>
      <c r="E157" s="780"/>
      <c r="F157" s="780"/>
      <c r="G157" s="780"/>
      <c r="H157" s="781"/>
      <c r="I157" s="782"/>
      <c r="J157" s="782"/>
      <c r="K157" s="781"/>
      <c r="L157" s="783"/>
      <c r="M157" s="787"/>
      <c r="N157" s="827"/>
      <c r="O157" s="786"/>
      <c r="P157" s="782"/>
      <c r="Q157" s="787"/>
      <c r="R157" s="788"/>
      <c r="S157" s="782"/>
      <c r="T157" s="790"/>
      <c r="U157" s="790"/>
      <c r="V157" s="700"/>
    </row>
    <row r="158">
      <c r="B158" s="379"/>
      <c r="C158" s="704">
        <v>462256.0</v>
      </c>
      <c r="D158" s="780"/>
      <c r="E158" s="780"/>
      <c r="F158" s="780"/>
      <c r="G158" s="780"/>
      <c r="H158" s="781"/>
      <c r="I158" s="782"/>
      <c r="J158" s="782"/>
      <c r="K158" s="781"/>
      <c r="L158" s="783"/>
      <c r="M158" s="787"/>
      <c r="N158" s="827"/>
      <c r="O158" s="786"/>
      <c r="P158" s="782"/>
      <c r="Q158" s="787"/>
      <c r="R158" s="788"/>
      <c r="S158" s="782"/>
      <c r="T158" s="790"/>
      <c r="U158" s="790"/>
      <c r="V158" s="700"/>
    </row>
    <row r="159">
      <c r="B159" s="379"/>
      <c r="C159" s="704">
        <v>462257.0</v>
      </c>
      <c r="D159" s="780"/>
      <c r="E159" s="780"/>
      <c r="F159" s="780"/>
      <c r="G159" s="780"/>
      <c r="H159" s="781"/>
      <c r="I159" s="782"/>
      <c r="J159" s="782"/>
      <c r="K159" s="781"/>
      <c r="L159" s="783"/>
      <c r="M159" s="787"/>
      <c r="N159" s="827"/>
      <c r="O159" s="786"/>
      <c r="P159" s="782"/>
      <c r="Q159" s="787"/>
      <c r="R159" s="788"/>
      <c r="S159" s="782"/>
      <c r="T159" s="790"/>
      <c r="U159" s="790"/>
      <c r="V159" s="700"/>
    </row>
    <row r="160">
      <c r="B160" s="379"/>
      <c r="C160" s="704">
        <v>462258.0</v>
      </c>
      <c r="D160" s="780"/>
      <c r="E160" s="780"/>
      <c r="F160" s="780"/>
      <c r="G160" s="780"/>
      <c r="H160" s="781"/>
      <c r="I160" s="782"/>
      <c r="J160" s="782"/>
      <c r="K160" s="781"/>
      <c r="L160" s="783"/>
      <c r="M160" s="787"/>
      <c r="N160" s="827"/>
      <c r="O160" s="786"/>
      <c r="P160" s="782"/>
      <c r="Q160" s="787"/>
      <c r="R160" s="788"/>
      <c r="S160" s="782"/>
      <c r="T160" s="790"/>
      <c r="U160" s="790"/>
      <c r="V160" s="700"/>
    </row>
    <row r="161">
      <c r="A161" s="886"/>
      <c r="B161" s="382">
        <v>16900.0</v>
      </c>
      <c r="C161" s="729">
        <v>462259.0</v>
      </c>
      <c r="D161" s="763" t="s">
        <v>4535</v>
      </c>
      <c r="E161" s="815"/>
      <c r="F161" s="815"/>
      <c r="G161" s="815"/>
      <c r="H161" s="745" t="s">
        <v>4536</v>
      </c>
      <c r="I161" s="764">
        <v>29.0</v>
      </c>
      <c r="J161" s="764" t="s">
        <v>4537</v>
      </c>
      <c r="K161" s="745" t="s">
        <v>1394</v>
      </c>
      <c r="L161" s="824">
        <v>749.55</v>
      </c>
      <c r="M161" s="765">
        <v>45719.0</v>
      </c>
      <c r="N161" s="728" t="s">
        <v>4538</v>
      </c>
      <c r="O161" s="729" t="s">
        <v>3532</v>
      </c>
      <c r="P161" s="764" t="s">
        <v>2061</v>
      </c>
      <c r="Q161" s="765">
        <v>45719.0</v>
      </c>
      <c r="R161" s="766">
        <v>7.08</v>
      </c>
      <c r="S161" s="764" t="s">
        <v>4539</v>
      </c>
      <c r="T161" s="767" t="s">
        <v>3512</v>
      </c>
      <c r="U161" s="767" t="s">
        <v>3512</v>
      </c>
      <c r="V161" s="768" t="s">
        <v>4540</v>
      </c>
      <c r="W161" s="886"/>
      <c r="X161" s="886"/>
      <c r="Y161" s="886"/>
      <c r="Z161" s="886"/>
    </row>
    <row r="162">
      <c r="B162" s="379"/>
      <c r="C162" s="704">
        <v>462260.0</v>
      </c>
      <c r="D162" s="780"/>
      <c r="E162" s="780"/>
      <c r="F162" s="780"/>
      <c r="G162" s="780"/>
      <c r="H162" s="781"/>
      <c r="I162" s="782"/>
      <c r="J162" s="782"/>
      <c r="K162" s="781"/>
      <c r="L162" s="783"/>
      <c r="M162" s="787"/>
      <c r="N162" s="827"/>
      <c r="O162" s="786"/>
      <c r="P162" s="782"/>
      <c r="Q162" s="787"/>
      <c r="R162" s="788"/>
      <c r="S162" s="782"/>
      <c r="T162" s="790"/>
      <c r="U162" s="790"/>
      <c r="V162" s="700"/>
    </row>
    <row r="163">
      <c r="B163" s="379"/>
      <c r="C163" s="704">
        <v>462261.0</v>
      </c>
      <c r="D163" s="780"/>
      <c r="E163" s="780"/>
      <c r="F163" s="780"/>
      <c r="G163" s="780"/>
      <c r="H163" s="781"/>
      <c r="I163" s="782"/>
      <c r="J163" s="782"/>
      <c r="K163" s="781"/>
      <c r="L163" s="783"/>
      <c r="M163" s="787"/>
      <c r="N163" s="827"/>
      <c r="O163" s="786"/>
      <c r="P163" s="782"/>
      <c r="Q163" s="787"/>
      <c r="R163" s="788"/>
      <c r="S163" s="782"/>
      <c r="T163" s="790"/>
      <c r="U163" s="790"/>
      <c r="V163" s="700"/>
    </row>
    <row r="164">
      <c r="B164" s="379"/>
      <c r="C164" s="704">
        <v>462262.0</v>
      </c>
      <c r="D164" s="780"/>
      <c r="E164" s="780"/>
      <c r="F164" s="780"/>
      <c r="G164" s="780"/>
      <c r="H164" s="781"/>
      <c r="I164" s="782"/>
      <c r="J164" s="782"/>
      <c r="K164" s="781"/>
      <c r="L164" s="783"/>
      <c r="M164" s="787"/>
      <c r="N164" s="827"/>
      <c r="O164" s="786"/>
      <c r="P164" s="782"/>
      <c r="Q164" s="787"/>
      <c r="R164" s="788"/>
      <c r="S164" s="782"/>
      <c r="T164" s="790"/>
      <c r="U164" s="790"/>
      <c r="V164" s="700"/>
    </row>
    <row r="165">
      <c r="B165" s="379"/>
      <c r="C165" s="704">
        <v>462263.0</v>
      </c>
      <c r="D165" s="780"/>
      <c r="E165" s="780"/>
      <c r="F165" s="780"/>
      <c r="G165" s="780"/>
      <c r="H165" s="781"/>
      <c r="I165" s="782"/>
      <c r="J165" s="782"/>
      <c r="K165" s="781"/>
      <c r="L165" s="783"/>
      <c r="M165" s="787"/>
      <c r="N165" s="827"/>
      <c r="O165" s="786"/>
      <c r="P165" s="782"/>
      <c r="Q165" s="787"/>
      <c r="R165" s="788"/>
      <c r="S165" s="782"/>
      <c r="T165" s="790"/>
      <c r="U165" s="790"/>
      <c r="V165" s="700"/>
    </row>
    <row r="166">
      <c r="B166" s="379"/>
      <c r="C166" s="704">
        <v>462264.0</v>
      </c>
      <c r="D166" s="780"/>
      <c r="E166" s="780"/>
      <c r="F166" s="780"/>
      <c r="G166" s="780"/>
      <c r="H166" s="781"/>
      <c r="I166" s="782"/>
      <c r="J166" s="782"/>
      <c r="K166" s="781"/>
      <c r="L166" s="783"/>
      <c r="M166" s="787"/>
      <c r="N166" s="827"/>
      <c r="O166" s="786"/>
      <c r="P166" s="782"/>
      <c r="Q166" s="787"/>
      <c r="R166" s="788"/>
      <c r="S166" s="782"/>
      <c r="T166" s="790"/>
      <c r="U166" s="790"/>
      <c r="V166" s="700"/>
    </row>
    <row r="167">
      <c r="B167" s="379"/>
      <c r="C167" s="704">
        <v>462265.0</v>
      </c>
      <c r="D167" s="780"/>
      <c r="E167" s="780"/>
      <c r="F167" s="780"/>
      <c r="G167" s="780"/>
      <c r="H167" s="781"/>
      <c r="I167" s="782"/>
      <c r="J167" s="782"/>
      <c r="K167" s="781"/>
      <c r="L167" s="783"/>
      <c r="M167" s="787"/>
      <c r="N167" s="827"/>
      <c r="O167" s="786"/>
      <c r="P167" s="782"/>
      <c r="Q167" s="787"/>
      <c r="R167" s="788"/>
      <c r="S167" s="782"/>
      <c r="T167" s="790"/>
      <c r="U167" s="790"/>
      <c r="V167" s="700"/>
    </row>
    <row r="168">
      <c r="B168" s="379"/>
      <c r="C168" s="704">
        <v>462266.0</v>
      </c>
      <c r="D168" s="780"/>
      <c r="E168" s="780"/>
      <c r="F168" s="780"/>
      <c r="G168" s="780"/>
      <c r="H168" s="781"/>
      <c r="I168" s="782"/>
      <c r="J168" s="782"/>
      <c r="K168" s="781"/>
      <c r="L168" s="783"/>
      <c r="M168" s="787"/>
      <c r="N168" s="827"/>
      <c r="O168" s="786"/>
      <c r="P168" s="782"/>
      <c r="Q168" s="787"/>
      <c r="R168" s="788"/>
      <c r="S168" s="782"/>
      <c r="T168" s="790"/>
      <c r="U168" s="790"/>
      <c r="V168" s="700"/>
    </row>
    <row r="169">
      <c r="B169" s="379"/>
      <c r="C169" s="704">
        <v>462267.0</v>
      </c>
      <c r="D169" s="780"/>
      <c r="E169" s="780"/>
      <c r="F169" s="780"/>
      <c r="G169" s="780"/>
      <c r="H169" s="781"/>
      <c r="I169" s="782"/>
      <c r="J169" s="782"/>
      <c r="K169" s="781"/>
      <c r="L169" s="783"/>
      <c r="M169" s="787"/>
      <c r="N169" s="827"/>
      <c r="O169" s="786"/>
      <c r="P169" s="782"/>
      <c r="Q169" s="787"/>
      <c r="R169" s="788"/>
      <c r="S169" s="782"/>
      <c r="T169" s="790"/>
      <c r="U169" s="790"/>
      <c r="V169" s="700"/>
    </row>
    <row r="170">
      <c r="B170" s="379"/>
      <c r="C170" s="704">
        <v>462268.0</v>
      </c>
      <c r="D170" s="780"/>
      <c r="E170" s="780"/>
      <c r="F170" s="780"/>
      <c r="G170" s="780"/>
      <c r="H170" s="781"/>
      <c r="I170" s="782"/>
      <c r="J170" s="782"/>
      <c r="K170" s="781"/>
      <c r="L170" s="783"/>
      <c r="M170" s="787"/>
      <c r="N170" s="827"/>
      <c r="O170" s="786"/>
      <c r="P170" s="782"/>
      <c r="Q170" s="787"/>
      <c r="R170" s="788"/>
      <c r="S170" s="782"/>
      <c r="T170" s="790"/>
      <c r="U170" s="790"/>
      <c r="V170" s="700"/>
    </row>
    <row r="171">
      <c r="B171" s="379"/>
      <c r="C171" s="704">
        <v>462269.0</v>
      </c>
      <c r="D171" s="780"/>
      <c r="E171" s="780"/>
      <c r="F171" s="780"/>
      <c r="G171" s="780"/>
      <c r="H171" s="781"/>
      <c r="I171" s="782"/>
      <c r="J171" s="782"/>
      <c r="K171" s="781"/>
      <c r="L171" s="783"/>
      <c r="M171" s="787"/>
      <c r="N171" s="827"/>
      <c r="O171" s="786"/>
      <c r="P171" s="782"/>
      <c r="Q171" s="787"/>
      <c r="R171" s="788"/>
      <c r="S171" s="782"/>
      <c r="T171" s="790"/>
      <c r="U171" s="790"/>
      <c r="V171" s="700"/>
    </row>
    <row r="172">
      <c r="A172" s="886"/>
      <c r="B172" s="382">
        <v>16830.0</v>
      </c>
      <c r="C172" s="729">
        <v>462270.0</v>
      </c>
      <c r="D172" s="763" t="s">
        <v>2162</v>
      </c>
      <c r="E172" s="763" t="s">
        <v>2093</v>
      </c>
      <c r="F172" s="763" t="s">
        <v>2094</v>
      </c>
      <c r="G172" s="815"/>
      <c r="H172" s="745" t="s">
        <v>463</v>
      </c>
      <c r="I172" s="764">
        <v>79.0</v>
      </c>
      <c r="J172" s="764" t="s">
        <v>4541</v>
      </c>
      <c r="K172" s="745" t="s">
        <v>1394</v>
      </c>
      <c r="L172" s="824">
        <v>749.55</v>
      </c>
      <c r="M172" s="765">
        <v>45719.0</v>
      </c>
      <c r="N172" s="728" t="s">
        <v>4542</v>
      </c>
      <c r="O172" s="729" t="s">
        <v>3532</v>
      </c>
      <c r="P172" s="764" t="s">
        <v>2095</v>
      </c>
      <c r="Q172" s="765">
        <v>45720.0</v>
      </c>
      <c r="R172" s="766">
        <v>0.0</v>
      </c>
      <c r="S172" s="764" t="s">
        <v>4543</v>
      </c>
      <c r="T172" s="767" t="s">
        <v>3512</v>
      </c>
      <c r="U172" s="767" t="s">
        <v>3512</v>
      </c>
      <c r="V172" s="768" t="s">
        <v>4544</v>
      </c>
      <c r="W172" s="886"/>
      <c r="X172" s="886"/>
      <c r="Y172" s="886"/>
      <c r="Z172" s="886"/>
    </row>
    <row r="173">
      <c r="A173" s="886"/>
      <c r="B173" s="382">
        <v>16020.0</v>
      </c>
      <c r="C173" s="729">
        <v>462271.0</v>
      </c>
      <c r="D173" s="763" t="s">
        <v>877</v>
      </c>
      <c r="E173" s="763" t="s">
        <v>105</v>
      </c>
      <c r="F173" s="763" t="s">
        <v>4545</v>
      </c>
      <c r="G173" s="815"/>
      <c r="H173" s="745" t="s">
        <v>4546</v>
      </c>
      <c r="I173" s="764" t="s">
        <v>4547</v>
      </c>
      <c r="J173" s="764" t="s">
        <v>4548</v>
      </c>
      <c r="K173" s="745" t="s">
        <v>2463</v>
      </c>
      <c r="L173" s="853">
        <f t="shared" ref="L173:L174" si="2">749.55+987.9</f>
        <v>1737.45</v>
      </c>
      <c r="M173" s="765">
        <v>45719.0</v>
      </c>
      <c r="N173" s="728" t="s">
        <v>4549</v>
      </c>
      <c r="O173" s="729" t="s">
        <v>4550</v>
      </c>
      <c r="P173" s="764" t="s">
        <v>2097</v>
      </c>
      <c r="Q173" s="765">
        <v>45724.0</v>
      </c>
      <c r="R173" s="766">
        <v>0.0</v>
      </c>
      <c r="S173" s="764" t="s">
        <v>4551</v>
      </c>
      <c r="T173" s="767" t="s">
        <v>3512</v>
      </c>
      <c r="U173" s="767" t="s">
        <v>3512</v>
      </c>
      <c r="V173" s="768" t="s">
        <v>4552</v>
      </c>
      <c r="W173" s="886"/>
      <c r="X173" s="886"/>
      <c r="Y173" s="886"/>
      <c r="Z173" s="886"/>
    </row>
    <row r="174">
      <c r="A174" s="886"/>
      <c r="B174" s="382">
        <v>16021.0</v>
      </c>
      <c r="C174" s="729">
        <v>462272.0</v>
      </c>
      <c r="D174" s="763" t="s">
        <v>877</v>
      </c>
      <c r="E174" s="763" t="s">
        <v>105</v>
      </c>
      <c r="F174" s="763" t="s">
        <v>4545</v>
      </c>
      <c r="G174" s="815"/>
      <c r="H174" s="745" t="s">
        <v>4546</v>
      </c>
      <c r="I174" s="764" t="s">
        <v>4553</v>
      </c>
      <c r="J174" s="764" t="s">
        <v>4267</v>
      </c>
      <c r="K174" s="745" t="s">
        <v>2463</v>
      </c>
      <c r="L174" s="853">
        <f t="shared" si="2"/>
        <v>1737.45</v>
      </c>
      <c r="M174" s="765">
        <v>45719.0</v>
      </c>
      <c r="N174" s="728" t="s">
        <v>4554</v>
      </c>
      <c r="O174" s="729" t="s">
        <v>4550</v>
      </c>
      <c r="P174" s="764" t="s">
        <v>2100</v>
      </c>
      <c r="Q174" s="765">
        <v>45722.0</v>
      </c>
      <c r="R174" s="766">
        <v>0.0</v>
      </c>
      <c r="S174" s="764" t="s">
        <v>4555</v>
      </c>
      <c r="T174" s="767" t="s">
        <v>3512</v>
      </c>
      <c r="U174" s="767" t="s">
        <v>3512</v>
      </c>
      <c r="V174" s="768" t="s">
        <v>4552</v>
      </c>
      <c r="W174" s="886"/>
      <c r="X174" s="886"/>
      <c r="Y174" s="886"/>
      <c r="Z174" s="886"/>
    </row>
    <row r="175">
      <c r="B175" s="379"/>
      <c r="C175" s="704">
        <v>462273.0</v>
      </c>
      <c r="D175" s="780"/>
      <c r="E175" s="780"/>
      <c r="F175" s="780"/>
      <c r="G175" s="780"/>
      <c r="H175" s="781"/>
      <c r="I175" s="782"/>
      <c r="J175" s="782"/>
      <c r="K175" s="781"/>
      <c r="L175" s="783"/>
      <c r="M175" s="787"/>
      <c r="N175" s="827"/>
      <c r="O175" s="786"/>
      <c r="P175" s="782"/>
      <c r="Q175" s="787"/>
      <c r="R175" s="788"/>
      <c r="S175" s="782"/>
      <c r="T175" s="790"/>
      <c r="U175" s="790"/>
      <c r="V175" s="700"/>
    </row>
    <row r="176">
      <c r="B176" s="379"/>
      <c r="C176" s="704">
        <v>462274.0</v>
      </c>
      <c r="D176" s="780"/>
      <c r="E176" s="780"/>
      <c r="F176" s="780"/>
      <c r="G176" s="780"/>
      <c r="H176" s="781"/>
      <c r="I176" s="782"/>
      <c r="J176" s="782"/>
      <c r="K176" s="781"/>
      <c r="L176" s="783"/>
      <c r="M176" s="787"/>
      <c r="N176" s="827"/>
      <c r="O176" s="786"/>
      <c r="P176" s="782"/>
      <c r="Q176" s="787"/>
      <c r="R176" s="788"/>
      <c r="S176" s="782"/>
      <c r="T176" s="790"/>
      <c r="U176" s="790"/>
      <c r="V176" s="700"/>
    </row>
    <row r="177">
      <c r="A177" s="886"/>
      <c r="B177" s="382">
        <v>16609.0</v>
      </c>
      <c r="C177" s="729">
        <v>462275.0</v>
      </c>
      <c r="D177" s="763" t="s">
        <v>2123</v>
      </c>
      <c r="E177" s="763" t="s">
        <v>2108</v>
      </c>
      <c r="F177" s="763" t="s">
        <v>65</v>
      </c>
      <c r="G177" s="815"/>
      <c r="H177" s="745" t="s">
        <v>4556</v>
      </c>
      <c r="I177" s="764">
        <v>4.0</v>
      </c>
      <c r="J177" s="764" t="s">
        <v>4557</v>
      </c>
      <c r="K177" s="745" t="s">
        <v>1394</v>
      </c>
      <c r="L177" s="824">
        <v>749.55</v>
      </c>
      <c r="M177" s="765">
        <v>45720.0</v>
      </c>
      <c r="N177" s="728" t="s">
        <v>4558</v>
      </c>
      <c r="O177" s="729" t="s">
        <v>3532</v>
      </c>
      <c r="P177" s="764" t="s">
        <v>4559</v>
      </c>
      <c r="Q177" s="765">
        <v>45720.0</v>
      </c>
      <c r="R177" s="766">
        <v>0.0</v>
      </c>
      <c r="S177" s="764" t="s">
        <v>4560</v>
      </c>
      <c r="T177" s="767" t="s">
        <v>3512</v>
      </c>
      <c r="U177" s="767" t="s">
        <v>3512</v>
      </c>
      <c r="V177" s="768" t="s">
        <v>4561</v>
      </c>
      <c r="W177" s="886"/>
      <c r="X177" s="886"/>
      <c r="Y177" s="886"/>
      <c r="Z177" s="886"/>
    </row>
    <row r="178">
      <c r="A178" s="886"/>
      <c r="B178" s="382">
        <v>16610.0</v>
      </c>
      <c r="C178" s="729">
        <v>462276.0</v>
      </c>
      <c r="D178" s="763" t="s">
        <v>2123</v>
      </c>
      <c r="E178" s="763" t="s">
        <v>2108</v>
      </c>
      <c r="F178" s="763" t="s">
        <v>65</v>
      </c>
      <c r="G178" s="815"/>
      <c r="H178" s="745" t="s">
        <v>4562</v>
      </c>
      <c r="I178" s="764">
        <v>13.0</v>
      </c>
      <c r="J178" s="764" t="s">
        <v>4557</v>
      </c>
      <c r="K178" s="745" t="s">
        <v>1394</v>
      </c>
      <c r="L178" s="824">
        <v>749.55</v>
      </c>
      <c r="M178" s="765">
        <v>45720.0</v>
      </c>
      <c r="N178" s="728" t="s">
        <v>4563</v>
      </c>
      <c r="O178" s="729" t="s">
        <v>3532</v>
      </c>
      <c r="P178" s="764" t="s">
        <v>2109</v>
      </c>
      <c r="Q178" s="765">
        <v>45720.0</v>
      </c>
      <c r="R178" s="766">
        <v>0.0</v>
      </c>
      <c r="S178" s="764" t="s">
        <v>4564</v>
      </c>
      <c r="T178" s="767" t="s">
        <v>3512</v>
      </c>
      <c r="U178" s="767" t="s">
        <v>3512</v>
      </c>
      <c r="V178" s="768" t="s">
        <v>4561</v>
      </c>
      <c r="W178" s="886"/>
      <c r="X178" s="886"/>
      <c r="Y178" s="886"/>
      <c r="Z178" s="886"/>
    </row>
    <row r="179">
      <c r="B179" s="379"/>
      <c r="C179" s="704">
        <v>462277.0</v>
      </c>
      <c r="D179" s="780"/>
      <c r="E179" s="780"/>
      <c r="F179" s="780"/>
      <c r="G179" s="780"/>
      <c r="H179" s="781"/>
      <c r="I179" s="782"/>
      <c r="J179" s="782"/>
      <c r="K179" s="781"/>
      <c r="L179" s="783"/>
      <c r="M179" s="787"/>
      <c r="N179" s="827"/>
      <c r="O179" s="786"/>
      <c r="P179" s="782"/>
      <c r="Q179" s="787"/>
      <c r="R179" s="788"/>
      <c r="S179" s="782"/>
      <c r="T179" s="790"/>
      <c r="U179" s="790"/>
      <c r="V179" s="700"/>
    </row>
    <row r="180">
      <c r="B180" s="379"/>
      <c r="C180" s="704">
        <v>462278.0</v>
      </c>
      <c r="D180" s="780"/>
      <c r="E180" s="780"/>
      <c r="F180" s="780"/>
      <c r="G180" s="780"/>
      <c r="H180" s="781"/>
      <c r="I180" s="782"/>
      <c r="J180" s="782"/>
      <c r="K180" s="781"/>
      <c r="L180" s="783"/>
      <c r="M180" s="787"/>
      <c r="N180" s="827"/>
      <c r="O180" s="786"/>
      <c r="P180" s="782"/>
      <c r="Q180" s="787"/>
      <c r="R180" s="788"/>
      <c r="S180" s="782"/>
      <c r="T180" s="790"/>
      <c r="U180" s="790"/>
      <c r="V180" s="700"/>
    </row>
    <row r="181">
      <c r="B181" s="379"/>
      <c r="C181" s="704">
        <v>462279.0</v>
      </c>
      <c r="D181" s="780"/>
      <c r="E181" s="780"/>
      <c r="F181" s="780"/>
      <c r="G181" s="780"/>
      <c r="H181" s="781"/>
      <c r="I181" s="782"/>
      <c r="J181" s="782"/>
      <c r="K181" s="781"/>
      <c r="L181" s="783"/>
      <c r="M181" s="787"/>
      <c r="N181" s="827"/>
      <c r="O181" s="786"/>
      <c r="P181" s="782"/>
      <c r="Q181" s="787"/>
      <c r="R181" s="788"/>
      <c r="S181" s="782"/>
      <c r="T181" s="790"/>
      <c r="U181" s="790"/>
      <c r="V181" s="700"/>
    </row>
    <row r="182">
      <c r="B182" s="379"/>
      <c r="C182" s="704">
        <v>462280.0</v>
      </c>
      <c r="D182" s="780"/>
      <c r="E182" s="780"/>
      <c r="F182" s="780"/>
      <c r="G182" s="780"/>
      <c r="H182" s="781"/>
      <c r="I182" s="782"/>
      <c r="J182" s="782"/>
      <c r="K182" s="781"/>
      <c r="L182" s="783"/>
      <c r="M182" s="787"/>
      <c r="N182" s="827"/>
      <c r="O182" s="786"/>
      <c r="P182" s="782"/>
      <c r="Q182" s="787"/>
      <c r="R182" s="788"/>
      <c r="S182" s="782"/>
      <c r="T182" s="790"/>
      <c r="U182" s="790"/>
      <c r="V182" s="700"/>
    </row>
    <row r="183">
      <c r="A183" s="886"/>
      <c r="B183" s="382">
        <v>15414.0</v>
      </c>
      <c r="C183" s="729">
        <v>462281.0</v>
      </c>
      <c r="D183" s="763" t="s">
        <v>4565</v>
      </c>
      <c r="E183" s="763" t="s">
        <v>2122</v>
      </c>
      <c r="F183" s="763" t="s">
        <v>2381</v>
      </c>
      <c r="G183" s="815"/>
      <c r="H183" s="745" t="s">
        <v>4566</v>
      </c>
      <c r="I183" s="764">
        <v>3.0</v>
      </c>
      <c r="J183" s="764" t="s">
        <v>4567</v>
      </c>
      <c r="K183" s="745" t="s">
        <v>2648</v>
      </c>
      <c r="L183" s="824">
        <v>6210.54</v>
      </c>
      <c r="M183" s="765">
        <v>45720.0</v>
      </c>
      <c r="N183" s="728" t="s">
        <v>4568</v>
      </c>
      <c r="O183" s="729" t="s">
        <v>3737</v>
      </c>
      <c r="P183" s="764" t="s">
        <v>2125</v>
      </c>
      <c r="Q183" s="765">
        <v>45720.0</v>
      </c>
      <c r="R183" s="766">
        <v>0.0</v>
      </c>
      <c r="S183" s="764" t="s">
        <v>4569</v>
      </c>
      <c r="T183" s="767" t="s">
        <v>3694</v>
      </c>
      <c r="U183" s="767" t="s">
        <v>4570</v>
      </c>
      <c r="V183" s="732"/>
      <c r="W183" s="886"/>
      <c r="X183" s="886"/>
      <c r="Y183" s="886"/>
      <c r="Z183" s="886"/>
    </row>
    <row r="184">
      <c r="A184" s="886"/>
      <c r="B184" s="382">
        <v>16296.0</v>
      </c>
      <c r="C184" s="729">
        <v>462282.0</v>
      </c>
      <c r="D184" s="763" t="s">
        <v>2126</v>
      </c>
      <c r="E184" s="763" t="s">
        <v>2127</v>
      </c>
      <c r="F184" s="763" t="s">
        <v>611</v>
      </c>
      <c r="G184" s="815"/>
      <c r="H184" s="745" t="s">
        <v>4571</v>
      </c>
      <c r="I184" s="764">
        <v>100.0</v>
      </c>
      <c r="J184" s="764" t="s">
        <v>4572</v>
      </c>
      <c r="K184" s="745" t="s">
        <v>2463</v>
      </c>
      <c r="L184" s="853">
        <f>749.55+987.9</f>
        <v>1737.45</v>
      </c>
      <c r="M184" s="765">
        <v>45720.0</v>
      </c>
      <c r="N184" s="728" t="s">
        <v>4573</v>
      </c>
      <c r="O184" s="729" t="s">
        <v>4574</v>
      </c>
      <c r="P184" s="764" t="s">
        <v>2129</v>
      </c>
      <c r="Q184" s="765">
        <v>45720.0</v>
      </c>
      <c r="R184" s="766">
        <v>0.0</v>
      </c>
      <c r="S184" s="764" t="s">
        <v>4575</v>
      </c>
      <c r="T184" s="767" t="s">
        <v>3512</v>
      </c>
      <c r="U184" s="767" t="s">
        <v>3512</v>
      </c>
      <c r="V184" s="768" t="s">
        <v>4576</v>
      </c>
      <c r="W184" s="886"/>
      <c r="X184" s="886"/>
      <c r="Y184" s="886"/>
      <c r="Z184" s="886"/>
    </row>
    <row r="185">
      <c r="B185" s="379"/>
      <c r="C185" s="704">
        <v>462283.0</v>
      </c>
      <c r="D185" s="780"/>
      <c r="E185" s="780"/>
      <c r="F185" s="780"/>
      <c r="G185" s="780"/>
      <c r="H185" s="781"/>
      <c r="I185" s="782"/>
      <c r="J185" s="782"/>
      <c r="K185" s="781"/>
      <c r="L185" s="783"/>
      <c r="M185" s="787"/>
      <c r="N185" s="827"/>
      <c r="O185" s="786"/>
      <c r="P185" s="782"/>
      <c r="Q185" s="787"/>
      <c r="R185" s="788"/>
      <c r="S185" s="782"/>
      <c r="T185" s="790"/>
      <c r="U185" s="790"/>
      <c r="V185" s="700"/>
    </row>
    <row r="186">
      <c r="B186" s="379"/>
      <c r="C186" s="704">
        <v>462284.0</v>
      </c>
      <c r="D186" s="780"/>
      <c r="E186" s="780"/>
      <c r="F186" s="780"/>
      <c r="G186" s="780"/>
      <c r="H186" s="781"/>
      <c r="I186" s="782"/>
      <c r="J186" s="782"/>
      <c r="K186" s="781"/>
      <c r="L186" s="783"/>
      <c r="M186" s="787"/>
      <c r="N186" s="827"/>
      <c r="O186" s="786"/>
      <c r="P186" s="782"/>
      <c r="Q186" s="787"/>
      <c r="R186" s="788"/>
      <c r="S186" s="782"/>
      <c r="T186" s="790"/>
      <c r="U186" s="790"/>
      <c r="V186" s="700"/>
    </row>
    <row r="187">
      <c r="B187" s="379"/>
      <c r="C187" s="704">
        <v>462285.0</v>
      </c>
      <c r="D187" s="780"/>
      <c r="E187" s="780"/>
      <c r="F187" s="780"/>
      <c r="G187" s="780"/>
      <c r="H187" s="781"/>
      <c r="I187" s="782"/>
      <c r="J187" s="782"/>
      <c r="K187" s="781"/>
      <c r="L187" s="783"/>
      <c r="M187" s="787"/>
      <c r="N187" s="827"/>
      <c r="O187" s="786"/>
      <c r="P187" s="782"/>
      <c r="Q187" s="787"/>
      <c r="R187" s="788"/>
      <c r="S187" s="782"/>
      <c r="T187" s="790"/>
      <c r="U187" s="790"/>
      <c r="V187" s="700"/>
    </row>
    <row r="188">
      <c r="B188" s="379"/>
      <c r="C188" s="704">
        <v>462286.0</v>
      </c>
      <c r="D188" s="780"/>
      <c r="E188" s="780"/>
      <c r="F188" s="780"/>
      <c r="G188" s="780"/>
      <c r="H188" s="781"/>
      <c r="I188" s="782"/>
      <c r="J188" s="782"/>
      <c r="K188" s="781"/>
      <c r="L188" s="783"/>
      <c r="M188" s="787"/>
      <c r="N188" s="827"/>
      <c r="O188" s="786"/>
      <c r="P188" s="782"/>
      <c r="Q188" s="787"/>
      <c r="R188" s="788"/>
      <c r="S188" s="782"/>
      <c r="T188" s="790"/>
      <c r="U188" s="790"/>
      <c r="V188" s="889"/>
    </row>
    <row r="189">
      <c r="B189" s="379"/>
      <c r="C189" s="704">
        <v>462287.0</v>
      </c>
      <c r="D189" s="780"/>
      <c r="E189" s="780"/>
      <c r="F189" s="780"/>
      <c r="G189" s="780"/>
      <c r="H189" s="781"/>
      <c r="I189" s="782"/>
      <c r="J189" s="782"/>
      <c r="K189" s="781"/>
      <c r="L189" s="783"/>
      <c r="M189" s="787"/>
      <c r="N189" s="827"/>
      <c r="O189" s="786"/>
      <c r="P189" s="782"/>
      <c r="Q189" s="787"/>
      <c r="R189" s="788"/>
      <c r="S189" s="782"/>
      <c r="T189" s="790"/>
      <c r="U189" s="790"/>
      <c r="V189" s="700"/>
    </row>
    <row r="190">
      <c r="A190" s="886"/>
      <c r="B190" s="382" t="s">
        <v>2090</v>
      </c>
      <c r="C190" s="729">
        <v>462288.0</v>
      </c>
      <c r="D190" s="887" t="s">
        <v>4577</v>
      </c>
      <c r="E190" s="815"/>
      <c r="F190" s="815"/>
      <c r="G190" s="815"/>
      <c r="H190" s="745" t="s">
        <v>3613</v>
      </c>
      <c r="I190" s="833"/>
      <c r="J190" s="764" t="s">
        <v>3613</v>
      </c>
      <c r="K190" s="745" t="s">
        <v>1465</v>
      </c>
      <c r="L190" s="853">
        <f>396.64*5</f>
        <v>1983.2</v>
      </c>
      <c r="M190" s="765">
        <v>45721.0</v>
      </c>
      <c r="N190" s="728" t="s">
        <v>4578</v>
      </c>
      <c r="O190" s="729" t="s">
        <v>3510</v>
      </c>
      <c r="P190" s="764" t="s">
        <v>2092</v>
      </c>
      <c r="Q190" s="765">
        <v>45721.0</v>
      </c>
      <c r="R190" s="766">
        <v>0.0</v>
      </c>
      <c r="S190" s="764" t="s">
        <v>4579</v>
      </c>
      <c r="T190" s="767" t="s">
        <v>3512</v>
      </c>
      <c r="U190" s="767" t="s">
        <v>3512</v>
      </c>
      <c r="V190" s="700"/>
      <c r="W190" s="886"/>
      <c r="X190" s="886"/>
      <c r="Y190" s="886"/>
      <c r="Z190" s="886"/>
    </row>
    <row r="191">
      <c r="B191" s="379"/>
      <c r="C191" s="704">
        <v>462289.0</v>
      </c>
      <c r="D191" s="780"/>
      <c r="E191" s="780"/>
      <c r="F191" s="780"/>
      <c r="G191" s="780"/>
      <c r="H191" s="781"/>
      <c r="I191" s="782"/>
      <c r="J191" s="782"/>
      <c r="K191" s="781"/>
      <c r="L191" s="783"/>
      <c r="M191" s="787"/>
      <c r="N191" s="827"/>
      <c r="O191" s="786"/>
      <c r="P191" s="782"/>
      <c r="Q191" s="787"/>
      <c r="R191" s="788"/>
      <c r="S191" s="782"/>
      <c r="T191" s="790"/>
      <c r="U191" s="790"/>
      <c r="V191" s="700"/>
    </row>
    <row r="192">
      <c r="B192" s="379"/>
      <c r="C192" s="704">
        <v>462290.0</v>
      </c>
      <c r="D192" s="780"/>
      <c r="E192" s="780"/>
      <c r="F192" s="780"/>
      <c r="G192" s="780"/>
      <c r="H192" s="781"/>
      <c r="I192" s="782"/>
      <c r="J192" s="782"/>
      <c r="K192" s="781"/>
      <c r="L192" s="783"/>
      <c r="M192" s="787"/>
      <c r="N192" s="827"/>
      <c r="O192" s="786"/>
      <c r="P192" s="782"/>
      <c r="Q192" s="787"/>
      <c r="R192" s="788"/>
      <c r="S192" s="782"/>
      <c r="T192" s="790"/>
      <c r="U192" s="790"/>
      <c r="V192" s="700"/>
    </row>
    <row r="193">
      <c r="B193" s="379"/>
      <c r="C193" s="704">
        <v>462291.0</v>
      </c>
      <c r="D193" s="780"/>
      <c r="E193" s="780"/>
      <c r="F193" s="780"/>
      <c r="G193" s="780"/>
      <c r="H193" s="781"/>
      <c r="I193" s="782"/>
      <c r="J193" s="782"/>
      <c r="K193" s="781"/>
      <c r="L193" s="783"/>
      <c r="M193" s="787"/>
      <c r="N193" s="827"/>
      <c r="O193" s="786"/>
      <c r="P193" s="782"/>
      <c r="Q193" s="787"/>
      <c r="R193" s="788"/>
      <c r="S193" s="782"/>
      <c r="T193" s="790"/>
      <c r="U193" s="790"/>
      <c r="V193" s="700"/>
    </row>
    <row r="194">
      <c r="B194" s="379"/>
      <c r="C194" s="704">
        <v>462292.0</v>
      </c>
      <c r="D194" s="780"/>
      <c r="E194" s="780"/>
      <c r="F194" s="780"/>
      <c r="G194" s="780"/>
      <c r="H194" s="781"/>
      <c r="I194" s="782"/>
      <c r="J194" s="782"/>
      <c r="K194" s="781"/>
      <c r="L194" s="783"/>
      <c r="M194" s="787"/>
      <c r="N194" s="827"/>
      <c r="O194" s="786"/>
      <c r="P194" s="782"/>
      <c r="Q194" s="787"/>
      <c r="R194" s="788"/>
      <c r="S194" s="782"/>
      <c r="T194" s="790"/>
      <c r="U194" s="790"/>
      <c r="V194" s="700"/>
    </row>
    <row r="195">
      <c r="B195" s="379"/>
      <c r="C195" s="704">
        <v>462293.0</v>
      </c>
      <c r="D195" s="780"/>
      <c r="E195" s="780"/>
      <c r="F195" s="780"/>
      <c r="G195" s="780"/>
      <c r="H195" s="781"/>
      <c r="I195" s="782"/>
      <c r="J195" s="782"/>
      <c r="K195" s="781"/>
      <c r="L195" s="783"/>
      <c r="M195" s="787"/>
      <c r="N195" s="827"/>
      <c r="O195" s="786"/>
      <c r="P195" s="782"/>
      <c r="Q195" s="787"/>
      <c r="R195" s="788"/>
      <c r="S195" s="782"/>
      <c r="T195" s="790"/>
      <c r="U195" s="790"/>
      <c r="V195" s="700"/>
    </row>
    <row r="196">
      <c r="B196" s="379"/>
      <c r="C196" s="704">
        <v>462294.0</v>
      </c>
      <c r="D196" s="780"/>
      <c r="E196" s="780"/>
      <c r="F196" s="780"/>
      <c r="G196" s="780"/>
      <c r="H196" s="781"/>
      <c r="I196" s="782"/>
      <c r="J196" s="782"/>
      <c r="K196" s="781"/>
      <c r="L196" s="783"/>
      <c r="M196" s="787"/>
      <c r="N196" s="827"/>
      <c r="O196" s="786"/>
      <c r="P196" s="782"/>
      <c r="Q196" s="787"/>
      <c r="R196" s="788"/>
      <c r="S196" s="782"/>
      <c r="T196" s="790"/>
      <c r="U196" s="790"/>
      <c r="V196" s="700"/>
    </row>
    <row r="197">
      <c r="B197" s="379"/>
      <c r="C197" s="704">
        <v>462295.0</v>
      </c>
      <c r="D197" s="780"/>
      <c r="E197" s="780"/>
      <c r="F197" s="780"/>
      <c r="G197" s="780"/>
      <c r="H197" s="781"/>
      <c r="I197" s="782"/>
      <c r="J197" s="782"/>
      <c r="K197" s="781"/>
      <c r="L197" s="783"/>
      <c r="M197" s="787"/>
      <c r="N197" s="827"/>
      <c r="O197" s="786"/>
      <c r="P197" s="782"/>
      <c r="Q197" s="787"/>
      <c r="R197" s="788"/>
      <c r="S197" s="782"/>
      <c r="T197" s="790"/>
      <c r="U197" s="790"/>
      <c r="V197" s="700"/>
    </row>
    <row r="198">
      <c r="B198" s="379"/>
      <c r="C198" s="704">
        <v>462296.0</v>
      </c>
      <c r="D198" s="780"/>
      <c r="E198" s="780"/>
      <c r="F198" s="780"/>
      <c r="G198" s="780"/>
      <c r="H198" s="781"/>
      <c r="I198" s="782"/>
      <c r="J198" s="782"/>
      <c r="K198" s="781"/>
      <c r="L198" s="783"/>
      <c r="M198" s="787"/>
      <c r="N198" s="827"/>
      <c r="O198" s="786"/>
      <c r="P198" s="782"/>
      <c r="Q198" s="787"/>
      <c r="R198" s="788"/>
      <c r="S198" s="782"/>
      <c r="T198" s="790"/>
      <c r="U198" s="790"/>
      <c r="V198" s="700"/>
    </row>
    <row r="199">
      <c r="B199" s="379"/>
      <c r="C199" s="704">
        <v>462297.0</v>
      </c>
      <c r="D199" s="780"/>
      <c r="E199" s="780"/>
      <c r="F199" s="780"/>
      <c r="G199" s="780"/>
      <c r="H199" s="781"/>
      <c r="I199" s="782"/>
      <c r="J199" s="782"/>
      <c r="K199" s="781"/>
      <c r="L199" s="783"/>
      <c r="M199" s="787"/>
      <c r="N199" s="827"/>
      <c r="O199" s="786"/>
      <c r="P199" s="782"/>
      <c r="Q199" s="787"/>
      <c r="R199" s="788"/>
      <c r="S199" s="782"/>
      <c r="T199" s="790"/>
      <c r="U199" s="790"/>
      <c r="V199" s="700"/>
    </row>
    <row r="200">
      <c r="B200" s="379"/>
      <c r="C200" s="704">
        <v>462298.0</v>
      </c>
      <c r="D200" s="780"/>
      <c r="E200" s="780"/>
      <c r="F200" s="780"/>
      <c r="G200" s="780"/>
      <c r="H200" s="781"/>
      <c r="I200" s="782"/>
      <c r="J200" s="782"/>
      <c r="K200" s="781"/>
      <c r="L200" s="783"/>
      <c r="M200" s="787"/>
      <c r="N200" s="827"/>
      <c r="O200" s="786"/>
      <c r="P200" s="782"/>
      <c r="Q200" s="787"/>
      <c r="R200" s="788"/>
      <c r="S200" s="782"/>
      <c r="T200" s="790"/>
      <c r="U200" s="790"/>
      <c r="V200" s="700"/>
    </row>
    <row r="201">
      <c r="A201" s="886"/>
      <c r="B201" s="382">
        <v>16822.0</v>
      </c>
      <c r="C201" s="729">
        <v>462299.0</v>
      </c>
      <c r="D201" s="815"/>
      <c r="E201" s="815"/>
      <c r="F201" s="815"/>
      <c r="G201" s="763" t="s">
        <v>4580</v>
      </c>
      <c r="H201" s="745" t="s">
        <v>4469</v>
      </c>
      <c r="I201" s="764">
        <v>118.0</v>
      </c>
      <c r="J201" s="764" t="s">
        <v>4581</v>
      </c>
      <c r="K201" s="745" t="s">
        <v>4582</v>
      </c>
      <c r="L201" s="853">
        <f>92.56+749.55+987.9</f>
        <v>1830.01</v>
      </c>
      <c r="M201" s="765">
        <v>45721.0</v>
      </c>
      <c r="N201" s="888" t="s">
        <v>4583</v>
      </c>
      <c r="O201" s="729" t="s">
        <v>4584</v>
      </c>
      <c r="P201" s="764" t="s">
        <v>2167</v>
      </c>
      <c r="Q201" s="765">
        <v>45721.0</v>
      </c>
      <c r="R201" s="766">
        <v>0.0</v>
      </c>
      <c r="S201" s="764" t="s">
        <v>4585</v>
      </c>
      <c r="T201" s="767" t="s">
        <v>3512</v>
      </c>
      <c r="U201" s="767" t="s">
        <v>3512</v>
      </c>
      <c r="V201" s="890" t="s">
        <v>4586</v>
      </c>
      <c r="W201" s="886"/>
      <c r="X201" s="886"/>
      <c r="Y201" s="886"/>
      <c r="Z201" s="886"/>
    </row>
    <row r="202">
      <c r="B202" s="379"/>
      <c r="C202" s="704">
        <v>462300.0</v>
      </c>
      <c r="D202" s="780"/>
      <c r="E202" s="780"/>
      <c r="F202" s="780"/>
      <c r="G202" s="780"/>
      <c r="H202" s="781"/>
      <c r="I202" s="782"/>
      <c r="J202" s="782"/>
      <c r="K202" s="781"/>
      <c r="L202" s="783"/>
      <c r="M202" s="787"/>
      <c r="N202" s="827"/>
      <c r="O202" s="786"/>
      <c r="P202" s="782"/>
      <c r="Q202" s="787"/>
      <c r="R202" s="788"/>
      <c r="S202" s="782"/>
      <c r="T202" s="790"/>
      <c r="U202" s="790"/>
      <c r="V202" s="891"/>
    </row>
    <row r="203">
      <c r="A203" s="886"/>
      <c r="B203" s="382">
        <v>13825.0</v>
      </c>
      <c r="C203" s="729">
        <v>462301.0</v>
      </c>
      <c r="D203" s="815"/>
      <c r="E203" s="815"/>
      <c r="F203" s="815"/>
      <c r="G203" s="763" t="s">
        <v>4587</v>
      </c>
      <c r="H203" s="745" t="s">
        <v>4588</v>
      </c>
      <c r="I203" s="764">
        <v>75.0</v>
      </c>
      <c r="J203" s="764" t="s">
        <v>4589</v>
      </c>
      <c r="K203" s="745" t="s">
        <v>1394</v>
      </c>
      <c r="L203" s="824">
        <v>749.55</v>
      </c>
      <c r="M203" s="765">
        <v>45701.0</v>
      </c>
      <c r="N203" s="728" t="s">
        <v>4590</v>
      </c>
      <c r="O203" s="729" t="s">
        <v>3532</v>
      </c>
      <c r="P203" s="764" t="s">
        <v>2172</v>
      </c>
      <c r="Q203" s="765">
        <v>45701.0</v>
      </c>
      <c r="R203" s="860"/>
      <c r="S203" s="764" t="s">
        <v>4591</v>
      </c>
      <c r="T203" s="767" t="s">
        <v>3512</v>
      </c>
      <c r="U203" s="767" t="s">
        <v>3512</v>
      </c>
      <c r="V203" s="890" t="s">
        <v>4592</v>
      </c>
      <c r="W203" s="886"/>
      <c r="X203" s="886"/>
      <c r="Y203" s="886"/>
      <c r="Z203" s="886"/>
    </row>
    <row r="204">
      <c r="A204" s="886"/>
      <c r="B204" s="382">
        <v>16496.0</v>
      </c>
      <c r="C204" s="729">
        <v>462302.0</v>
      </c>
      <c r="D204" s="763" t="s">
        <v>4593</v>
      </c>
      <c r="E204" s="763" t="s">
        <v>2174</v>
      </c>
      <c r="F204" s="763" t="s">
        <v>2175</v>
      </c>
      <c r="G204" s="815"/>
      <c r="H204" s="745" t="s">
        <v>4594</v>
      </c>
      <c r="I204" s="764">
        <v>38.0</v>
      </c>
      <c r="J204" s="764" t="s">
        <v>4595</v>
      </c>
      <c r="K204" s="745" t="s">
        <v>2176</v>
      </c>
      <c r="L204" s="853">
        <f>3861.45+5633.88</f>
        <v>9495.33</v>
      </c>
      <c r="M204" s="765">
        <v>45701.0</v>
      </c>
      <c r="N204" s="728" t="s">
        <v>4596</v>
      </c>
      <c r="O204" s="729" t="s">
        <v>4597</v>
      </c>
      <c r="P204" s="764" t="s">
        <v>2177</v>
      </c>
      <c r="Q204" s="765">
        <v>45701.0</v>
      </c>
      <c r="R204" s="860"/>
      <c r="S204" s="764" t="s">
        <v>4598</v>
      </c>
      <c r="T204" s="767" t="s">
        <v>3694</v>
      </c>
      <c r="U204" s="767" t="s">
        <v>4270</v>
      </c>
      <c r="V204" s="890" t="s">
        <v>4599</v>
      </c>
      <c r="W204" s="886"/>
      <c r="X204" s="886"/>
      <c r="Y204" s="886"/>
      <c r="Z204" s="886"/>
    </row>
    <row r="205">
      <c r="A205" s="892" t="s">
        <v>2398</v>
      </c>
      <c r="B205" s="382">
        <v>15862.0</v>
      </c>
      <c r="C205" s="729">
        <v>462303.0</v>
      </c>
      <c r="D205" s="815"/>
      <c r="E205" s="815"/>
      <c r="F205" s="815"/>
      <c r="G205" s="763" t="s">
        <v>4600</v>
      </c>
      <c r="H205" s="745" t="s">
        <v>4601</v>
      </c>
      <c r="I205" s="764">
        <v>9.0</v>
      </c>
      <c r="J205" s="764" t="s">
        <v>4602</v>
      </c>
      <c r="K205" s="745" t="s">
        <v>1804</v>
      </c>
      <c r="L205" s="824">
        <v>857.19</v>
      </c>
      <c r="M205" s="765">
        <v>45701.0</v>
      </c>
      <c r="N205" s="728" t="s">
        <v>4603</v>
      </c>
      <c r="O205" s="729" t="s">
        <v>3584</v>
      </c>
      <c r="P205" s="764" t="s">
        <v>2179</v>
      </c>
      <c r="Q205" s="765">
        <v>45701.0</v>
      </c>
      <c r="R205" s="860"/>
      <c r="S205" s="764" t="s">
        <v>4604</v>
      </c>
      <c r="T205" s="767" t="s">
        <v>3512</v>
      </c>
      <c r="U205" s="767" t="s">
        <v>3512</v>
      </c>
      <c r="V205" s="893" t="s">
        <v>4605</v>
      </c>
      <c r="W205" s="886"/>
      <c r="X205" s="886"/>
      <c r="Y205" s="886"/>
      <c r="Z205" s="886"/>
    </row>
    <row r="206">
      <c r="B206" s="379"/>
      <c r="C206" s="704"/>
      <c r="D206" s="780"/>
      <c r="E206" s="780"/>
      <c r="F206" s="780"/>
      <c r="G206" s="780"/>
      <c r="H206" s="781"/>
      <c r="I206" s="782"/>
      <c r="J206" s="782"/>
      <c r="K206" s="781"/>
      <c r="L206" s="783"/>
      <c r="M206" s="787"/>
      <c r="N206" s="827"/>
      <c r="O206" s="786"/>
      <c r="P206" s="782"/>
      <c r="Q206" s="787"/>
      <c r="R206" s="788"/>
      <c r="S206" s="782"/>
      <c r="T206" s="790"/>
      <c r="U206" s="790"/>
      <c r="V206" s="891"/>
    </row>
    <row r="207">
      <c r="A207" s="894"/>
      <c r="B207" s="749">
        <v>16501.0</v>
      </c>
      <c r="C207" s="758">
        <v>462304.0</v>
      </c>
      <c r="D207" s="751" t="s">
        <v>2180</v>
      </c>
      <c r="E207" s="751" t="s">
        <v>105</v>
      </c>
      <c r="F207" s="751" t="s">
        <v>855</v>
      </c>
      <c r="G207" s="854"/>
      <c r="H207" s="895" t="s">
        <v>4606</v>
      </c>
      <c r="I207" s="896" t="s">
        <v>4607</v>
      </c>
      <c r="J207" s="753" t="s">
        <v>4608</v>
      </c>
      <c r="K207" s="752" t="s">
        <v>3179</v>
      </c>
      <c r="L207" s="855">
        <f>92.56+209.27</f>
        <v>301.83</v>
      </c>
      <c r="M207" s="756">
        <v>45701.0</v>
      </c>
      <c r="N207" s="757" t="s">
        <v>4609</v>
      </c>
      <c r="O207" s="758" t="s">
        <v>4610</v>
      </c>
      <c r="P207" s="753" t="s">
        <v>2182</v>
      </c>
      <c r="Q207" s="756">
        <v>45702.0</v>
      </c>
      <c r="R207" s="856"/>
      <c r="S207" s="753" t="s">
        <v>4611</v>
      </c>
      <c r="T207" s="760" t="s">
        <v>3512</v>
      </c>
      <c r="U207" s="760" t="s">
        <v>3512</v>
      </c>
      <c r="V207" s="897" t="s">
        <v>4612</v>
      </c>
      <c r="W207" s="894"/>
      <c r="X207" s="894"/>
      <c r="Y207" s="894"/>
      <c r="Z207" s="894"/>
    </row>
    <row r="208">
      <c r="B208" s="379"/>
      <c r="C208" s="704">
        <v>462305.0</v>
      </c>
      <c r="D208" s="780"/>
      <c r="E208" s="780"/>
      <c r="F208" s="780"/>
      <c r="G208" s="780"/>
      <c r="H208" s="781"/>
      <c r="I208" s="782"/>
      <c r="J208" s="782"/>
      <c r="K208" s="781"/>
      <c r="L208" s="783"/>
      <c r="M208" s="787"/>
      <c r="N208" s="827"/>
      <c r="O208" s="786"/>
      <c r="P208" s="782"/>
      <c r="Q208" s="787"/>
      <c r="R208" s="788"/>
      <c r="S208" s="782"/>
      <c r="T208" s="790"/>
      <c r="U208" s="790"/>
      <c r="V208" s="891"/>
    </row>
    <row r="209">
      <c r="B209" s="379"/>
      <c r="C209" s="704">
        <v>462306.0</v>
      </c>
      <c r="D209" s="780"/>
      <c r="E209" s="780"/>
      <c r="F209" s="780"/>
      <c r="G209" s="780"/>
      <c r="H209" s="781"/>
      <c r="I209" s="782"/>
      <c r="J209" s="782"/>
      <c r="K209" s="781"/>
      <c r="L209" s="783"/>
      <c r="M209" s="787"/>
      <c r="N209" s="827"/>
      <c r="O209" s="786"/>
      <c r="P209" s="782"/>
      <c r="Q209" s="787"/>
      <c r="R209" s="788"/>
      <c r="S209" s="782"/>
      <c r="T209" s="790"/>
      <c r="U209" s="790"/>
      <c r="V209" s="891"/>
    </row>
    <row r="210">
      <c r="B210" s="379"/>
      <c r="C210" s="704">
        <v>462307.0</v>
      </c>
      <c r="D210" s="780"/>
      <c r="E210" s="780"/>
      <c r="F210" s="780"/>
      <c r="G210" s="780"/>
      <c r="H210" s="781"/>
      <c r="I210" s="782"/>
      <c r="J210" s="782"/>
      <c r="K210" s="781"/>
      <c r="L210" s="783"/>
      <c r="M210" s="787"/>
      <c r="N210" s="827"/>
      <c r="O210" s="786"/>
      <c r="P210" s="782"/>
      <c r="Q210" s="787"/>
      <c r="R210" s="788"/>
      <c r="S210" s="782"/>
      <c r="T210" s="790"/>
      <c r="U210" s="790"/>
      <c r="V210" s="891"/>
    </row>
    <row r="211">
      <c r="B211" s="379"/>
      <c r="C211" s="704">
        <v>462308.0</v>
      </c>
      <c r="D211" s="780"/>
      <c r="E211" s="780"/>
      <c r="F211" s="780"/>
      <c r="G211" s="780"/>
      <c r="H211" s="781"/>
      <c r="I211" s="782"/>
      <c r="J211" s="782"/>
      <c r="K211" s="781"/>
      <c r="L211" s="783"/>
      <c r="M211" s="787"/>
      <c r="N211" s="827"/>
      <c r="O211" s="786"/>
      <c r="P211" s="782"/>
      <c r="Q211" s="787"/>
      <c r="R211" s="788"/>
      <c r="S211" s="782"/>
      <c r="T211" s="790"/>
      <c r="U211" s="790"/>
      <c r="V211" s="891"/>
    </row>
    <row r="212">
      <c r="A212" s="886"/>
      <c r="B212" s="382">
        <v>16327.0</v>
      </c>
      <c r="C212" s="729">
        <v>462309.0</v>
      </c>
      <c r="D212" s="763" t="s">
        <v>1831</v>
      </c>
      <c r="E212" s="763" t="s">
        <v>2183</v>
      </c>
      <c r="F212" s="763" t="s">
        <v>1917</v>
      </c>
      <c r="G212" s="815"/>
      <c r="H212" s="745" t="s">
        <v>4613</v>
      </c>
      <c r="I212" s="764">
        <v>9.0</v>
      </c>
      <c r="J212" s="764" t="s">
        <v>4614</v>
      </c>
      <c r="K212" s="745" t="s">
        <v>1394</v>
      </c>
      <c r="L212" s="824">
        <v>749.55</v>
      </c>
      <c r="M212" s="765">
        <v>45702.0</v>
      </c>
      <c r="N212" s="728" t="s">
        <v>4615</v>
      </c>
      <c r="O212" s="729" t="s">
        <v>4616</v>
      </c>
      <c r="P212" s="764" t="s">
        <v>2184</v>
      </c>
      <c r="Q212" s="765">
        <v>45702.0</v>
      </c>
      <c r="R212" s="766">
        <v>0.0</v>
      </c>
      <c r="S212" s="764" t="s">
        <v>4617</v>
      </c>
      <c r="T212" s="767" t="s">
        <v>3512</v>
      </c>
      <c r="U212" s="767" t="s">
        <v>3512</v>
      </c>
      <c r="V212" s="890" t="s">
        <v>4618</v>
      </c>
      <c r="W212" s="886"/>
      <c r="X212" s="886"/>
      <c r="Y212" s="886"/>
      <c r="Z212" s="886"/>
    </row>
    <row r="213">
      <c r="A213" s="886"/>
      <c r="B213" s="390">
        <v>16758.0</v>
      </c>
      <c r="C213" s="846">
        <v>462310.0</v>
      </c>
      <c r="D213" s="722" t="s">
        <v>4619</v>
      </c>
      <c r="E213" s="722" t="s">
        <v>65</v>
      </c>
      <c r="F213" s="722" t="s">
        <v>187</v>
      </c>
      <c r="G213" s="819"/>
      <c r="H213" s="744" t="s">
        <v>4620</v>
      </c>
      <c r="I213" s="724">
        <v>10.0</v>
      </c>
      <c r="J213" s="724" t="s">
        <v>4621</v>
      </c>
      <c r="K213" s="745" t="s">
        <v>1394</v>
      </c>
      <c r="L213" s="824">
        <v>749.55</v>
      </c>
      <c r="M213" s="727">
        <v>45702.0</v>
      </c>
      <c r="N213" s="728" t="s">
        <v>4622</v>
      </c>
      <c r="O213" s="729" t="s">
        <v>3532</v>
      </c>
      <c r="P213" s="724" t="s">
        <v>2187</v>
      </c>
      <c r="Q213" s="727">
        <v>45702.0</v>
      </c>
      <c r="R213" s="730">
        <v>23.46</v>
      </c>
      <c r="S213" s="724" t="s">
        <v>4623</v>
      </c>
      <c r="T213" s="731" t="s">
        <v>3512</v>
      </c>
      <c r="U213" s="731" t="s">
        <v>3512</v>
      </c>
      <c r="V213" s="890" t="s">
        <v>4624</v>
      </c>
      <c r="W213" s="886"/>
      <c r="X213" s="886"/>
      <c r="Y213" s="886"/>
      <c r="Z213" s="886"/>
    </row>
    <row r="214">
      <c r="A214" s="886"/>
      <c r="B214" s="77"/>
      <c r="C214" s="77"/>
      <c r="D214" s="77"/>
      <c r="E214" s="77"/>
      <c r="F214" s="77"/>
      <c r="G214" s="77"/>
      <c r="H214" s="77"/>
      <c r="I214" s="104"/>
      <c r="J214" s="77"/>
      <c r="K214" s="745" t="s">
        <v>2678</v>
      </c>
      <c r="L214" s="824">
        <v>987.9</v>
      </c>
      <c r="M214" s="77"/>
      <c r="N214" s="728" t="s">
        <v>4625</v>
      </c>
      <c r="O214" s="729" t="s">
        <v>3726</v>
      </c>
      <c r="P214" s="77"/>
      <c r="Q214" s="77"/>
      <c r="R214" s="77"/>
      <c r="S214" s="77"/>
      <c r="T214" s="77"/>
      <c r="U214" s="77"/>
      <c r="W214" s="886"/>
      <c r="X214" s="886"/>
      <c r="Y214" s="886"/>
      <c r="Z214" s="886"/>
    </row>
    <row r="215">
      <c r="B215" s="379"/>
      <c r="C215" s="704">
        <v>462311.0</v>
      </c>
      <c r="D215" s="780"/>
      <c r="E215" s="780"/>
      <c r="F215" s="780"/>
      <c r="G215" s="780"/>
      <c r="H215" s="781"/>
      <c r="I215" s="898"/>
      <c r="J215" s="782"/>
      <c r="K215" s="781"/>
      <c r="L215" s="783"/>
      <c r="M215" s="787"/>
      <c r="N215" s="827"/>
      <c r="O215" s="786"/>
      <c r="P215" s="782"/>
      <c r="Q215" s="787"/>
      <c r="R215" s="788"/>
      <c r="S215" s="782"/>
      <c r="T215" s="790"/>
      <c r="U215" s="790"/>
      <c r="V215" s="891"/>
    </row>
    <row r="216">
      <c r="A216" s="886"/>
      <c r="B216" s="382">
        <v>16725.0</v>
      </c>
      <c r="C216" s="729">
        <v>462312.0</v>
      </c>
      <c r="D216" s="763" t="s">
        <v>709</v>
      </c>
      <c r="E216" s="763" t="s">
        <v>2189</v>
      </c>
      <c r="F216" s="763" t="s">
        <v>3041</v>
      </c>
      <c r="G216" s="815"/>
      <c r="H216" s="899"/>
      <c r="I216" s="833"/>
      <c r="J216" s="764" t="s">
        <v>4626</v>
      </c>
      <c r="K216" s="745" t="s">
        <v>2058</v>
      </c>
      <c r="L216" s="824">
        <v>92.56</v>
      </c>
      <c r="M216" s="765">
        <v>45702.0</v>
      </c>
      <c r="N216" s="728" t="s">
        <v>4627</v>
      </c>
      <c r="O216" s="729" t="s">
        <v>3535</v>
      </c>
      <c r="P216" s="764" t="s">
        <v>2190</v>
      </c>
      <c r="Q216" s="765">
        <v>45702.0</v>
      </c>
      <c r="R216" s="860"/>
      <c r="S216" s="764" t="s">
        <v>4628</v>
      </c>
      <c r="T216" s="767" t="s">
        <v>3512</v>
      </c>
      <c r="U216" s="767" t="s">
        <v>3512</v>
      </c>
      <c r="V216" s="890" t="s">
        <v>4629</v>
      </c>
      <c r="W216" s="886"/>
      <c r="X216" s="886"/>
      <c r="Y216" s="886"/>
      <c r="Z216" s="886"/>
    </row>
    <row r="217">
      <c r="B217" s="379"/>
      <c r="C217" s="704">
        <v>462313.0</v>
      </c>
      <c r="D217" s="780"/>
      <c r="E217" s="780"/>
      <c r="F217" s="780"/>
      <c r="G217" s="780"/>
      <c r="H217" s="781"/>
      <c r="I217" s="782"/>
      <c r="J217" s="782"/>
      <c r="K217" s="781"/>
      <c r="L217" s="783"/>
      <c r="M217" s="787"/>
      <c r="N217" s="827"/>
      <c r="O217" s="786"/>
      <c r="P217" s="782"/>
      <c r="Q217" s="787"/>
      <c r="R217" s="788"/>
      <c r="S217" s="782"/>
      <c r="T217" s="790"/>
      <c r="U217" s="790"/>
      <c r="V217" s="891"/>
    </row>
    <row r="218">
      <c r="A218" s="894"/>
      <c r="B218" s="749">
        <v>16366.0</v>
      </c>
      <c r="C218" s="758">
        <v>462314.0</v>
      </c>
      <c r="D218" s="751" t="s">
        <v>2191</v>
      </c>
      <c r="E218" s="751" t="s">
        <v>451</v>
      </c>
      <c r="F218" s="751" t="s">
        <v>156</v>
      </c>
      <c r="G218" s="854"/>
      <c r="H218" s="752" t="s">
        <v>4630</v>
      </c>
      <c r="I218" s="753">
        <v>43.0</v>
      </c>
      <c r="J218" s="753" t="s">
        <v>3647</v>
      </c>
      <c r="K218" s="752" t="s">
        <v>1434</v>
      </c>
      <c r="L218" s="863">
        <v>809.31</v>
      </c>
      <c r="M218" s="756">
        <v>45702.0</v>
      </c>
      <c r="N218" s="757" t="s">
        <v>4631</v>
      </c>
      <c r="O218" s="758" t="s">
        <v>3598</v>
      </c>
      <c r="P218" s="753" t="s">
        <v>2192</v>
      </c>
      <c r="Q218" s="756">
        <v>45713.0</v>
      </c>
      <c r="R218" s="759">
        <v>7.69</v>
      </c>
      <c r="S218" s="753" t="s">
        <v>4632</v>
      </c>
      <c r="T218" s="760" t="s">
        <v>3512</v>
      </c>
      <c r="U218" s="760" t="s">
        <v>3512</v>
      </c>
      <c r="V218" s="891"/>
      <c r="W218" s="894"/>
      <c r="X218" s="894"/>
      <c r="Y218" s="894"/>
      <c r="Z218" s="894"/>
    </row>
    <row r="219">
      <c r="A219" s="886"/>
      <c r="B219" s="382">
        <v>16672.0</v>
      </c>
      <c r="C219" s="729">
        <v>462315.0</v>
      </c>
      <c r="D219" s="763" t="s">
        <v>4633</v>
      </c>
      <c r="E219" s="763" t="s">
        <v>187</v>
      </c>
      <c r="F219" s="763" t="s">
        <v>76</v>
      </c>
      <c r="G219" s="815"/>
      <c r="H219" s="773" t="s">
        <v>4634</v>
      </c>
      <c r="I219" s="833"/>
      <c r="J219" s="764" t="s">
        <v>4635</v>
      </c>
      <c r="K219" s="745" t="s">
        <v>2058</v>
      </c>
      <c r="L219" s="824">
        <v>209.27</v>
      </c>
      <c r="M219" s="765">
        <v>45705.0</v>
      </c>
      <c r="N219" s="728" t="s">
        <v>4636</v>
      </c>
      <c r="O219" s="729" t="s">
        <v>3535</v>
      </c>
      <c r="P219" s="764" t="s">
        <v>2195</v>
      </c>
      <c r="Q219" s="765">
        <v>45705.0</v>
      </c>
      <c r="R219" s="766">
        <v>0.0</v>
      </c>
      <c r="S219" s="764" t="s">
        <v>4637</v>
      </c>
      <c r="T219" s="767" t="s">
        <v>3512</v>
      </c>
      <c r="U219" s="767" t="s">
        <v>3512</v>
      </c>
      <c r="V219" s="890" t="s">
        <v>4638</v>
      </c>
      <c r="W219" s="886"/>
      <c r="X219" s="886"/>
      <c r="Y219" s="886"/>
      <c r="Z219" s="886"/>
    </row>
    <row r="220">
      <c r="A220" s="886"/>
      <c r="B220" s="382">
        <v>15967.0</v>
      </c>
      <c r="C220" s="729">
        <v>462316.0</v>
      </c>
      <c r="D220" s="763" t="s">
        <v>2196</v>
      </c>
      <c r="E220" s="763" t="s">
        <v>2197</v>
      </c>
      <c r="F220" s="763" t="s">
        <v>2198</v>
      </c>
      <c r="G220" s="815"/>
      <c r="H220" s="773" t="s">
        <v>4639</v>
      </c>
      <c r="I220" s="764" t="s">
        <v>4640</v>
      </c>
      <c r="J220" s="764" t="s">
        <v>4641</v>
      </c>
      <c r="K220" s="745" t="s">
        <v>1432</v>
      </c>
      <c r="L220" s="824">
        <v>209.27</v>
      </c>
      <c r="M220" s="765">
        <v>45705.0</v>
      </c>
      <c r="N220" s="728" t="s">
        <v>4642</v>
      </c>
      <c r="O220" s="729" t="s">
        <v>3535</v>
      </c>
      <c r="P220" s="764" t="s">
        <v>2199</v>
      </c>
      <c r="Q220" s="765">
        <v>45705.0</v>
      </c>
      <c r="R220" s="766">
        <v>0.0</v>
      </c>
      <c r="S220" s="764" t="s">
        <v>4643</v>
      </c>
      <c r="T220" s="767" t="s">
        <v>3512</v>
      </c>
      <c r="U220" s="767" t="s">
        <v>3512</v>
      </c>
      <c r="V220" s="890" t="s">
        <v>4644</v>
      </c>
      <c r="W220" s="886"/>
      <c r="X220" s="886"/>
      <c r="Y220" s="886"/>
      <c r="Z220" s="886"/>
    </row>
    <row r="221">
      <c r="A221" s="886"/>
      <c r="B221" s="382">
        <v>16327.0</v>
      </c>
      <c r="C221" s="729">
        <v>462317.0</v>
      </c>
      <c r="D221" s="763" t="s">
        <v>539</v>
      </c>
      <c r="E221" s="763" t="s">
        <v>2183</v>
      </c>
      <c r="F221" s="763" t="s">
        <v>1917</v>
      </c>
      <c r="G221" s="815"/>
      <c r="H221" s="745" t="s">
        <v>4613</v>
      </c>
      <c r="I221" s="764">
        <v>9.0</v>
      </c>
      <c r="J221" s="764" t="s">
        <v>4645</v>
      </c>
      <c r="K221" s="745" t="s">
        <v>2678</v>
      </c>
      <c r="L221" s="824">
        <v>987.9</v>
      </c>
      <c r="M221" s="765">
        <v>45705.0</v>
      </c>
      <c r="N221" s="728" t="s">
        <v>4646</v>
      </c>
      <c r="O221" s="729" t="s">
        <v>3726</v>
      </c>
      <c r="P221" s="764" t="s">
        <v>2201</v>
      </c>
      <c r="Q221" s="765">
        <v>45705.0</v>
      </c>
      <c r="R221" s="766">
        <v>13.34</v>
      </c>
      <c r="S221" s="764" t="s">
        <v>4647</v>
      </c>
      <c r="T221" s="767" t="s">
        <v>3512</v>
      </c>
      <c r="U221" s="767" t="s">
        <v>3512</v>
      </c>
      <c r="V221" s="890" t="s">
        <v>4618</v>
      </c>
      <c r="W221" s="886"/>
      <c r="X221" s="886"/>
      <c r="Y221" s="886"/>
      <c r="Z221" s="886"/>
    </row>
    <row r="222">
      <c r="B222" s="379"/>
      <c r="C222" s="704">
        <v>462318.0</v>
      </c>
      <c r="D222" s="780"/>
      <c r="E222" s="780"/>
      <c r="F222" s="780"/>
      <c r="G222" s="780"/>
      <c r="H222" s="781"/>
      <c r="I222" s="782"/>
      <c r="J222" s="782"/>
      <c r="K222" s="781"/>
      <c r="L222" s="783"/>
      <c r="M222" s="787"/>
      <c r="N222" s="827"/>
      <c r="O222" s="786"/>
      <c r="P222" s="782"/>
      <c r="Q222" s="787"/>
      <c r="R222" s="788"/>
      <c r="S222" s="782"/>
      <c r="T222" s="790"/>
      <c r="U222" s="790"/>
      <c r="V222" s="891"/>
    </row>
    <row r="223">
      <c r="A223" s="900"/>
      <c r="B223" s="901">
        <v>15934.0</v>
      </c>
      <c r="C223" s="902">
        <v>462319.0</v>
      </c>
      <c r="D223" s="887" t="s">
        <v>2202</v>
      </c>
      <c r="E223" s="887" t="s">
        <v>4648</v>
      </c>
      <c r="F223" s="903"/>
      <c r="G223" s="903"/>
      <c r="H223" s="904" t="s">
        <v>4649</v>
      </c>
      <c r="I223" s="905" t="s">
        <v>4650</v>
      </c>
      <c r="J223" s="905" t="s">
        <v>4651</v>
      </c>
      <c r="K223" s="904" t="s">
        <v>4652</v>
      </c>
      <c r="L223" s="906">
        <f>749.55*5</f>
        <v>3747.75</v>
      </c>
      <c r="M223" s="907">
        <v>45705.0</v>
      </c>
      <c r="N223" s="908" t="s">
        <v>4653</v>
      </c>
      <c r="O223" s="902" t="s">
        <v>3532</v>
      </c>
      <c r="P223" s="905" t="s">
        <v>2205</v>
      </c>
      <c r="Q223" s="907">
        <v>45705.0</v>
      </c>
      <c r="R223" s="909">
        <v>0.0</v>
      </c>
      <c r="S223" s="905" t="s">
        <v>4654</v>
      </c>
      <c r="T223" s="910" t="s">
        <v>3512</v>
      </c>
      <c r="U223" s="910" t="s">
        <v>3512</v>
      </c>
      <c r="V223" s="911" t="s">
        <v>4655</v>
      </c>
      <c r="W223" s="900"/>
      <c r="X223" s="900"/>
      <c r="Y223" s="900"/>
      <c r="Z223" s="900"/>
    </row>
    <row r="224">
      <c r="B224" s="379"/>
      <c r="C224" s="704">
        <v>462320.0</v>
      </c>
      <c r="D224" s="780"/>
      <c r="E224" s="780"/>
      <c r="F224" s="780"/>
      <c r="G224" s="780"/>
      <c r="H224" s="781"/>
      <c r="I224" s="782"/>
      <c r="J224" s="782"/>
      <c r="K224" s="781"/>
      <c r="L224" s="783"/>
      <c r="M224" s="787"/>
      <c r="N224" s="827"/>
      <c r="O224" s="786"/>
      <c r="P224" s="782"/>
      <c r="Q224" s="787"/>
      <c r="R224" s="788"/>
      <c r="S224" s="782"/>
      <c r="T224" s="790"/>
      <c r="U224" s="790"/>
      <c r="V224" s="891"/>
    </row>
    <row r="225">
      <c r="B225" s="379"/>
      <c r="C225" s="704">
        <v>462321.0</v>
      </c>
      <c r="D225" s="780"/>
      <c r="E225" s="780"/>
      <c r="F225" s="780"/>
      <c r="G225" s="780"/>
      <c r="H225" s="781"/>
      <c r="I225" s="782"/>
      <c r="J225" s="782"/>
      <c r="K225" s="781"/>
      <c r="L225" s="783"/>
      <c r="M225" s="787"/>
      <c r="N225" s="827"/>
      <c r="O225" s="786"/>
      <c r="P225" s="782"/>
      <c r="Q225" s="787"/>
      <c r="R225" s="788"/>
      <c r="S225" s="782"/>
      <c r="T225" s="790"/>
      <c r="U225" s="790"/>
      <c r="V225" s="891"/>
    </row>
    <row r="226">
      <c r="B226" s="401">
        <v>13903.0</v>
      </c>
      <c r="C226" s="769">
        <v>462322.0</v>
      </c>
      <c r="D226" s="690" t="s">
        <v>2207</v>
      </c>
      <c r="E226" s="690" t="s">
        <v>2083</v>
      </c>
      <c r="F226" s="690" t="s">
        <v>173</v>
      </c>
      <c r="G226" s="812"/>
      <c r="H226" s="692" t="s">
        <v>4656</v>
      </c>
      <c r="I226" s="689">
        <v>45.0</v>
      </c>
      <c r="J226" s="689" t="s">
        <v>4657</v>
      </c>
      <c r="K226" s="736" t="s">
        <v>1674</v>
      </c>
      <c r="L226" s="808">
        <v>1836.02</v>
      </c>
      <c r="M226" s="697">
        <v>45706.0</v>
      </c>
      <c r="N226" s="741" t="s">
        <v>4658</v>
      </c>
      <c r="O226" s="704" t="s">
        <v>3692</v>
      </c>
      <c r="P226" s="689" t="s">
        <v>2209</v>
      </c>
      <c r="Q226" s="697">
        <v>45706.0</v>
      </c>
      <c r="R226" s="771">
        <v>0.0</v>
      </c>
      <c r="S226" s="689" t="s">
        <v>4659</v>
      </c>
      <c r="T226" s="743" t="s">
        <v>3694</v>
      </c>
      <c r="U226" s="699" t="s">
        <v>4660</v>
      </c>
      <c r="V226" s="891"/>
    </row>
    <row r="227">
      <c r="B227" s="77"/>
      <c r="C227" s="77"/>
      <c r="D227" s="77"/>
      <c r="E227" s="77"/>
      <c r="F227" s="77"/>
      <c r="G227" s="77"/>
      <c r="H227" s="77"/>
      <c r="I227" s="77"/>
      <c r="J227" s="77"/>
      <c r="K227" s="736" t="s">
        <v>4133</v>
      </c>
      <c r="L227" s="808">
        <v>938.98</v>
      </c>
      <c r="M227" s="77"/>
      <c r="N227" s="741" t="s">
        <v>4661</v>
      </c>
      <c r="O227" s="704" t="s">
        <v>3699</v>
      </c>
      <c r="P227" s="77"/>
      <c r="Q227" s="77"/>
      <c r="R227" s="77"/>
      <c r="S227" s="77"/>
      <c r="T227" s="743" t="s">
        <v>4662</v>
      </c>
      <c r="U227" s="77"/>
      <c r="V227" s="891"/>
    </row>
    <row r="228">
      <c r="A228" s="886"/>
      <c r="B228" s="382">
        <v>16584.0</v>
      </c>
      <c r="C228" s="729">
        <v>462323.0</v>
      </c>
      <c r="D228" s="763" t="s">
        <v>2210</v>
      </c>
      <c r="E228" s="763" t="s">
        <v>2211</v>
      </c>
      <c r="F228" s="763" t="s">
        <v>2212</v>
      </c>
      <c r="G228" s="815"/>
      <c r="H228" s="745" t="s">
        <v>4663</v>
      </c>
      <c r="I228" s="912" t="s">
        <v>4664</v>
      </c>
      <c r="J228" s="764" t="s">
        <v>4665</v>
      </c>
      <c r="K228" s="745" t="s">
        <v>4666</v>
      </c>
      <c r="L228" s="824">
        <v>209.27</v>
      </c>
      <c r="M228" s="765">
        <v>45706.0</v>
      </c>
      <c r="N228" s="728" t="s">
        <v>4667</v>
      </c>
      <c r="O228" s="729" t="s">
        <v>3595</v>
      </c>
      <c r="P228" s="764" t="s">
        <v>2213</v>
      </c>
      <c r="Q228" s="765">
        <v>45706.0</v>
      </c>
      <c r="R228" s="766">
        <v>0.0</v>
      </c>
      <c r="S228" s="764" t="s">
        <v>4668</v>
      </c>
      <c r="T228" s="767" t="s">
        <v>3512</v>
      </c>
      <c r="U228" s="767" t="s">
        <v>3512</v>
      </c>
      <c r="V228" s="890" t="s">
        <v>4669</v>
      </c>
      <c r="W228" s="886"/>
      <c r="X228" s="886"/>
      <c r="Y228" s="886"/>
      <c r="Z228" s="886"/>
    </row>
    <row r="229">
      <c r="A229" s="886"/>
      <c r="B229" s="382">
        <v>14593.0</v>
      </c>
      <c r="C229" s="729">
        <v>462324.0</v>
      </c>
      <c r="D229" s="763" t="s">
        <v>4670</v>
      </c>
      <c r="E229" s="815"/>
      <c r="F229" s="815"/>
      <c r="G229" s="815"/>
      <c r="H229" s="745" t="s">
        <v>4671</v>
      </c>
      <c r="I229" s="764">
        <v>13.0</v>
      </c>
      <c r="J229" s="764" t="s">
        <v>4672</v>
      </c>
      <c r="K229" s="745" t="s">
        <v>2176</v>
      </c>
      <c r="L229" s="853">
        <f>3861.45+5633.88</f>
        <v>9495.33</v>
      </c>
      <c r="M229" s="765">
        <v>45706.0</v>
      </c>
      <c r="N229" s="728" t="s">
        <v>4673</v>
      </c>
      <c r="O229" s="729" t="s">
        <v>4597</v>
      </c>
      <c r="P229" s="764" t="s">
        <v>2215</v>
      </c>
      <c r="Q229" s="765">
        <v>45706.0</v>
      </c>
      <c r="R229" s="766">
        <v>0.0</v>
      </c>
      <c r="S229" s="764" t="s">
        <v>4674</v>
      </c>
      <c r="T229" s="767" t="s">
        <v>3694</v>
      </c>
      <c r="U229" s="767" t="s">
        <v>4675</v>
      </c>
      <c r="V229" s="913"/>
      <c r="W229" s="886"/>
      <c r="X229" s="886"/>
      <c r="Y229" s="886"/>
      <c r="Z229" s="886"/>
    </row>
    <row r="230">
      <c r="A230" s="914"/>
      <c r="B230" s="707" t="s">
        <v>2216</v>
      </c>
      <c r="C230" s="716">
        <v>462325.0</v>
      </c>
      <c r="D230" s="709" t="s">
        <v>514</v>
      </c>
      <c r="E230" s="709" t="s">
        <v>316</v>
      </c>
      <c r="F230" s="709" t="s">
        <v>2217</v>
      </c>
      <c r="G230" s="776"/>
      <c r="H230" s="710" t="s">
        <v>4676</v>
      </c>
      <c r="I230" s="777"/>
      <c r="J230" s="711" t="s">
        <v>4677</v>
      </c>
      <c r="K230" s="710" t="s">
        <v>1349</v>
      </c>
      <c r="L230" s="811">
        <v>396.64</v>
      </c>
      <c r="M230" s="714">
        <v>45707.0</v>
      </c>
      <c r="N230" s="715" t="s">
        <v>4678</v>
      </c>
      <c r="O230" s="716" t="s">
        <v>3510</v>
      </c>
      <c r="P230" s="711" t="s">
        <v>2218</v>
      </c>
      <c r="Q230" s="714">
        <v>45708.0</v>
      </c>
      <c r="R230" s="810"/>
      <c r="S230" s="711" t="s">
        <v>4679</v>
      </c>
      <c r="T230" s="718" t="s">
        <v>3512</v>
      </c>
      <c r="U230" s="718" t="s">
        <v>3512</v>
      </c>
      <c r="V230" s="891"/>
      <c r="W230" s="914"/>
      <c r="X230" s="914"/>
      <c r="Y230" s="914"/>
      <c r="Z230" s="914"/>
    </row>
    <row r="231">
      <c r="B231" s="379"/>
      <c r="C231" s="704">
        <v>462326.0</v>
      </c>
      <c r="D231" s="780"/>
      <c r="E231" s="780"/>
      <c r="F231" s="780"/>
      <c r="G231" s="780"/>
      <c r="H231" s="781"/>
      <c r="I231" s="782"/>
      <c r="J231" s="782"/>
      <c r="K231" s="781"/>
      <c r="L231" s="783"/>
      <c r="M231" s="787"/>
      <c r="N231" s="827"/>
      <c r="O231" s="786"/>
      <c r="P231" s="782"/>
      <c r="Q231" s="787"/>
      <c r="R231" s="788"/>
      <c r="S231" s="782"/>
      <c r="T231" s="790"/>
      <c r="U231" s="790"/>
      <c r="V231" s="891"/>
    </row>
    <row r="232">
      <c r="A232" s="894"/>
      <c r="B232" s="749">
        <v>16272.0</v>
      </c>
      <c r="C232" s="758">
        <v>462327.0</v>
      </c>
      <c r="D232" s="854"/>
      <c r="E232" s="854"/>
      <c r="F232" s="854"/>
      <c r="G232" s="751" t="s">
        <v>490</v>
      </c>
      <c r="H232" s="752" t="s">
        <v>4680</v>
      </c>
      <c r="I232" s="753" t="s">
        <v>4681</v>
      </c>
      <c r="J232" s="753" t="s">
        <v>4682</v>
      </c>
      <c r="K232" s="752" t="s">
        <v>1965</v>
      </c>
      <c r="L232" s="855">
        <f>92.56+1225.98</f>
        <v>1318.54</v>
      </c>
      <c r="M232" s="756">
        <v>45707.0</v>
      </c>
      <c r="N232" s="757" t="s">
        <v>4683</v>
      </c>
      <c r="O232" s="758" t="s">
        <v>4684</v>
      </c>
      <c r="P232" s="753" t="s">
        <v>2220</v>
      </c>
      <c r="Q232" s="756">
        <v>45707.0</v>
      </c>
      <c r="R232" s="759">
        <v>0.0</v>
      </c>
      <c r="S232" s="753" t="s">
        <v>4685</v>
      </c>
      <c r="T232" s="760" t="s">
        <v>3512</v>
      </c>
      <c r="U232" s="760" t="s">
        <v>3512</v>
      </c>
      <c r="V232" s="897" t="s">
        <v>4686</v>
      </c>
      <c r="W232" s="894"/>
      <c r="X232" s="894"/>
      <c r="Y232" s="894"/>
      <c r="Z232" s="894"/>
    </row>
    <row r="233">
      <c r="A233" s="914"/>
      <c r="B233" s="707" t="s">
        <v>2221</v>
      </c>
      <c r="C233" s="716">
        <v>462328.0</v>
      </c>
      <c r="D233" s="709" t="s">
        <v>2222</v>
      </c>
      <c r="E233" s="709" t="s">
        <v>2223</v>
      </c>
      <c r="F233" s="709" t="s">
        <v>1152</v>
      </c>
      <c r="G233" s="776"/>
      <c r="H233" s="710" t="s">
        <v>4687</v>
      </c>
      <c r="I233" s="777"/>
      <c r="J233" s="711" t="s">
        <v>4035</v>
      </c>
      <c r="K233" s="710" t="s">
        <v>1362</v>
      </c>
      <c r="L233" s="809">
        <f>396.64*2</f>
        <v>793.28</v>
      </c>
      <c r="M233" s="714">
        <v>45707.0</v>
      </c>
      <c r="N233" s="715" t="s">
        <v>4688</v>
      </c>
      <c r="O233" s="716" t="s">
        <v>3510</v>
      </c>
      <c r="P233" s="711" t="s">
        <v>2224</v>
      </c>
      <c r="Q233" s="714">
        <v>45707.0</v>
      </c>
      <c r="R233" s="810"/>
      <c r="S233" s="711" t="s">
        <v>4689</v>
      </c>
      <c r="T233" s="718" t="s">
        <v>3512</v>
      </c>
      <c r="U233" s="718" t="s">
        <v>3512</v>
      </c>
      <c r="V233" s="891"/>
      <c r="W233" s="914"/>
      <c r="X233" s="914"/>
      <c r="Y233" s="914"/>
      <c r="Z233" s="914"/>
    </row>
    <row r="234">
      <c r="B234" s="379"/>
      <c r="C234" s="704">
        <v>462329.0</v>
      </c>
      <c r="D234" s="780"/>
      <c r="E234" s="780"/>
      <c r="F234" s="780"/>
      <c r="G234" s="780"/>
      <c r="H234" s="781"/>
      <c r="I234" s="782"/>
      <c r="J234" s="782"/>
      <c r="K234" s="781"/>
      <c r="L234" s="783"/>
      <c r="M234" s="787"/>
      <c r="N234" s="827"/>
      <c r="O234" s="786"/>
      <c r="P234" s="782"/>
      <c r="Q234" s="787"/>
      <c r="R234" s="788"/>
      <c r="S234" s="782"/>
      <c r="T234" s="790"/>
      <c r="U234" s="790"/>
      <c r="V234" s="891"/>
    </row>
    <row r="235">
      <c r="A235" s="914"/>
      <c r="B235" s="707" t="s">
        <v>2225</v>
      </c>
      <c r="C235" s="716">
        <v>462330.0</v>
      </c>
      <c r="D235" s="709" t="s">
        <v>2226</v>
      </c>
      <c r="E235" s="709" t="s">
        <v>316</v>
      </c>
      <c r="F235" s="709" t="s">
        <v>615</v>
      </c>
      <c r="G235" s="776"/>
      <c r="H235" s="710" t="s">
        <v>4690</v>
      </c>
      <c r="I235" s="777"/>
      <c r="J235" s="711" t="s">
        <v>3514</v>
      </c>
      <c r="K235" s="710" t="s">
        <v>1362</v>
      </c>
      <c r="L235" s="809">
        <f>396.64*2</f>
        <v>793.28</v>
      </c>
      <c r="M235" s="714">
        <v>45707.0</v>
      </c>
      <c r="N235" s="715" t="s">
        <v>4691</v>
      </c>
      <c r="O235" s="716" t="s">
        <v>3510</v>
      </c>
      <c r="P235" s="711" t="s">
        <v>2227</v>
      </c>
      <c r="Q235" s="714">
        <v>45707.0</v>
      </c>
      <c r="R235" s="810"/>
      <c r="S235" s="711" t="s">
        <v>4692</v>
      </c>
      <c r="T235" s="718" t="s">
        <v>3512</v>
      </c>
      <c r="U235" s="718" t="s">
        <v>3512</v>
      </c>
      <c r="V235" s="891"/>
      <c r="W235" s="914"/>
      <c r="X235" s="914"/>
      <c r="Y235" s="914"/>
      <c r="Z235" s="914"/>
    </row>
    <row r="236">
      <c r="B236" s="344" t="s">
        <v>2228</v>
      </c>
      <c r="C236" s="704">
        <v>462331.0</v>
      </c>
      <c r="D236" s="735" t="s">
        <v>2229</v>
      </c>
      <c r="E236" s="735" t="s">
        <v>1099</v>
      </c>
      <c r="F236" s="735" t="s">
        <v>480</v>
      </c>
      <c r="G236" s="780"/>
      <c r="H236" s="736" t="s">
        <v>4693</v>
      </c>
      <c r="I236" s="782"/>
      <c r="J236" s="737" t="s">
        <v>3788</v>
      </c>
      <c r="K236" s="736" t="s">
        <v>1349</v>
      </c>
      <c r="L236" s="808">
        <v>396.64</v>
      </c>
      <c r="M236" s="740">
        <v>45707.0</v>
      </c>
      <c r="N236" s="741" t="s">
        <v>4694</v>
      </c>
      <c r="O236" s="704" t="s">
        <v>3510</v>
      </c>
      <c r="P236" s="737" t="s">
        <v>2230</v>
      </c>
      <c r="Q236" s="740">
        <v>45707.0</v>
      </c>
      <c r="R236" s="788"/>
      <c r="S236" s="737" t="s">
        <v>4695</v>
      </c>
      <c r="T236" s="743" t="s">
        <v>3512</v>
      </c>
      <c r="U236" s="743" t="s">
        <v>3512</v>
      </c>
      <c r="V236" s="891"/>
    </row>
    <row r="237">
      <c r="B237" s="401">
        <v>13607.0</v>
      </c>
      <c r="C237" s="769">
        <v>462332.0</v>
      </c>
      <c r="D237" s="812"/>
      <c r="E237" s="812"/>
      <c r="F237" s="812"/>
      <c r="G237" s="915" t="s">
        <v>4696</v>
      </c>
      <c r="H237" s="690" t="s">
        <v>4215</v>
      </c>
      <c r="I237" s="689">
        <v>46.0</v>
      </c>
      <c r="J237" s="689" t="s">
        <v>4697</v>
      </c>
      <c r="K237" s="736" t="s">
        <v>1681</v>
      </c>
      <c r="L237" s="808">
        <v>7722.89</v>
      </c>
      <c r="M237" s="697">
        <v>45707.0</v>
      </c>
      <c r="N237" s="741" t="s">
        <v>4698</v>
      </c>
      <c r="O237" s="704" t="s">
        <v>3820</v>
      </c>
      <c r="P237" s="689" t="s">
        <v>2232</v>
      </c>
      <c r="Q237" s="697">
        <v>45707.0</v>
      </c>
      <c r="R237" s="771">
        <v>123.27</v>
      </c>
      <c r="S237" s="689" t="s">
        <v>4699</v>
      </c>
      <c r="T237" s="743" t="s">
        <v>3694</v>
      </c>
      <c r="U237" s="699" t="s">
        <v>4700</v>
      </c>
      <c r="V237" s="891"/>
    </row>
    <row r="238">
      <c r="B238" s="77"/>
      <c r="C238" s="77"/>
      <c r="D238" s="77"/>
      <c r="E238" s="77"/>
      <c r="F238" s="77"/>
      <c r="G238" s="77"/>
      <c r="H238" s="77"/>
      <c r="I238" s="77"/>
      <c r="J238" s="77"/>
      <c r="K238" s="736" t="s">
        <v>1426</v>
      </c>
      <c r="L238" s="808">
        <v>1408.47</v>
      </c>
      <c r="M238" s="77"/>
      <c r="N238" s="741" t="s">
        <v>4701</v>
      </c>
      <c r="O238" s="704" t="s">
        <v>3699</v>
      </c>
      <c r="P238" s="77"/>
      <c r="Q238" s="77"/>
      <c r="R238" s="77"/>
      <c r="S238" s="77"/>
      <c r="T238" s="743" t="s">
        <v>3942</v>
      </c>
      <c r="U238" s="77"/>
      <c r="V238" s="891"/>
    </row>
    <row r="239">
      <c r="A239" s="914"/>
      <c r="B239" s="707" t="s">
        <v>2233</v>
      </c>
      <c r="C239" s="716">
        <v>462333.0</v>
      </c>
      <c r="D239" s="709" t="s">
        <v>2234</v>
      </c>
      <c r="E239" s="709" t="s">
        <v>237</v>
      </c>
      <c r="F239" s="709" t="s">
        <v>480</v>
      </c>
      <c r="G239" s="776"/>
      <c r="H239" s="710" t="s">
        <v>4702</v>
      </c>
      <c r="I239" s="777"/>
      <c r="J239" s="711" t="s">
        <v>3750</v>
      </c>
      <c r="K239" s="710" t="s">
        <v>1349</v>
      </c>
      <c r="L239" s="811">
        <v>396.64</v>
      </c>
      <c r="M239" s="714">
        <v>45707.0</v>
      </c>
      <c r="N239" s="715" t="s">
        <v>4703</v>
      </c>
      <c r="O239" s="716" t="s">
        <v>3510</v>
      </c>
      <c r="P239" s="711" t="s">
        <v>2235</v>
      </c>
      <c r="Q239" s="714">
        <v>45707.0</v>
      </c>
      <c r="R239" s="810"/>
      <c r="S239" s="711" t="s">
        <v>4704</v>
      </c>
      <c r="T239" s="718" t="s">
        <v>3512</v>
      </c>
      <c r="U239" s="718" t="s">
        <v>3512</v>
      </c>
      <c r="V239" s="891"/>
      <c r="W239" s="914"/>
      <c r="X239" s="914"/>
      <c r="Y239" s="914"/>
      <c r="Z239" s="914"/>
    </row>
    <row r="240">
      <c r="A240" s="886"/>
      <c r="B240" s="382">
        <v>14045.0</v>
      </c>
      <c r="C240" s="729">
        <v>462334.0</v>
      </c>
      <c r="D240" s="763" t="s">
        <v>2236</v>
      </c>
      <c r="E240" s="763" t="s">
        <v>2237</v>
      </c>
      <c r="F240" s="763" t="s">
        <v>237</v>
      </c>
      <c r="G240" s="815"/>
      <c r="H240" s="745" t="s">
        <v>4705</v>
      </c>
      <c r="I240" s="764">
        <v>8.0</v>
      </c>
      <c r="J240" s="764" t="s">
        <v>4292</v>
      </c>
      <c r="K240" s="745" t="s">
        <v>1920</v>
      </c>
      <c r="L240" s="853">
        <f>3861.45+5633.88+857.19</f>
        <v>10352.52</v>
      </c>
      <c r="M240" s="765">
        <v>45707.0</v>
      </c>
      <c r="N240" s="728" t="s">
        <v>4706</v>
      </c>
      <c r="O240" s="816" t="s">
        <v>4707</v>
      </c>
      <c r="P240" s="764" t="s">
        <v>2239</v>
      </c>
      <c r="Q240" s="765">
        <v>45707.0</v>
      </c>
      <c r="R240" s="766">
        <v>0.0</v>
      </c>
      <c r="S240" s="764" t="s">
        <v>4708</v>
      </c>
      <c r="T240" s="767" t="s">
        <v>4709</v>
      </c>
      <c r="U240" s="767" t="s">
        <v>4660</v>
      </c>
      <c r="V240" s="890" t="s">
        <v>4710</v>
      </c>
      <c r="W240" s="886"/>
      <c r="X240" s="886"/>
      <c r="Y240" s="886"/>
      <c r="Z240" s="886"/>
    </row>
    <row r="241">
      <c r="A241" s="886"/>
      <c r="B241" s="382">
        <v>15844.0</v>
      </c>
      <c r="C241" s="729">
        <v>462335.0</v>
      </c>
      <c r="D241" s="763" t="s">
        <v>2240</v>
      </c>
      <c r="E241" s="763" t="s">
        <v>634</v>
      </c>
      <c r="F241" s="763" t="s">
        <v>4711</v>
      </c>
      <c r="G241" s="815"/>
      <c r="H241" s="745" t="s">
        <v>4712</v>
      </c>
      <c r="I241" s="764">
        <v>14.0</v>
      </c>
      <c r="J241" s="764" t="s">
        <v>4713</v>
      </c>
      <c r="K241" s="745" t="s">
        <v>1394</v>
      </c>
      <c r="L241" s="824">
        <v>749.55</v>
      </c>
      <c r="M241" s="765">
        <v>45707.0</v>
      </c>
      <c r="N241" s="728" t="s">
        <v>4714</v>
      </c>
      <c r="O241" s="729" t="s">
        <v>3532</v>
      </c>
      <c r="P241" s="764" t="s">
        <v>2242</v>
      </c>
      <c r="Q241" s="765">
        <v>45707.0</v>
      </c>
      <c r="R241" s="766">
        <v>0.0</v>
      </c>
      <c r="S241" s="764" t="s">
        <v>4715</v>
      </c>
      <c r="T241" s="767" t="s">
        <v>3512</v>
      </c>
      <c r="U241" s="767" t="s">
        <v>3512</v>
      </c>
      <c r="V241" s="890" t="s">
        <v>4716</v>
      </c>
      <c r="W241" s="886"/>
      <c r="X241" s="886"/>
      <c r="Y241" s="886"/>
      <c r="Z241" s="886"/>
    </row>
    <row r="242">
      <c r="A242" s="886"/>
      <c r="B242" s="382">
        <v>16573.0</v>
      </c>
      <c r="C242" s="729">
        <v>462336.0</v>
      </c>
      <c r="D242" s="815"/>
      <c r="E242" s="815"/>
      <c r="F242" s="815"/>
      <c r="G242" s="763" t="s">
        <v>490</v>
      </c>
      <c r="H242" s="745" t="s">
        <v>4717</v>
      </c>
      <c r="I242" s="764">
        <v>3.0</v>
      </c>
      <c r="J242" s="764" t="s">
        <v>4682</v>
      </c>
      <c r="K242" s="745" t="s">
        <v>1378</v>
      </c>
      <c r="L242" s="824">
        <v>92.56</v>
      </c>
      <c r="M242" s="765">
        <v>45708.0</v>
      </c>
      <c r="N242" s="728" t="s">
        <v>4718</v>
      </c>
      <c r="O242" s="729" t="s">
        <v>3535</v>
      </c>
      <c r="P242" s="764" t="s">
        <v>2244</v>
      </c>
      <c r="Q242" s="765">
        <v>45708.0</v>
      </c>
      <c r="R242" s="766">
        <v>1.25</v>
      </c>
      <c r="S242" s="764" t="s">
        <v>4719</v>
      </c>
      <c r="T242" s="767" t="s">
        <v>3512</v>
      </c>
      <c r="U242" s="767" t="s">
        <v>3512</v>
      </c>
      <c r="V242" s="890" t="s">
        <v>4720</v>
      </c>
      <c r="W242" s="886"/>
      <c r="X242" s="886"/>
      <c r="Y242" s="886"/>
      <c r="Z242" s="886"/>
    </row>
    <row r="243">
      <c r="A243" s="886"/>
      <c r="B243" s="382">
        <v>16298.0</v>
      </c>
      <c r="C243" s="729">
        <v>462337.0</v>
      </c>
      <c r="D243" s="763" t="s">
        <v>2245</v>
      </c>
      <c r="E243" s="763" t="s">
        <v>2246</v>
      </c>
      <c r="F243" s="763" t="s">
        <v>2247</v>
      </c>
      <c r="G243" s="815"/>
      <c r="H243" s="745" t="s">
        <v>4721</v>
      </c>
      <c r="I243" s="764">
        <v>45.0</v>
      </c>
      <c r="J243" s="764" t="s">
        <v>4722</v>
      </c>
      <c r="K243" s="745" t="s">
        <v>4723</v>
      </c>
      <c r="L243" s="853">
        <f>3861.45+857.14</f>
        <v>4718.59</v>
      </c>
      <c r="M243" s="765">
        <v>45708.0</v>
      </c>
      <c r="N243" s="728" t="s">
        <v>4724</v>
      </c>
      <c r="O243" s="729" t="s">
        <v>4725</v>
      </c>
      <c r="P243" s="764" t="s">
        <v>2249</v>
      </c>
      <c r="Q243" s="765">
        <v>45708.0</v>
      </c>
      <c r="R243" s="766">
        <v>44.83</v>
      </c>
      <c r="S243" s="764" t="s">
        <v>4726</v>
      </c>
      <c r="T243" s="767" t="s">
        <v>3694</v>
      </c>
      <c r="U243" s="767" t="s">
        <v>4727</v>
      </c>
      <c r="V243" s="893" t="s">
        <v>4728</v>
      </c>
      <c r="W243" s="886"/>
      <c r="X243" s="886"/>
      <c r="Y243" s="886"/>
      <c r="Z243" s="886"/>
    </row>
    <row r="244">
      <c r="A244" s="886"/>
      <c r="B244" s="382">
        <v>16722.0</v>
      </c>
      <c r="C244" s="729">
        <v>462338.0</v>
      </c>
      <c r="D244" s="763" t="s">
        <v>4729</v>
      </c>
      <c r="E244" s="763" t="s">
        <v>2250</v>
      </c>
      <c r="F244" s="763" t="s">
        <v>383</v>
      </c>
      <c r="G244" s="815"/>
      <c r="H244" s="745" t="s">
        <v>4061</v>
      </c>
      <c r="I244" s="764">
        <v>71.0</v>
      </c>
      <c r="J244" s="764" t="s">
        <v>4062</v>
      </c>
      <c r="K244" s="745" t="s">
        <v>1434</v>
      </c>
      <c r="L244" s="824">
        <v>809.31</v>
      </c>
      <c r="M244" s="765">
        <v>45708.0</v>
      </c>
      <c r="N244" s="728" t="s">
        <v>4730</v>
      </c>
      <c r="O244" s="729" t="s">
        <v>3598</v>
      </c>
      <c r="P244" s="764" t="s">
        <v>2251</v>
      </c>
      <c r="Q244" s="765">
        <v>45708.0</v>
      </c>
      <c r="R244" s="860"/>
      <c r="S244" s="764" t="s">
        <v>4731</v>
      </c>
      <c r="T244" s="767" t="s">
        <v>3512</v>
      </c>
      <c r="U244" s="767" t="s">
        <v>3512</v>
      </c>
      <c r="V244" s="890" t="s">
        <v>4732</v>
      </c>
      <c r="W244" s="886"/>
      <c r="X244" s="886"/>
      <c r="Y244" s="886"/>
      <c r="Z244" s="886"/>
    </row>
    <row r="245">
      <c r="A245" s="886"/>
      <c r="B245" s="382">
        <v>15141.0</v>
      </c>
      <c r="C245" s="729">
        <v>462339.0</v>
      </c>
      <c r="D245" s="815"/>
      <c r="E245" s="815"/>
      <c r="F245" s="815"/>
      <c r="G245" s="763" t="s">
        <v>2252</v>
      </c>
      <c r="H245" s="916" t="s">
        <v>4733</v>
      </c>
      <c r="I245" s="106"/>
      <c r="J245" s="107"/>
      <c r="K245" s="745" t="s">
        <v>1432</v>
      </c>
      <c r="L245" s="824">
        <v>209.27</v>
      </c>
      <c r="M245" s="765">
        <v>45708.0</v>
      </c>
      <c r="N245" s="728" t="s">
        <v>4734</v>
      </c>
      <c r="O245" s="729" t="s">
        <v>3595</v>
      </c>
      <c r="P245" s="764" t="s">
        <v>2253</v>
      </c>
      <c r="Q245" s="765">
        <v>45708.0</v>
      </c>
      <c r="R245" s="766">
        <v>3.03</v>
      </c>
      <c r="S245" s="764" t="s">
        <v>4735</v>
      </c>
      <c r="T245" s="767" t="s">
        <v>3512</v>
      </c>
      <c r="U245" s="767" t="s">
        <v>3512</v>
      </c>
      <c r="V245" s="890" t="s">
        <v>4736</v>
      </c>
      <c r="W245" s="886"/>
      <c r="X245" s="886"/>
      <c r="Y245" s="886"/>
      <c r="Z245" s="886"/>
    </row>
    <row r="246">
      <c r="A246" s="914"/>
      <c r="B246" s="707" t="s">
        <v>2254</v>
      </c>
      <c r="C246" s="716">
        <v>462340.0</v>
      </c>
      <c r="D246" s="709" t="s">
        <v>1116</v>
      </c>
      <c r="E246" s="709" t="s">
        <v>165</v>
      </c>
      <c r="F246" s="709" t="s">
        <v>1818</v>
      </c>
      <c r="G246" s="776"/>
      <c r="H246" s="710" t="s">
        <v>4737</v>
      </c>
      <c r="I246" s="777"/>
      <c r="J246" s="711" t="s">
        <v>4738</v>
      </c>
      <c r="K246" s="710" t="s">
        <v>1362</v>
      </c>
      <c r="L246" s="809">
        <f>396.64*2</f>
        <v>793.28</v>
      </c>
      <c r="M246" s="714">
        <v>45708.0</v>
      </c>
      <c r="N246" s="715" t="s">
        <v>4739</v>
      </c>
      <c r="O246" s="716" t="s">
        <v>3510</v>
      </c>
      <c r="P246" s="711" t="s">
        <v>2255</v>
      </c>
      <c r="Q246" s="714">
        <v>45708.0</v>
      </c>
      <c r="R246" s="810"/>
      <c r="S246" s="711" t="s">
        <v>4740</v>
      </c>
      <c r="T246" s="718" t="s">
        <v>3512</v>
      </c>
      <c r="U246" s="718" t="s">
        <v>3512</v>
      </c>
      <c r="V246" s="891"/>
      <c r="W246" s="914"/>
      <c r="X246" s="914"/>
      <c r="Y246" s="914"/>
      <c r="Z246" s="914"/>
    </row>
    <row r="247">
      <c r="A247" s="914"/>
      <c r="B247" s="707" t="s">
        <v>4741</v>
      </c>
      <c r="C247" s="716">
        <v>462341.0</v>
      </c>
      <c r="D247" s="709" t="s">
        <v>1116</v>
      </c>
      <c r="E247" s="709" t="s">
        <v>165</v>
      </c>
      <c r="F247" s="709" t="s">
        <v>1818</v>
      </c>
      <c r="G247" s="776"/>
      <c r="H247" s="710" t="s">
        <v>4742</v>
      </c>
      <c r="I247" s="777"/>
      <c r="J247" s="711" t="s">
        <v>4738</v>
      </c>
      <c r="K247" s="710" t="s">
        <v>1349</v>
      </c>
      <c r="L247" s="811">
        <v>396.64</v>
      </c>
      <c r="M247" s="714">
        <v>45708.0</v>
      </c>
      <c r="N247" s="715" t="s">
        <v>4743</v>
      </c>
      <c r="O247" s="716" t="s">
        <v>3510</v>
      </c>
      <c r="P247" s="711" t="s">
        <v>2257</v>
      </c>
      <c r="Q247" s="714">
        <v>45708.0</v>
      </c>
      <c r="R247" s="810"/>
      <c r="S247" s="711" t="s">
        <v>4744</v>
      </c>
      <c r="T247" s="718" t="s">
        <v>3512</v>
      </c>
      <c r="U247" s="718" t="s">
        <v>3512</v>
      </c>
      <c r="V247" s="891"/>
      <c r="W247" s="914"/>
      <c r="X247" s="914"/>
      <c r="Y247" s="914"/>
      <c r="Z247" s="914"/>
    </row>
    <row r="248">
      <c r="A248" s="886"/>
      <c r="B248" s="382" t="s">
        <v>2258</v>
      </c>
      <c r="C248" s="729">
        <v>462342.0</v>
      </c>
      <c r="D248" s="763" t="s">
        <v>4745</v>
      </c>
      <c r="E248" s="763" t="s">
        <v>4746</v>
      </c>
      <c r="F248" s="763" t="s">
        <v>4747</v>
      </c>
      <c r="G248" s="815"/>
      <c r="H248" s="745" t="s">
        <v>4748</v>
      </c>
      <c r="I248" s="764" t="s">
        <v>4749</v>
      </c>
      <c r="J248" s="764" t="s">
        <v>4750</v>
      </c>
      <c r="K248" s="745" t="s">
        <v>2176</v>
      </c>
      <c r="L248" s="824">
        <v>9495.33</v>
      </c>
      <c r="M248" s="765">
        <v>45708.0</v>
      </c>
      <c r="N248" s="728" t="s">
        <v>4751</v>
      </c>
      <c r="O248" s="729" t="s">
        <v>3737</v>
      </c>
      <c r="P248" s="764" t="s">
        <v>2263</v>
      </c>
      <c r="Q248" s="765">
        <v>45708.0</v>
      </c>
      <c r="R248" s="766">
        <v>0.0</v>
      </c>
      <c r="S248" s="764" t="s">
        <v>4752</v>
      </c>
      <c r="T248" s="767" t="s">
        <v>3694</v>
      </c>
      <c r="U248" s="767" t="s">
        <v>4157</v>
      </c>
      <c r="V248" s="913"/>
      <c r="W248" s="886"/>
      <c r="X248" s="886"/>
      <c r="Y248" s="886"/>
      <c r="Z248" s="886"/>
    </row>
    <row r="249">
      <c r="A249" s="886"/>
      <c r="B249" s="382">
        <v>12854.0</v>
      </c>
      <c r="C249" s="729">
        <v>462343.0</v>
      </c>
      <c r="D249" s="763" t="s">
        <v>2264</v>
      </c>
      <c r="E249" s="763" t="s">
        <v>587</v>
      </c>
      <c r="F249" s="763" t="s">
        <v>873</v>
      </c>
      <c r="G249" s="815"/>
      <c r="H249" s="745" t="s">
        <v>4753</v>
      </c>
      <c r="I249" s="764">
        <v>21.0</v>
      </c>
      <c r="J249" s="764" t="s">
        <v>4232</v>
      </c>
      <c r="K249" s="773" t="s">
        <v>4754</v>
      </c>
      <c r="L249" s="824">
        <v>9495.33</v>
      </c>
      <c r="M249" s="765">
        <v>45708.0</v>
      </c>
      <c r="N249" s="728" t="s">
        <v>4755</v>
      </c>
      <c r="O249" s="729" t="s">
        <v>3737</v>
      </c>
      <c r="P249" s="764" t="s">
        <v>2266</v>
      </c>
      <c r="Q249" s="765">
        <v>45708.0</v>
      </c>
      <c r="R249" s="766">
        <v>0.0</v>
      </c>
      <c r="S249" s="764" t="s">
        <v>4756</v>
      </c>
      <c r="T249" s="767" t="s">
        <v>3694</v>
      </c>
      <c r="U249" s="767" t="s">
        <v>4218</v>
      </c>
      <c r="V249" s="890" t="s">
        <v>4757</v>
      </c>
      <c r="W249" s="886"/>
      <c r="X249" s="886"/>
      <c r="Y249" s="886"/>
      <c r="Z249" s="886"/>
    </row>
    <row r="250">
      <c r="A250" s="917"/>
      <c r="B250" s="918">
        <v>12246.0</v>
      </c>
      <c r="C250" s="919">
        <v>462344.0</v>
      </c>
      <c r="D250" s="920" t="s">
        <v>4758</v>
      </c>
      <c r="E250" s="920"/>
      <c r="F250" s="920"/>
      <c r="G250" s="921"/>
      <c r="H250" s="922" t="s">
        <v>4759</v>
      </c>
      <c r="I250" s="923">
        <v>10.0</v>
      </c>
      <c r="J250" s="923" t="s">
        <v>4760</v>
      </c>
      <c r="K250" s="922" t="s">
        <v>1804</v>
      </c>
      <c r="L250" s="924">
        <v>857.19</v>
      </c>
      <c r="M250" s="925">
        <v>45708.0</v>
      </c>
      <c r="N250" s="926" t="s">
        <v>4761</v>
      </c>
      <c r="O250" s="919" t="s">
        <v>3584</v>
      </c>
      <c r="P250" s="923" t="s">
        <v>2270</v>
      </c>
      <c r="Q250" s="925">
        <v>45708.0</v>
      </c>
      <c r="R250" s="927"/>
      <c r="S250" s="923" t="s">
        <v>4762</v>
      </c>
      <c r="T250" s="928" t="s">
        <v>3512</v>
      </c>
      <c r="U250" s="928" t="s">
        <v>4218</v>
      </c>
      <c r="V250" s="893" t="s">
        <v>4763</v>
      </c>
      <c r="W250" s="917"/>
      <c r="X250" s="917"/>
      <c r="Y250" s="917"/>
      <c r="Z250" s="917"/>
    </row>
    <row r="251">
      <c r="B251" s="379"/>
      <c r="C251" s="704">
        <v>462345.0</v>
      </c>
      <c r="D251" s="780"/>
      <c r="E251" s="780"/>
      <c r="F251" s="780"/>
      <c r="G251" s="780"/>
      <c r="H251" s="781"/>
      <c r="I251" s="782"/>
      <c r="J251" s="782"/>
      <c r="K251" s="781"/>
      <c r="L251" s="783"/>
      <c r="M251" s="787"/>
      <c r="N251" s="827"/>
      <c r="O251" s="786"/>
      <c r="P251" s="782"/>
      <c r="Q251" s="787"/>
      <c r="R251" s="788"/>
      <c r="S251" s="782"/>
      <c r="T251" s="790"/>
      <c r="U251" s="790"/>
      <c r="V251" s="891"/>
    </row>
    <row r="252">
      <c r="A252" s="886"/>
      <c r="B252" s="382">
        <v>16784.0</v>
      </c>
      <c r="C252" s="729">
        <v>462346.0</v>
      </c>
      <c r="D252" s="815"/>
      <c r="E252" s="815"/>
      <c r="F252" s="815"/>
      <c r="G252" s="763" t="s">
        <v>2271</v>
      </c>
      <c r="H252" s="745" t="s">
        <v>4764</v>
      </c>
      <c r="I252" s="764" t="s">
        <v>4765</v>
      </c>
      <c r="J252" s="764" t="s">
        <v>3551</v>
      </c>
      <c r="K252" s="745" t="s">
        <v>2400</v>
      </c>
      <c r="L252" s="824">
        <v>749.55</v>
      </c>
      <c r="M252" s="765">
        <v>45708.0</v>
      </c>
      <c r="N252" s="728" t="s">
        <v>4766</v>
      </c>
      <c r="O252" s="729" t="s">
        <v>3532</v>
      </c>
      <c r="P252" s="764" t="s">
        <v>2272</v>
      </c>
      <c r="Q252" s="765">
        <v>45708.0</v>
      </c>
      <c r="R252" s="766">
        <v>10.87</v>
      </c>
      <c r="S252" s="764" t="s">
        <v>4767</v>
      </c>
      <c r="T252" s="767" t="s">
        <v>3512</v>
      </c>
      <c r="U252" s="767" t="s">
        <v>3512</v>
      </c>
      <c r="V252" s="890" t="s">
        <v>4768</v>
      </c>
      <c r="W252" s="886"/>
      <c r="X252" s="886"/>
      <c r="Y252" s="886"/>
      <c r="Z252" s="886"/>
    </row>
    <row r="253">
      <c r="A253" s="886"/>
      <c r="B253" s="382">
        <v>16581.0</v>
      </c>
      <c r="C253" s="729">
        <v>462347.0</v>
      </c>
      <c r="D253" s="763" t="s">
        <v>649</v>
      </c>
      <c r="E253" s="763" t="s">
        <v>1303</v>
      </c>
      <c r="F253" s="763" t="s">
        <v>1825</v>
      </c>
      <c r="G253" s="815"/>
      <c r="H253" s="929" t="s">
        <v>4769</v>
      </c>
      <c r="I253" s="106"/>
      <c r="J253" s="107"/>
      <c r="K253" s="745" t="s">
        <v>4770</v>
      </c>
      <c r="L253" s="824">
        <v>209.27</v>
      </c>
      <c r="M253" s="765">
        <v>45708.0</v>
      </c>
      <c r="N253" s="728" t="s">
        <v>4771</v>
      </c>
      <c r="O253" s="729" t="s">
        <v>3595</v>
      </c>
      <c r="P253" s="764" t="s">
        <v>2273</v>
      </c>
      <c r="Q253" s="765">
        <v>45708.0</v>
      </c>
      <c r="R253" s="860"/>
      <c r="S253" s="764" t="s">
        <v>4772</v>
      </c>
      <c r="T253" s="767" t="s">
        <v>3512</v>
      </c>
      <c r="U253" s="767" t="s">
        <v>3512</v>
      </c>
      <c r="V253" s="890" t="s">
        <v>4773</v>
      </c>
      <c r="W253" s="886"/>
      <c r="X253" s="886"/>
      <c r="Y253" s="886"/>
      <c r="Z253" s="886"/>
    </row>
    <row r="254">
      <c r="A254" s="914"/>
      <c r="B254" s="707" t="s">
        <v>2274</v>
      </c>
      <c r="C254" s="716">
        <v>462348.0</v>
      </c>
      <c r="D254" s="709" t="s">
        <v>273</v>
      </c>
      <c r="E254" s="709" t="s">
        <v>342</v>
      </c>
      <c r="F254" s="709" t="s">
        <v>1825</v>
      </c>
      <c r="G254" s="776"/>
      <c r="H254" s="710" t="s">
        <v>4774</v>
      </c>
      <c r="I254" s="777"/>
      <c r="J254" s="711" t="s">
        <v>3711</v>
      </c>
      <c r="K254" s="710" t="s">
        <v>1465</v>
      </c>
      <c r="L254" s="809">
        <f>396.64*5</f>
        <v>1983.2</v>
      </c>
      <c r="M254" s="714">
        <v>45708.0</v>
      </c>
      <c r="N254" s="715" t="s">
        <v>4775</v>
      </c>
      <c r="O254" s="716" t="s">
        <v>3510</v>
      </c>
      <c r="P254" s="711" t="s">
        <v>2275</v>
      </c>
      <c r="Q254" s="714">
        <v>45708.0</v>
      </c>
      <c r="R254" s="810"/>
      <c r="S254" s="711" t="s">
        <v>4776</v>
      </c>
      <c r="T254" s="718" t="s">
        <v>3512</v>
      </c>
      <c r="U254" s="718" t="s">
        <v>3512</v>
      </c>
      <c r="V254" s="891"/>
      <c r="W254" s="914"/>
      <c r="X254" s="914"/>
      <c r="Y254" s="914"/>
      <c r="Z254" s="914"/>
    </row>
    <row r="255">
      <c r="A255" s="886"/>
      <c r="B255" s="382">
        <v>15850.0</v>
      </c>
      <c r="C255" s="729">
        <v>462349.0</v>
      </c>
      <c r="D255" s="815"/>
      <c r="E255" s="815"/>
      <c r="F255" s="815"/>
      <c r="G255" s="763" t="s">
        <v>4777</v>
      </c>
      <c r="H255" s="745" t="s">
        <v>4778</v>
      </c>
      <c r="I255" s="764">
        <v>4.0</v>
      </c>
      <c r="J255" s="764" t="s">
        <v>4779</v>
      </c>
      <c r="K255" s="745" t="s">
        <v>4780</v>
      </c>
      <c r="L255" s="824">
        <v>5633.88</v>
      </c>
      <c r="M255" s="765">
        <v>45708.0</v>
      </c>
      <c r="N255" s="728" t="s">
        <v>4781</v>
      </c>
      <c r="O255" s="816" t="s">
        <v>4782</v>
      </c>
      <c r="P255" s="764" t="s">
        <v>2278</v>
      </c>
      <c r="Q255" s="765">
        <v>45708.0</v>
      </c>
      <c r="R255" s="766">
        <v>0.0</v>
      </c>
      <c r="S255" s="764" t="s">
        <v>4783</v>
      </c>
      <c r="T255" s="767" t="s">
        <v>3694</v>
      </c>
      <c r="U255" s="767" t="s">
        <v>4570</v>
      </c>
      <c r="V255" s="890" t="s">
        <v>4784</v>
      </c>
      <c r="W255" s="886"/>
      <c r="X255" s="886"/>
      <c r="Y255" s="886"/>
      <c r="Z255" s="886"/>
    </row>
    <row r="256">
      <c r="A256" s="886"/>
      <c r="B256" s="382">
        <v>16002.0</v>
      </c>
      <c r="C256" s="729">
        <v>462350.0</v>
      </c>
      <c r="D256" s="763" t="s">
        <v>1210</v>
      </c>
      <c r="E256" s="763" t="s">
        <v>104</v>
      </c>
      <c r="F256" s="763" t="s">
        <v>2203</v>
      </c>
      <c r="G256" s="815"/>
      <c r="H256" s="745" t="s">
        <v>4785</v>
      </c>
      <c r="I256" s="764">
        <v>20.0</v>
      </c>
      <c r="J256" s="764" t="s">
        <v>4786</v>
      </c>
      <c r="K256" s="745" t="s">
        <v>1076</v>
      </c>
      <c r="L256" s="824">
        <v>749.55</v>
      </c>
      <c r="M256" s="765">
        <v>45708.0</v>
      </c>
      <c r="N256" s="728" t="s">
        <v>4787</v>
      </c>
      <c r="O256" s="729" t="s">
        <v>3532</v>
      </c>
      <c r="P256" s="764" t="s">
        <v>2281</v>
      </c>
      <c r="Q256" s="765">
        <v>45708.0</v>
      </c>
      <c r="R256" s="766">
        <v>0.0</v>
      </c>
      <c r="S256" s="764" t="s">
        <v>4788</v>
      </c>
      <c r="T256" s="767" t="s">
        <v>3512</v>
      </c>
      <c r="U256" s="767" t="s">
        <v>3512</v>
      </c>
      <c r="V256" s="890" t="s">
        <v>4789</v>
      </c>
      <c r="W256" s="886"/>
      <c r="X256" s="886"/>
      <c r="Y256" s="886"/>
      <c r="Z256" s="886"/>
    </row>
    <row r="257">
      <c r="B257" s="379"/>
      <c r="C257" s="704">
        <v>462351.0</v>
      </c>
      <c r="D257" s="780"/>
      <c r="E257" s="780"/>
      <c r="F257" s="780"/>
      <c r="G257" s="780"/>
      <c r="H257" s="781"/>
      <c r="I257" s="782"/>
      <c r="J257" s="782"/>
      <c r="K257" s="781"/>
      <c r="L257" s="783"/>
      <c r="M257" s="787"/>
      <c r="N257" s="827"/>
      <c r="O257" s="786"/>
      <c r="P257" s="782"/>
      <c r="Q257" s="787"/>
      <c r="R257" s="788"/>
      <c r="S257" s="782"/>
      <c r="T257" s="790"/>
      <c r="U257" s="790"/>
      <c r="V257" s="891"/>
    </row>
    <row r="258">
      <c r="B258" s="379"/>
      <c r="C258" s="704">
        <v>460401.0</v>
      </c>
      <c r="D258" s="780"/>
      <c r="E258" s="780"/>
      <c r="F258" s="780"/>
      <c r="G258" s="780"/>
      <c r="H258" s="781"/>
      <c r="I258" s="782"/>
      <c r="J258" s="782"/>
      <c r="K258" s="781"/>
      <c r="L258" s="783"/>
      <c r="M258" s="787"/>
      <c r="N258" s="827"/>
      <c r="O258" s="786"/>
      <c r="P258" s="782"/>
      <c r="Q258" s="787"/>
      <c r="R258" s="788"/>
      <c r="S258" s="782"/>
      <c r="T258" s="790"/>
      <c r="U258" s="790"/>
      <c r="V258" s="891"/>
    </row>
    <row r="259">
      <c r="A259" s="886"/>
      <c r="B259" s="382" t="s">
        <v>4790</v>
      </c>
      <c r="C259" s="729">
        <v>460402.0</v>
      </c>
      <c r="D259" s="763" t="s">
        <v>2283</v>
      </c>
      <c r="E259" s="763" t="s">
        <v>165</v>
      </c>
      <c r="F259" s="763" t="s">
        <v>2284</v>
      </c>
      <c r="G259" s="815"/>
      <c r="H259" s="745" t="s">
        <v>4791</v>
      </c>
      <c r="I259" s="764">
        <v>9.0</v>
      </c>
      <c r="J259" s="764" t="s">
        <v>4792</v>
      </c>
      <c r="K259" s="745" t="s">
        <v>2400</v>
      </c>
      <c r="L259" s="824">
        <v>749.55</v>
      </c>
      <c r="M259" s="765">
        <v>45712.0</v>
      </c>
      <c r="N259" s="728" t="s">
        <v>4793</v>
      </c>
      <c r="O259" s="729" t="s">
        <v>3532</v>
      </c>
      <c r="P259" s="764" t="s">
        <v>2285</v>
      </c>
      <c r="Q259" s="765">
        <v>45712.0</v>
      </c>
      <c r="R259" s="766">
        <v>7.12</v>
      </c>
      <c r="S259" s="764" t="s">
        <v>4794</v>
      </c>
      <c r="T259" s="767" t="s">
        <v>3512</v>
      </c>
      <c r="U259" s="767" t="s">
        <v>3512</v>
      </c>
      <c r="V259" s="893" t="s">
        <v>4795</v>
      </c>
      <c r="W259" s="886"/>
      <c r="X259" s="886"/>
      <c r="Y259" s="886"/>
      <c r="Z259" s="886"/>
    </row>
    <row r="260">
      <c r="B260" s="344" t="s">
        <v>2286</v>
      </c>
      <c r="C260" s="704">
        <v>460403.0</v>
      </c>
      <c r="D260" s="735" t="s">
        <v>4796</v>
      </c>
      <c r="E260" s="735" t="s">
        <v>65</v>
      </c>
      <c r="F260" s="735" t="s">
        <v>1917</v>
      </c>
      <c r="G260" s="780"/>
      <c r="H260" s="736" t="s">
        <v>4797</v>
      </c>
      <c r="I260" s="737">
        <v>10.0</v>
      </c>
      <c r="J260" s="737" t="s">
        <v>4798</v>
      </c>
      <c r="K260" s="736" t="s">
        <v>4799</v>
      </c>
      <c r="L260" s="783">
        <f>7722.89+5633.88+749.55</f>
        <v>14106.32</v>
      </c>
      <c r="M260" s="740">
        <v>45712.0</v>
      </c>
      <c r="N260" s="741" t="s">
        <v>4800</v>
      </c>
      <c r="O260" s="704" t="s">
        <v>4801</v>
      </c>
      <c r="P260" s="737" t="s">
        <v>2289</v>
      </c>
      <c r="Q260" s="740">
        <v>45712.0</v>
      </c>
      <c r="R260" s="788"/>
      <c r="S260" s="737" t="s">
        <v>4802</v>
      </c>
      <c r="T260" s="743" t="s">
        <v>4709</v>
      </c>
      <c r="U260" s="743" t="s">
        <v>4803</v>
      </c>
      <c r="V260" s="891"/>
    </row>
    <row r="261">
      <c r="B261" s="344">
        <v>13628.0</v>
      </c>
      <c r="C261" s="704">
        <v>460404.0</v>
      </c>
      <c r="D261" s="780"/>
      <c r="E261" s="780"/>
      <c r="F261" s="780"/>
      <c r="G261" s="735" t="s">
        <v>128</v>
      </c>
      <c r="H261" s="736" t="s">
        <v>4804</v>
      </c>
      <c r="I261" s="737">
        <v>13.0</v>
      </c>
      <c r="J261" s="737" t="s">
        <v>4805</v>
      </c>
      <c r="K261" s="736" t="s">
        <v>4806</v>
      </c>
      <c r="L261" s="783">
        <f>7722.89/2</f>
        <v>3861.445</v>
      </c>
      <c r="M261" s="740">
        <v>45712.0</v>
      </c>
      <c r="N261" s="741" t="s">
        <v>4807</v>
      </c>
      <c r="O261" s="704" t="s">
        <v>3820</v>
      </c>
      <c r="P261" s="737" t="s">
        <v>2291</v>
      </c>
      <c r="Q261" s="740">
        <v>45712.0</v>
      </c>
      <c r="R261" s="742">
        <v>71.44</v>
      </c>
      <c r="S261" s="737" t="s">
        <v>4808</v>
      </c>
      <c r="T261" s="743" t="s">
        <v>3694</v>
      </c>
      <c r="U261" s="743" t="s">
        <v>4809</v>
      </c>
      <c r="V261" s="891"/>
    </row>
    <row r="262">
      <c r="B262" s="344">
        <v>16664.0</v>
      </c>
      <c r="C262" s="704">
        <v>460405.0</v>
      </c>
      <c r="D262" s="735" t="s">
        <v>4810</v>
      </c>
      <c r="E262" s="735" t="s">
        <v>395</v>
      </c>
      <c r="F262" s="780"/>
      <c r="G262" s="780"/>
      <c r="H262" s="736" t="s">
        <v>4811</v>
      </c>
      <c r="I262" s="737" t="s">
        <v>4812</v>
      </c>
      <c r="J262" s="737" t="s">
        <v>4813</v>
      </c>
      <c r="K262" s="736" t="s">
        <v>2293</v>
      </c>
      <c r="L262" s="783">
        <f>7722.86+749.55</f>
        <v>8472.41</v>
      </c>
      <c r="M262" s="740">
        <v>45712.0</v>
      </c>
      <c r="N262" s="741" t="s">
        <v>4814</v>
      </c>
      <c r="O262" s="704" t="s">
        <v>4815</v>
      </c>
      <c r="P262" s="737" t="s">
        <v>2294</v>
      </c>
      <c r="Q262" s="740">
        <v>45712.0</v>
      </c>
      <c r="R262" s="788"/>
      <c r="S262" s="737" t="s">
        <v>4816</v>
      </c>
      <c r="T262" s="743" t="s">
        <v>4817</v>
      </c>
      <c r="U262" s="743" t="s">
        <v>4818</v>
      </c>
      <c r="V262" s="891"/>
    </row>
    <row r="263">
      <c r="A263" s="914"/>
      <c r="B263" s="707">
        <v>33017.0</v>
      </c>
      <c r="C263" s="716">
        <v>460406.0</v>
      </c>
      <c r="D263" s="709" t="s">
        <v>2295</v>
      </c>
      <c r="E263" s="709" t="s">
        <v>4819</v>
      </c>
      <c r="F263" s="709" t="s">
        <v>4820</v>
      </c>
      <c r="G263" s="776"/>
      <c r="H263" s="862"/>
      <c r="I263" s="777"/>
      <c r="J263" s="711" t="s">
        <v>4821</v>
      </c>
      <c r="K263" s="710" t="s">
        <v>1465</v>
      </c>
      <c r="L263" s="809">
        <f>396.64*5</f>
        <v>1983.2</v>
      </c>
      <c r="M263" s="714">
        <v>45712.0</v>
      </c>
      <c r="N263" s="715" t="s">
        <v>4822</v>
      </c>
      <c r="O263" s="716" t="s">
        <v>3510</v>
      </c>
      <c r="P263" s="711" t="s">
        <v>2298</v>
      </c>
      <c r="Q263" s="714">
        <v>45712.0</v>
      </c>
      <c r="R263" s="717">
        <v>0.0</v>
      </c>
      <c r="S263" s="711" t="s">
        <v>4823</v>
      </c>
      <c r="T263" s="718" t="s">
        <v>3512</v>
      </c>
      <c r="U263" s="718" t="s">
        <v>3512</v>
      </c>
      <c r="V263" s="891"/>
      <c r="W263" s="914"/>
      <c r="X263" s="914"/>
      <c r="Y263" s="914"/>
      <c r="Z263" s="914"/>
    </row>
    <row r="264">
      <c r="A264" s="914"/>
      <c r="B264" s="707">
        <v>33017.0</v>
      </c>
      <c r="C264" s="716">
        <v>460407.0</v>
      </c>
      <c r="D264" s="709" t="s">
        <v>2295</v>
      </c>
      <c r="E264" s="709" t="s">
        <v>4819</v>
      </c>
      <c r="F264" s="709" t="s">
        <v>4820</v>
      </c>
      <c r="G264" s="776"/>
      <c r="H264" s="862"/>
      <c r="I264" s="777"/>
      <c r="J264" s="711" t="s">
        <v>4821</v>
      </c>
      <c r="K264" s="710" t="s">
        <v>2299</v>
      </c>
      <c r="L264" s="809">
        <f>396.64*26</f>
        <v>10312.64</v>
      </c>
      <c r="M264" s="714">
        <v>45712.0</v>
      </c>
      <c r="N264" s="715" t="s">
        <v>4822</v>
      </c>
      <c r="O264" s="716" t="s">
        <v>3510</v>
      </c>
      <c r="P264" s="711" t="s">
        <v>2300</v>
      </c>
      <c r="Q264" s="714">
        <v>45712.0</v>
      </c>
      <c r="R264" s="717">
        <v>0.0</v>
      </c>
      <c r="S264" s="711" t="s">
        <v>4824</v>
      </c>
      <c r="T264" s="718" t="s">
        <v>3512</v>
      </c>
      <c r="U264" s="718" t="s">
        <v>3512</v>
      </c>
      <c r="V264" s="891"/>
      <c r="W264" s="914"/>
      <c r="X264" s="914"/>
      <c r="Y264" s="914"/>
      <c r="Z264" s="914"/>
    </row>
    <row r="265">
      <c r="B265" s="379"/>
      <c r="C265" s="704">
        <v>460408.0</v>
      </c>
      <c r="D265" s="780"/>
      <c r="E265" s="780"/>
      <c r="F265" s="780"/>
      <c r="G265" s="780"/>
      <c r="H265" s="781"/>
      <c r="I265" s="782"/>
      <c r="J265" s="782"/>
      <c r="K265" s="781"/>
      <c r="L265" s="783"/>
      <c r="M265" s="787"/>
      <c r="N265" s="827"/>
      <c r="O265" s="786"/>
      <c r="P265" s="782"/>
      <c r="Q265" s="787"/>
      <c r="R265" s="788"/>
      <c r="S265" s="782"/>
      <c r="T265" s="790"/>
      <c r="U265" s="790"/>
      <c r="V265" s="891"/>
    </row>
    <row r="266">
      <c r="A266" s="917"/>
      <c r="B266" s="918">
        <v>16411.0</v>
      </c>
      <c r="C266" s="919">
        <v>460409.0</v>
      </c>
      <c r="D266" s="921"/>
      <c r="E266" s="921"/>
      <c r="F266" s="921"/>
      <c r="G266" s="922" t="s">
        <v>4825</v>
      </c>
      <c r="H266" s="930" t="s">
        <v>4826</v>
      </c>
      <c r="I266" s="923" t="s">
        <v>4827</v>
      </c>
      <c r="J266" s="923" t="s">
        <v>4828</v>
      </c>
      <c r="K266" s="931" t="s">
        <v>2302</v>
      </c>
      <c r="L266" s="932">
        <f>6121.09+1224.21+857.11</f>
        <v>8202.41</v>
      </c>
      <c r="M266" s="925">
        <v>45712.0</v>
      </c>
      <c r="N266" s="926" t="s">
        <v>4829</v>
      </c>
      <c r="O266" s="919" t="s">
        <v>4830</v>
      </c>
      <c r="P266" s="923" t="s">
        <v>2303</v>
      </c>
      <c r="Q266" s="925">
        <v>45771.0</v>
      </c>
      <c r="R266" s="933">
        <v>0.0</v>
      </c>
      <c r="S266" s="923" t="s">
        <v>4831</v>
      </c>
      <c r="T266" s="928" t="s">
        <v>3512</v>
      </c>
      <c r="U266" s="928" t="s">
        <v>3739</v>
      </c>
      <c r="V266" s="893" t="s">
        <v>4832</v>
      </c>
      <c r="W266" s="917"/>
      <c r="X266" s="917"/>
      <c r="Y266" s="917"/>
      <c r="Z266" s="917"/>
    </row>
    <row r="267">
      <c r="A267" s="886"/>
      <c r="B267" s="382">
        <v>16016.0</v>
      </c>
      <c r="C267" s="729">
        <v>460410.0</v>
      </c>
      <c r="D267" s="763" t="s">
        <v>4833</v>
      </c>
      <c r="E267" s="763" t="s">
        <v>58</v>
      </c>
      <c r="F267" s="763" t="s">
        <v>2304</v>
      </c>
      <c r="G267" s="815"/>
      <c r="H267" s="745" t="s">
        <v>4834</v>
      </c>
      <c r="I267" s="764">
        <v>122.0</v>
      </c>
      <c r="J267" s="764" t="s">
        <v>4835</v>
      </c>
      <c r="K267" s="745" t="s">
        <v>1394</v>
      </c>
      <c r="L267" s="824">
        <v>749.55</v>
      </c>
      <c r="M267" s="765">
        <v>45713.0</v>
      </c>
      <c r="N267" s="728" t="s">
        <v>4836</v>
      </c>
      <c r="O267" s="729" t="s">
        <v>3532</v>
      </c>
      <c r="P267" s="764" t="s">
        <v>2305</v>
      </c>
      <c r="Q267" s="765">
        <v>45713.0</v>
      </c>
      <c r="R267" s="766">
        <v>0.0</v>
      </c>
      <c r="S267" s="764" t="s">
        <v>4837</v>
      </c>
      <c r="T267" s="767" t="s">
        <v>3512</v>
      </c>
      <c r="U267" s="767" t="s">
        <v>3512</v>
      </c>
      <c r="V267" s="890" t="s">
        <v>4838</v>
      </c>
      <c r="W267" s="886"/>
      <c r="X267" s="886"/>
      <c r="Y267" s="886"/>
      <c r="Z267" s="886"/>
    </row>
    <row r="268">
      <c r="A268" s="886"/>
      <c r="B268" s="382">
        <v>16527.0</v>
      </c>
      <c r="C268" s="729">
        <v>460411.0</v>
      </c>
      <c r="D268" s="763" t="s">
        <v>2306</v>
      </c>
      <c r="E268" s="763" t="s">
        <v>2307</v>
      </c>
      <c r="F268" s="763" t="s">
        <v>4839</v>
      </c>
      <c r="G268" s="815"/>
      <c r="H268" s="745" t="s">
        <v>4840</v>
      </c>
      <c r="I268" s="764" t="s">
        <v>4841</v>
      </c>
      <c r="J268" s="764" t="s">
        <v>4842</v>
      </c>
      <c r="K268" s="745" t="s">
        <v>2400</v>
      </c>
      <c r="L268" s="824">
        <v>749.55</v>
      </c>
      <c r="M268" s="765">
        <v>45713.0</v>
      </c>
      <c r="N268" s="728" t="s">
        <v>4843</v>
      </c>
      <c r="O268" s="729" t="s">
        <v>3532</v>
      </c>
      <c r="P268" s="764" t="s">
        <v>2309</v>
      </c>
      <c r="Q268" s="765">
        <v>45713.0</v>
      </c>
      <c r="R268" s="766">
        <v>0.0</v>
      </c>
      <c r="S268" s="764" t="s">
        <v>4844</v>
      </c>
      <c r="T268" s="767" t="s">
        <v>3512</v>
      </c>
      <c r="U268" s="767" t="s">
        <v>3512</v>
      </c>
      <c r="V268" s="890" t="s">
        <v>4845</v>
      </c>
      <c r="W268" s="886"/>
      <c r="X268" s="886"/>
      <c r="Y268" s="886"/>
      <c r="Z268" s="886"/>
    </row>
    <row r="269">
      <c r="B269" s="379"/>
      <c r="C269" s="704">
        <v>460412.0</v>
      </c>
      <c r="D269" s="780"/>
      <c r="E269" s="780"/>
      <c r="F269" s="780"/>
      <c r="G269" s="780"/>
      <c r="H269" s="781"/>
      <c r="I269" s="782"/>
      <c r="J269" s="782"/>
      <c r="K269" s="781"/>
      <c r="L269" s="783"/>
      <c r="M269" s="787"/>
      <c r="N269" s="827"/>
      <c r="O269" s="786"/>
      <c r="P269" s="782"/>
      <c r="Q269" s="787"/>
      <c r="R269" s="788"/>
      <c r="S269" s="782"/>
      <c r="T269" s="790"/>
      <c r="U269" s="790"/>
      <c r="V269" s="891"/>
    </row>
    <row r="270">
      <c r="A270" s="886"/>
      <c r="B270" s="382">
        <v>16482.0</v>
      </c>
      <c r="C270" s="729">
        <v>460413.0</v>
      </c>
      <c r="D270" s="763" t="s">
        <v>2410</v>
      </c>
      <c r="E270" s="763" t="s">
        <v>2311</v>
      </c>
      <c r="F270" s="763" t="s">
        <v>105</v>
      </c>
      <c r="G270" s="815"/>
      <c r="H270" s="745" t="s">
        <v>4846</v>
      </c>
      <c r="I270" s="764">
        <v>13.0</v>
      </c>
      <c r="J270" s="764" t="s">
        <v>4847</v>
      </c>
      <c r="K270" s="745" t="s">
        <v>1394</v>
      </c>
      <c r="L270" s="824">
        <v>749.55</v>
      </c>
      <c r="M270" s="765">
        <v>45693.0</v>
      </c>
      <c r="N270" s="728" t="s">
        <v>4848</v>
      </c>
      <c r="O270" s="729" t="s">
        <v>3532</v>
      </c>
      <c r="P270" s="764" t="s">
        <v>2312</v>
      </c>
      <c r="Q270" s="765">
        <v>45713.0</v>
      </c>
      <c r="R270" s="766">
        <v>10.12</v>
      </c>
      <c r="S270" s="764" t="s">
        <v>4849</v>
      </c>
      <c r="T270" s="767" t="s">
        <v>3512</v>
      </c>
      <c r="U270" s="767" t="s">
        <v>3512</v>
      </c>
      <c r="V270" s="890" t="s">
        <v>4850</v>
      </c>
      <c r="W270" s="886"/>
      <c r="X270" s="886"/>
      <c r="Y270" s="886"/>
      <c r="Z270" s="886"/>
    </row>
    <row r="271">
      <c r="A271" s="894"/>
      <c r="B271" s="749">
        <v>16728.0</v>
      </c>
      <c r="C271" s="758">
        <v>460414.0</v>
      </c>
      <c r="D271" s="751" t="s">
        <v>4851</v>
      </c>
      <c r="E271" s="751" t="s">
        <v>2314</v>
      </c>
      <c r="F271" s="854"/>
      <c r="G271" s="854"/>
      <c r="H271" s="752" t="s">
        <v>4852</v>
      </c>
      <c r="I271" s="753">
        <v>36.0</v>
      </c>
      <c r="J271" s="934"/>
      <c r="K271" s="935"/>
      <c r="L271" s="855"/>
      <c r="M271" s="936"/>
      <c r="N271" s="937"/>
      <c r="O271" s="938"/>
      <c r="P271" s="934"/>
      <c r="Q271" s="936"/>
      <c r="R271" s="856"/>
      <c r="S271" s="934"/>
      <c r="T271" s="939"/>
      <c r="U271" s="939"/>
      <c r="V271" s="891"/>
      <c r="W271" s="894"/>
      <c r="X271" s="894"/>
      <c r="Y271" s="894"/>
      <c r="Z271" s="894"/>
    </row>
    <row r="272">
      <c r="A272" s="886"/>
      <c r="B272" s="382" t="s">
        <v>2317</v>
      </c>
      <c r="C272" s="729">
        <v>460415.0</v>
      </c>
      <c r="D272" s="763" t="s">
        <v>4853</v>
      </c>
      <c r="E272" s="763" t="s">
        <v>174</v>
      </c>
      <c r="F272" s="763" t="s">
        <v>2318</v>
      </c>
      <c r="G272" s="815"/>
      <c r="H272" s="745" t="s">
        <v>4854</v>
      </c>
      <c r="I272" s="833"/>
      <c r="J272" s="764" t="s">
        <v>4855</v>
      </c>
      <c r="K272" s="745" t="s">
        <v>1349</v>
      </c>
      <c r="L272" s="824">
        <v>396.64</v>
      </c>
      <c r="M272" s="765">
        <v>45714.0</v>
      </c>
      <c r="N272" s="728" t="s">
        <v>4856</v>
      </c>
      <c r="O272" s="729" t="s">
        <v>3510</v>
      </c>
      <c r="P272" s="764" t="s">
        <v>2319</v>
      </c>
      <c r="Q272" s="765">
        <v>45714.0</v>
      </c>
      <c r="R272" s="766">
        <v>0.0</v>
      </c>
      <c r="S272" s="764" t="s">
        <v>4857</v>
      </c>
      <c r="T272" s="767" t="s">
        <v>3512</v>
      </c>
      <c r="U272" s="767" t="s">
        <v>3512</v>
      </c>
      <c r="V272" s="891"/>
      <c r="W272" s="886"/>
      <c r="X272" s="886"/>
      <c r="Y272" s="886"/>
      <c r="Z272" s="886"/>
    </row>
    <row r="273">
      <c r="A273" s="894"/>
      <c r="B273" s="749">
        <v>16562.0</v>
      </c>
      <c r="C273" s="758">
        <v>460416.0</v>
      </c>
      <c r="D273" s="751" t="s">
        <v>2320</v>
      </c>
      <c r="E273" s="751" t="s">
        <v>693</v>
      </c>
      <c r="F273" s="751" t="s">
        <v>1817</v>
      </c>
      <c r="G273" s="854"/>
      <c r="H273" s="752" t="s">
        <v>4858</v>
      </c>
      <c r="I273" s="753">
        <v>71.0</v>
      </c>
      <c r="J273" s="753" t="s">
        <v>4859</v>
      </c>
      <c r="K273" s="751" t="s">
        <v>2315</v>
      </c>
      <c r="L273" s="940">
        <f>92.56+749.55</f>
        <v>842.11</v>
      </c>
      <c r="M273" s="756">
        <v>45714.0</v>
      </c>
      <c r="N273" s="757" t="s">
        <v>4860</v>
      </c>
      <c r="O273" s="758" t="s">
        <v>4417</v>
      </c>
      <c r="P273" s="753" t="s">
        <v>2321</v>
      </c>
      <c r="Q273" s="756">
        <v>45714.0</v>
      </c>
      <c r="R273" s="759">
        <v>0.0</v>
      </c>
      <c r="S273" s="753" t="s">
        <v>4861</v>
      </c>
      <c r="T273" s="760" t="s">
        <v>3512</v>
      </c>
      <c r="U273" s="760" t="s">
        <v>3512</v>
      </c>
      <c r="V273" s="891"/>
      <c r="W273" s="894"/>
      <c r="X273" s="894"/>
      <c r="Y273" s="894"/>
      <c r="Z273" s="894"/>
    </row>
    <row r="274">
      <c r="B274" s="344">
        <v>12557.0</v>
      </c>
      <c r="C274" s="704">
        <v>460417.0</v>
      </c>
      <c r="D274" s="780"/>
      <c r="E274" s="780"/>
      <c r="F274" s="780"/>
      <c r="G274" s="735" t="s">
        <v>4862</v>
      </c>
      <c r="H274" s="736" t="s">
        <v>4863</v>
      </c>
      <c r="I274" s="737" t="s">
        <v>4864</v>
      </c>
      <c r="J274" s="737" t="s">
        <v>4865</v>
      </c>
      <c r="K274" s="736" t="s">
        <v>4866</v>
      </c>
      <c r="L274" s="783">
        <f>11771.33+857.19</f>
        <v>12628.52</v>
      </c>
      <c r="M274" s="740">
        <v>45714.0</v>
      </c>
      <c r="N274" s="741" t="s">
        <v>4867</v>
      </c>
      <c r="O274" s="704" t="s">
        <v>4868</v>
      </c>
      <c r="P274" s="737" t="s">
        <v>2324</v>
      </c>
      <c r="Q274" s="740">
        <v>45714.0</v>
      </c>
      <c r="R274" s="742">
        <v>119.97</v>
      </c>
      <c r="S274" s="737" t="s">
        <v>4869</v>
      </c>
      <c r="T274" s="743" t="s">
        <v>4709</v>
      </c>
      <c r="U274" s="743" t="s">
        <v>3818</v>
      </c>
      <c r="V274" s="891"/>
    </row>
    <row r="275">
      <c r="A275" s="886"/>
      <c r="B275" s="382">
        <v>16897.0</v>
      </c>
      <c r="C275" s="729">
        <v>460418.0</v>
      </c>
      <c r="D275" s="815"/>
      <c r="E275" s="815"/>
      <c r="F275" s="815"/>
      <c r="G275" s="763" t="s">
        <v>4870</v>
      </c>
      <c r="H275" s="904" t="s">
        <v>4871</v>
      </c>
      <c r="I275" s="912" t="s">
        <v>4872</v>
      </c>
      <c r="J275" s="764" t="s">
        <v>4159</v>
      </c>
      <c r="K275" s="745" t="s">
        <v>2326</v>
      </c>
      <c r="L275" s="853">
        <f>857.19*45</f>
        <v>38573.55</v>
      </c>
      <c r="M275" s="765">
        <v>45714.0</v>
      </c>
      <c r="N275" s="941" t="s">
        <v>4873</v>
      </c>
      <c r="O275" s="729" t="s">
        <v>3584</v>
      </c>
      <c r="P275" s="764" t="s">
        <v>2327</v>
      </c>
      <c r="Q275" s="765">
        <v>45714.0</v>
      </c>
      <c r="R275" s="766">
        <v>0.0</v>
      </c>
      <c r="S275" s="764" t="s">
        <v>4874</v>
      </c>
      <c r="T275" s="767" t="s">
        <v>3512</v>
      </c>
      <c r="U275" s="767" t="s">
        <v>4218</v>
      </c>
      <c r="V275" s="891"/>
      <c r="W275" s="886"/>
      <c r="X275" s="886"/>
      <c r="Y275" s="886"/>
      <c r="Z275" s="886"/>
    </row>
    <row r="276">
      <c r="A276" s="886"/>
      <c r="B276" s="382">
        <v>16898.0</v>
      </c>
      <c r="C276" s="729">
        <v>460419.0</v>
      </c>
      <c r="D276" s="815"/>
      <c r="E276" s="815"/>
      <c r="F276" s="815"/>
      <c r="G276" s="763" t="s">
        <v>4870</v>
      </c>
      <c r="H276" s="745" t="s">
        <v>4875</v>
      </c>
      <c r="I276" s="912" t="s">
        <v>4876</v>
      </c>
      <c r="J276" s="764" t="s">
        <v>4159</v>
      </c>
      <c r="K276" s="773" t="s">
        <v>4877</v>
      </c>
      <c r="L276" s="853">
        <f>857.19*34</f>
        <v>29144.46</v>
      </c>
      <c r="M276" s="765">
        <v>45714.0</v>
      </c>
      <c r="N276" s="773" t="s">
        <v>4878</v>
      </c>
      <c r="O276" s="729" t="s">
        <v>3584</v>
      </c>
      <c r="P276" s="764" t="s">
        <v>2329</v>
      </c>
      <c r="Q276" s="765">
        <v>45714.0</v>
      </c>
      <c r="R276" s="766">
        <v>0.0</v>
      </c>
      <c r="S276" s="764" t="s">
        <v>4879</v>
      </c>
      <c r="T276" s="767" t="s">
        <v>3512</v>
      </c>
      <c r="U276" s="767" t="s">
        <v>4218</v>
      </c>
      <c r="V276" s="891"/>
      <c r="W276" s="886"/>
      <c r="X276" s="886"/>
      <c r="Y276" s="886"/>
      <c r="Z276" s="886"/>
    </row>
    <row r="277">
      <c r="A277" s="886"/>
      <c r="B277" s="382">
        <v>16245.0</v>
      </c>
      <c r="C277" s="729">
        <v>460420.0</v>
      </c>
      <c r="D277" s="763" t="s">
        <v>2330</v>
      </c>
      <c r="E277" s="763" t="s">
        <v>1588</v>
      </c>
      <c r="F277" s="763" t="s">
        <v>828</v>
      </c>
      <c r="G277" s="815"/>
      <c r="H277" s="745" t="s">
        <v>4880</v>
      </c>
      <c r="I277" s="764" t="s">
        <v>4881</v>
      </c>
      <c r="J277" s="764" t="s">
        <v>4882</v>
      </c>
      <c r="K277" s="745" t="s">
        <v>1394</v>
      </c>
      <c r="L277" s="824">
        <v>749.55</v>
      </c>
      <c r="M277" s="765">
        <v>45715.0</v>
      </c>
      <c r="N277" s="728" t="s">
        <v>4883</v>
      </c>
      <c r="O277" s="729" t="s">
        <v>4574</v>
      </c>
      <c r="P277" s="764" t="s">
        <v>2331</v>
      </c>
      <c r="Q277" s="765">
        <v>45715.0</v>
      </c>
      <c r="R277" s="766">
        <v>10.57</v>
      </c>
      <c r="S277" s="764" t="s">
        <v>4884</v>
      </c>
      <c r="T277" s="767" t="s">
        <v>3512</v>
      </c>
      <c r="U277" s="767" t="s">
        <v>3512</v>
      </c>
      <c r="V277" s="890" t="s">
        <v>4885</v>
      </c>
      <c r="W277" s="886"/>
      <c r="X277" s="886"/>
      <c r="Y277" s="886"/>
      <c r="Z277" s="886"/>
    </row>
    <row r="278">
      <c r="A278" s="894"/>
      <c r="B278" s="749">
        <v>16712.0</v>
      </c>
      <c r="C278" s="758">
        <v>460421.0</v>
      </c>
      <c r="D278" s="751" t="s">
        <v>2333</v>
      </c>
      <c r="E278" s="751" t="s">
        <v>447</v>
      </c>
      <c r="F278" s="751" t="s">
        <v>150</v>
      </c>
      <c r="G278" s="854"/>
      <c r="H278" s="935"/>
      <c r="I278" s="934"/>
      <c r="J278" s="753" t="s">
        <v>4886</v>
      </c>
      <c r="K278" s="752" t="s">
        <v>1349</v>
      </c>
      <c r="L278" s="863">
        <v>396.64</v>
      </c>
      <c r="M278" s="756">
        <v>45715.0</v>
      </c>
      <c r="N278" s="757" t="s">
        <v>4887</v>
      </c>
      <c r="O278" s="758" t="s">
        <v>3510</v>
      </c>
      <c r="P278" s="753" t="s">
        <v>2334</v>
      </c>
      <c r="Q278" s="756">
        <v>45715.0</v>
      </c>
      <c r="R278" s="759">
        <v>0.0</v>
      </c>
      <c r="S278" s="753" t="s">
        <v>4888</v>
      </c>
      <c r="T278" s="760" t="s">
        <v>3512</v>
      </c>
      <c r="U278" s="760" t="s">
        <v>3512</v>
      </c>
      <c r="V278" s="891"/>
      <c r="W278" s="894"/>
      <c r="X278" s="894"/>
      <c r="Y278" s="894"/>
      <c r="Z278" s="894"/>
    </row>
    <row r="279">
      <c r="A279" s="886"/>
      <c r="B279" s="382" t="s">
        <v>2335</v>
      </c>
      <c r="C279" s="729">
        <v>460422.0</v>
      </c>
      <c r="D279" s="763" t="s">
        <v>2336</v>
      </c>
      <c r="E279" s="763" t="s">
        <v>161</v>
      </c>
      <c r="F279" s="763" t="s">
        <v>2337</v>
      </c>
      <c r="G279" s="815"/>
      <c r="H279" s="745" t="s">
        <v>4889</v>
      </c>
      <c r="I279" s="833"/>
      <c r="J279" s="764" t="s">
        <v>4890</v>
      </c>
      <c r="K279" s="745" t="s">
        <v>1349</v>
      </c>
      <c r="L279" s="824">
        <v>396.64</v>
      </c>
      <c r="M279" s="765">
        <v>45715.0</v>
      </c>
      <c r="N279" s="728" t="s">
        <v>4891</v>
      </c>
      <c r="O279" s="729" t="s">
        <v>3510</v>
      </c>
      <c r="P279" s="764" t="s">
        <v>2338</v>
      </c>
      <c r="Q279" s="765">
        <v>45715.0</v>
      </c>
      <c r="R279" s="766">
        <v>0.0</v>
      </c>
      <c r="S279" s="764" t="s">
        <v>4892</v>
      </c>
      <c r="T279" s="767" t="s">
        <v>3512</v>
      </c>
      <c r="U279" s="767" t="s">
        <v>3512</v>
      </c>
      <c r="V279" s="891"/>
      <c r="W279" s="886"/>
      <c r="X279" s="886"/>
      <c r="Y279" s="886"/>
      <c r="Z279" s="886"/>
    </row>
    <row r="280">
      <c r="A280" s="886"/>
      <c r="B280" s="382">
        <v>16833.0</v>
      </c>
      <c r="C280" s="729">
        <v>460423.0</v>
      </c>
      <c r="D280" s="763" t="s">
        <v>2339</v>
      </c>
      <c r="E280" s="763" t="s">
        <v>174</v>
      </c>
      <c r="F280" s="763" t="s">
        <v>828</v>
      </c>
      <c r="G280" s="815"/>
      <c r="H280" s="745" t="s">
        <v>4893</v>
      </c>
      <c r="I280" s="764">
        <v>226.0</v>
      </c>
      <c r="J280" s="764" t="s">
        <v>4894</v>
      </c>
      <c r="K280" s="745" t="s">
        <v>4895</v>
      </c>
      <c r="L280" s="853">
        <f>749.55+987.9</f>
        <v>1737.45</v>
      </c>
      <c r="M280" s="765">
        <v>45715.0</v>
      </c>
      <c r="N280" s="728" t="s">
        <v>4896</v>
      </c>
      <c r="O280" s="729" t="s">
        <v>4574</v>
      </c>
      <c r="P280" s="764" t="s">
        <v>2341</v>
      </c>
      <c r="Q280" s="765">
        <v>45715.0</v>
      </c>
      <c r="R280" s="766">
        <v>0.0</v>
      </c>
      <c r="S280" s="764" t="s">
        <v>4897</v>
      </c>
      <c r="T280" s="767" t="s">
        <v>3512</v>
      </c>
      <c r="U280" s="767" t="s">
        <v>3512</v>
      </c>
      <c r="V280" s="890" t="s">
        <v>4898</v>
      </c>
      <c r="W280" s="886"/>
      <c r="X280" s="886"/>
      <c r="Y280" s="886"/>
      <c r="Z280" s="886"/>
    </row>
    <row r="281">
      <c r="B281" s="379"/>
      <c r="C281" s="704">
        <v>460424.0</v>
      </c>
      <c r="D281" s="780"/>
      <c r="E281" s="780"/>
      <c r="F281" s="780"/>
      <c r="G281" s="780"/>
      <c r="H281" s="781"/>
      <c r="I281" s="782"/>
      <c r="J281" s="782"/>
      <c r="K281" s="781"/>
      <c r="L281" s="783"/>
      <c r="M281" s="787"/>
      <c r="N281" s="827"/>
      <c r="O281" s="786"/>
      <c r="P281" s="782"/>
      <c r="Q281" s="787"/>
      <c r="R281" s="788"/>
      <c r="S281" s="782"/>
      <c r="T281" s="790"/>
      <c r="U281" s="790"/>
      <c r="V281" s="891"/>
    </row>
    <row r="282">
      <c r="A282" s="886"/>
      <c r="B282" s="382">
        <v>169905.0</v>
      </c>
      <c r="C282" s="729">
        <v>460425.0</v>
      </c>
      <c r="D282" s="763" t="s">
        <v>1577</v>
      </c>
      <c r="E282" s="763" t="s">
        <v>105</v>
      </c>
      <c r="F282" s="763" t="s">
        <v>1330</v>
      </c>
      <c r="G282" s="815"/>
      <c r="H282" s="899"/>
      <c r="I282" s="833"/>
      <c r="J282" s="912" t="s">
        <v>4899</v>
      </c>
      <c r="K282" s="832" t="s">
        <v>2343</v>
      </c>
      <c r="L282" s="824">
        <v>984.76</v>
      </c>
      <c r="M282" s="765">
        <v>45715.0</v>
      </c>
      <c r="N282" s="728" t="s">
        <v>4900</v>
      </c>
      <c r="O282" s="729" t="s">
        <v>4901</v>
      </c>
      <c r="P282" s="764" t="s">
        <v>2344</v>
      </c>
      <c r="Q282" s="765">
        <v>45715.0</v>
      </c>
      <c r="R282" s="766">
        <v>0.0</v>
      </c>
      <c r="S282" s="764" t="s">
        <v>4902</v>
      </c>
      <c r="T282" s="767" t="s">
        <v>3512</v>
      </c>
      <c r="U282" s="767" t="s">
        <v>3512</v>
      </c>
      <c r="V282" s="890" t="s">
        <v>4903</v>
      </c>
      <c r="W282" s="886"/>
      <c r="X282" s="886"/>
      <c r="Y282" s="886"/>
      <c r="Z282" s="886"/>
    </row>
    <row r="283">
      <c r="A283" s="942"/>
      <c r="B283" s="427">
        <v>16054.0</v>
      </c>
      <c r="C283" s="943">
        <v>460426.0</v>
      </c>
      <c r="D283" s="944" t="s">
        <v>2345</v>
      </c>
      <c r="E283" s="944" t="s">
        <v>2346</v>
      </c>
      <c r="F283" s="944" t="s">
        <v>99</v>
      </c>
      <c r="G283" s="945"/>
      <c r="H283" s="946" t="s">
        <v>4566</v>
      </c>
      <c r="I283" s="947">
        <v>79.0</v>
      </c>
      <c r="J283" s="947" t="s">
        <v>3950</v>
      </c>
      <c r="K283" s="946" t="s">
        <v>1804</v>
      </c>
      <c r="L283" s="948">
        <v>857.19</v>
      </c>
      <c r="M283" s="949">
        <v>45715.0</v>
      </c>
      <c r="N283" s="950" t="s">
        <v>4904</v>
      </c>
      <c r="O283" s="943" t="s">
        <v>3584</v>
      </c>
      <c r="P283" s="947" t="s">
        <v>2347</v>
      </c>
      <c r="Q283" s="949">
        <v>45715.0</v>
      </c>
      <c r="R283" s="951">
        <v>0.0</v>
      </c>
      <c r="S283" s="947" t="s">
        <v>4905</v>
      </c>
      <c r="T283" s="952" t="s">
        <v>3512</v>
      </c>
      <c r="U283" s="952" t="s">
        <v>3940</v>
      </c>
      <c r="V283" s="893" t="s">
        <v>4592</v>
      </c>
      <c r="W283" s="942"/>
      <c r="X283" s="942"/>
      <c r="Y283" s="942"/>
      <c r="Z283" s="942"/>
    </row>
    <row r="284">
      <c r="A284" s="886"/>
      <c r="B284" s="382">
        <v>16741.0</v>
      </c>
      <c r="C284" s="729">
        <v>460427.0</v>
      </c>
      <c r="D284" s="763" t="s">
        <v>2348</v>
      </c>
      <c r="E284" s="763" t="s">
        <v>2349</v>
      </c>
      <c r="F284" s="763" t="s">
        <v>165</v>
      </c>
      <c r="G284" s="815"/>
      <c r="H284" s="745" t="s">
        <v>4906</v>
      </c>
      <c r="I284" s="764" t="s">
        <v>4907</v>
      </c>
      <c r="J284" s="764" t="s">
        <v>4908</v>
      </c>
      <c r="K284" s="745" t="s">
        <v>4909</v>
      </c>
      <c r="L284" s="853">
        <f>3861.45*4+857.19</f>
        <v>16302.99</v>
      </c>
      <c r="M284" s="765">
        <v>45715.0</v>
      </c>
      <c r="N284" s="728" t="s">
        <v>4910</v>
      </c>
      <c r="O284" s="729" t="s">
        <v>4725</v>
      </c>
      <c r="P284" s="764" t="s">
        <v>2351</v>
      </c>
      <c r="Q284" s="765">
        <v>45716.0</v>
      </c>
      <c r="R284" s="766">
        <v>0.0</v>
      </c>
      <c r="S284" s="764" t="s">
        <v>4911</v>
      </c>
      <c r="T284" s="767" t="s">
        <v>3512</v>
      </c>
      <c r="U284" s="767" t="s">
        <v>4809</v>
      </c>
      <c r="V284" s="890" t="s">
        <v>4912</v>
      </c>
      <c r="W284" s="886"/>
      <c r="X284" s="886"/>
      <c r="Y284" s="886"/>
      <c r="Z284" s="886"/>
    </row>
    <row r="285">
      <c r="B285" s="379"/>
      <c r="C285" s="704">
        <v>460428.0</v>
      </c>
      <c r="D285" s="780"/>
      <c r="E285" s="780"/>
      <c r="F285" s="780"/>
      <c r="G285" s="780"/>
      <c r="H285" s="781"/>
      <c r="I285" s="782"/>
      <c r="J285" s="782"/>
      <c r="K285" s="781"/>
      <c r="L285" s="783"/>
      <c r="M285" s="787"/>
      <c r="N285" s="827"/>
      <c r="O285" s="786"/>
      <c r="P285" s="782"/>
      <c r="Q285" s="787"/>
      <c r="R285" s="788"/>
      <c r="S285" s="782"/>
      <c r="T285" s="790"/>
      <c r="U285" s="790"/>
      <c r="V285" s="891"/>
    </row>
    <row r="286">
      <c r="A286" s="886"/>
      <c r="B286" s="382" t="s">
        <v>4913</v>
      </c>
      <c r="C286" s="729">
        <v>460429.0</v>
      </c>
      <c r="D286" s="763" t="s">
        <v>586</v>
      </c>
      <c r="E286" s="763" t="s">
        <v>174</v>
      </c>
      <c r="F286" s="763" t="s">
        <v>174</v>
      </c>
      <c r="G286" s="815"/>
      <c r="H286" s="916" t="s">
        <v>4914</v>
      </c>
      <c r="I286" s="106"/>
      <c r="J286" s="107"/>
      <c r="K286" s="745" t="s">
        <v>1349</v>
      </c>
      <c r="L286" s="824">
        <v>396.64</v>
      </c>
      <c r="M286" s="765">
        <v>45715.0</v>
      </c>
      <c r="N286" s="728" t="s">
        <v>4915</v>
      </c>
      <c r="O286" s="729" t="s">
        <v>3510</v>
      </c>
      <c r="P286" s="764" t="s">
        <v>2353</v>
      </c>
      <c r="Q286" s="765">
        <v>45715.0</v>
      </c>
      <c r="R286" s="766">
        <v>3.77</v>
      </c>
      <c r="S286" s="764" t="s">
        <v>4916</v>
      </c>
      <c r="T286" s="767" t="s">
        <v>3512</v>
      </c>
      <c r="U286" s="767" t="s">
        <v>3512</v>
      </c>
      <c r="V286" s="891"/>
      <c r="W286" s="886"/>
      <c r="X286" s="886"/>
      <c r="Y286" s="886"/>
      <c r="Z286" s="886"/>
    </row>
    <row r="287">
      <c r="A287" s="886"/>
      <c r="B287" s="382">
        <v>16018.0</v>
      </c>
      <c r="C287" s="729">
        <v>460430.0</v>
      </c>
      <c r="D287" s="763" t="s">
        <v>4917</v>
      </c>
      <c r="E287" s="815"/>
      <c r="F287" s="815"/>
      <c r="G287" s="815"/>
      <c r="H287" s="929" t="s">
        <v>4918</v>
      </c>
      <c r="I287" s="107"/>
      <c r="J287" s="953" t="s">
        <v>4919</v>
      </c>
      <c r="K287" s="745" t="s">
        <v>1432</v>
      </c>
      <c r="L287" s="824">
        <v>209.27</v>
      </c>
      <c r="M287" s="765">
        <v>45715.0</v>
      </c>
      <c r="N287" s="728" t="s">
        <v>4920</v>
      </c>
      <c r="O287" s="729" t="s">
        <v>3595</v>
      </c>
      <c r="P287" s="764" t="s">
        <v>2356</v>
      </c>
      <c r="Q287" s="765">
        <v>45715.0</v>
      </c>
      <c r="R287" s="766">
        <v>0.0</v>
      </c>
      <c r="S287" s="764" t="s">
        <v>4921</v>
      </c>
      <c r="T287" s="767" t="s">
        <v>3512</v>
      </c>
      <c r="U287" s="767" t="s">
        <v>3512</v>
      </c>
      <c r="V287" s="890" t="s">
        <v>4922</v>
      </c>
      <c r="W287" s="886"/>
      <c r="X287" s="886"/>
      <c r="Y287" s="886"/>
      <c r="Z287" s="886"/>
    </row>
    <row r="288">
      <c r="A288" s="886"/>
      <c r="B288" s="382">
        <v>16019.0</v>
      </c>
      <c r="C288" s="729">
        <v>460431.0</v>
      </c>
      <c r="D288" s="763" t="s">
        <v>4917</v>
      </c>
      <c r="E288" s="815"/>
      <c r="F288" s="815"/>
      <c r="G288" s="815"/>
      <c r="H288" s="745" t="s">
        <v>4923</v>
      </c>
      <c r="I288" s="764">
        <v>6.0</v>
      </c>
      <c r="J288" s="764" t="s">
        <v>4924</v>
      </c>
      <c r="K288" s="745" t="s">
        <v>1394</v>
      </c>
      <c r="L288" s="824">
        <v>749.55</v>
      </c>
      <c r="M288" s="765">
        <v>45715.0</v>
      </c>
      <c r="N288" s="728" t="s">
        <v>4925</v>
      </c>
      <c r="O288" s="729" t="s">
        <v>3532</v>
      </c>
      <c r="P288" s="764" t="s">
        <v>2357</v>
      </c>
      <c r="Q288" s="765">
        <v>45715.0</v>
      </c>
      <c r="R288" s="766">
        <v>9.11</v>
      </c>
      <c r="S288" s="764" t="s">
        <v>4926</v>
      </c>
      <c r="T288" s="767" t="s">
        <v>3512</v>
      </c>
      <c r="U288" s="767" t="s">
        <v>3512</v>
      </c>
      <c r="V288" s="890" t="s">
        <v>4927</v>
      </c>
      <c r="W288" s="886"/>
      <c r="X288" s="886"/>
      <c r="Y288" s="886"/>
      <c r="Z288" s="886"/>
    </row>
    <row r="289">
      <c r="A289" s="886"/>
      <c r="B289" s="382">
        <v>16832.0</v>
      </c>
      <c r="C289" s="729">
        <v>460432.0</v>
      </c>
      <c r="D289" s="763" t="s">
        <v>4928</v>
      </c>
      <c r="E289" s="763" t="s">
        <v>2359</v>
      </c>
      <c r="F289" s="815"/>
      <c r="G289" s="815"/>
      <c r="H289" s="745" t="s">
        <v>4929</v>
      </c>
      <c r="I289" s="764">
        <v>6.0</v>
      </c>
      <c r="J289" s="764" t="s">
        <v>4930</v>
      </c>
      <c r="K289" s="745" t="s">
        <v>1394</v>
      </c>
      <c r="L289" s="824">
        <v>749.55</v>
      </c>
      <c r="M289" s="765">
        <v>45715.0</v>
      </c>
      <c r="N289" s="728" t="s">
        <v>4931</v>
      </c>
      <c r="O289" s="729" t="s">
        <v>3532</v>
      </c>
      <c r="P289" s="764" t="s">
        <v>2360</v>
      </c>
      <c r="Q289" s="765">
        <v>45715.0</v>
      </c>
      <c r="R289" s="766">
        <v>0.0</v>
      </c>
      <c r="S289" s="764" t="s">
        <v>4932</v>
      </c>
      <c r="T289" s="767" t="s">
        <v>3512</v>
      </c>
      <c r="U289" s="767" t="s">
        <v>3512</v>
      </c>
      <c r="V289" s="890" t="s">
        <v>4933</v>
      </c>
      <c r="W289" s="886"/>
      <c r="X289" s="886"/>
      <c r="Y289" s="886"/>
      <c r="Z289" s="886"/>
    </row>
    <row r="290">
      <c r="A290" s="894"/>
      <c r="B290" s="749">
        <v>16488.0</v>
      </c>
      <c r="C290" s="758">
        <v>460433.0</v>
      </c>
      <c r="D290" s="751" t="s">
        <v>2361</v>
      </c>
      <c r="E290" s="751" t="s">
        <v>1498</v>
      </c>
      <c r="F290" s="751" t="s">
        <v>338</v>
      </c>
      <c r="G290" s="854"/>
      <c r="H290" s="752" t="s">
        <v>4934</v>
      </c>
      <c r="I290" s="753">
        <v>2.0</v>
      </c>
      <c r="J290" s="753" t="s">
        <v>4531</v>
      </c>
      <c r="K290" s="752" t="s">
        <v>1434</v>
      </c>
      <c r="L290" s="863">
        <v>809.31</v>
      </c>
      <c r="M290" s="756">
        <v>45715.0</v>
      </c>
      <c r="N290" s="757" t="s">
        <v>4935</v>
      </c>
      <c r="O290" s="758" t="s">
        <v>3598</v>
      </c>
      <c r="P290" s="753" t="s">
        <v>2362</v>
      </c>
      <c r="Q290" s="756">
        <v>45715.0</v>
      </c>
      <c r="R290" s="759">
        <v>0.0</v>
      </c>
      <c r="S290" s="753" t="s">
        <v>4936</v>
      </c>
      <c r="T290" s="760" t="s">
        <v>3512</v>
      </c>
      <c r="U290" s="760" t="s">
        <v>3512</v>
      </c>
      <c r="V290" s="891"/>
      <c r="W290" s="894"/>
      <c r="X290" s="894"/>
      <c r="Y290" s="894"/>
      <c r="Z290" s="894"/>
    </row>
    <row r="291" ht="24.75" customHeight="1">
      <c r="A291" s="894"/>
      <c r="B291" s="749">
        <v>16487.0</v>
      </c>
      <c r="C291" s="758">
        <v>460434.0</v>
      </c>
      <c r="D291" s="751" t="s">
        <v>2361</v>
      </c>
      <c r="E291" s="751" t="s">
        <v>1498</v>
      </c>
      <c r="F291" s="751" t="s">
        <v>338</v>
      </c>
      <c r="G291" s="854"/>
      <c r="H291" s="752" t="s">
        <v>4934</v>
      </c>
      <c r="I291" s="753">
        <v>2.0</v>
      </c>
      <c r="J291" s="753" t="s">
        <v>4531</v>
      </c>
      <c r="K291" s="752" t="s">
        <v>1434</v>
      </c>
      <c r="L291" s="863">
        <v>809.31</v>
      </c>
      <c r="M291" s="756">
        <v>45715.0</v>
      </c>
      <c r="N291" s="757" t="s">
        <v>4937</v>
      </c>
      <c r="O291" s="758" t="s">
        <v>3598</v>
      </c>
      <c r="P291" s="753" t="s">
        <v>2363</v>
      </c>
      <c r="Q291" s="756">
        <v>45715.0</v>
      </c>
      <c r="R291" s="759">
        <v>0.0</v>
      </c>
      <c r="S291" s="753" t="s">
        <v>4938</v>
      </c>
      <c r="T291" s="760" t="s">
        <v>3512</v>
      </c>
      <c r="U291" s="760" t="s">
        <v>3512</v>
      </c>
      <c r="V291" s="891"/>
      <c r="W291" s="894"/>
      <c r="X291" s="894"/>
      <c r="Y291" s="894"/>
      <c r="Z291" s="894"/>
    </row>
    <row r="292">
      <c r="A292" s="894"/>
      <c r="B292" s="749">
        <v>16486.0</v>
      </c>
      <c r="C292" s="758">
        <v>460435.0</v>
      </c>
      <c r="D292" s="751" t="s">
        <v>2361</v>
      </c>
      <c r="E292" s="751" t="s">
        <v>1498</v>
      </c>
      <c r="F292" s="751" t="s">
        <v>338</v>
      </c>
      <c r="G292" s="854"/>
      <c r="H292" s="752" t="s">
        <v>4934</v>
      </c>
      <c r="I292" s="753">
        <v>2.0</v>
      </c>
      <c r="J292" s="753" t="s">
        <v>4531</v>
      </c>
      <c r="K292" s="752" t="s">
        <v>1434</v>
      </c>
      <c r="L292" s="863">
        <v>809.31</v>
      </c>
      <c r="M292" s="756">
        <v>45715.0</v>
      </c>
      <c r="N292" s="757" t="s">
        <v>4939</v>
      </c>
      <c r="O292" s="758" t="s">
        <v>3598</v>
      </c>
      <c r="P292" s="753" t="s">
        <v>2364</v>
      </c>
      <c r="Q292" s="756">
        <v>45715.0</v>
      </c>
      <c r="R292" s="759">
        <v>0.0</v>
      </c>
      <c r="S292" s="753" t="s">
        <v>4940</v>
      </c>
      <c r="T292" s="760" t="s">
        <v>3512</v>
      </c>
      <c r="U292" s="760" t="s">
        <v>3512</v>
      </c>
      <c r="V292" s="891"/>
      <c r="W292" s="894"/>
      <c r="X292" s="894"/>
      <c r="Y292" s="894"/>
      <c r="Z292" s="894"/>
    </row>
    <row r="293">
      <c r="A293" s="894"/>
      <c r="B293" s="749">
        <v>16560.0</v>
      </c>
      <c r="C293" s="758">
        <v>460436.0</v>
      </c>
      <c r="D293" s="751" t="s">
        <v>2365</v>
      </c>
      <c r="E293" s="751" t="s">
        <v>634</v>
      </c>
      <c r="F293" s="751" t="s">
        <v>1617</v>
      </c>
      <c r="G293" s="854"/>
      <c r="H293" s="752" t="s">
        <v>4941</v>
      </c>
      <c r="I293" s="753">
        <v>99.0</v>
      </c>
      <c r="J293" s="753" t="s">
        <v>4942</v>
      </c>
      <c r="K293" s="752" t="s">
        <v>1434</v>
      </c>
      <c r="L293" s="863">
        <v>809.31</v>
      </c>
      <c r="M293" s="756">
        <v>45715.0</v>
      </c>
      <c r="N293" s="757" t="s">
        <v>4943</v>
      </c>
      <c r="O293" s="758" t="s">
        <v>3598</v>
      </c>
      <c r="P293" s="753" t="s">
        <v>2366</v>
      </c>
      <c r="Q293" s="756">
        <v>45715.0</v>
      </c>
      <c r="R293" s="759">
        <v>0.0</v>
      </c>
      <c r="S293" s="753" t="s">
        <v>4944</v>
      </c>
      <c r="T293" s="760" t="s">
        <v>3512</v>
      </c>
      <c r="U293" s="760" t="s">
        <v>3512</v>
      </c>
      <c r="V293" s="891"/>
      <c r="W293" s="894"/>
      <c r="X293" s="894"/>
      <c r="Y293" s="894"/>
      <c r="Z293" s="894"/>
    </row>
    <row r="294">
      <c r="A294" s="894"/>
      <c r="B294" s="749">
        <v>16561.0</v>
      </c>
      <c r="C294" s="758">
        <v>460437.0</v>
      </c>
      <c r="D294" s="751" t="s">
        <v>2367</v>
      </c>
      <c r="E294" s="751" t="s">
        <v>561</v>
      </c>
      <c r="F294" s="751" t="s">
        <v>4945</v>
      </c>
      <c r="G294" s="854"/>
      <c r="H294" s="752" t="s">
        <v>4946</v>
      </c>
      <c r="I294" s="753" t="s">
        <v>4947</v>
      </c>
      <c r="J294" s="753" t="s">
        <v>4948</v>
      </c>
      <c r="K294" s="752" t="s">
        <v>1434</v>
      </c>
      <c r="L294" s="863">
        <v>809.31</v>
      </c>
      <c r="M294" s="756">
        <v>45715.0</v>
      </c>
      <c r="N294" s="757" t="s">
        <v>4949</v>
      </c>
      <c r="O294" s="758" t="s">
        <v>3598</v>
      </c>
      <c r="P294" s="753" t="s">
        <v>2368</v>
      </c>
      <c r="Q294" s="756">
        <v>45715.0</v>
      </c>
      <c r="R294" s="759">
        <v>0.0</v>
      </c>
      <c r="S294" s="753" t="s">
        <v>4950</v>
      </c>
      <c r="T294" s="760" t="s">
        <v>3512</v>
      </c>
      <c r="U294" s="760" t="s">
        <v>3512</v>
      </c>
      <c r="V294" s="891"/>
      <c r="W294" s="894"/>
      <c r="X294" s="894"/>
      <c r="Y294" s="894"/>
      <c r="Z294" s="894"/>
    </row>
    <row r="295">
      <c r="B295" s="379"/>
      <c r="C295" s="704">
        <v>460438.0</v>
      </c>
      <c r="D295" s="780"/>
      <c r="E295" s="780"/>
      <c r="F295" s="780"/>
      <c r="G295" s="780"/>
      <c r="H295" s="781"/>
      <c r="I295" s="782"/>
      <c r="J295" s="782"/>
      <c r="K295" s="781"/>
      <c r="L295" s="783"/>
      <c r="M295" s="787"/>
      <c r="N295" s="827"/>
      <c r="O295" s="786"/>
      <c r="P295" s="782"/>
      <c r="Q295" s="787"/>
      <c r="R295" s="788"/>
      <c r="S295" s="782"/>
      <c r="T295" s="790"/>
      <c r="U295" s="790"/>
      <c r="V295" s="891"/>
    </row>
    <row r="296">
      <c r="A296" s="886"/>
      <c r="B296" s="382" t="s">
        <v>2369</v>
      </c>
      <c r="C296" s="729">
        <v>460439.0</v>
      </c>
      <c r="D296" s="763" t="s">
        <v>2141</v>
      </c>
      <c r="E296" s="763" t="s">
        <v>2371</v>
      </c>
      <c r="F296" s="763" t="s">
        <v>2372</v>
      </c>
      <c r="G296" s="815"/>
      <c r="H296" s="899"/>
      <c r="I296" s="833"/>
      <c r="J296" s="764" t="s">
        <v>4951</v>
      </c>
      <c r="K296" s="745" t="s">
        <v>1362</v>
      </c>
      <c r="L296" s="853">
        <f>396.64*2</f>
        <v>793.28</v>
      </c>
      <c r="M296" s="765">
        <v>45716.0</v>
      </c>
      <c r="N296" s="728" t="s">
        <v>4952</v>
      </c>
      <c r="O296" s="729" t="s">
        <v>4953</v>
      </c>
      <c r="P296" s="764" t="s">
        <v>2373</v>
      </c>
      <c r="Q296" s="765">
        <v>45716.0</v>
      </c>
      <c r="R296" s="766">
        <v>0.0</v>
      </c>
      <c r="S296" s="764" t="s">
        <v>4954</v>
      </c>
      <c r="T296" s="767" t="s">
        <v>3512</v>
      </c>
      <c r="U296" s="767" t="s">
        <v>3512</v>
      </c>
      <c r="V296" s="891"/>
      <c r="W296" s="886"/>
      <c r="X296" s="886"/>
      <c r="Y296" s="886"/>
      <c r="Z296" s="886"/>
    </row>
    <row r="297">
      <c r="A297" s="886"/>
      <c r="B297" s="382">
        <v>16548.0</v>
      </c>
      <c r="C297" s="729">
        <v>460440.0</v>
      </c>
      <c r="D297" s="763" t="s">
        <v>2374</v>
      </c>
      <c r="E297" s="763" t="s">
        <v>198</v>
      </c>
      <c r="F297" s="763" t="s">
        <v>230</v>
      </c>
      <c r="G297" s="815"/>
      <c r="H297" s="745" t="s">
        <v>4955</v>
      </c>
      <c r="I297" s="764">
        <v>9.0</v>
      </c>
      <c r="J297" s="764" t="s">
        <v>3722</v>
      </c>
      <c r="K297" s="745" t="s">
        <v>1394</v>
      </c>
      <c r="L297" s="824">
        <v>749.55</v>
      </c>
      <c r="M297" s="765">
        <v>45716.0</v>
      </c>
      <c r="N297" s="728" t="s">
        <v>4956</v>
      </c>
      <c r="O297" s="729" t="s">
        <v>3532</v>
      </c>
      <c r="P297" s="764" t="s">
        <v>2375</v>
      </c>
      <c r="Q297" s="765">
        <v>45716.0</v>
      </c>
      <c r="R297" s="766">
        <v>0.0</v>
      </c>
      <c r="S297" s="764" t="s">
        <v>4957</v>
      </c>
      <c r="T297" s="767" t="s">
        <v>3512</v>
      </c>
      <c r="U297" s="767" t="s">
        <v>3512</v>
      </c>
      <c r="V297" s="890" t="s">
        <v>4958</v>
      </c>
      <c r="W297" s="886"/>
      <c r="X297" s="886"/>
      <c r="Y297" s="886"/>
      <c r="Z297" s="886"/>
    </row>
    <row r="298">
      <c r="A298" s="886"/>
      <c r="B298" s="382">
        <v>16787.0</v>
      </c>
      <c r="C298" s="729">
        <v>460441.0</v>
      </c>
      <c r="D298" s="763" t="s">
        <v>71</v>
      </c>
      <c r="E298" s="763" t="s">
        <v>570</v>
      </c>
      <c r="F298" s="815"/>
      <c r="G298" s="815"/>
      <c r="H298" s="745" t="s">
        <v>4959</v>
      </c>
      <c r="I298" s="764" t="s">
        <v>4960</v>
      </c>
      <c r="J298" s="764" t="s">
        <v>4531</v>
      </c>
      <c r="K298" s="745" t="s">
        <v>1434</v>
      </c>
      <c r="L298" s="824">
        <v>809.31</v>
      </c>
      <c r="M298" s="765">
        <v>45716.0</v>
      </c>
      <c r="N298" s="888" t="s">
        <v>4961</v>
      </c>
      <c r="O298" s="729" t="s">
        <v>3598</v>
      </c>
      <c r="P298" s="764" t="s">
        <v>2376</v>
      </c>
      <c r="Q298" s="765">
        <v>45716.0</v>
      </c>
      <c r="R298" s="766">
        <v>0.0</v>
      </c>
      <c r="S298" s="764" t="s">
        <v>4962</v>
      </c>
      <c r="T298" s="767" t="s">
        <v>3512</v>
      </c>
      <c r="U298" s="767" t="s">
        <v>3512</v>
      </c>
      <c r="V298" s="890" t="s">
        <v>4963</v>
      </c>
      <c r="W298" s="886"/>
      <c r="X298" s="886"/>
      <c r="Y298" s="886"/>
      <c r="Z298" s="886"/>
    </row>
    <row r="299">
      <c r="A299" s="886"/>
      <c r="B299" s="382" t="s">
        <v>2014</v>
      </c>
      <c r="C299" s="729">
        <v>460442.0</v>
      </c>
      <c r="D299" s="815"/>
      <c r="E299" s="815"/>
      <c r="F299" s="815"/>
      <c r="G299" s="763" t="s">
        <v>4964</v>
      </c>
      <c r="H299" s="916" t="s">
        <v>4965</v>
      </c>
      <c r="I299" s="106"/>
      <c r="J299" s="107"/>
      <c r="K299" s="745" t="s">
        <v>4966</v>
      </c>
      <c r="L299" s="824">
        <v>9487.6</v>
      </c>
      <c r="M299" s="765">
        <v>45716.0</v>
      </c>
      <c r="N299" s="888" t="s">
        <v>4967</v>
      </c>
      <c r="O299" s="729" t="s">
        <v>4968</v>
      </c>
      <c r="P299" s="764" t="s">
        <v>2379</v>
      </c>
      <c r="Q299" s="765">
        <v>45691.0</v>
      </c>
      <c r="R299" s="766">
        <v>0.0</v>
      </c>
      <c r="S299" s="764" t="s">
        <v>4969</v>
      </c>
      <c r="T299" s="767" t="s">
        <v>3512</v>
      </c>
      <c r="U299" s="767" t="s">
        <v>3512</v>
      </c>
      <c r="V299" s="890" t="s">
        <v>4970</v>
      </c>
      <c r="W299" s="886"/>
      <c r="X299" s="886"/>
      <c r="Y299" s="886"/>
      <c r="Z299" s="886"/>
    </row>
    <row r="300">
      <c r="A300" s="886"/>
      <c r="B300" s="382">
        <v>16714.0</v>
      </c>
      <c r="C300" s="729">
        <v>460443.0</v>
      </c>
      <c r="D300" s="763" t="s">
        <v>2380</v>
      </c>
      <c r="E300" s="763" t="s">
        <v>655</v>
      </c>
      <c r="F300" s="763" t="s">
        <v>2381</v>
      </c>
      <c r="G300" s="815"/>
      <c r="H300" s="745" t="s">
        <v>4971</v>
      </c>
      <c r="I300" s="764">
        <v>90.0</v>
      </c>
      <c r="J300" s="764" t="s">
        <v>4972</v>
      </c>
      <c r="K300" s="745" t="s">
        <v>1394</v>
      </c>
      <c r="L300" s="824">
        <v>749.55</v>
      </c>
      <c r="M300" s="765">
        <v>45716.0</v>
      </c>
      <c r="N300" s="728" t="s">
        <v>4973</v>
      </c>
      <c r="O300" s="729" t="s">
        <v>3532</v>
      </c>
      <c r="P300" s="764" t="s">
        <v>2383</v>
      </c>
      <c r="Q300" s="765">
        <v>45716.0</v>
      </c>
      <c r="R300" s="766">
        <v>0.0</v>
      </c>
      <c r="S300" s="764" t="s">
        <v>4974</v>
      </c>
      <c r="T300" s="767" t="s">
        <v>3512</v>
      </c>
      <c r="U300" s="767" t="s">
        <v>3512</v>
      </c>
      <c r="V300" s="890" t="s">
        <v>4975</v>
      </c>
      <c r="W300" s="886"/>
      <c r="X300" s="886"/>
      <c r="Y300" s="886"/>
      <c r="Z300" s="886"/>
    </row>
    <row r="301">
      <c r="A301" s="886"/>
      <c r="B301" s="382">
        <v>16068.0</v>
      </c>
      <c r="C301" s="729">
        <v>460444.0</v>
      </c>
      <c r="D301" s="763" t="s">
        <v>2384</v>
      </c>
      <c r="E301" s="763" t="s">
        <v>4976</v>
      </c>
      <c r="F301" s="763" t="s">
        <v>2386</v>
      </c>
      <c r="G301" s="815"/>
      <c r="H301" s="745" t="s">
        <v>3869</v>
      </c>
      <c r="I301" s="764">
        <v>54.0</v>
      </c>
      <c r="J301" s="764" t="s">
        <v>4977</v>
      </c>
      <c r="K301" s="745" t="s">
        <v>4978</v>
      </c>
      <c r="L301" s="853">
        <f>3861.45*2+857.19*2</f>
        <v>9437.28</v>
      </c>
      <c r="M301" s="765">
        <v>45716.0</v>
      </c>
      <c r="N301" s="728" t="s">
        <v>4979</v>
      </c>
      <c r="O301" s="729" t="s">
        <v>4980</v>
      </c>
      <c r="P301" s="764" t="s">
        <v>2388</v>
      </c>
      <c r="Q301" s="765">
        <v>45716.0</v>
      </c>
      <c r="R301" s="766">
        <v>0.0</v>
      </c>
      <c r="S301" s="764" t="s">
        <v>4981</v>
      </c>
      <c r="T301" s="767" t="s">
        <v>3512</v>
      </c>
      <c r="U301" s="767" t="s">
        <v>4982</v>
      </c>
      <c r="V301" s="890" t="s">
        <v>4561</v>
      </c>
      <c r="W301" s="886"/>
      <c r="X301" s="886"/>
      <c r="Y301" s="886"/>
      <c r="Z301" s="886"/>
    </row>
    <row r="302">
      <c r="A302" s="886"/>
      <c r="B302" s="382">
        <v>17103.0</v>
      </c>
      <c r="C302" s="729">
        <v>460445.0</v>
      </c>
      <c r="D302" s="763" t="s">
        <v>4983</v>
      </c>
      <c r="E302" s="763" t="s">
        <v>4984</v>
      </c>
      <c r="F302" s="763" t="s">
        <v>4985</v>
      </c>
      <c r="G302" s="815"/>
      <c r="H302" s="745" t="s">
        <v>4986</v>
      </c>
      <c r="I302" s="764">
        <v>33.0</v>
      </c>
      <c r="J302" s="764" t="s">
        <v>3647</v>
      </c>
      <c r="K302" s="745" t="s">
        <v>1434</v>
      </c>
      <c r="L302" s="824">
        <v>809.31</v>
      </c>
      <c r="M302" s="765">
        <v>45716.0</v>
      </c>
      <c r="N302" s="888" t="s">
        <v>4987</v>
      </c>
      <c r="O302" s="729" t="s">
        <v>3598</v>
      </c>
      <c r="P302" s="764" t="s">
        <v>2391</v>
      </c>
      <c r="Q302" s="765">
        <v>45716.0</v>
      </c>
      <c r="R302" s="766">
        <v>0.0</v>
      </c>
      <c r="S302" s="764" t="s">
        <v>4988</v>
      </c>
      <c r="T302" s="767" t="s">
        <v>3512</v>
      </c>
      <c r="U302" s="767" t="s">
        <v>3512</v>
      </c>
      <c r="V302" s="913"/>
      <c r="W302" s="886"/>
      <c r="X302" s="886"/>
      <c r="Y302" s="886"/>
      <c r="Z302" s="886"/>
    </row>
    <row r="303">
      <c r="B303" s="379"/>
      <c r="C303" s="704">
        <v>460446.0</v>
      </c>
      <c r="D303" s="780"/>
      <c r="E303" s="780"/>
      <c r="F303" s="780"/>
      <c r="G303" s="780"/>
      <c r="H303" s="781"/>
      <c r="I303" s="782"/>
      <c r="J303" s="782"/>
      <c r="K303" s="781"/>
      <c r="L303" s="783"/>
      <c r="M303" s="787"/>
      <c r="N303" s="827"/>
      <c r="O303" s="786"/>
      <c r="P303" s="782"/>
      <c r="Q303" s="787"/>
      <c r="R303" s="788"/>
      <c r="S303" s="782"/>
      <c r="T303" s="790"/>
      <c r="U303" s="790"/>
      <c r="V303" s="700"/>
    </row>
    <row r="304">
      <c r="A304" s="886"/>
      <c r="B304" s="382">
        <v>16142.0</v>
      </c>
      <c r="C304" s="729">
        <v>460447.0</v>
      </c>
      <c r="D304" s="763" t="s">
        <v>2392</v>
      </c>
      <c r="E304" s="815"/>
      <c r="F304" s="815"/>
      <c r="G304" s="815"/>
      <c r="H304" s="745" t="s">
        <v>4989</v>
      </c>
      <c r="I304" s="764">
        <v>7.0</v>
      </c>
      <c r="J304" s="764" t="s">
        <v>4990</v>
      </c>
      <c r="K304" s="745" t="s">
        <v>1394</v>
      </c>
      <c r="L304" s="824">
        <v>749.55</v>
      </c>
      <c r="M304" s="765">
        <v>45716.0</v>
      </c>
      <c r="N304" s="728" t="s">
        <v>4991</v>
      </c>
      <c r="O304" s="729" t="s">
        <v>3532</v>
      </c>
      <c r="P304" s="764" t="s">
        <v>2393</v>
      </c>
      <c r="Q304" s="765">
        <v>45716.0</v>
      </c>
      <c r="R304" s="766">
        <v>10.12</v>
      </c>
      <c r="S304" s="764" t="s">
        <v>4992</v>
      </c>
      <c r="T304" s="767" t="s">
        <v>3512</v>
      </c>
      <c r="U304" s="767" t="s">
        <v>3512</v>
      </c>
      <c r="V304" s="768" t="s">
        <v>4993</v>
      </c>
      <c r="W304" s="886"/>
      <c r="X304" s="886"/>
      <c r="Y304" s="886"/>
      <c r="Z304" s="886"/>
    </row>
    <row r="305">
      <c r="A305" s="886"/>
      <c r="B305" s="382" t="s">
        <v>4994</v>
      </c>
      <c r="C305" s="729">
        <v>460448.0</v>
      </c>
      <c r="D305" s="763" t="s">
        <v>4995</v>
      </c>
      <c r="E305" s="763" t="s">
        <v>104</v>
      </c>
      <c r="F305" s="763" t="s">
        <v>1957</v>
      </c>
      <c r="G305" s="815"/>
      <c r="H305" s="745" t="s">
        <v>4996</v>
      </c>
      <c r="I305" s="833"/>
      <c r="J305" s="764" t="s">
        <v>3618</v>
      </c>
      <c r="K305" s="745" t="s">
        <v>1349</v>
      </c>
      <c r="L305" s="824">
        <v>396.64</v>
      </c>
      <c r="M305" s="765">
        <v>45716.0</v>
      </c>
      <c r="N305" s="728" t="s">
        <v>4997</v>
      </c>
      <c r="O305" s="729" t="s">
        <v>3510</v>
      </c>
      <c r="P305" s="764" t="s">
        <v>2395</v>
      </c>
      <c r="Q305" s="765">
        <v>45716.0</v>
      </c>
      <c r="R305" s="860"/>
      <c r="S305" s="764" t="s">
        <v>4998</v>
      </c>
      <c r="T305" s="767" t="s">
        <v>3512</v>
      </c>
      <c r="U305" s="767" t="s">
        <v>3512</v>
      </c>
      <c r="V305" s="700"/>
      <c r="W305" s="886"/>
      <c r="X305" s="886"/>
      <c r="Y305" s="886"/>
      <c r="Z305" s="886"/>
    </row>
    <row r="306">
      <c r="A306" s="886"/>
      <c r="B306" s="382" t="s">
        <v>2396</v>
      </c>
      <c r="C306" s="729">
        <v>460449.0</v>
      </c>
      <c r="D306" s="763" t="s">
        <v>4999</v>
      </c>
      <c r="E306" s="763" t="s">
        <v>634</v>
      </c>
      <c r="F306" s="763" t="s">
        <v>50</v>
      </c>
      <c r="G306" s="815"/>
      <c r="H306" s="745" t="s">
        <v>5000</v>
      </c>
      <c r="I306" s="833"/>
      <c r="J306" s="764" t="s">
        <v>5001</v>
      </c>
      <c r="K306" s="745" t="s">
        <v>1349</v>
      </c>
      <c r="L306" s="824">
        <v>396.64</v>
      </c>
      <c r="M306" s="765">
        <v>45716.0</v>
      </c>
      <c r="N306" s="728" t="s">
        <v>5002</v>
      </c>
      <c r="O306" s="729" t="s">
        <v>3510</v>
      </c>
      <c r="P306" s="764" t="s">
        <v>2397</v>
      </c>
      <c r="Q306" s="765">
        <v>45716.0</v>
      </c>
      <c r="R306" s="766">
        <v>0.0</v>
      </c>
      <c r="S306" s="764" t="s">
        <v>5003</v>
      </c>
      <c r="T306" s="767" t="s">
        <v>3512</v>
      </c>
      <c r="U306" s="767" t="s">
        <v>3512</v>
      </c>
      <c r="V306" s="700"/>
      <c r="W306" s="886"/>
      <c r="X306" s="886"/>
      <c r="Y306" s="886"/>
      <c r="Z306" s="886"/>
    </row>
    <row r="307">
      <c r="B307" s="379"/>
      <c r="C307" s="704">
        <v>460450.0</v>
      </c>
      <c r="D307" s="780"/>
      <c r="E307" s="780"/>
      <c r="F307" s="780"/>
      <c r="G307" s="780"/>
      <c r="H307" s="781"/>
      <c r="I307" s="782"/>
      <c r="J307" s="782"/>
      <c r="K307" s="781"/>
      <c r="L307" s="783"/>
      <c r="M307" s="787"/>
      <c r="N307" s="827"/>
      <c r="O307" s="786"/>
      <c r="P307" s="782"/>
      <c r="Q307" s="787"/>
      <c r="R307" s="788"/>
      <c r="S307" s="782"/>
      <c r="T307" s="790"/>
      <c r="U307" s="790"/>
      <c r="V307" s="700"/>
    </row>
  </sheetData>
  <mergeCells count="287">
    <mergeCell ref="T45:T46"/>
    <mergeCell ref="U45:U46"/>
    <mergeCell ref="V45:V46"/>
    <mergeCell ref="I45:I46"/>
    <mergeCell ref="J45:J46"/>
    <mergeCell ref="M45:M46"/>
    <mergeCell ref="P45:P46"/>
    <mergeCell ref="Q45:Q46"/>
    <mergeCell ref="R45:R46"/>
    <mergeCell ref="S45:S46"/>
    <mergeCell ref="B45:B46"/>
    <mergeCell ref="C45:C46"/>
    <mergeCell ref="D45:D46"/>
    <mergeCell ref="E45:E46"/>
    <mergeCell ref="F45:F46"/>
    <mergeCell ref="G45:G46"/>
    <mergeCell ref="H45:H46"/>
    <mergeCell ref="I66:I67"/>
    <mergeCell ref="J66:J67"/>
    <mergeCell ref="M66:M67"/>
    <mergeCell ref="P66:P67"/>
    <mergeCell ref="Q66:Q67"/>
    <mergeCell ref="R66:R67"/>
    <mergeCell ref="S66:S67"/>
    <mergeCell ref="U66:U67"/>
    <mergeCell ref="B66:B67"/>
    <mergeCell ref="C66:C67"/>
    <mergeCell ref="D66:D67"/>
    <mergeCell ref="E66:E67"/>
    <mergeCell ref="F66:F67"/>
    <mergeCell ref="G66:G67"/>
    <mergeCell ref="H66:H67"/>
    <mergeCell ref="T68:T69"/>
    <mergeCell ref="U68:U69"/>
    <mergeCell ref="V68:V69"/>
    <mergeCell ref="S92:S93"/>
    <mergeCell ref="T92:T93"/>
    <mergeCell ref="U92:U93"/>
    <mergeCell ref="F92:F93"/>
    <mergeCell ref="G92:G93"/>
    <mergeCell ref="M92:M93"/>
    <mergeCell ref="N92:N93"/>
    <mergeCell ref="P92:P93"/>
    <mergeCell ref="Q92:Q93"/>
    <mergeCell ref="R92:R93"/>
    <mergeCell ref="T213:T214"/>
    <mergeCell ref="U213:U214"/>
    <mergeCell ref="V213:V214"/>
    <mergeCell ref="I213:I214"/>
    <mergeCell ref="J213:J214"/>
    <mergeCell ref="M213:M214"/>
    <mergeCell ref="P213:P214"/>
    <mergeCell ref="Q213:Q214"/>
    <mergeCell ref="R213:R214"/>
    <mergeCell ref="S213:S214"/>
    <mergeCell ref="B213:B214"/>
    <mergeCell ref="C213:C214"/>
    <mergeCell ref="D213:D214"/>
    <mergeCell ref="E213:E214"/>
    <mergeCell ref="F213:F214"/>
    <mergeCell ref="G213:G214"/>
    <mergeCell ref="H213:H214"/>
    <mergeCell ref="I226:I227"/>
    <mergeCell ref="J226:J227"/>
    <mergeCell ref="M226:M227"/>
    <mergeCell ref="P226:P227"/>
    <mergeCell ref="Q226:Q227"/>
    <mergeCell ref="R226:R227"/>
    <mergeCell ref="S226:S227"/>
    <mergeCell ref="U226:U227"/>
    <mergeCell ref="B226:B227"/>
    <mergeCell ref="C226:C227"/>
    <mergeCell ref="D226:D227"/>
    <mergeCell ref="E226:E227"/>
    <mergeCell ref="F226:F227"/>
    <mergeCell ref="G226:G227"/>
    <mergeCell ref="H226:H227"/>
    <mergeCell ref="I237:I238"/>
    <mergeCell ref="J237:J238"/>
    <mergeCell ref="M237:M238"/>
    <mergeCell ref="P237:P238"/>
    <mergeCell ref="Q237:Q238"/>
    <mergeCell ref="R237:R238"/>
    <mergeCell ref="S237:S238"/>
    <mergeCell ref="U237:U238"/>
    <mergeCell ref="H245:J245"/>
    <mergeCell ref="H253:J253"/>
    <mergeCell ref="H286:J286"/>
    <mergeCell ref="H287:I287"/>
    <mergeCell ref="H299:J299"/>
    <mergeCell ref="B237:B238"/>
    <mergeCell ref="C237:C238"/>
    <mergeCell ref="D237:D238"/>
    <mergeCell ref="E237:E238"/>
    <mergeCell ref="F237:F238"/>
    <mergeCell ref="G237:G238"/>
    <mergeCell ref="H237:H238"/>
    <mergeCell ref="H83:J83"/>
    <mergeCell ref="H84:J84"/>
    <mergeCell ref="H89:J89"/>
    <mergeCell ref="C92:C93"/>
    <mergeCell ref="D92:D93"/>
    <mergeCell ref="E92:E93"/>
    <mergeCell ref="J92:J93"/>
    <mergeCell ref="S103:S105"/>
    <mergeCell ref="T103:T105"/>
    <mergeCell ref="U103:U105"/>
    <mergeCell ref="V103:V105"/>
    <mergeCell ref="H92:H93"/>
    <mergeCell ref="I92:I93"/>
    <mergeCell ref="J103:J105"/>
    <mergeCell ref="M103:M105"/>
    <mergeCell ref="P103:P105"/>
    <mergeCell ref="Q103:Q105"/>
    <mergeCell ref="R103:R105"/>
    <mergeCell ref="B107:B108"/>
    <mergeCell ref="C107:C108"/>
    <mergeCell ref="D107:D108"/>
    <mergeCell ref="E107:E108"/>
    <mergeCell ref="F107:F108"/>
    <mergeCell ref="G107:G108"/>
    <mergeCell ref="H107:H108"/>
    <mergeCell ref="T107:T108"/>
    <mergeCell ref="U107:U108"/>
    <mergeCell ref="V107:V108"/>
    <mergeCell ref="I107:I108"/>
    <mergeCell ref="J107:J108"/>
    <mergeCell ref="M107:M108"/>
    <mergeCell ref="P107:P108"/>
    <mergeCell ref="Q107:Q108"/>
    <mergeCell ref="R107:R108"/>
    <mergeCell ref="S107:S108"/>
    <mergeCell ref="B92:B93"/>
    <mergeCell ref="B103:B105"/>
    <mergeCell ref="C103:C105"/>
    <mergeCell ref="D103:D105"/>
    <mergeCell ref="E103:E105"/>
    <mergeCell ref="F103:F105"/>
    <mergeCell ref="G103:G105"/>
    <mergeCell ref="R8:R9"/>
    <mergeCell ref="S8:S9"/>
    <mergeCell ref="G8:G9"/>
    <mergeCell ref="H8:H9"/>
    <mergeCell ref="I8:I9"/>
    <mergeCell ref="J8:J9"/>
    <mergeCell ref="M8:M9"/>
    <mergeCell ref="P8:P9"/>
    <mergeCell ref="Q8:Q9"/>
    <mergeCell ref="I4:I5"/>
    <mergeCell ref="J4:J5"/>
    <mergeCell ref="M4:M5"/>
    <mergeCell ref="N4:N5"/>
    <mergeCell ref="P4:P5"/>
    <mergeCell ref="Q4:Q5"/>
    <mergeCell ref="R4:R5"/>
    <mergeCell ref="S4:S5"/>
    <mergeCell ref="T4:T5"/>
    <mergeCell ref="U4:U5"/>
    <mergeCell ref="T8:T9"/>
    <mergeCell ref="U8:U9"/>
    <mergeCell ref="B1:U1"/>
    <mergeCell ref="B2:U2"/>
    <mergeCell ref="B4:B5"/>
    <mergeCell ref="C4:C5"/>
    <mergeCell ref="D4:D5"/>
    <mergeCell ref="E4:E5"/>
    <mergeCell ref="F4:F5"/>
    <mergeCell ref="G4:G5"/>
    <mergeCell ref="H4:H5"/>
    <mergeCell ref="B8:B9"/>
    <mergeCell ref="C8:C9"/>
    <mergeCell ref="D8:D9"/>
    <mergeCell ref="E8:E9"/>
    <mergeCell ref="F8:F9"/>
    <mergeCell ref="T12:T13"/>
    <mergeCell ref="U12:U13"/>
    <mergeCell ref="V12:V13"/>
    <mergeCell ref="I12:I13"/>
    <mergeCell ref="J12:J13"/>
    <mergeCell ref="M12:M13"/>
    <mergeCell ref="P12:P13"/>
    <mergeCell ref="Q12:Q13"/>
    <mergeCell ref="R12:R13"/>
    <mergeCell ref="S12:S13"/>
    <mergeCell ref="B12:B13"/>
    <mergeCell ref="C12:C13"/>
    <mergeCell ref="D12:D13"/>
    <mergeCell ref="E12:E13"/>
    <mergeCell ref="F12:F13"/>
    <mergeCell ref="G12:G13"/>
    <mergeCell ref="H12:H13"/>
    <mergeCell ref="T17:T18"/>
    <mergeCell ref="U17:U18"/>
    <mergeCell ref="V22:V23"/>
    <mergeCell ref="I17:I18"/>
    <mergeCell ref="J17:J18"/>
    <mergeCell ref="M17:M18"/>
    <mergeCell ref="P17:P18"/>
    <mergeCell ref="Q17:Q18"/>
    <mergeCell ref="R17:R18"/>
    <mergeCell ref="S17:S18"/>
    <mergeCell ref="B17:B18"/>
    <mergeCell ref="C17:C18"/>
    <mergeCell ref="D17:D18"/>
    <mergeCell ref="E17:E18"/>
    <mergeCell ref="F17:F18"/>
    <mergeCell ref="G17:G18"/>
    <mergeCell ref="H17:H18"/>
    <mergeCell ref="B22:B23"/>
    <mergeCell ref="C22:C23"/>
    <mergeCell ref="D22:D23"/>
    <mergeCell ref="E22:E23"/>
    <mergeCell ref="F22:F23"/>
    <mergeCell ref="G22:G23"/>
    <mergeCell ref="H22:H23"/>
    <mergeCell ref="I37:I39"/>
    <mergeCell ref="J37:J39"/>
    <mergeCell ref="M37:M39"/>
    <mergeCell ref="N37:N38"/>
    <mergeCell ref="P37:P39"/>
    <mergeCell ref="Q37:Q39"/>
    <mergeCell ref="R37:R39"/>
    <mergeCell ref="B37:B39"/>
    <mergeCell ref="C37:C39"/>
    <mergeCell ref="D37:D39"/>
    <mergeCell ref="E37:E39"/>
    <mergeCell ref="F37:F39"/>
    <mergeCell ref="G37:G39"/>
    <mergeCell ref="H37:H39"/>
    <mergeCell ref="S40:S42"/>
    <mergeCell ref="U40:U42"/>
    <mergeCell ref="I40:I42"/>
    <mergeCell ref="J40:J42"/>
    <mergeCell ref="M40:M42"/>
    <mergeCell ref="N40:N41"/>
    <mergeCell ref="P40:P42"/>
    <mergeCell ref="Q40:Q42"/>
    <mergeCell ref="R40:R42"/>
    <mergeCell ref="T22:T23"/>
    <mergeCell ref="U22:U23"/>
    <mergeCell ref="I22:I23"/>
    <mergeCell ref="J22:J23"/>
    <mergeCell ref="M22:M23"/>
    <mergeCell ref="P22:P23"/>
    <mergeCell ref="Q22:Q23"/>
    <mergeCell ref="R22:R23"/>
    <mergeCell ref="S22:S23"/>
    <mergeCell ref="R34:R36"/>
    <mergeCell ref="S34:S36"/>
    <mergeCell ref="U34:U36"/>
    <mergeCell ref="H34:H36"/>
    <mergeCell ref="I34:I36"/>
    <mergeCell ref="J34:J36"/>
    <mergeCell ref="M34:M36"/>
    <mergeCell ref="N34:N35"/>
    <mergeCell ref="P34:P36"/>
    <mergeCell ref="Q34:Q36"/>
    <mergeCell ref="A34:A36"/>
    <mergeCell ref="B34:B36"/>
    <mergeCell ref="C34:C36"/>
    <mergeCell ref="D34:D36"/>
    <mergeCell ref="E34:E36"/>
    <mergeCell ref="F34:F36"/>
    <mergeCell ref="G34:G36"/>
    <mergeCell ref="S37:S39"/>
    <mergeCell ref="U37:U39"/>
    <mergeCell ref="B40:B42"/>
    <mergeCell ref="C40:C42"/>
    <mergeCell ref="D40:D42"/>
    <mergeCell ref="E40:E42"/>
    <mergeCell ref="F40:F42"/>
    <mergeCell ref="G40:G42"/>
    <mergeCell ref="H40:H42"/>
    <mergeCell ref="I68:I69"/>
    <mergeCell ref="J68:J69"/>
    <mergeCell ref="M68:M69"/>
    <mergeCell ref="P68:P69"/>
    <mergeCell ref="Q68:Q69"/>
    <mergeCell ref="R68:R69"/>
    <mergeCell ref="S68:S69"/>
    <mergeCell ref="B68:B69"/>
    <mergeCell ref="C68:C69"/>
    <mergeCell ref="D68:D69"/>
    <mergeCell ref="E68:E69"/>
    <mergeCell ref="F68:F69"/>
    <mergeCell ref="G68:G69"/>
    <mergeCell ref="H68:H69"/>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27.75"/>
    <col customWidth="1" min="3" max="3" width="24.88"/>
    <col customWidth="1" min="4" max="4" width="61.13"/>
    <col customWidth="1" min="5" max="5" width="47.38"/>
    <col customWidth="1" min="6" max="6" width="63.88"/>
    <col customWidth="1" min="7" max="7" width="62.25"/>
    <col customWidth="1" min="8" max="8" width="57.75"/>
    <col customWidth="1" min="9" max="9" width="28.63"/>
    <col customWidth="1" min="10" max="10" width="60.13"/>
    <col customWidth="1" min="11" max="11" width="63.75"/>
    <col customWidth="1" min="12" max="12" width="14.13"/>
    <col customWidth="1" min="14" max="14" width="43.25"/>
    <col customWidth="1" min="15" max="15" width="89.5"/>
    <col customWidth="1" min="16" max="16" width="34.88"/>
    <col customWidth="1" min="18" max="18" width="17.75"/>
    <col customWidth="1" min="19" max="19" width="37.5"/>
    <col customWidth="1" min="22" max="22" width="49.5"/>
  </cols>
  <sheetData>
    <row r="1">
      <c r="A1" s="954"/>
      <c r="B1" s="955"/>
      <c r="V1" s="669"/>
      <c r="W1" s="954"/>
      <c r="X1" s="954"/>
      <c r="Y1" s="954"/>
    </row>
    <row r="2">
      <c r="A2" s="954"/>
      <c r="B2" s="956" t="s">
        <v>5004</v>
      </c>
      <c r="C2" s="479"/>
      <c r="D2" s="479"/>
      <c r="E2" s="479"/>
      <c r="F2" s="479"/>
      <c r="G2" s="479"/>
      <c r="H2" s="479"/>
      <c r="I2" s="479"/>
      <c r="J2" s="479"/>
      <c r="K2" s="479"/>
      <c r="L2" s="479"/>
      <c r="M2" s="479"/>
      <c r="N2" s="479"/>
      <c r="O2" s="479"/>
      <c r="P2" s="479"/>
      <c r="Q2" s="479"/>
      <c r="R2" s="479"/>
      <c r="S2" s="479"/>
      <c r="T2" s="479"/>
      <c r="U2" s="480"/>
      <c r="V2" s="669"/>
      <c r="W2" s="954"/>
      <c r="X2" s="954"/>
      <c r="Y2" s="954"/>
    </row>
    <row r="3">
      <c r="A3" s="954"/>
      <c r="B3" s="957" t="s">
        <v>3493</v>
      </c>
      <c r="C3" s="958" t="s">
        <v>3494</v>
      </c>
      <c r="D3" s="959" t="s">
        <v>35</v>
      </c>
      <c r="E3" s="959" t="s">
        <v>36</v>
      </c>
      <c r="F3" s="959" t="s">
        <v>37</v>
      </c>
      <c r="G3" s="960" t="s">
        <v>38</v>
      </c>
      <c r="H3" s="961" t="s">
        <v>4124</v>
      </c>
      <c r="I3" s="962" t="s">
        <v>5005</v>
      </c>
      <c r="J3" s="963" t="s">
        <v>4126</v>
      </c>
      <c r="K3" s="959" t="s">
        <v>3499</v>
      </c>
      <c r="L3" s="964" t="s">
        <v>3500</v>
      </c>
      <c r="M3" s="965" t="s">
        <v>34</v>
      </c>
      <c r="N3" s="966" t="s">
        <v>3501</v>
      </c>
      <c r="O3" s="958" t="s">
        <v>3502</v>
      </c>
      <c r="P3" s="967" t="s">
        <v>41</v>
      </c>
      <c r="Q3" s="968" t="s">
        <v>34</v>
      </c>
      <c r="R3" s="958" t="s">
        <v>3504</v>
      </c>
      <c r="S3" s="969" t="s">
        <v>4127</v>
      </c>
      <c r="T3" s="958" t="s">
        <v>3505</v>
      </c>
      <c r="U3" s="958" t="s">
        <v>2443</v>
      </c>
      <c r="V3" s="687" t="s">
        <v>5006</v>
      </c>
      <c r="W3" s="954"/>
      <c r="X3" s="954"/>
      <c r="Y3" s="954"/>
    </row>
    <row r="4" ht="32.25" customHeight="1">
      <c r="A4" s="970"/>
      <c r="B4" s="971">
        <v>17040.0</v>
      </c>
      <c r="C4" s="972">
        <v>462254.0</v>
      </c>
      <c r="D4" s="973"/>
      <c r="E4" s="973"/>
      <c r="F4" s="973"/>
      <c r="G4" s="974" t="s">
        <v>5007</v>
      </c>
      <c r="H4" s="974" t="s">
        <v>5008</v>
      </c>
      <c r="I4" s="975">
        <v>81.0</v>
      </c>
      <c r="J4" s="974" t="s">
        <v>4114</v>
      </c>
      <c r="K4" s="974" t="s">
        <v>5009</v>
      </c>
      <c r="L4" s="976">
        <v>809.31</v>
      </c>
      <c r="M4" s="977">
        <v>45719.0</v>
      </c>
      <c r="N4" s="978" t="s">
        <v>5010</v>
      </c>
      <c r="O4" s="974" t="s">
        <v>3598</v>
      </c>
      <c r="P4" s="979" t="s">
        <v>2047</v>
      </c>
      <c r="Q4" s="977">
        <v>45719.0</v>
      </c>
      <c r="R4" s="980">
        <v>0.0</v>
      </c>
      <c r="S4" s="979" t="s">
        <v>5011</v>
      </c>
      <c r="T4" s="981" t="s">
        <v>3512</v>
      </c>
      <c r="U4" s="981" t="s">
        <v>3512</v>
      </c>
      <c r="V4" s="857" t="s">
        <v>5012</v>
      </c>
      <c r="W4" s="970"/>
      <c r="X4" s="970"/>
      <c r="Y4" s="970"/>
    </row>
    <row r="5" ht="32.25" customHeight="1">
      <c r="A5" s="982"/>
      <c r="B5" s="983" t="s">
        <v>2048</v>
      </c>
      <c r="C5" s="984">
        <v>462255.0</v>
      </c>
      <c r="D5" s="563"/>
      <c r="E5" s="985"/>
      <c r="F5" s="985"/>
      <c r="G5" s="261" t="s">
        <v>5013</v>
      </c>
      <c r="H5" s="261"/>
      <c r="I5" s="986"/>
      <c r="J5" s="261" t="s">
        <v>5014</v>
      </c>
      <c r="K5" s="261" t="s">
        <v>1739</v>
      </c>
      <c r="L5" s="987">
        <f>396.64*6</f>
        <v>2379.84</v>
      </c>
      <c r="M5" s="988">
        <v>45719.0</v>
      </c>
      <c r="N5" s="989" t="s">
        <v>5015</v>
      </c>
      <c r="O5" s="261" t="s">
        <v>3510</v>
      </c>
      <c r="P5" s="259" t="s">
        <v>2050</v>
      </c>
      <c r="Q5" s="990">
        <v>45719.0</v>
      </c>
      <c r="R5" s="991">
        <v>0.0</v>
      </c>
      <c r="S5" s="259" t="s">
        <v>5016</v>
      </c>
      <c r="T5" s="992" t="s">
        <v>3512</v>
      </c>
      <c r="U5" s="992" t="s">
        <v>3512</v>
      </c>
      <c r="V5" s="732"/>
      <c r="W5" s="982"/>
      <c r="X5" s="982"/>
      <c r="Y5" s="982"/>
    </row>
    <row r="6" ht="32.25" customHeight="1">
      <c r="A6" s="982"/>
      <c r="B6" s="983">
        <v>17120.0</v>
      </c>
      <c r="C6" s="984">
        <v>462256.0</v>
      </c>
      <c r="D6" s="531" t="s">
        <v>2051</v>
      </c>
      <c r="E6" s="985" t="s">
        <v>76</v>
      </c>
      <c r="F6" s="985" t="s">
        <v>1791</v>
      </c>
      <c r="G6" s="262"/>
      <c r="H6" s="261" t="s">
        <v>5017</v>
      </c>
      <c r="I6" s="986">
        <v>52.0</v>
      </c>
      <c r="J6" s="261" t="s">
        <v>5018</v>
      </c>
      <c r="K6" s="261" t="s">
        <v>1394</v>
      </c>
      <c r="L6" s="987">
        <v>749.55</v>
      </c>
      <c r="M6" s="566">
        <v>45719.0</v>
      </c>
      <c r="N6" s="989" t="s">
        <v>5019</v>
      </c>
      <c r="O6" s="261" t="s">
        <v>3532</v>
      </c>
      <c r="P6" s="259" t="s">
        <v>2053</v>
      </c>
      <c r="Q6" s="990">
        <v>45719.0</v>
      </c>
      <c r="R6" s="991">
        <v>0.0</v>
      </c>
      <c r="S6" s="259" t="s">
        <v>5020</v>
      </c>
      <c r="T6" s="992" t="s">
        <v>3512</v>
      </c>
      <c r="U6" s="992" t="s">
        <v>3512</v>
      </c>
      <c r="V6" s="732"/>
      <c r="W6" s="982"/>
      <c r="X6" s="982"/>
      <c r="Y6" s="982"/>
    </row>
    <row r="7" ht="32.25" customHeight="1">
      <c r="A7" s="982"/>
      <c r="B7" s="983">
        <v>14716.0</v>
      </c>
      <c r="C7" s="984">
        <v>462257.0</v>
      </c>
      <c r="D7" s="531" t="s">
        <v>5021</v>
      </c>
      <c r="E7" s="985" t="s">
        <v>1005</v>
      </c>
      <c r="F7" s="985" t="s">
        <v>5022</v>
      </c>
      <c r="G7" s="262"/>
      <c r="H7" s="261" t="s">
        <v>5023</v>
      </c>
      <c r="I7" s="986" t="s">
        <v>5024</v>
      </c>
      <c r="J7" s="261" t="s">
        <v>5025</v>
      </c>
      <c r="K7" s="261" t="s">
        <v>5026</v>
      </c>
      <c r="L7" s="987">
        <f>3861.46+5633.88</f>
        <v>9495.34</v>
      </c>
      <c r="M7" s="566">
        <v>45719.0</v>
      </c>
      <c r="N7" s="989" t="s">
        <v>5027</v>
      </c>
      <c r="O7" s="261" t="s">
        <v>5028</v>
      </c>
      <c r="P7" s="259" t="s">
        <v>2056</v>
      </c>
      <c r="Q7" s="990">
        <v>45719.0</v>
      </c>
      <c r="R7" s="991">
        <v>0.0</v>
      </c>
      <c r="S7" s="259" t="s">
        <v>5029</v>
      </c>
      <c r="T7" s="992" t="s">
        <v>3694</v>
      </c>
      <c r="U7" s="992" t="s">
        <v>5030</v>
      </c>
      <c r="V7" s="768" t="s">
        <v>5031</v>
      </c>
      <c r="W7" s="982"/>
      <c r="X7" s="982"/>
      <c r="Y7" s="982"/>
    </row>
    <row r="8" ht="41.25" customHeight="1">
      <c r="A8" s="982"/>
      <c r="B8" s="983">
        <v>17083.0</v>
      </c>
      <c r="C8" s="984">
        <v>462258.0</v>
      </c>
      <c r="D8" s="531" t="s">
        <v>5032</v>
      </c>
      <c r="E8" s="985" t="s">
        <v>824</v>
      </c>
      <c r="F8" s="985" t="s">
        <v>587</v>
      </c>
      <c r="G8" s="262"/>
      <c r="H8" s="993" t="s">
        <v>5033</v>
      </c>
      <c r="I8" s="106"/>
      <c r="J8" s="107"/>
      <c r="K8" s="261" t="s">
        <v>2058</v>
      </c>
      <c r="L8" s="987">
        <v>209.27</v>
      </c>
      <c r="M8" s="566">
        <v>45719.0</v>
      </c>
      <c r="N8" s="989" t="s">
        <v>5034</v>
      </c>
      <c r="O8" s="261" t="s">
        <v>3595</v>
      </c>
      <c r="P8" s="259" t="s">
        <v>2059</v>
      </c>
      <c r="Q8" s="990">
        <v>45719.0</v>
      </c>
      <c r="R8" s="991">
        <v>0.0</v>
      </c>
      <c r="S8" s="259" t="s">
        <v>5035</v>
      </c>
      <c r="T8" s="992" t="s">
        <v>3512</v>
      </c>
      <c r="U8" s="992" t="s">
        <v>3512</v>
      </c>
      <c r="V8" s="768" t="s">
        <v>5036</v>
      </c>
      <c r="W8" s="982"/>
      <c r="X8" s="982"/>
      <c r="Y8" s="982"/>
    </row>
    <row r="9" ht="32.25" customHeight="1">
      <c r="A9" s="994"/>
      <c r="B9" s="995"/>
      <c r="C9" s="996">
        <v>462259.0</v>
      </c>
      <c r="D9" s="997"/>
      <c r="E9" s="997"/>
      <c r="F9" s="997"/>
      <c r="G9" s="255"/>
      <c r="H9" s="254"/>
      <c r="I9" s="998"/>
      <c r="J9" s="254"/>
      <c r="K9" s="254"/>
      <c r="L9" s="999"/>
      <c r="M9" s="1000"/>
      <c r="N9" s="1001"/>
      <c r="O9" s="254"/>
      <c r="P9" s="252"/>
      <c r="Q9" s="1000"/>
      <c r="R9" s="1002"/>
      <c r="S9" s="252"/>
      <c r="T9" s="1003"/>
      <c r="U9" s="1003"/>
      <c r="V9" s="700"/>
      <c r="W9" s="994"/>
      <c r="X9" s="994"/>
      <c r="Y9" s="994"/>
    </row>
    <row r="10" ht="32.25" customHeight="1">
      <c r="A10" s="1004"/>
      <c r="B10" s="1005">
        <v>16775.0</v>
      </c>
      <c r="C10" s="1006">
        <v>462260.0</v>
      </c>
      <c r="D10" s="1007" t="s">
        <v>5037</v>
      </c>
      <c r="E10" s="1007" t="s">
        <v>2063</v>
      </c>
      <c r="F10" s="1007" t="s">
        <v>2064</v>
      </c>
      <c r="G10" s="1008"/>
      <c r="H10" s="1009" t="s">
        <v>3720</v>
      </c>
      <c r="I10" s="1010">
        <v>123.0</v>
      </c>
      <c r="J10" s="1009"/>
      <c r="K10" s="1009" t="s">
        <v>2016</v>
      </c>
      <c r="L10" s="1011">
        <v>246.19</v>
      </c>
      <c r="M10" s="1012">
        <v>45721.0</v>
      </c>
      <c r="N10" s="1013" t="s">
        <v>5038</v>
      </c>
      <c r="O10" s="1009" t="s">
        <v>5039</v>
      </c>
      <c r="P10" s="1014" t="s">
        <v>2065</v>
      </c>
      <c r="Q10" s="1012">
        <v>45721.0</v>
      </c>
      <c r="R10" s="1015">
        <v>0.0</v>
      </c>
      <c r="S10" s="1014" t="s">
        <v>5040</v>
      </c>
      <c r="T10" s="1016"/>
      <c r="U10" s="1016"/>
      <c r="V10" s="700"/>
      <c r="W10" s="1004"/>
      <c r="X10" s="1004"/>
      <c r="Y10" s="1004"/>
    </row>
    <row r="11" ht="32.25" customHeight="1">
      <c r="A11" s="982"/>
      <c r="B11" s="983" t="s">
        <v>2066</v>
      </c>
      <c r="C11" s="984">
        <v>462261.0</v>
      </c>
      <c r="D11" s="985" t="s">
        <v>5041</v>
      </c>
      <c r="E11" s="985"/>
      <c r="F11" s="985"/>
      <c r="G11" s="262"/>
      <c r="H11" s="261" t="s">
        <v>3981</v>
      </c>
      <c r="I11" s="986">
        <v>71.0</v>
      </c>
      <c r="J11" s="261" t="s">
        <v>4129</v>
      </c>
      <c r="K11" s="261" t="s">
        <v>1394</v>
      </c>
      <c r="L11" s="987">
        <v>749.55</v>
      </c>
      <c r="M11" s="990">
        <v>45720.0</v>
      </c>
      <c r="N11" s="989" t="s">
        <v>5042</v>
      </c>
      <c r="O11" s="261" t="s">
        <v>3532</v>
      </c>
      <c r="P11" s="259" t="s">
        <v>2068</v>
      </c>
      <c r="Q11" s="990">
        <v>45720.0</v>
      </c>
      <c r="R11" s="991">
        <v>10.87</v>
      </c>
      <c r="S11" s="259" t="s">
        <v>5043</v>
      </c>
      <c r="T11" s="992" t="s">
        <v>3512</v>
      </c>
      <c r="U11" s="992" t="s">
        <v>3512</v>
      </c>
      <c r="V11" s="768" t="s">
        <v>5044</v>
      </c>
      <c r="W11" s="982"/>
      <c r="X11" s="982"/>
      <c r="Y11" s="982"/>
    </row>
    <row r="12" ht="32.25" customHeight="1">
      <c r="A12" s="994"/>
      <c r="B12" s="995"/>
      <c r="C12" s="996">
        <v>462262.0</v>
      </c>
      <c r="D12" s="997"/>
      <c r="E12" s="997"/>
      <c r="F12" s="997"/>
      <c r="G12" s="255"/>
      <c r="H12" s="254"/>
      <c r="I12" s="998"/>
      <c r="J12" s="254"/>
      <c r="K12" s="254"/>
      <c r="L12" s="999"/>
      <c r="M12" s="1000"/>
      <c r="N12" s="1001"/>
      <c r="O12" s="254"/>
      <c r="P12" s="252"/>
      <c r="Q12" s="1000"/>
      <c r="R12" s="1002"/>
      <c r="S12" s="252"/>
      <c r="T12" s="1003"/>
      <c r="U12" s="1003"/>
      <c r="V12" s="700"/>
      <c r="W12" s="994"/>
      <c r="X12" s="994"/>
      <c r="Y12" s="994"/>
    </row>
    <row r="13" ht="43.5" customHeight="1">
      <c r="A13" s="982"/>
      <c r="B13" s="983" t="s">
        <v>5045</v>
      </c>
      <c r="C13" s="984">
        <v>462263.0</v>
      </c>
      <c r="D13" s="985" t="s">
        <v>2070</v>
      </c>
      <c r="E13" s="985" t="s">
        <v>1475</v>
      </c>
      <c r="F13" s="985" t="s">
        <v>2071</v>
      </c>
      <c r="G13" s="262"/>
      <c r="H13" s="261" t="s">
        <v>5046</v>
      </c>
      <c r="I13" s="986" t="s">
        <v>5047</v>
      </c>
      <c r="J13" s="261" t="s">
        <v>5048</v>
      </c>
      <c r="K13" s="261" t="s">
        <v>2648</v>
      </c>
      <c r="L13" s="987">
        <v>3861.45</v>
      </c>
      <c r="M13" s="990">
        <v>45720.0</v>
      </c>
      <c r="N13" s="989" t="s">
        <v>5049</v>
      </c>
      <c r="O13" s="261" t="s">
        <v>5050</v>
      </c>
      <c r="P13" s="259" t="s">
        <v>2072</v>
      </c>
      <c r="Q13" s="990">
        <v>45720.0</v>
      </c>
      <c r="R13" s="991">
        <v>0.0</v>
      </c>
      <c r="S13" s="259" t="s">
        <v>5051</v>
      </c>
      <c r="T13" s="992" t="s">
        <v>3694</v>
      </c>
      <c r="U13" s="992" t="s">
        <v>4093</v>
      </c>
      <c r="V13" s="768" t="s">
        <v>5052</v>
      </c>
      <c r="W13" s="982"/>
      <c r="X13" s="982"/>
      <c r="Y13" s="982"/>
    </row>
    <row r="14" ht="41.25" customHeight="1">
      <c r="A14" s="982"/>
      <c r="B14" s="983" t="s">
        <v>5053</v>
      </c>
      <c r="C14" s="984">
        <v>462264.0</v>
      </c>
      <c r="D14" s="985" t="s">
        <v>2070</v>
      </c>
      <c r="E14" s="985" t="s">
        <v>1475</v>
      </c>
      <c r="F14" s="985" t="s">
        <v>2071</v>
      </c>
      <c r="G14" s="262"/>
      <c r="H14" s="261" t="s">
        <v>5046</v>
      </c>
      <c r="I14" s="986">
        <v>12.0</v>
      </c>
      <c r="J14" s="261" t="s">
        <v>5048</v>
      </c>
      <c r="K14" s="261" t="s">
        <v>2648</v>
      </c>
      <c r="L14" s="987">
        <v>3861.45</v>
      </c>
      <c r="M14" s="990">
        <v>45720.0</v>
      </c>
      <c r="N14" s="989" t="s">
        <v>5054</v>
      </c>
      <c r="O14" s="261" t="s">
        <v>5055</v>
      </c>
      <c r="P14" s="259" t="s">
        <v>2076</v>
      </c>
      <c r="Q14" s="990">
        <v>45720.0</v>
      </c>
      <c r="R14" s="991">
        <v>0.0</v>
      </c>
      <c r="S14" s="259" t="s">
        <v>5056</v>
      </c>
      <c r="T14" s="992" t="s">
        <v>3694</v>
      </c>
      <c r="U14" s="992" t="s">
        <v>4093</v>
      </c>
      <c r="V14" s="768" t="s">
        <v>5052</v>
      </c>
      <c r="W14" s="982"/>
      <c r="X14" s="982"/>
      <c r="Y14" s="982"/>
    </row>
    <row r="15" ht="32.25" customHeight="1">
      <c r="A15" s="982"/>
      <c r="B15" s="983">
        <v>17042.0</v>
      </c>
      <c r="C15" s="984">
        <v>462265.0</v>
      </c>
      <c r="D15" s="985"/>
      <c r="E15" s="985"/>
      <c r="F15" s="985"/>
      <c r="G15" s="261" t="s">
        <v>5057</v>
      </c>
      <c r="H15" s="261" t="s">
        <v>4680</v>
      </c>
      <c r="I15" s="986" t="s">
        <v>5058</v>
      </c>
      <c r="J15" s="261" t="s">
        <v>5059</v>
      </c>
      <c r="K15" s="261" t="s">
        <v>1434</v>
      </c>
      <c r="L15" s="987">
        <v>809.31</v>
      </c>
      <c r="M15" s="990">
        <v>45720.0</v>
      </c>
      <c r="N15" s="643" t="s">
        <v>5060</v>
      </c>
      <c r="O15" s="261" t="s">
        <v>3598</v>
      </c>
      <c r="P15" s="259" t="s">
        <v>2080</v>
      </c>
      <c r="Q15" s="990">
        <v>45720.0</v>
      </c>
      <c r="R15" s="991">
        <v>0.0</v>
      </c>
      <c r="S15" s="259" t="s">
        <v>5061</v>
      </c>
      <c r="T15" s="992" t="s">
        <v>3512</v>
      </c>
      <c r="U15" s="992" t="s">
        <v>3512</v>
      </c>
      <c r="V15" s="768" t="s">
        <v>4720</v>
      </c>
      <c r="W15" s="982"/>
      <c r="X15" s="982"/>
      <c r="Y15" s="982"/>
    </row>
    <row r="16" ht="32.25" customHeight="1">
      <c r="A16" s="994"/>
      <c r="B16" s="995"/>
      <c r="C16" s="996">
        <v>462266.0</v>
      </c>
      <c r="D16" s="997"/>
      <c r="E16" s="997"/>
      <c r="F16" s="997"/>
      <c r="G16" s="255"/>
      <c r="H16" s="254"/>
      <c r="I16" s="998"/>
      <c r="J16" s="254"/>
      <c r="K16" s="254"/>
      <c r="L16" s="999"/>
      <c r="M16" s="1000"/>
      <c r="N16" s="1001"/>
      <c r="O16" s="254"/>
      <c r="P16" s="252"/>
      <c r="Q16" s="1000"/>
      <c r="R16" s="1002"/>
      <c r="S16" s="252"/>
      <c r="T16" s="1003"/>
      <c r="U16" s="1003"/>
      <c r="V16" s="700"/>
      <c r="W16" s="994"/>
      <c r="X16" s="994"/>
      <c r="Y16" s="994"/>
    </row>
    <row r="17" ht="32.25" customHeight="1">
      <c r="A17" s="970"/>
      <c r="B17" s="1017">
        <v>16193.0</v>
      </c>
      <c r="C17" s="1018">
        <v>462267.0</v>
      </c>
      <c r="D17" s="1019" t="s">
        <v>5062</v>
      </c>
      <c r="E17" s="1019" t="s">
        <v>2087</v>
      </c>
      <c r="F17" s="1019" t="s">
        <v>927</v>
      </c>
      <c r="G17" s="1020"/>
      <c r="H17" s="1021" t="s">
        <v>5063</v>
      </c>
      <c r="I17" s="1022" t="s">
        <v>5064</v>
      </c>
      <c r="J17" s="1021" t="s">
        <v>5065</v>
      </c>
      <c r="K17" s="974" t="s">
        <v>1826</v>
      </c>
      <c r="L17" s="1023">
        <v>1318.54</v>
      </c>
      <c r="M17" s="1024">
        <v>45720.0</v>
      </c>
      <c r="N17" s="1025" t="s">
        <v>5066</v>
      </c>
      <c r="O17" s="1021" t="s">
        <v>5067</v>
      </c>
      <c r="P17" s="1026" t="s">
        <v>2089</v>
      </c>
      <c r="Q17" s="1024">
        <v>45720.0</v>
      </c>
      <c r="R17" s="1027">
        <v>24.39</v>
      </c>
      <c r="S17" s="1026" t="s">
        <v>5068</v>
      </c>
      <c r="T17" s="1028" t="s">
        <v>3512</v>
      </c>
      <c r="U17" s="1028" t="s">
        <v>3512</v>
      </c>
      <c r="V17" s="803" t="s">
        <v>5069</v>
      </c>
      <c r="W17" s="970"/>
      <c r="X17" s="970"/>
      <c r="Y17" s="970"/>
    </row>
    <row r="18" ht="32.25" customHeight="1">
      <c r="B18" s="77"/>
      <c r="C18" s="77"/>
      <c r="D18" s="77"/>
      <c r="E18" s="77"/>
      <c r="F18" s="77"/>
      <c r="G18" s="77"/>
      <c r="H18" s="77"/>
      <c r="I18" s="77"/>
      <c r="J18" s="77"/>
      <c r="K18" s="974" t="s">
        <v>1378</v>
      </c>
      <c r="L18" s="77"/>
      <c r="M18" s="77"/>
      <c r="N18" s="77"/>
      <c r="O18" s="77"/>
      <c r="P18" s="77"/>
      <c r="Q18" s="77"/>
      <c r="R18" s="77"/>
      <c r="S18" s="77"/>
      <c r="T18" s="77"/>
      <c r="U18" s="77"/>
      <c r="V18" s="77"/>
    </row>
    <row r="19" ht="32.25" customHeight="1">
      <c r="A19" s="994"/>
      <c r="B19" s="995"/>
      <c r="C19" s="996">
        <v>462268.0</v>
      </c>
      <c r="D19" s="997"/>
      <c r="E19" s="997"/>
      <c r="F19" s="997"/>
      <c r="G19" s="255"/>
      <c r="H19" s="254"/>
      <c r="I19" s="998"/>
      <c r="J19" s="254"/>
      <c r="K19" s="254"/>
      <c r="L19" s="999"/>
      <c r="M19" s="1000"/>
      <c r="N19" s="1001"/>
      <c r="O19" s="254"/>
      <c r="P19" s="252"/>
      <c r="Q19" s="1000"/>
      <c r="R19" s="1002"/>
      <c r="S19" s="252"/>
      <c r="T19" s="1003"/>
      <c r="U19" s="1003"/>
      <c r="V19" s="700"/>
      <c r="W19" s="994"/>
      <c r="X19" s="994"/>
      <c r="Y19" s="994"/>
    </row>
    <row r="20" ht="32.25" customHeight="1">
      <c r="A20" s="994"/>
      <c r="B20" s="995"/>
      <c r="C20" s="996">
        <v>462269.0</v>
      </c>
      <c r="D20" s="997"/>
      <c r="E20" s="997"/>
      <c r="F20" s="997"/>
      <c r="G20" s="255"/>
      <c r="H20" s="254"/>
      <c r="I20" s="998"/>
      <c r="J20" s="254"/>
      <c r="K20" s="254"/>
      <c r="L20" s="999"/>
      <c r="M20" s="1000"/>
      <c r="N20" s="1001"/>
      <c r="O20" s="254"/>
      <c r="P20" s="252"/>
      <c r="Q20" s="1000"/>
      <c r="R20" s="1002"/>
      <c r="S20" s="252"/>
      <c r="T20" s="1003"/>
      <c r="U20" s="1003"/>
      <c r="V20" s="700"/>
      <c r="W20" s="994"/>
      <c r="X20" s="994"/>
      <c r="Y20" s="994"/>
    </row>
    <row r="21" ht="32.25" customHeight="1">
      <c r="A21" s="994"/>
      <c r="B21" s="995">
        <v>16830.0</v>
      </c>
      <c r="C21" s="996">
        <v>462270.0</v>
      </c>
      <c r="D21" s="997" t="s">
        <v>214</v>
      </c>
      <c r="E21" s="997" t="s">
        <v>2093</v>
      </c>
      <c r="F21" s="997" t="s">
        <v>2094</v>
      </c>
      <c r="G21" s="255"/>
      <c r="H21" s="254" t="s">
        <v>463</v>
      </c>
      <c r="I21" s="998">
        <v>79.0</v>
      </c>
      <c r="J21" s="254" t="s">
        <v>4541</v>
      </c>
      <c r="K21" s="254" t="s">
        <v>5070</v>
      </c>
      <c r="L21" s="999">
        <v>749.55</v>
      </c>
      <c r="M21" s="1000">
        <v>45719.0</v>
      </c>
      <c r="N21" s="1001" t="s">
        <v>5071</v>
      </c>
      <c r="O21" s="254" t="s">
        <v>3510</v>
      </c>
      <c r="P21" s="252" t="s">
        <v>2095</v>
      </c>
      <c r="Q21" s="1000">
        <v>45720.0</v>
      </c>
      <c r="R21" s="1002">
        <v>0.0</v>
      </c>
      <c r="S21" s="252" t="s">
        <v>4543</v>
      </c>
      <c r="T21" s="1003"/>
      <c r="U21" s="1003"/>
      <c r="V21" s="700"/>
      <c r="W21" s="994"/>
      <c r="X21" s="994"/>
      <c r="Y21" s="994"/>
    </row>
    <row r="22" ht="32.25" customHeight="1">
      <c r="A22" s="994"/>
      <c r="B22" s="995"/>
      <c r="C22" s="996">
        <v>462271.0</v>
      </c>
      <c r="D22" s="997"/>
      <c r="E22" s="997"/>
      <c r="F22" s="997"/>
      <c r="G22" s="255"/>
      <c r="H22" s="254"/>
      <c r="I22" s="998"/>
      <c r="J22" s="254"/>
      <c r="K22" s="254"/>
      <c r="L22" s="999"/>
      <c r="M22" s="1000"/>
      <c r="N22" s="1001"/>
      <c r="O22" s="254"/>
      <c r="P22" s="252"/>
      <c r="Q22" s="1000"/>
      <c r="R22" s="1002"/>
      <c r="S22" s="252"/>
      <c r="T22" s="1003"/>
      <c r="U22" s="1003"/>
      <c r="V22" s="700"/>
      <c r="W22" s="994"/>
      <c r="X22" s="994"/>
      <c r="Y22" s="994"/>
    </row>
    <row r="23" ht="32.25" customHeight="1">
      <c r="A23" s="994"/>
      <c r="B23" s="995"/>
      <c r="C23" s="996">
        <v>462272.0</v>
      </c>
      <c r="D23" s="997"/>
      <c r="E23" s="997"/>
      <c r="F23" s="997"/>
      <c r="G23" s="255"/>
      <c r="H23" s="254"/>
      <c r="I23" s="998"/>
      <c r="J23" s="254"/>
      <c r="K23" s="254"/>
      <c r="L23" s="999"/>
      <c r="M23" s="1000"/>
      <c r="N23" s="1001"/>
      <c r="O23" s="254"/>
      <c r="P23" s="252"/>
      <c r="Q23" s="1000"/>
      <c r="R23" s="1002"/>
      <c r="S23" s="252"/>
      <c r="T23" s="1003"/>
      <c r="U23" s="1003"/>
      <c r="V23" s="700"/>
      <c r="W23" s="994"/>
      <c r="X23" s="994"/>
      <c r="Y23" s="994"/>
    </row>
    <row r="24" ht="32.25" customHeight="1">
      <c r="A24" s="982"/>
      <c r="B24" s="983">
        <v>16334.0</v>
      </c>
      <c r="C24" s="984">
        <v>462273.0</v>
      </c>
      <c r="D24" s="985" t="s">
        <v>5072</v>
      </c>
      <c r="E24" s="985"/>
      <c r="F24" s="985"/>
      <c r="G24" s="262"/>
      <c r="H24" s="261" t="s">
        <v>5073</v>
      </c>
      <c r="I24" s="986">
        <v>10.0</v>
      </c>
      <c r="J24" s="261" t="s">
        <v>5074</v>
      </c>
      <c r="K24" s="261" t="s">
        <v>5075</v>
      </c>
      <c r="L24" s="987">
        <f>9495.33*2</f>
        <v>18990.66</v>
      </c>
      <c r="M24" s="990">
        <v>45720.0</v>
      </c>
      <c r="N24" s="989" t="s">
        <v>5076</v>
      </c>
      <c r="O24" s="261" t="s">
        <v>3737</v>
      </c>
      <c r="P24" s="259" t="s">
        <v>2103</v>
      </c>
      <c r="Q24" s="990">
        <v>45720.0</v>
      </c>
      <c r="R24" s="991">
        <v>275.36</v>
      </c>
      <c r="S24" s="259" t="s">
        <v>5077</v>
      </c>
      <c r="T24" s="992" t="s">
        <v>3694</v>
      </c>
      <c r="U24" s="992" t="s">
        <v>4727</v>
      </c>
      <c r="V24" s="732"/>
      <c r="W24" s="982"/>
      <c r="X24" s="982"/>
      <c r="Y24" s="982"/>
    </row>
    <row r="25" ht="32.25" customHeight="1">
      <c r="A25" s="982"/>
      <c r="B25" s="983">
        <v>16892.0</v>
      </c>
      <c r="C25" s="984">
        <v>462274.0</v>
      </c>
      <c r="D25" s="985" t="s">
        <v>5078</v>
      </c>
      <c r="E25" s="985" t="s">
        <v>104</v>
      </c>
      <c r="F25" s="985" t="s">
        <v>5079</v>
      </c>
      <c r="G25" s="262"/>
      <c r="H25" s="261" t="s">
        <v>5080</v>
      </c>
      <c r="I25" s="986">
        <v>17.0</v>
      </c>
      <c r="J25" s="261" t="s">
        <v>5081</v>
      </c>
      <c r="K25" s="261" t="s">
        <v>1378</v>
      </c>
      <c r="L25" s="987">
        <v>92.56</v>
      </c>
      <c r="M25" s="990">
        <v>45720.0</v>
      </c>
      <c r="N25" s="643" t="s">
        <v>5082</v>
      </c>
      <c r="O25" s="261" t="s">
        <v>3535</v>
      </c>
      <c r="P25" s="259" t="s">
        <v>2106</v>
      </c>
      <c r="Q25" s="990">
        <v>45720.0</v>
      </c>
      <c r="R25" s="991">
        <v>0.0</v>
      </c>
      <c r="S25" s="259" t="s">
        <v>5083</v>
      </c>
      <c r="T25" s="992" t="s">
        <v>3512</v>
      </c>
      <c r="U25" s="992" t="s">
        <v>3512</v>
      </c>
      <c r="V25" s="732"/>
      <c r="W25" s="982"/>
      <c r="X25" s="982"/>
      <c r="Y25" s="982"/>
    </row>
    <row r="26" ht="32.25" customHeight="1">
      <c r="A26" s="994"/>
      <c r="B26" s="995"/>
      <c r="C26" s="996">
        <v>462275.0</v>
      </c>
      <c r="D26" s="997"/>
      <c r="E26" s="997"/>
      <c r="F26" s="997"/>
      <c r="G26" s="255"/>
      <c r="H26" s="254"/>
      <c r="I26" s="998"/>
      <c r="J26" s="254"/>
      <c r="K26" s="254"/>
      <c r="L26" s="999"/>
      <c r="M26" s="1000"/>
      <c r="N26" s="1001"/>
      <c r="O26" s="254"/>
      <c r="P26" s="252"/>
      <c r="Q26" s="1000"/>
      <c r="R26" s="1002"/>
      <c r="S26" s="252"/>
      <c r="T26" s="1003"/>
      <c r="U26" s="1003"/>
      <c r="V26" s="700"/>
      <c r="W26" s="994"/>
      <c r="X26" s="994"/>
      <c r="Y26" s="994"/>
    </row>
    <row r="27" ht="32.25" customHeight="1">
      <c r="A27" s="994"/>
      <c r="B27" s="995"/>
      <c r="C27" s="996">
        <v>462276.0</v>
      </c>
      <c r="D27" s="997"/>
      <c r="E27" s="997"/>
      <c r="F27" s="997"/>
      <c r="G27" s="255"/>
      <c r="H27" s="254"/>
      <c r="I27" s="998"/>
      <c r="J27" s="254"/>
      <c r="K27" s="254"/>
      <c r="L27" s="999"/>
      <c r="M27" s="1000"/>
      <c r="N27" s="1001"/>
      <c r="O27" s="254"/>
      <c r="P27" s="252"/>
      <c r="Q27" s="1000"/>
      <c r="R27" s="1002"/>
      <c r="S27" s="252"/>
      <c r="T27" s="1003"/>
      <c r="U27" s="1003"/>
      <c r="V27" s="700"/>
      <c r="W27" s="994"/>
      <c r="X27" s="994"/>
      <c r="Y27" s="994"/>
    </row>
    <row r="28" ht="54.75" customHeight="1">
      <c r="A28" s="982"/>
      <c r="B28" s="983">
        <v>16702.0</v>
      </c>
      <c r="C28" s="984">
        <v>462277.0</v>
      </c>
      <c r="D28" s="985"/>
      <c r="E28" s="985"/>
      <c r="F28" s="985"/>
      <c r="G28" s="261" t="s">
        <v>916</v>
      </c>
      <c r="H28" s="261" t="s">
        <v>3550</v>
      </c>
      <c r="I28" s="986">
        <v>9.0</v>
      </c>
      <c r="J28" s="261" t="s">
        <v>4487</v>
      </c>
      <c r="K28" s="530" t="s">
        <v>2111</v>
      </c>
      <c r="L28" s="648">
        <f t="shared" ref="L28:L30" si="1">749.55+2754.03+857.19</f>
        <v>4360.77</v>
      </c>
      <c r="M28" s="990">
        <v>45720.0</v>
      </c>
      <c r="N28" s="989" t="s">
        <v>5084</v>
      </c>
      <c r="O28" s="261" t="s">
        <v>5085</v>
      </c>
      <c r="P28" s="259" t="s">
        <v>2112</v>
      </c>
      <c r="Q28" s="990">
        <v>45720.0</v>
      </c>
      <c r="R28" s="991">
        <v>0.0</v>
      </c>
      <c r="S28" s="259" t="s">
        <v>5086</v>
      </c>
      <c r="T28" s="992" t="s">
        <v>5087</v>
      </c>
      <c r="U28" s="992" t="s">
        <v>3959</v>
      </c>
      <c r="V28" s="700"/>
      <c r="W28" s="982"/>
      <c r="X28" s="982"/>
      <c r="Y28" s="982"/>
    </row>
    <row r="29" ht="58.5" customHeight="1">
      <c r="A29" s="982"/>
      <c r="B29" s="983">
        <v>16703.0</v>
      </c>
      <c r="C29" s="984">
        <v>462278.0</v>
      </c>
      <c r="D29" s="985"/>
      <c r="E29" s="985"/>
      <c r="F29" s="985"/>
      <c r="G29" s="261" t="s">
        <v>916</v>
      </c>
      <c r="H29" s="261" t="s">
        <v>3550</v>
      </c>
      <c r="I29" s="986">
        <v>13.0</v>
      </c>
      <c r="J29" s="261" t="s">
        <v>4487</v>
      </c>
      <c r="K29" s="530" t="s">
        <v>2111</v>
      </c>
      <c r="L29" s="648">
        <f t="shared" si="1"/>
        <v>4360.77</v>
      </c>
      <c r="M29" s="990">
        <v>45720.0</v>
      </c>
      <c r="N29" s="989" t="s">
        <v>5088</v>
      </c>
      <c r="O29" s="261" t="s">
        <v>5085</v>
      </c>
      <c r="P29" s="259" t="s">
        <v>2115</v>
      </c>
      <c r="Q29" s="990">
        <v>45720.0</v>
      </c>
      <c r="R29" s="991">
        <v>0.0</v>
      </c>
      <c r="S29" s="259" t="s">
        <v>5089</v>
      </c>
      <c r="T29" s="992" t="s">
        <v>3694</v>
      </c>
      <c r="U29" s="992" t="s">
        <v>3959</v>
      </c>
      <c r="V29" s="700"/>
      <c r="W29" s="982"/>
      <c r="X29" s="982"/>
      <c r="Y29" s="982"/>
    </row>
    <row r="30" ht="54.75" customHeight="1">
      <c r="A30" s="982"/>
      <c r="B30" s="983">
        <v>16704.0</v>
      </c>
      <c r="C30" s="984">
        <v>462279.0</v>
      </c>
      <c r="D30" s="985"/>
      <c r="E30" s="985"/>
      <c r="F30" s="985"/>
      <c r="G30" s="261" t="s">
        <v>916</v>
      </c>
      <c r="H30" s="261" t="s">
        <v>4486</v>
      </c>
      <c r="I30" s="986">
        <v>11.0</v>
      </c>
      <c r="J30" s="261" t="s">
        <v>4487</v>
      </c>
      <c r="K30" s="530" t="s">
        <v>2111</v>
      </c>
      <c r="L30" s="648">
        <f t="shared" si="1"/>
        <v>4360.77</v>
      </c>
      <c r="M30" s="990">
        <v>45720.0</v>
      </c>
      <c r="N30" s="989" t="s">
        <v>5090</v>
      </c>
      <c r="O30" s="261" t="s">
        <v>5085</v>
      </c>
      <c r="P30" s="259" t="s">
        <v>2117</v>
      </c>
      <c r="Q30" s="990">
        <v>6620085.0</v>
      </c>
      <c r="R30" s="991">
        <v>0.0</v>
      </c>
      <c r="S30" s="259" t="s">
        <v>5091</v>
      </c>
      <c r="T30" s="992" t="s">
        <v>3694</v>
      </c>
      <c r="U30" s="992" t="s">
        <v>3959</v>
      </c>
      <c r="V30" s="700"/>
      <c r="W30" s="982"/>
      <c r="X30" s="982"/>
      <c r="Y30" s="982"/>
    </row>
    <row r="31" ht="32.25" customHeight="1">
      <c r="A31" s="982"/>
      <c r="B31" s="983">
        <v>16306.0</v>
      </c>
      <c r="C31" s="984">
        <v>462280.0</v>
      </c>
      <c r="D31" s="985" t="s">
        <v>5092</v>
      </c>
      <c r="E31" s="985"/>
      <c r="F31" s="985"/>
      <c r="G31" s="262"/>
      <c r="H31" s="261" t="s">
        <v>5093</v>
      </c>
      <c r="I31" s="986">
        <v>34.0</v>
      </c>
      <c r="J31" s="261" t="s">
        <v>5094</v>
      </c>
      <c r="K31" s="261" t="s">
        <v>1394</v>
      </c>
      <c r="L31" s="987">
        <v>749.55</v>
      </c>
      <c r="M31" s="990">
        <v>45720.0</v>
      </c>
      <c r="N31" s="989" t="s">
        <v>5095</v>
      </c>
      <c r="O31" s="261" t="s">
        <v>5096</v>
      </c>
      <c r="P31" s="259" t="s">
        <v>2120</v>
      </c>
      <c r="Q31" s="990">
        <v>45720.0</v>
      </c>
      <c r="R31" s="991">
        <v>0.0</v>
      </c>
      <c r="S31" s="259" t="s">
        <v>5097</v>
      </c>
      <c r="T31" s="992" t="s">
        <v>3571</v>
      </c>
      <c r="U31" s="992" t="s">
        <v>3571</v>
      </c>
      <c r="V31" s="768" t="s">
        <v>5098</v>
      </c>
      <c r="W31" s="982"/>
      <c r="X31" s="982"/>
      <c r="Y31" s="982"/>
    </row>
    <row r="32">
      <c r="A32" s="982"/>
      <c r="B32" s="983">
        <v>16342.0</v>
      </c>
      <c r="C32" s="1029">
        <v>460450.0</v>
      </c>
      <c r="D32" s="985" t="s">
        <v>2399</v>
      </c>
      <c r="E32" s="985" t="s">
        <v>1020</v>
      </c>
      <c r="F32" s="985" t="s">
        <v>2381</v>
      </c>
      <c r="G32" s="262"/>
      <c r="H32" s="261" t="s">
        <v>5099</v>
      </c>
      <c r="I32" s="986" t="s">
        <v>5100</v>
      </c>
      <c r="J32" s="261" t="s">
        <v>5101</v>
      </c>
      <c r="K32" s="261" t="s">
        <v>1394</v>
      </c>
      <c r="L32" s="987">
        <v>749.55</v>
      </c>
      <c r="M32" s="1030">
        <v>45727.0</v>
      </c>
      <c r="N32" s="989" t="s">
        <v>5102</v>
      </c>
      <c r="O32" s="261" t="s">
        <v>5103</v>
      </c>
      <c r="P32" s="259" t="s">
        <v>2401</v>
      </c>
      <c r="Q32" s="1030">
        <v>45727.0</v>
      </c>
      <c r="R32" s="991">
        <v>0.0</v>
      </c>
      <c r="S32" s="259" t="s">
        <v>5104</v>
      </c>
      <c r="T32" s="992" t="s">
        <v>3571</v>
      </c>
      <c r="U32" s="992" t="s">
        <v>3571</v>
      </c>
      <c r="V32" s="768" t="s">
        <v>5105</v>
      </c>
      <c r="W32" s="982"/>
      <c r="X32" s="982"/>
      <c r="Y32" s="982"/>
    </row>
    <row r="33">
      <c r="A33" s="982"/>
      <c r="B33" s="983">
        <v>15232.0</v>
      </c>
      <c r="C33" s="984">
        <v>470301.0</v>
      </c>
      <c r="D33" s="985" t="s">
        <v>2510</v>
      </c>
      <c r="E33" s="985" t="s">
        <v>2640</v>
      </c>
      <c r="F33" s="985" t="s">
        <v>165</v>
      </c>
      <c r="G33" s="262"/>
      <c r="H33" s="261" t="s">
        <v>5106</v>
      </c>
      <c r="I33" s="986">
        <v>7.0</v>
      </c>
      <c r="J33" s="261" t="s">
        <v>5107</v>
      </c>
      <c r="K33" s="261" t="s">
        <v>1394</v>
      </c>
      <c r="L33" s="987">
        <v>749.55</v>
      </c>
      <c r="M33" s="1030">
        <v>45727.0</v>
      </c>
      <c r="N33" s="989" t="s">
        <v>5108</v>
      </c>
      <c r="O33" s="261" t="s">
        <v>5103</v>
      </c>
      <c r="P33" s="259" t="s">
        <v>2641</v>
      </c>
      <c r="Q33" s="1030">
        <v>45727.0</v>
      </c>
      <c r="R33" s="991">
        <v>10.87</v>
      </c>
      <c r="S33" s="259" t="s">
        <v>5109</v>
      </c>
      <c r="T33" s="992" t="s">
        <v>3571</v>
      </c>
      <c r="U33" s="992" t="s">
        <v>3571</v>
      </c>
      <c r="V33" s="768" t="s">
        <v>5110</v>
      </c>
      <c r="W33" s="982"/>
      <c r="X33" s="982"/>
      <c r="Y33" s="982"/>
    </row>
    <row r="34">
      <c r="A34" s="970"/>
      <c r="B34" s="971">
        <v>15960.0</v>
      </c>
      <c r="C34" s="1031">
        <v>470147.0</v>
      </c>
      <c r="D34" s="973"/>
      <c r="E34" s="1032"/>
      <c r="F34" s="1032"/>
      <c r="G34" s="1033" t="s">
        <v>5111</v>
      </c>
      <c r="H34" s="974" t="s">
        <v>5112</v>
      </c>
      <c r="I34" s="1034"/>
      <c r="J34" s="974" t="s">
        <v>5113</v>
      </c>
      <c r="K34" s="974" t="s">
        <v>5114</v>
      </c>
      <c r="L34" s="976">
        <v>209.27</v>
      </c>
      <c r="M34" s="1035">
        <v>45727.0</v>
      </c>
      <c r="N34" s="978"/>
      <c r="O34" s="974" t="s">
        <v>5115</v>
      </c>
      <c r="P34" s="979" t="s">
        <v>2513</v>
      </c>
      <c r="Q34" s="1035">
        <v>45727.0</v>
      </c>
      <c r="R34" s="980">
        <v>3.03</v>
      </c>
      <c r="S34" s="979" t="s">
        <v>5116</v>
      </c>
      <c r="T34" s="981" t="s">
        <v>3571</v>
      </c>
      <c r="U34" s="981" t="s">
        <v>3571</v>
      </c>
      <c r="V34" s="857" t="s">
        <v>5117</v>
      </c>
      <c r="W34" s="970"/>
      <c r="X34" s="970"/>
      <c r="Y34" s="970"/>
    </row>
    <row r="35">
      <c r="A35" s="982"/>
      <c r="B35" s="983">
        <v>16264.0</v>
      </c>
      <c r="C35" s="984">
        <v>462284.0</v>
      </c>
      <c r="D35" s="985" t="s">
        <v>5118</v>
      </c>
      <c r="E35" s="1036"/>
      <c r="F35" s="1036"/>
      <c r="G35" s="262"/>
      <c r="H35" s="261" t="s">
        <v>5119</v>
      </c>
      <c r="I35" s="986" t="s">
        <v>5120</v>
      </c>
      <c r="J35" s="261" t="s">
        <v>5121</v>
      </c>
      <c r="K35" s="261" t="s">
        <v>2052</v>
      </c>
      <c r="L35" s="987">
        <v>749.55</v>
      </c>
      <c r="M35" s="990">
        <v>45725.0</v>
      </c>
      <c r="N35" s="989" t="s">
        <v>5122</v>
      </c>
      <c r="O35" s="261" t="s">
        <v>3532</v>
      </c>
      <c r="P35" s="259" t="s">
        <v>2136</v>
      </c>
      <c r="Q35" s="1037">
        <v>45721.0</v>
      </c>
      <c r="R35" s="991">
        <v>0.0</v>
      </c>
      <c r="S35" s="259" t="s">
        <v>5123</v>
      </c>
      <c r="T35" s="992" t="s">
        <v>3571</v>
      </c>
      <c r="U35" s="992" t="s">
        <v>3571</v>
      </c>
      <c r="V35" s="768" t="s">
        <v>5124</v>
      </c>
      <c r="W35" s="982"/>
      <c r="X35" s="982"/>
      <c r="Y35" s="982"/>
    </row>
    <row r="36">
      <c r="A36" s="994"/>
      <c r="B36" s="1038"/>
      <c r="C36" s="1039">
        <v>462285.0</v>
      </c>
      <c r="D36" s="1040"/>
      <c r="E36" s="1040"/>
      <c r="F36" s="1040"/>
      <c r="G36" s="255"/>
      <c r="H36" s="255"/>
      <c r="I36" s="1041"/>
      <c r="J36" s="255"/>
      <c r="K36" s="255"/>
      <c r="L36" s="1042"/>
      <c r="M36" s="255"/>
      <c r="N36" s="1043"/>
      <c r="O36" s="255"/>
      <c r="P36" s="1044"/>
      <c r="Q36" s="1044"/>
      <c r="R36" s="1045"/>
      <c r="S36" s="1044"/>
      <c r="T36" s="1003" t="s">
        <v>3571</v>
      </c>
      <c r="U36" s="1003" t="s">
        <v>3571</v>
      </c>
      <c r="V36" s="700"/>
      <c r="W36" s="994"/>
      <c r="X36" s="994"/>
      <c r="Y36" s="994"/>
    </row>
    <row r="37">
      <c r="A37" s="994"/>
      <c r="B37" s="1038"/>
      <c r="C37" s="996">
        <v>462286.0</v>
      </c>
      <c r="D37" s="1040"/>
      <c r="E37" s="1040"/>
      <c r="F37" s="1040"/>
      <c r="G37" s="255"/>
      <c r="H37" s="255"/>
      <c r="I37" s="1041"/>
      <c r="J37" s="255"/>
      <c r="K37" s="255"/>
      <c r="L37" s="1042"/>
      <c r="M37" s="255"/>
      <c r="N37" s="1043"/>
      <c r="O37" s="255"/>
      <c r="P37" s="1044"/>
      <c r="Q37" s="1044"/>
      <c r="R37" s="1045"/>
      <c r="S37" s="1044"/>
      <c r="T37" s="1003" t="s">
        <v>3571</v>
      </c>
      <c r="U37" s="1003" t="s">
        <v>3571</v>
      </c>
      <c r="V37" s="700"/>
      <c r="W37" s="994"/>
      <c r="X37" s="994"/>
      <c r="Y37" s="994"/>
    </row>
    <row r="38">
      <c r="A38" s="982"/>
      <c r="B38" s="983">
        <v>16078.0</v>
      </c>
      <c r="C38" s="1029">
        <v>462287.0</v>
      </c>
      <c r="D38" s="985" t="s">
        <v>2139</v>
      </c>
      <c r="E38" s="985" t="s">
        <v>1941</v>
      </c>
      <c r="F38" s="985" t="s">
        <v>165</v>
      </c>
      <c r="G38" s="262"/>
      <c r="H38" s="261" t="s">
        <v>5125</v>
      </c>
      <c r="I38" s="986" t="s">
        <v>5126</v>
      </c>
      <c r="J38" s="261" t="s">
        <v>5127</v>
      </c>
      <c r="K38" s="261" t="s">
        <v>1432</v>
      </c>
      <c r="L38" s="987">
        <v>209.27</v>
      </c>
      <c r="M38" s="990">
        <v>45782.0</v>
      </c>
      <c r="N38" s="989" t="s">
        <v>5128</v>
      </c>
      <c r="O38" s="261" t="s">
        <v>3595</v>
      </c>
      <c r="P38" s="259" t="s">
        <v>2140</v>
      </c>
      <c r="Q38" s="1037">
        <v>45782.0</v>
      </c>
      <c r="R38" s="991">
        <v>0.0</v>
      </c>
      <c r="S38" s="259" t="s">
        <v>5129</v>
      </c>
      <c r="T38" s="992" t="s">
        <v>3512</v>
      </c>
      <c r="U38" s="992" t="s">
        <v>3512</v>
      </c>
      <c r="V38" s="768" t="s">
        <v>5130</v>
      </c>
      <c r="W38" s="982"/>
      <c r="X38" s="982"/>
      <c r="Y38" s="982"/>
    </row>
    <row r="39">
      <c r="A39" s="994"/>
      <c r="B39" s="1038"/>
      <c r="C39" s="996">
        <v>462288.0</v>
      </c>
      <c r="D39" s="1040"/>
      <c r="E39" s="1040"/>
      <c r="F39" s="1040"/>
      <c r="G39" s="255"/>
      <c r="H39" s="255"/>
      <c r="I39" s="1041"/>
      <c r="J39" s="255"/>
      <c r="K39" s="255"/>
      <c r="L39" s="1042"/>
      <c r="M39" s="255"/>
      <c r="N39" s="1043"/>
      <c r="O39" s="255"/>
      <c r="P39" s="1044"/>
      <c r="Q39" s="1044"/>
      <c r="R39" s="1045"/>
      <c r="S39" s="1044"/>
      <c r="T39" s="1003" t="s">
        <v>3571</v>
      </c>
      <c r="U39" s="1003" t="s">
        <v>3571</v>
      </c>
      <c r="V39" s="700"/>
      <c r="W39" s="994"/>
      <c r="X39" s="994"/>
      <c r="Y39" s="994"/>
    </row>
    <row r="40">
      <c r="A40" s="982"/>
      <c r="B40" s="983">
        <v>16567.0</v>
      </c>
      <c r="C40" s="1029">
        <v>462289.0</v>
      </c>
      <c r="D40" s="985" t="s">
        <v>2141</v>
      </c>
      <c r="E40" s="985" t="s">
        <v>2142</v>
      </c>
      <c r="F40" s="985" t="s">
        <v>2143</v>
      </c>
      <c r="G40" s="262"/>
      <c r="H40" s="261" t="s">
        <v>5131</v>
      </c>
      <c r="I40" s="986">
        <v>61.0</v>
      </c>
      <c r="J40" s="261" t="s">
        <v>5132</v>
      </c>
      <c r="K40" s="261" t="s">
        <v>1394</v>
      </c>
      <c r="L40" s="987">
        <v>749.55</v>
      </c>
      <c r="M40" s="1030">
        <v>45720.0</v>
      </c>
      <c r="N40" s="989" t="s">
        <v>5133</v>
      </c>
      <c r="O40" s="261" t="s">
        <v>3532</v>
      </c>
      <c r="P40" s="259" t="s">
        <v>2144</v>
      </c>
      <c r="Q40" s="1046">
        <v>45721.0</v>
      </c>
      <c r="R40" s="991">
        <v>7.08</v>
      </c>
      <c r="S40" s="259" t="s">
        <v>5134</v>
      </c>
      <c r="T40" s="992" t="s">
        <v>3571</v>
      </c>
      <c r="U40" s="992" t="s">
        <v>3571</v>
      </c>
      <c r="V40" s="768" t="s">
        <v>5135</v>
      </c>
      <c r="W40" s="982"/>
      <c r="X40" s="982"/>
      <c r="Y40" s="982"/>
    </row>
    <row r="41">
      <c r="A41" s="994"/>
      <c r="B41" s="1038"/>
      <c r="C41" s="996">
        <v>462290.0</v>
      </c>
      <c r="D41" s="1040"/>
      <c r="E41" s="1040"/>
      <c r="F41" s="1040"/>
      <c r="G41" s="255"/>
      <c r="H41" s="255"/>
      <c r="I41" s="1041"/>
      <c r="J41" s="255"/>
      <c r="K41" s="255"/>
      <c r="L41" s="1042"/>
      <c r="M41" s="255"/>
      <c r="N41" s="1043"/>
      <c r="O41" s="255"/>
      <c r="P41" s="1044"/>
      <c r="Q41" s="1044"/>
      <c r="R41" s="1045"/>
      <c r="S41" s="1044"/>
      <c r="T41" s="1003" t="s">
        <v>3571</v>
      </c>
      <c r="U41" s="1003" t="s">
        <v>3571</v>
      </c>
      <c r="V41" s="700"/>
      <c r="W41" s="994"/>
      <c r="X41" s="994"/>
      <c r="Y41" s="994"/>
    </row>
    <row r="42">
      <c r="A42" s="982"/>
      <c r="B42" s="983">
        <v>16157.0</v>
      </c>
      <c r="C42" s="1029">
        <v>462291.0</v>
      </c>
      <c r="D42" s="1036"/>
      <c r="E42" s="1036"/>
      <c r="F42" s="1036"/>
      <c r="G42" s="261" t="s">
        <v>5136</v>
      </c>
      <c r="H42" s="261" t="s">
        <v>5137</v>
      </c>
      <c r="I42" s="986">
        <v>21.0</v>
      </c>
      <c r="J42" s="261" t="s">
        <v>5138</v>
      </c>
      <c r="K42" s="261" t="s">
        <v>5139</v>
      </c>
      <c r="L42" s="1047">
        <f>12735.76+3273.36</f>
        <v>16009.12</v>
      </c>
      <c r="M42" s="1030">
        <v>45724.0</v>
      </c>
      <c r="N42" s="989" t="s">
        <v>5140</v>
      </c>
      <c r="O42" s="261" t="s">
        <v>5141</v>
      </c>
      <c r="P42" s="259" t="s">
        <v>2151</v>
      </c>
      <c r="Q42" s="1046">
        <v>45729.0</v>
      </c>
      <c r="R42" s="991">
        <v>152.0</v>
      </c>
      <c r="S42" s="259" t="s">
        <v>5142</v>
      </c>
      <c r="T42" s="259" t="s">
        <v>4709</v>
      </c>
      <c r="U42" s="259" t="s">
        <v>5143</v>
      </c>
      <c r="V42" s="700"/>
      <c r="W42" s="982"/>
      <c r="X42" s="982"/>
      <c r="Y42" s="982"/>
    </row>
    <row r="43">
      <c r="A43" s="982"/>
      <c r="B43" s="983">
        <v>16788.0</v>
      </c>
      <c r="C43" s="984">
        <v>462292.0</v>
      </c>
      <c r="D43" s="985" t="s">
        <v>98</v>
      </c>
      <c r="E43" s="985" t="s">
        <v>99</v>
      </c>
      <c r="F43" s="985" t="s">
        <v>100</v>
      </c>
      <c r="G43" s="262"/>
      <c r="H43" s="261" t="s">
        <v>5144</v>
      </c>
      <c r="I43" s="986">
        <v>3.0</v>
      </c>
      <c r="J43" s="261" t="s">
        <v>5145</v>
      </c>
      <c r="K43" s="261" t="s">
        <v>1378</v>
      </c>
      <c r="L43" s="987">
        <v>92.56</v>
      </c>
      <c r="M43" s="990">
        <v>45721.0</v>
      </c>
      <c r="N43" s="643" t="s">
        <v>5146</v>
      </c>
      <c r="O43" s="261" t="s">
        <v>3535</v>
      </c>
      <c r="P43" s="259" t="s">
        <v>2153</v>
      </c>
      <c r="Q43" s="1037">
        <v>45721.0</v>
      </c>
      <c r="R43" s="991">
        <v>0.0</v>
      </c>
      <c r="S43" s="259" t="s">
        <v>5147</v>
      </c>
      <c r="T43" s="259" t="s">
        <v>3512</v>
      </c>
      <c r="U43" s="259" t="s">
        <v>3512</v>
      </c>
      <c r="V43" s="768" t="s">
        <v>5148</v>
      </c>
      <c r="W43" s="982"/>
      <c r="X43" s="982"/>
      <c r="Y43" s="982"/>
    </row>
    <row r="44">
      <c r="A44" s="994"/>
      <c r="B44" s="1038"/>
      <c r="C44" s="1039">
        <v>462293.0</v>
      </c>
      <c r="D44" s="1040"/>
      <c r="E44" s="1040"/>
      <c r="F44" s="1040"/>
      <c r="G44" s="255"/>
      <c r="H44" s="255"/>
      <c r="I44" s="1041"/>
      <c r="J44" s="255"/>
      <c r="K44" s="255"/>
      <c r="L44" s="1042"/>
      <c r="M44" s="255"/>
      <c r="N44" s="1043"/>
      <c r="O44" s="255"/>
      <c r="P44" s="1044"/>
      <c r="Q44" s="1044"/>
      <c r="R44" s="1045"/>
      <c r="S44" s="1044"/>
      <c r="T44" s="1044"/>
      <c r="U44" s="1044"/>
      <c r="V44" s="700"/>
      <c r="W44" s="994"/>
      <c r="X44" s="994"/>
      <c r="Y44" s="994"/>
    </row>
    <row r="45">
      <c r="A45" s="982"/>
      <c r="B45" s="983">
        <v>16676.0</v>
      </c>
      <c r="C45" s="984">
        <v>462294.0</v>
      </c>
      <c r="D45" s="985" t="s">
        <v>5149</v>
      </c>
      <c r="E45" s="1036"/>
      <c r="F45" s="1036"/>
      <c r="G45" s="262"/>
      <c r="H45" s="261" t="s">
        <v>5150</v>
      </c>
      <c r="I45" s="986">
        <v>74.0</v>
      </c>
      <c r="J45" s="261" t="s">
        <v>5151</v>
      </c>
      <c r="K45" s="261" t="s">
        <v>1804</v>
      </c>
      <c r="L45" s="987">
        <v>857.19</v>
      </c>
      <c r="M45" s="1030">
        <v>45724.0</v>
      </c>
      <c r="N45" s="989" t="s">
        <v>5152</v>
      </c>
      <c r="O45" s="261" t="s">
        <v>3584</v>
      </c>
      <c r="P45" s="259" t="s">
        <v>2155</v>
      </c>
      <c r="Q45" s="1046">
        <v>45721.0</v>
      </c>
      <c r="R45" s="991">
        <v>0.0</v>
      </c>
      <c r="S45" s="259" t="s">
        <v>5153</v>
      </c>
      <c r="T45" s="259" t="s">
        <v>3512</v>
      </c>
      <c r="U45" s="259" t="s">
        <v>5030</v>
      </c>
      <c r="V45" s="768" t="s">
        <v>5154</v>
      </c>
      <c r="W45" s="982"/>
      <c r="X45" s="982"/>
      <c r="Y45" s="982"/>
    </row>
    <row r="46">
      <c r="A46" s="982"/>
      <c r="B46" s="1048">
        <v>16675.0</v>
      </c>
      <c r="C46" s="1049">
        <v>462295.0</v>
      </c>
      <c r="D46" s="1050" t="s">
        <v>2156</v>
      </c>
      <c r="E46" s="1050" t="s">
        <v>2430</v>
      </c>
      <c r="F46" s="1050" t="s">
        <v>2158</v>
      </c>
      <c r="G46" s="280"/>
      <c r="H46" s="326" t="s">
        <v>5155</v>
      </c>
      <c r="I46" s="1051">
        <v>36.0</v>
      </c>
      <c r="J46" s="326" t="s">
        <v>5156</v>
      </c>
      <c r="K46" s="261" t="s">
        <v>5157</v>
      </c>
      <c r="L46" s="1052">
        <v>11209.71</v>
      </c>
      <c r="M46" s="1053">
        <v>45721.0</v>
      </c>
      <c r="N46" s="1054" t="s">
        <v>5158</v>
      </c>
      <c r="O46" s="326" t="s">
        <v>5159</v>
      </c>
      <c r="P46" s="277" t="s">
        <v>2160</v>
      </c>
      <c r="Q46" s="1053">
        <v>45721.0</v>
      </c>
      <c r="R46" s="1055">
        <v>0.0</v>
      </c>
      <c r="S46" s="277" t="s">
        <v>5160</v>
      </c>
      <c r="T46" s="277" t="s">
        <v>3512</v>
      </c>
      <c r="U46" s="277" t="s">
        <v>5161</v>
      </c>
      <c r="V46" s="747" t="s">
        <v>5154</v>
      </c>
      <c r="W46" s="982"/>
      <c r="X46" s="982"/>
      <c r="Y46" s="982"/>
    </row>
    <row r="47">
      <c r="B47" s="77"/>
      <c r="C47" s="77"/>
      <c r="D47" s="77"/>
      <c r="E47" s="77"/>
      <c r="F47" s="77"/>
      <c r="G47" s="77"/>
      <c r="H47" s="77"/>
      <c r="I47" s="77"/>
      <c r="J47" s="77"/>
      <c r="K47" s="261" t="s">
        <v>5162</v>
      </c>
      <c r="L47" s="77"/>
      <c r="M47" s="77"/>
      <c r="N47" s="77"/>
      <c r="O47" s="77"/>
      <c r="P47" s="77"/>
      <c r="Q47" s="77"/>
      <c r="R47" s="77"/>
      <c r="S47" s="77"/>
      <c r="T47" s="77"/>
      <c r="U47" s="77"/>
      <c r="V47" s="77"/>
    </row>
    <row r="48">
      <c r="A48" s="994"/>
      <c r="B48" s="1038"/>
      <c r="C48" s="996">
        <v>462296.0</v>
      </c>
      <c r="D48" s="1040"/>
      <c r="E48" s="1040"/>
      <c r="F48" s="1040"/>
      <c r="G48" s="255"/>
      <c r="H48" s="255"/>
      <c r="I48" s="1041"/>
      <c r="J48" s="255"/>
      <c r="K48" s="255"/>
      <c r="L48" s="1042"/>
      <c r="M48" s="255"/>
      <c r="N48" s="1043"/>
      <c r="O48" s="255"/>
      <c r="P48" s="1044"/>
      <c r="Q48" s="1044"/>
      <c r="R48" s="1045"/>
      <c r="S48" s="1044"/>
      <c r="T48" s="1044"/>
      <c r="U48" s="1044"/>
      <c r="V48" s="700"/>
      <c r="W48" s="994"/>
      <c r="X48" s="994"/>
      <c r="Y48" s="994"/>
    </row>
    <row r="49">
      <c r="A49" s="994"/>
      <c r="B49" s="1038"/>
      <c r="C49" s="996">
        <v>462297.0</v>
      </c>
      <c r="D49" s="1040"/>
      <c r="E49" s="1040"/>
      <c r="F49" s="1040"/>
      <c r="G49" s="255"/>
      <c r="H49" s="255"/>
      <c r="I49" s="1041"/>
      <c r="J49" s="255"/>
      <c r="K49" s="255"/>
      <c r="L49" s="1042"/>
      <c r="M49" s="255"/>
      <c r="N49" s="1043"/>
      <c r="O49" s="255"/>
      <c r="P49" s="1044"/>
      <c r="Q49" s="1044"/>
      <c r="R49" s="1045"/>
      <c r="S49" s="1044"/>
      <c r="T49" s="1044"/>
      <c r="U49" s="1044"/>
      <c r="V49" s="700"/>
      <c r="W49" s="994"/>
      <c r="X49" s="994"/>
      <c r="Y49" s="994"/>
    </row>
    <row r="50">
      <c r="A50" s="982"/>
      <c r="B50" s="983">
        <v>16875.0</v>
      </c>
      <c r="C50" s="1029">
        <v>462298.0</v>
      </c>
      <c r="D50" s="985" t="s">
        <v>462</v>
      </c>
      <c r="E50" s="985" t="s">
        <v>99</v>
      </c>
      <c r="F50" s="985" t="s">
        <v>100</v>
      </c>
      <c r="G50" s="262"/>
      <c r="H50" s="261" t="s">
        <v>4469</v>
      </c>
      <c r="I50" s="986">
        <v>119.0</v>
      </c>
      <c r="J50" s="261" t="s">
        <v>5163</v>
      </c>
      <c r="K50" s="261" t="s">
        <v>2169</v>
      </c>
      <c r="L50" s="1047">
        <f>92.56+749.55+987.9</f>
        <v>1830.01</v>
      </c>
      <c r="M50" s="990">
        <v>45721.0</v>
      </c>
      <c r="N50" s="989" t="s">
        <v>5164</v>
      </c>
      <c r="O50" s="261" t="s">
        <v>5165</v>
      </c>
      <c r="P50" s="259" t="s">
        <v>2164</v>
      </c>
      <c r="Q50" s="1037">
        <v>45721.0</v>
      </c>
      <c r="R50" s="991">
        <v>0.0</v>
      </c>
      <c r="S50" s="259" t="s">
        <v>5166</v>
      </c>
      <c r="T50" s="259" t="s">
        <v>3512</v>
      </c>
      <c r="U50" s="259" t="s">
        <v>3512</v>
      </c>
      <c r="V50" s="768" t="s">
        <v>5167</v>
      </c>
      <c r="W50" s="982"/>
      <c r="X50" s="982"/>
      <c r="Y50" s="982"/>
    </row>
    <row r="51">
      <c r="A51" s="994"/>
      <c r="B51" s="1038"/>
      <c r="C51" s="996">
        <v>462299.0</v>
      </c>
      <c r="D51" s="1040"/>
      <c r="E51" s="1040"/>
      <c r="F51" s="1040"/>
      <c r="G51" s="255"/>
      <c r="H51" s="255"/>
      <c r="I51" s="1041"/>
      <c r="J51" s="255"/>
      <c r="K51" s="255"/>
      <c r="L51" s="1042"/>
      <c r="M51" s="255"/>
      <c r="N51" s="1043"/>
      <c r="O51" s="255"/>
      <c r="P51" s="1044"/>
      <c r="Q51" s="1044"/>
      <c r="R51" s="1045"/>
      <c r="S51" s="1044"/>
      <c r="T51" s="1044"/>
      <c r="U51" s="1044"/>
      <c r="V51" s="700"/>
      <c r="W51" s="994"/>
      <c r="X51" s="994"/>
      <c r="Y51" s="994"/>
    </row>
    <row r="52">
      <c r="A52" s="982"/>
      <c r="B52" s="983">
        <v>16541.0</v>
      </c>
      <c r="C52" s="1029">
        <v>462300.0</v>
      </c>
      <c r="D52" s="1036"/>
      <c r="E52" s="1036"/>
      <c r="F52" s="1036"/>
      <c r="G52" s="261" t="s">
        <v>5168</v>
      </c>
      <c r="H52" s="261" t="s">
        <v>2314</v>
      </c>
      <c r="I52" s="986" t="s">
        <v>5169</v>
      </c>
      <c r="J52" s="261" t="s">
        <v>5170</v>
      </c>
      <c r="K52" s="261" t="s">
        <v>2169</v>
      </c>
      <c r="L52" s="1047">
        <f>92.56+749.55+987.9</f>
        <v>1830.01</v>
      </c>
      <c r="M52" s="990">
        <v>45721.0</v>
      </c>
      <c r="N52" s="888" t="s">
        <v>5171</v>
      </c>
      <c r="O52" s="261" t="s">
        <v>4584</v>
      </c>
      <c r="P52" s="259" t="s">
        <v>2170</v>
      </c>
      <c r="Q52" s="1037">
        <v>45721.0</v>
      </c>
      <c r="R52" s="991">
        <v>0.0</v>
      </c>
      <c r="S52" s="259" t="s">
        <v>5172</v>
      </c>
      <c r="T52" s="259" t="s">
        <v>3512</v>
      </c>
      <c r="U52" s="259" t="s">
        <v>3512</v>
      </c>
      <c r="V52" s="768" t="s">
        <v>5173</v>
      </c>
      <c r="W52" s="982"/>
      <c r="X52" s="982"/>
      <c r="Y52" s="982"/>
    </row>
    <row r="53">
      <c r="A53" s="982"/>
      <c r="B53" s="983">
        <v>16611.0</v>
      </c>
      <c r="C53" s="1029">
        <v>470101.0</v>
      </c>
      <c r="D53" s="985" t="s">
        <v>5174</v>
      </c>
      <c r="E53" s="1036"/>
      <c r="F53" s="1036"/>
      <c r="G53" s="262"/>
      <c r="H53" s="261" t="s">
        <v>5175</v>
      </c>
      <c r="I53" s="986">
        <v>5.0</v>
      </c>
      <c r="J53" s="261" t="s">
        <v>4531</v>
      </c>
      <c r="K53" s="261" t="s">
        <v>1804</v>
      </c>
      <c r="L53" s="987">
        <v>857.19</v>
      </c>
      <c r="M53" s="1030">
        <v>45723.0</v>
      </c>
      <c r="N53" s="989" t="s">
        <v>5176</v>
      </c>
      <c r="O53" s="261" t="s">
        <v>5177</v>
      </c>
      <c r="P53" s="259" t="s">
        <v>2403</v>
      </c>
      <c r="Q53" s="1046">
        <v>45723.0</v>
      </c>
      <c r="R53" s="991">
        <v>0.0</v>
      </c>
      <c r="S53" s="259" t="s">
        <v>5178</v>
      </c>
      <c r="T53" s="259" t="s">
        <v>3512</v>
      </c>
      <c r="U53" s="259" t="s">
        <v>4257</v>
      </c>
      <c r="V53" s="732"/>
      <c r="W53" s="982"/>
      <c r="X53" s="982"/>
      <c r="Y53" s="982"/>
    </row>
    <row r="54">
      <c r="A54" s="994"/>
      <c r="B54" s="1038"/>
      <c r="C54" s="1039">
        <v>470102.0</v>
      </c>
      <c r="D54" s="1040"/>
      <c r="E54" s="1040"/>
      <c r="F54" s="1040"/>
      <c r="G54" s="255"/>
      <c r="H54" s="255"/>
      <c r="I54" s="1041"/>
      <c r="J54" s="255"/>
      <c r="K54" s="255"/>
      <c r="L54" s="1042"/>
      <c r="M54" s="255"/>
      <c r="N54" s="1043"/>
      <c r="O54" s="255"/>
      <c r="P54" s="1044"/>
      <c r="Q54" s="1044"/>
      <c r="R54" s="1045"/>
      <c r="S54" s="1044"/>
      <c r="T54" s="1044"/>
      <c r="U54" s="1044"/>
      <c r="V54" s="700"/>
      <c r="W54" s="994"/>
      <c r="X54" s="994"/>
      <c r="Y54" s="994"/>
    </row>
    <row r="55">
      <c r="A55" s="982"/>
      <c r="B55" s="983">
        <v>16766.0</v>
      </c>
      <c r="C55" s="1029">
        <v>470103.0</v>
      </c>
      <c r="D55" s="985" t="s">
        <v>514</v>
      </c>
      <c r="E55" s="985" t="s">
        <v>2407</v>
      </c>
      <c r="F55" s="985" t="s">
        <v>2408</v>
      </c>
      <c r="G55" s="262"/>
      <c r="H55" s="261" t="s">
        <v>4971</v>
      </c>
      <c r="I55" s="986">
        <v>3.0</v>
      </c>
      <c r="J55" s="261" t="s">
        <v>4972</v>
      </c>
      <c r="K55" s="261" t="s">
        <v>1394</v>
      </c>
      <c r="L55" s="987">
        <v>749.55</v>
      </c>
      <c r="M55" s="990">
        <v>45722.0</v>
      </c>
      <c r="N55" s="989" t="s">
        <v>5179</v>
      </c>
      <c r="O55" s="261" t="s">
        <v>3532</v>
      </c>
      <c r="P55" s="259" t="s">
        <v>2409</v>
      </c>
      <c r="Q55" s="1037">
        <v>45722.0</v>
      </c>
      <c r="R55" s="991">
        <v>0.0</v>
      </c>
      <c r="S55" s="259" t="s">
        <v>5180</v>
      </c>
      <c r="T55" s="259" t="s">
        <v>3512</v>
      </c>
      <c r="U55" s="259" t="s">
        <v>3512</v>
      </c>
      <c r="V55" s="768" t="s">
        <v>5181</v>
      </c>
      <c r="W55" s="982"/>
      <c r="X55" s="982"/>
      <c r="Y55" s="982"/>
    </row>
    <row r="56">
      <c r="A56" s="982"/>
      <c r="B56" s="983">
        <v>16767.0</v>
      </c>
      <c r="C56" s="1029">
        <v>470104.0</v>
      </c>
      <c r="D56" s="985" t="s">
        <v>2310</v>
      </c>
      <c r="E56" s="985" t="s">
        <v>2411</v>
      </c>
      <c r="F56" s="985" t="s">
        <v>174</v>
      </c>
      <c r="G56" s="262"/>
      <c r="H56" s="261" t="s">
        <v>5182</v>
      </c>
      <c r="I56" s="986">
        <v>15.0</v>
      </c>
      <c r="J56" s="261" t="s">
        <v>5183</v>
      </c>
      <c r="K56" s="261" t="s">
        <v>1394</v>
      </c>
      <c r="L56" s="987">
        <v>749.55</v>
      </c>
      <c r="M56" s="990">
        <v>45722.0</v>
      </c>
      <c r="N56" s="989" t="s">
        <v>5184</v>
      </c>
      <c r="O56" s="261" t="s">
        <v>3532</v>
      </c>
      <c r="P56" s="259" t="s">
        <v>2412</v>
      </c>
      <c r="Q56" s="1037">
        <v>45722.0</v>
      </c>
      <c r="R56" s="991">
        <v>0.0</v>
      </c>
      <c r="S56" s="259" t="s">
        <v>5185</v>
      </c>
      <c r="T56" s="259" t="s">
        <v>3512</v>
      </c>
      <c r="U56" s="259" t="s">
        <v>3512</v>
      </c>
      <c r="V56" s="768" t="s">
        <v>5181</v>
      </c>
      <c r="W56" s="982"/>
      <c r="X56" s="982"/>
      <c r="Y56" s="982"/>
    </row>
    <row r="57">
      <c r="A57" s="994"/>
      <c r="B57" s="1038"/>
      <c r="C57" s="1039">
        <v>470105.0</v>
      </c>
      <c r="D57" s="1040"/>
      <c r="E57" s="1040"/>
      <c r="F57" s="1040"/>
      <c r="G57" s="255"/>
      <c r="H57" s="255"/>
      <c r="I57" s="1041"/>
      <c r="J57" s="255"/>
      <c r="K57" s="255"/>
      <c r="L57" s="1042"/>
      <c r="M57" s="255"/>
      <c r="N57" s="1043"/>
      <c r="O57" s="255"/>
      <c r="P57" s="1044"/>
      <c r="Q57" s="1044"/>
      <c r="R57" s="1045"/>
      <c r="S57" s="1044"/>
      <c r="T57" s="1044"/>
      <c r="U57" s="1044"/>
      <c r="V57" s="700"/>
      <c r="W57" s="994"/>
      <c r="X57" s="994"/>
      <c r="Y57" s="994"/>
    </row>
    <row r="58">
      <c r="A58" s="982"/>
      <c r="B58" s="983">
        <v>17140.0</v>
      </c>
      <c r="C58" s="1029">
        <v>470106.0</v>
      </c>
      <c r="D58" s="985" t="s">
        <v>2414</v>
      </c>
      <c r="E58" s="985" t="s">
        <v>2415</v>
      </c>
      <c r="F58" s="985" t="s">
        <v>2416</v>
      </c>
      <c r="G58" s="262"/>
      <c r="H58" s="261" t="s">
        <v>5186</v>
      </c>
      <c r="I58" s="986">
        <v>18.0</v>
      </c>
      <c r="J58" s="261" t="s">
        <v>5187</v>
      </c>
      <c r="K58" s="261" t="s">
        <v>1394</v>
      </c>
      <c r="L58" s="987">
        <v>749.55</v>
      </c>
      <c r="M58" s="990">
        <v>45722.0</v>
      </c>
      <c r="N58" s="989" t="s">
        <v>5188</v>
      </c>
      <c r="O58" s="261" t="s">
        <v>3532</v>
      </c>
      <c r="P58" s="259" t="s">
        <v>2418</v>
      </c>
      <c r="Q58" s="1037">
        <v>45722.0</v>
      </c>
      <c r="R58" s="991">
        <v>0.0</v>
      </c>
      <c r="S58" s="259" t="s">
        <v>5189</v>
      </c>
      <c r="T58" s="259" t="s">
        <v>3512</v>
      </c>
      <c r="U58" s="259" t="s">
        <v>3512</v>
      </c>
      <c r="V58" s="768" t="s">
        <v>5190</v>
      </c>
      <c r="W58" s="982"/>
      <c r="X58" s="982"/>
      <c r="Y58" s="982"/>
    </row>
    <row r="59">
      <c r="A59" s="982"/>
      <c r="B59" s="983">
        <v>17050.0</v>
      </c>
      <c r="C59" s="1029">
        <v>470107.0</v>
      </c>
      <c r="D59" s="985" t="s">
        <v>1824</v>
      </c>
      <c r="E59" s="985" t="s">
        <v>2189</v>
      </c>
      <c r="F59" s="985" t="s">
        <v>1513</v>
      </c>
      <c r="G59" s="262"/>
      <c r="H59" s="262"/>
      <c r="I59" s="1056"/>
      <c r="J59" s="261" t="s">
        <v>4626</v>
      </c>
      <c r="K59" s="261" t="s">
        <v>2058</v>
      </c>
      <c r="L59" s="987">
        <v>209.27</v>
      </c>
      <c r="M59" s="990">
        <v>46456.0</v>
      </c>
      <c r="N59" s="989" t="s">
        <v>5191</v>
      </c>
      <c r="O59" s="261" t="s">
        <v>3595</v>
      </c>
      <c r="P59" s="259" t="s">
        <v>2419</v>
      </c>
      <c r="Q59" s="1037">
        <v>45722.0</v>
      </c>
      <c r="R59" s="991">
        <v>0.0</v>
      </c>
      <c r="S59" s="259" t="s">
        <v>5192</v>
      </c>
      <c r="T59" s="259" t="s">
        <v>3512</v>
      </c>
      <c r="U59" s="259" t="s">
        <v>3512</v>
      </c>
      <c r="V59" s="768" t="s">
        <v>4528</v>
      </c>
      <c r="W59" s="982"/>
      <c r="X59" s="982"/>
      <c r="Y59" s="982"/>
    </row>
    <row r="60">
      <c r="A60" s="982"/>
      <c r="B60" s="983">
        <v>16367.0</v>
      </c>
      <c r="C60" s="1029">
        <v>470108.0</v>
      </c>
      <c r="D60" s="985" t="s">
        <v>1852</v>
      </c>
      <c r="E60" s="985" t="s">
        <v>659</v>
      </c>
      <c r="F60" s="985" t="s">
        <v>242</v>
      </c>
      <c r="G60" s="262"/>
      <c r="H60" s="261" t="s">
        <v>5193</v>
      </c>
      <c r="I60" s="986" t="s">
        <v>5194</v>
      </c>
      <c r="J60" s="261" t="s">
        <v>3647</v>
      </c>
      <c r="K60" s="261" t="s">
        <v>1434</v>
      </c>
      <c r="L60" s="987">
        <v>809.31</v>
      </c>
      <c r="M60" s="1057">
        <v>45726.0</v>
      </c>
      <c r="N60" s="989" t="s">
        <v>5195</v>
      </c>
      <c r="O60" s="261" t="s">
        <v>3598</v>
      </c>
      <c r="P60" s="259" t="s">
        <v>2422</v>
      </c>
      <c r="Q60" s="1058">
        <v>45726.0</v>
      </c>
      <c r="R60" s="991">
        <v>0.0</v>
      </c>
      <c r="S60" s="259" t="s">
        <v>5196</v>
      </c>
      <c r="T60" s="259" t="s">
        <v>3512</v>
      </c>
      <c r="U60" s="259" t="s">
        <v>3512</v>
      </c>
      <c r="V60" s="768" t="s">
        <v>5197</v>
      </c>
      <c r="W60" s="982"/>
      <c r="X60" s="982"/>
      <c r="Y60" s="982"/>
    </row>
    <row r="61">
      <c r="A61" s="982"/>
      <c r="B61" s="983">
        <v>16506.0</v>
      </c>
      <c r="C61" s="1029">
        <v>470109.0</v>
      </c>
      <c r="D61" s="985" t="s">
        <v>5198</v>
      </c>
      <c r="E61" s="985" t="s">
        <v>855</v>
      </c>
      <c r="F61" s="985" t="s">
        <v>5199</v>
      </c>
      <c r="G61" s="262"/>
      <c r="H61" s="261" t="s">
        <v>5200</v>
      </c>
      <c r="I61" s="986" t="s">
        <v>5201</v>
      </c>
      <c r="J61" s="261" t="s">
        <v>4531</v>
      </c>
      <c r="K61" s="261" t="s">
        <v>1434</v>
      </c>
      <c r="L61" s="987">
        <v>809.31</v>
      </c>
      <c r="M61" s="1057">
        <v>45726.0</v>
      </c>
      <c r="N61" s="989" t="s">
        <v>5202</v>
      </c>
      <c r="O61" s="261" t="s">
        <v>3598</v>
      </c>
      <c r="P61" s="259" t="s">
        <v>2425</v>
      </c>
      <c r="Q61" s="1037">
        <v>45729.0</v>
      </c>
      <c r="R61" s="991">
        <v>0.0</v>
      </c>
      <c r="S61" s="259" t="s">
        <v>5203</v>
      </c>
      <c r="T61" s="259" t="s">
        <v>3512</v>
      </c>
      <c r="U61" s="259" t="s">
        <v>3512</v>
      </c>
      <c r="V61" s="768" t="s">
        <v>5197</v>
      </c>
      <c r="W61" s="982"/>
      <c r="X61" s="982"/>
      <c r="Y61" s="982"/>
    </row>
    <row r="62">
      <c r="A62" s="982"/>
      <c r="B62" s="983">
        <v>16507.0</v>
      </c>
      <c r="C62" s="1029">
        <v>470110.0</v>
      </c>
      <c r="D62" s="985" t="s">
        <v>5198</v>
      </c>
      <c r="E62" s="985" t="s">
        <v>855</v>
      </c>
      <c r="F62" s="985" t="s">
        <v>5199</v>
      </c>
      <c r="G62" s="262"/>
      <c r="H62" s="261" t="s">
        <v>5200</v>
      </c>
      <c r="I62" s="986" t="s">
        <v>5204</v>
      </c>
      <c r="J62" s="261" t="s">
        <v>4531</v>
      </c>
      <c r="K62" s="261" t="s">
        <v>1434</v>
      </c>
      <c r="L62" s="987">
        <v>809.31</v>
      </c>
      <c r="M62" s="1059">
        <v>45726.0</v>
      </c>
      <c r="N62" s="989" t="s">
        <v>5202</v>
      </c>
      <c r="O62" s="261" t="s">
        <v>3598</v>
      </c>
      <c r="P62" s="259" t="s">
        <v>2426</v>
      </c>
      <c r="Q62" s="1060">
        <v>45701.0</v>
      </c>
      <c r="R62" s="991">
        <v>0.0</v>
      </c>
      <c r="S62" s="259" t="s">
        <v>5205</v>
      </c>
      <c r="T62" s="259" t="s">
        <v>3512</v>
      </c>
      <c r="U62" s="259" t="s">
        <v>3512</v>
      </c>
      <c r="V62" s="768" t="s">
        <v>5197</v>
      </c>
      <c r="W62" s="982"/>
      <c r="X62" s="982"/>
      <c r="Y62" s="982"/>
    </row>
    <row r="63">
      <c r="A63" s="982"/>
      <c r="B63" s="983">
        <v>14004.0</v>
      </c>
      <c r="C63" s="1029">
        <v>470111.0</v>
      </c>
      <c r="D63" s="985" t="s">
        <v>554</v>
      </c>
      <c r="E63" s="985" t="s">
        <v>5206</v>
      </c>
      <c r="F63" s="985" t="s">
        <v>2430</v>
      </c>
      <c r="G63" s="262"/>
      <c r="H63" s="261" t="s">
        <v>5207</v>
      </c>
      <c r="I63" s="986">
        <v>17.0</v>
      </c>
      <c r="J63" s="261" t="s">
        <v>5208</v>
      </c>
      <c r="K63" s="261" t="s">
        <v>5209</v>
      </c>
      <c r="L63" s="987">
        <v>749.55</v>
      </c>
      <c r="M63" s="990">
        <v>45723.0</v>
      </c>
      <c r="N63" s="989" t="s">
        <v>5210</v>
      </c>
      <c r="O63" s="261" t="s">
        <v>3532</v>
      </c>
      <c r="P63" s="259" t="s">
        <v>2431</v>
      </c>
      <c r="Q63" s="1037">
        <v>45784.0</v>
      </c>
      <c r="R63" s="991">
        <v>0.0</v>
      </c>
      <c r="S63" s="259" t="s">
        <v>5211</v>
      </c>
      <c r="T63" s="259" t="s">
        <v>3512</v>
      </c>
      <c r="U63" s="259" t="s">
        <v>3512</v>
      </c>
      <c r="V63" s="768" t="s">
        <v>5212</v>
      </c>
      <c r="W63" s="982"/>
      <c r="X63" s="982"/>
      <c r="Y63" s="982"/>
    </row>
    <row r="64">
      <c r="A64" s="982"/>
      <c r="B64" s="983">
        <v>15527.0</v>
      </c>
      <c r="C64" s="1029">
        <v>470112.0</v>
      </c>
      <c r="D64" s="985" t="s">
        <v>779</v>
      </c>
      <c r="E64" s="985" t="s">
        <v>2433</v>
      </c>
      <c r="F64" s="985" t="s">
        <v>237</v>
      </c>
      <c r="G64" s="261"/>
      <c r="H64" s="261" t="s">
        <v>5213</v>
      </c>
      <c r="I64" s="986">
        <v>49.0</v>
      </c>
      <c r="J64" s="261" t="s">
        <v>5214</v>
      </c>
      <c r="K64" s="261" t="s">
        <v>1394</v>
      </c>
      <c r="L64" s="987">
        <v>749.55</v>
      </c>
      <c r="M64" s="990">
        <v>45723.0</v>
      </c>
      <c r="N64" s="989" t="s">
        <v>5215</v>
      </c>
      <c r="O64" s="261" t="s">
        <v>3532</v>
      </c>
      <c r="P64" s="259" t="s">
        <v>2434</v>
      </c>
      <c r="Q64" s="1037">
        <v>45723.0</v>
      </c>
      <c r="R64" s="991">
        <v>0.0</v>
      </c>
      <c r="S64" s="259" t="s">
        <v>5216</v>
      </c>
      <c r="T64" s="259" t="s">
        <v>3512</v>
      </c>
      <c r="U64" s="259" t="s">
        <v>3512</v>
      </c>
      <c r="V64" s="768" t="s">
        <v>5217</v>
      </c>
      <c r="W64" s="982"/>
      <c r="X64" s="982"/>
      <c r="Y64" s="982"/>
    </row>
    <row r="65">
      <c r="A65" s="994"/>
      <c r="B65" s="995">
        <v>16755.0</v>
      </c>
      <c r="C65" s="1039">
        <v>470113.0</v>
      </c>
      <c r="D65" s="997" t="s">
        <v>2141</v>
      </c>
      <c r="E65" s="997" t="s">
        <v>105</v>
      </c>
      <c r="F65" s="997" t="s">
        <v>391</v>
      </c>
      <c r="G65" s="255"/>
      <c r="H65" s="254" t="s">
        <v>5218</v>
      </c>
      <c r="I65" s="998">
        <v>1.0</v>
      </c>
      <c r="J65" s="254" t="s">
        <v>5219</v>
      </c>
      <c r="K65" s="254" t="s">
        <v>1378</v>
      </c>
      <c r="L65" s="999">
        <v>92.56</v>
      </c>
      <c r="M65" s="1000">
        <v>45723.0</v>
      </c>
      <c r="N65" s="888" t="s">
        <v>5220</v>
      </c>
      <c r="O65" s="254" t="s">
        <v>3535</v>
      </c>
      <c r="P65" s="252" t="s">
        <v>2436</v>
      </c>
      <c r="Q65" s="342">
        <v>45723.0</v>
      </c>
      <c r="R65" s="1002">
        <v>0.88</v>
      </c>
      <c r="S65" s="252" t="s">
        <v>5221</v>
      </c>
      <c r="T65" s="252" t="s">
        <v>3512</v>
      </c>
      <c r="U65" s="252" t="s">
        <v>3512</v>
      </c>
      <c r="V65" s="700"/>
      <c r="W65" s="994"/>
      <c r="X65" s="994"/>
      <c r="Y65" s="994"/>
    </row>
    <row r="66">
      <c r="A66" s="982"/>
      <c r="B66" s="983" t="s">
        <v>2437</v>
      </c>
      <c r="C66" s="1029">
        <v>470114.0</v>
      </c>
      <c r="D66" s="985" t="s">
        <v>1357</v>
      </c>
      <c r="E66" s="985" t="s">
        <v>2268</v>
      </c>
      <c r="F66" s="985" t="s">
        <v>161</v>
      </c>
      <c r="G66" s="262"/>
      <c r="H66" s="261"/>
      <c r="I66" s="1056"/>
      <c r="J66" s="261" t="s">
        <v>5222</v>
      </c>
      <c r="K66" s="261" t="s">
        <v>1349</v>
      </c>
      <c r="L66" s="987">
        <v>396.64</v>
      </c>
      <c r="M66" s="1030">
        <v>45726.0</v>
      </c>
      <c r="N66" s="989" t="s">
        <v>5223</v>
      </c>
      <c r="O66" s="261" t="s">
        <v>3510</v>
      </c>
      <c r="P66" s="259" t="s">
        <v>2438</v>
      </c>
      <c r="Q66" s="1046">
        <v>45726.0</v>
      </c>
      <c r="R66" s="991">
        <v>0.0</v>
      </c>
      <c r="S66" s="259" t="s">
        <v>5224</v>
      </c>
      <c r="T66" s="259" t="s">
        <v>3512</v>
      </c>
      <c r="U66" s="259" t="s">
        <v>3512</v>
      </c>
      <c r="V66" s="732"/>
      <c r="W66" s="982"/>
      <c r="X66" s="982"/>
      <c r="Y66" s="982"/>
    </row>
    <row r="67">
      <c r="A67" s="982"/>
      <c r="B67" s="983">
        <v>14416.0</v>
      </c>
      <c r="C67" s="1029">
        <v>470115.0</v>
      </c>
      <c r="D67" s="1036"/>
      <c r="E67" s="1036"/>
      <c r="F67" s="1036"/>
      <c r="G67" s="261" t="s">
        <v>5225</v>
      </c>
      <c r="H67" s="261" t="s">
        <v>4680</v>
      </c>
      <c r="I67" s="986">
        <v>41.0</v>
      </c>
      <c r="J67" s="261" t="s">
        <v>5226</v>
      </c>
      <c r="K67" s="261" t="s">
        <v>1804</v>
      </c>
      <c r="L67" s="987">
        <v>857.19</v>
      </c>
      <c r="M67" s="990">
        <v>45723.0</v>
      </c>
      <c r="N67" s="989" t="s">
        <v>5227</v>
      </c>
      <c r="O67" s="261" t="s">
        <v>3584</v>
      </c>
      <c r="P67" s="259" t="s">
        <v>2440</v>
      </c>
      <c r="Q67" s="1037">
        <v>45723.0</v>
      </c>
      <c r="R67" s="991">
        <v>0.0</v>
      </c>
      <c r="S67" s="259" t="s">
        <v>5228</v>
      </c>
      <c r="T67" s="259" t="s">
        <v>3512</v>
      </c>
      <c r="U67" s="259" t="s">
        <v>5229</v>
      </c>
      <c r="V67" s="700"/>
      <c r="W67" s="982"/>
      <c r="X67" s="982"/>
      <c r="Y67" s="982"/>
    </row>
    <row r="68">
      <c r="A68" s="982"/>
      <c r="B68" s="983" t="s">
        <v>2441</v>
      </c>
      <c r="C68" s="1029">
        <v>470116.0</v>
      </c>
      <c r="D68" s="985" t="s">
        <v>1155</v>
      </c>
      <c r="E68" s="985" t="s">
        <v>174</v>
      </c>
      <c r="F68" s="985" t="s">
        <v>1038</v>
      </c>
      <c r="G68" s="262"/>
      <c r="H68" s="261" t="s">
        <v>5230</v>
      </c>
      <c r="I68" s="1056"/>
      <c r="J68" s="261" t="s">
        <v>3861</v>
      </c>
      <c r="K68" s="261" t="s">
        <v>1349</v>
      </c>
      <c r="L68" s="987">
        <v>396.64</v>
      </c>
      <c r="M68" s="990">
        <v>45723.0</v>
      </c>
      <c r="N68" s="989" t="s">
        <v>5231</v>
      </c>
      <c r="O68" s="261" t="s">
        <v>3510</v>
      </c>
      <c r="P68" s="259" t="s">
        <v>2442</v>
      </c>
      <c r="Q68" s="1037">
        <v>45723.0</v>
      </c>
      <c r="R68" s="991">
        <v>0.0</v>
      </c>
      <c r="S68" s="259" t="s">
        <v>5232</v>
      </c>
      <c r="T68" s="259" t="s">
        <v>3512</v>
      </c>
      <c r="U68" s="259" t="s">
        <v>3512</v>
      </c>
      <c r="V68" s="700"/>
      <c r="W68" s="982"/>
      <c r="X68" s="982"/>
      <c r="Y68" s="982"/>
    </row>
    <row r="69">
      <c r="A69" s="994"/>
      <c r="B69" s="1038"/>
      <c r="C69" s="1039">
        <v>470117.0</v>
      </c>
      <c r="D69" s="1040"/>
      <c r="E69" s="1040"/>
      <c r="F69" s="1040"/>
      <c r="G69" s="255"/>
      <c r="H69" s="255"/>
      <c r="I69" s="1041"/>
      <c r="J69" s="255"/>
      <c r="K69" s="255"/>
      <c r="L69" s="1042"/>
      <c r="M69" s="255"/>
      <c r="N69" s="1043"/>
      <c r="O69" s="255"/>
      <c r="P69" s="1044"/>
      <c r="Q69" s="1044"/>
      <c r="R69" s="1045"/>
      <c r="S69" s="1044"/>
      <c r="T69" s="1044"/>
      <c r="U69" s="1044"/>
      <c r="V69" s="700"/>
      <c r="W69" s="994"/>
      <c r="X69" s="994"/>
      <c r="Y69" s="994"/>
    </row>
    <row r="70">
      <c r="A70" s="982"/>
      <c r="B70" s="983" t="s">
        <v>2446</v>
      </c>
      <c r="C70" s="1029">
        <v>470118.0</v>
      </c>
      <c r="D70" s="985" t="s">
        <v>1816</v>
      </c>
      <c r="E70" s="985" t="s">
        <v>395</v>
      </c>
      <c r="F70" s="985" t="s">
        <v>1846</v>
      </c>
      <c r="G70" s="262"/>
      <c r="H70" s="261" t="s">
        <v>4702</v>
      </c>
      <c r="I70" s="1056"/>
      <c r="J70" s="262"/>
      <c r="K70" s="261" t="s">
        <v>3559</v>
      </c>
      <c r="L70" s="987">
        <v>396.64</v>
      </c>
      <c r="M70" s="990">
        <v>45723.0</v>
      </c>
      <c r="N70" s="989" t="s">
        <v>5233</v>
      </c>
      <c r="O70" s="261" t="s">
        <v>3510</v>
      </c>
      <c r="P70" s="259" t="s">
        <v>2448</v>
      </c>
      <c r="Q70" s="1037">
        <v>45723.0</v>
      </c>
      <c r="R70" s="991">
        <v>0.0</v>
      </c>
      <c r="S70" s="259" t="s">
        <v>5234</v>
      </c>
      <c r="T70" s="259" t="s">
        <v>3512</v>
      </c>
      <c r="U70" s="259" t="s">
        <v>3512</v>
      </c>
      <c r="V70" s="700"/>
      <c r="W70" s="982"/>
      <c r="X70" s="982"/>
      <c r="Y70" s="982"/>
    </row>
    <row r="71">
      <c r="A71" s="982"/>
      <c r="B71" s="983">
        <v>10388.0</v>
      </c>
      <c r="C71" s="1029">
        <v>470119.0</v>
      </c>
      <c r="D71" s="985" t="s">
        <v>2449</v>
      </c>
      <c r="E71" s="985" t="s">
        <v>5235</v>
      </c>
      <c r="F71" s="985" t="s">
        <v>2451</v>
      </c>
      <c r="G71" s="262"/>
      <c r="H71" s="261" t="s">
        <v>5236</v>
      </c>
      <c r="I71" s="986" t="s">
        <v>5237</v>
      </c>
      <c r="J71" s="261" t="s">
        <v>5238</v>
      </c>
      <c r="K71" s="261" t="s">
        <v>5239</v>
      </c>
      <c r="L71" s="1047">
        <f>749.55*2</f>
        <v>1499.1</v>
      </c>
      <c r="M71" s="990">
        <v>45723.0</v>
      </c>
      <c r="N71" s="989" t="s">
        <v>5240</v>
      </c>
      <c r="O71" s="261" t="s">
        <v>3532</v>
      </c>
      <c r="P71" s="259" t="s">
        <v>2453</v>
      </c>
      <c r="Q71" s="1037">
        <v>45723.0</v>
      </c>
      <c r="R71" s="991">
        <v>14.24</v>
      </c>
      <c r="S71" s="259" t="s">
        <v>5241</v>
      </c>
      <c r="T71" s="259" t="s">
        <v>3512</v>
      </c>
      <c r="U71" s="259" t="s">
        <v>3512</v>
      </c>
      <c r="V71" s="768" t="s">
        <v>5242</v>
      </c>
      <c r="W71" s="982"/>
      <c r="X71" s="982"/>
      <c r="Y71" s="982"/>
    </row>
    <row r="72">
      <c r="A72" s="1061" t="s">
        <v>2398</v>
      </c>
      <c r="B72" s="983">
        <v>15972.0</v>
      </c>
      <c r="C72" s="1029">
        <v>470120.0</v>
      </c>
      <c r="D72" s="1036"/>
      <c r="E72" s="1036"/>
      <c r="F72" s="1036"/>
      <c r="G72" s="261" t="s">
        <v>5243</v>
      </c>
      <c r="H72" s="261" t="s">
        <v>5244</v>
      </c>
      <c r="I72" s="986" t="s">
        <v>5245</v>
      </c>
      <c r="J72" s="261" t="s">
        <v>5246</v>
      </c>
      <c r="K72" s="261" t="s">
        <v>2075</v>
      </c>
      <c r="L72" s="987">
        <v>3861.45</v>
      </c>
      <c r="M72" s="990">
        <v>45723.0</v>
      </c>
      <c r="N72" s="989" t="s">
        <v>5247</v>
      </c>
      <c r="O72" s="261" t="s">
        <v>5248</v>
      </c>
      <c r="P72" s="259" t="s">
        <v>2456</v>
      </c>
      <c r="Q72" s="1037">
        <v>45723.0</v>
      </c>
      <c r="R72" s="991">
        <v>55.99</v>
      </c>
      <c r="S72" s="259" t="s">
        <v>5249</v>
      </c>
      <c r="T72" s="259" t="s">
        <v>3694</v>
      </c>
      <c r="U72" s="259" t="s">
        <v>4218</v>
      </c>
      <c r="V72" s="768" t="s">
        <v>5250</v>
      </c>
      <c r="W72" s="982"/>
      <c r="X72" s="982"/>
      <c r="Y72" s="982"/>
    </row>
    <row r="73">
      <c r="A73" s="994"/>
      <c r="B73" s="1038"/>
      <c r="C73" s="1039">
        <v>470121.0</v>
      </c>
      <c r="D73" s="1040"/>
      <c r="E73" s="1040"/>
      <c r="F73" s="1040"/>
      <c r="G73" s="255"/>
      <c r="H73" s="255"/>
      <c r="I73" s="1041"/>
      <c r="J73" s="255"/>
      <c r="K73" s="255"/>
      <c r="L73" s="1042"/>
      <c r="M73" s="255"/>
      <c r="N73" s="1043"/>
      <c r="O73" s="255"/>
      <c r="P73" s="252"/>
      <c r="Q73" s="342"/>
      <c r="R73" s="1002"/>
      <c r="S73" s="252"/>
      <c r="T73" s="252"/>
      <c r="U73" s="252"/>
      <c r="V73" s="700"/>
      <c r="W73" s="994"/>
      <c r="X73" s="994"/>
      <c r="Y73" s="994"/>
    </row>
    <row r="74">
      <c r="A74" s="982"/>
      <c r="B74" s="983">
        <v>16727.0</v>
      </c>
      <c r="C74" s="1029">
        <v>470122.0</v>
      </c>
      <c r="D74" s="985" t="s">
        <v>5251</v>
      </c>
      <c r="E74" s="985" t="s">
        <v>2461</v>
      </c>
      <c r="F74" s="985" t="s">
        <v>5252</v>
      </c>
      <c r="G74" s="262"/>
      <c r="H74" s="261" t="s">
        <v>5253</v>
      </c>
      <c r="I74" s="986">
        <v>28.0</v>
      </c>
      <c r="J74" s="261" t="s">
        <v>4212</v>
      </c>
      <c r="K74" s="261" t="s">
        <v>2463</v>
      </c>
      <c r="L74" s="1047">
        <f>749.55+987.9</f>
        <v>1737.45</v>
      </c>
      <c r="M74" s="1030" t="s">
        <v>5254</v>
      </c>
      <c r="N74" s="989" t="s">
        <v>5255</v>
      </c>
      <c r="O74" s="261" t="s">
        <v>5256</v>
      </c>
      <c r="P74" s="259" t="s">
        <v>2464</v>
      </c>
      <c r="Q74" s="1046">
        <v>45723.0</v>
      </c>
      <c r="R74" s="991">
        <v>0.0</v>
      </c>
      <c r="S74" s="259" t="s">
        <v>5257</v>
      </c>
      <c r="T74" s="259" t="s">
        <v>3512</v>
      </c>
      <c r="U74" s="259" t="s">
        <v>3512</v>
      </c>
      <c r="V74" s="768" t="s">
        <v>5258</v>
      </c>
      <c r="W74" s="982"/>
      <c r="X74" s="982"/>
      <c r="Y74" s="982"/>
    </row>
    <row r="75">
      <c r="A75" s="994"/>
      <c r="B75" s="1038"/>
      <c r="C75" s="1039">
        <v>470123.0</v>
      </c>
      <c r="D75" s="1040"/>
      <c r="E75" s="1040"/>
      <c r="F75" s="1040"/>
      <c r="G75" s="255"/>
      <c r="H75" s="255"/>
      <c r="I75" s="1041"/>
      <c r="J75" s="255"/>
      <c r="K75" s="255"/>
      <c r="L75" s="1042"/>
      <c r="M75" s="255"/>
      <c r="N75" s="1043"/>
      <c r="O75" s="255"/>
      <c r="P75" s="1044"/>
      <c r="Q75" s="1044"/>
      <c r="R75" s="1045"/>
      <c r="S75" s="1044"/>
      <c r="T75" s="1044"/>
      <c r="U75" s="1044"/>
      <c r="V75" s="700"/>
      <c r="W75" s="994"/>
      <c r="X75" s="994"/>
      <c r="Y75" s="994"/>
    </row>
    <row r="76">
      <c r="A76" s="994"/>
      <c r="B76" s="1038"/>
      <c r="C76" s="1039">
        <v>470124.0</v>
      </c>
      <c r="D76" s="1040"/>
      <c r="E76" s="1040"/>
      <c r="F76" s="1040"/>
      <c r="G76" s="255"/>
      <c r="H76" s="255"/>
      <c r="I76" s="1041"/>
      <c r="J76" s="255"/>
      <c r="K76" s="255"/>
      <c r="L76" s="1042"/>
      <c r="M76" s="255"/>
      <c r="N76" s="1043"/>
      <c r="O76" s="255"/>
      <c r="P76" s="1044"/>
      <c r="Q76" s="1044"/>
      <c r="R76" s="1045"/>
      <c r="S76" s="1044"/>
      <c r="T76" s="1044"/>
      <c r="U76" s="1044"/>
      <c r="V76" s="700"/>
      <c r="W76" s="994"/>
      <c r="X76" s="994"/>
      <c r="Y76" s="994"/>
    </row>
    <row r="77">
      <c r="A77" s="982"/>
      <c r="B77" s="983">
        <v>15707.0</v>
      </c>
      <c r="C77" s="1029">
        <v>470125.0</v>
      </c>
      <c r="D77" s="985" t="s">
        <v>5259</v>
      </c>
      <c r="E77" s="1036"/>
      <c r="F77" s="1036"/>
      <c r="G77" s="262"/>
      <c r="H77" s="261" t="s">
        <v>4811</v>
      </c>
      <c r="I77" s="986">
        <v>17.0</v>
      </c>
      <c r="J77" s="261" t="s">
        <v>5260</v>
      </c>
      <c r="K77" s="261" t="s">
        <v>1394</v>
      </c>
      <c r="L77" s="987">
        <v>749.55</v>
      </c>
      <c r="M77" s="1030">
        <v>45723.0</v>
      </c>
      <c r="N77" s="989" t="s">
        <v>5261</v>
      </c>
      <c r="O77" s="261" t="s">
        <v>3532</v>
      </c>
      <c r="P77" s="259" t="s">
        <v>2466</v>
      </c>
      <c r="Q77" s="1046">
        <v>45726.0</v>
      </c>
      <c r="R77" s="991">
        <v>0.0</v>
      </c>
      <c r="S77" s="259" t="s">
        <v>5262</v>
      </c>
      <c r="T77" s="259" t="s">
        <v>3512</v>
      </c>
      <c r="U77" s="259" t="s">
        <v>3512</v>
      </c>
      <c r="V77" s="768" t="s">
        <v>5263</v>
      </c>
      <c r="W77" s="982"/>
      <c r="X77" s="982"/>
      <c r="Y77" s="982"/>
    </row>
    <row r="78">
      <c r="A78" s="982"/>
      <c r="B78" s="983" t="s">
        <v>2467</v>
      </c>
      <c r="C78" s="1029">
        <v>470126.0</v>
      </c>
      <c r="D78" s="985" t="s">
        <v>2468</v>
      </c>
      <c r="E78" s="985" t="s">
        <v>2469</v>
      </c>
      <c r="F78" s="985" t="s">
        <v>395</v>
      </c>
      <c r="G78" s="262"/>
      <c r="H78" s="261" t="s">
        <v>5264</v>
      </c>
      <c r="I78" s="1056"/>
      <c r="J78" s="261" t="s">
        <v>3559</v>
      </c>
      <c r="K78" s="261" t="s">
        <v>1349</v>
      </c>
      <c r="L78" s="987">
        <v>396.64</v>
      </c>
      <c r="M78" s="1030">
        <v>45723.0</v>
      </c>
      <c r="N78" s="989" t="s">
        <v>5265</v>
      </c>
      <c r="O78" s="261" t="s">
        <v>3510</v>
      </c>
      <c r="P78" s="259" t="s">
        <v>2470</v>
      </c>
      <c r="Q78" s="1046">
        <v>45723.0</v>
      </c>
      <c r="R78" s="991">
        <v>0.0</v>
      </c>
      <c r="S78" s="259" t="s">
        <v>5266</v>
      </c>
      <c r="T78" s="259" t="s">
        <v>3512</v>
      </c>
      <c r="U78" s="259" t="s">
        <v>3512</v>
      </c>
      <c r="V78" s="732"/>
      <c r="W78" s="982"/>
      <c r="X78" s="982"/>
      <c r="Y78" s="982"/>
    </row>
    <row r="79">
      <c r="A79" s="982"/>
      <c r="B79" s="983" t="s">
        <v>5267</v>
      </c>
      <c r="C79" s="1029">
        <v>470127.0</v>
      </c>
      <c r="D79" s="985" t="s">
        <v>71</v>
      </c>
      <c r="E79" s="985" t="s">
        <v>248</v>
      </c>
      <c r="F79" s="985" t="s">
        <v>2472</v>
      </c>
      <c r="G79" s="262"/>
      <c r="H79" s="261" t="s">
        <v>5268</v>
      </c>
      <c r="I79" s="986">
        <v>16.0</v>
      </c>
      <c r="J79" s="261" t="s">
        <v>5269</v>
      </c>
      <c r="K79" s="261" t="s">
        <v>2124</v>
      </c>
      <c r="L79" s="987">
        <v>3861.45</v>
      </c>
      <c r="M79" s="1030">
        <v>45723.0</v>
      </c>
      <c r="N79" s="989" t="s">
        <v>5270</v>
      </c>
      <c r="O79" s="261" t="s">
        <v>3737</v>
      </c>
      <c r="P79" s="259" t="s">
        <v>2474</v>
      </c>
      <c r="Q79" s="1037">
        <v>45723.0</v>
      </c>
      <c r="R79" s="991">
        <v>0.0</v>
      </c>
      <c r="S79" s="259" t="s">
        <v>5271</v>
      </c>
      <c r="T79" s="259" t="s">
        <v>3694</v>
      </c>
      <c r="U79" s="259" t="s">
        <v>5272</v>
      </c>
      <c r="V79" s="768" t="s">
        <v>5273</v>
      </c>
      <c r="W79" s="982"/>
      <c r="X79" s="982"/>
      <c r="Y79" s="982"/>
    </row>
    <row r="80">
      <c r="A80" s="982"/>
      <c r="B80" s="983" t="s">
        <v>2475</v>
      </c>
      <c r="C80" s="1029">
        <v>470128.0</v>
      </c>
      <c r="D80" s="985" t="s">
        <v>2476</v>
      </c>
      <c r="E80" s="985" t="s">
        <v>174</v>
      </c>
      <c r="F80" s="985" t="s">
        <v>2477</v>
      </c>
      <c r="G80" s="262"/>
      <c r="H80" s="261" t="s">
        <v>5274</v>
      </c>
      <c r="I80" s="1056"/>
      <c r="J80" s="261" t="s">
        <v>4287</v>
      </c>
      <c r="K80" s="261" t="s">
        <v>1362</v>
      </c>
      <c r="L80" s="1047">
        <f>396.64*2</f>
        <v>793.28</v>
      </c>
      <c r="M80" s="1030">
        <v>45723.0</v>
      </c>
      <c r="N80" s="989" t="s">
        <v>5275</v>
      </c>
      <c r="O80" s="261" t="s">
        <v>3510</v>
      </c>
      <c r="P80" s="259" t="s">
        <v>2478</v>
      </c>
      <c r="Q80" s="1046">
        <v>45723.0</v>
      </c>
      <c r="R80" s="991">
        <v>0.0</v>
      </c>
      <c r="S80" s="259" t="s">
        <v>5276</v>
      </c>
      <c r="T80" s="259" t="s">
        <v>3512</v>
      </c>
      <c r="U80" s="259" t="s">
        <v>3512</v>
      </c>
      <c r="V80" s="732"/>
      <c r="W80" s="982"/>
      <c r="X80" s="982"/>
      <c r="Y80" s="982"/>
    </row>
    <row r="81">
      <c r="A81" s="982"/>
      <c r="B81" s="983">
        <v>16770.0</v>
      </c>
      <c r="C81" s="1029">
        <v>470129.0</v>
      </c>
      <c r="D81" s="985" t="s">
        <v>5277</v>
      </c>
      <c r="E81" s="1036"/>
      <c r="F81" s="1036"/>
      <c r="G81" s="262"/>
      <c r="H81" s="261" t="s">
        <v>5278</v>
      </c>
      <c r="I81" s="986">
        <v>65.0</v>
      </c>
      <c r="J81" s="261" t="s">
        <v>4345</v>
      </c>
      <c r="K81" s="261" t="s">
        <v>1394</v>
      </c>
      <c r="L81" s="987">
        <v>749.55</v>
      </c>
      <c r="M81" s="990">
        <v>45723.0</v>
      </c>
      <c r="N81" s="989" t="s">
        <v>5279</v>
      </c>
      <c r="O81" s="261" t="s">
        <v>3532</v>
      </c>
      <c r="P81" s="259" t="s">
        <v>2480</v>
      </c>
      <c r="Q81" s="1046">
        <v>45723.0</v>
      </c>
      <c r="R81" s="991">
        <v>0.0</v>
      </c>
      <c r="S81" s="259" t="s">
        <v>5280</v>
      </c>
      <c r="T81" s="259" t="s">
        <v>3512</v>
      </c>
      <c r="U81" s="259" t="s">
        <v>3512</v>
      </c>
      <c r="V81" s="768" t="s">
        <v>5281</v>
      </c>
      <c r="W81" s="982"/>
      <c r="X81" s="982"/>
      <c r="Y81" s="982"/>
    </row>
    <row r="82">
      <c r="A82" s="982"/>
      <c r="B82" s="983" t="s">
        <v>2481</v>
      </c>
      <c r="C82" s="1029">
        <v>470130.0</v>
      </c>
      <c r="D82" s="985" t="s">
        <v>2482</v>
      </c>
      <c r="E82" s="985" t="s">
        <v>2483</v>
      </c>
      <c r="F82" s="985" t="s">
        <v>5282</v>
      </c>
      <c r="G82" s="262"/>
      <c r="H82" s="261" t="s">
        <v>5283</v>
      </c>
      <c r="I82" s="986" t="s">
        <v>5245</v>
      </c>
      <c r="J82" s="261" t="s">
        <v>5284</v>
      </c>
      <c r="K82" s="261" t="s">
        <v>1502</v>
      </c>
      <c r="L82" s="987">
        <v>1189.92</v>
      </c>
      <c r="M82" s="1030">
        <v>45723.0</v>
      </c>
      <c r="N82" s="989" t="s">
        <v>5285</v>
      </c>
      <c r="O82" s="261" t="s">
        <v>3510</v>
      </c>
      <c r="P82" s="259" t="s">
        <v>2485</v>
      </c>
      <c r="Q82" s="1046">
        <v>45723.0</v>
      </c>
      <c r="R82" s="991">
        <v>0.0</v>
      </c>
      <c r="S82" s="259" t="s">
        <v>5286</v>
      </c>
      <c r="T82" s="259" t="s">
        <v>3512</v>
      </c>
      <c r="U82" s="259" t="s">
        <v>3512</v>
      </c>
      <c r="V82" s="732"/>
      <c r="W82" s="982"/>
      <c r="X82" s="982"/>
      <c r="Y82" s="982"/>
    </row>
    <row r="83">
      <c r="A83" s="982"/>
      <c r="B83" s="983">
        <v>16256.0</v>
      </c>
      <c r="C83" s="1029">
        <v>470131.0</v>
      </c>
      <c r="D83" s="985" t="s">
        <v>1360</v>
      </c>
      <c r="E83" s="985" t="s">
        <v>515</v>
      </c>
      <c r="F83" s="985" t="s">
        <v>367</v>
      </c>
      <c r="G83" s="262"/>
      <c r="H83" s="261" t="s">
        <v>5287</v>
      </c>
      <c r="I83" s="986" t="s">
        <v>5288</v>
      </c>
      <c r="J83" s="261" t="s">
        <v>5289</v>
      </c>
      <c r="K83" s="261" t="s">
        <v>1432</v>
      </c>
      <c r="L83" s="987">
        <v>209.27</v>
      </c>
      <c r="M83" s="1030">
        <v>45726.0</v>
      </c>
      <c r="N83" s="989" t="s">
        <v>5290</v>
      </c>
      <c r="O83" s="261" t="s">
        <v>3535</v>
      </c>
      <c r="P83" s="259" t="s">
        <v>2486</v>
      </c>
      <c r="Q83" s="1046">
        <v>45726.0</v>
      </c>
      <c r="R83" s="991">
        <v>0.0</v>
      </c>
      <c r="S83" s="259" t="s">
        <v>5291</v>
      </c>
      <c r="T83" s="259" t="s">
        <v>3512</v>
      </c>
      <c r="U83" s="259" t="s">
        <v>3512</v>
      </c>
      <c r="V83" s="768" t="s">
        <v>5292</v>
      </c>
      <c r="W83" s="982"/>
      <c r="X83" s="982"/>
      <c r="Y83" s="982"/>
    </row>
    <row r="84">
      <c r="A84" s="982"/>
      <c r="B84" s="983">
        <v>16893.0</v>
      </c>
      <c r="C84" s="1029">
        <v>470132.0</v>
      </c>
      <c r="D84" s="985" t="s">
        <v>5293</v>
      </c>
      <c r="E84" s="985" t="s">
        <v>104</v>
      </c>
      <c r="F84" s="985" t="s">
        <v>437</v>
      </c>
      <c r="G84" s="262"/>
      <c r="H84" s="261" t="s">
        <v>5294</v>
      </c>
      <c r="I84" s="986">
        <v>26.0</v>
      </c>
      <c r="J84" s="261" t="s">
        <v>5295</v>
      </c>
      <c r="K84" s="261" t="s">
        <v>2315</v>
      </c>
      <c r="L84" s="1047">
        <f>92.56+749.55</f>
        <v>842.11</v>
      </c>
      <c r="M84" s="990">
        <v>45726.0</v>
      </c>
      <c r="N84" s="888" t="s">
        <v>5296</v>
      </c>
      <c r="O84" s="261" t="s">
        <v>4417</v>
      </c>
      <c r="P84" s="259" t="s">
        <v>2488</v>
      </c>
      <c r="Q84" s="1037">
        <v>45726.0</v>
      </c>
      <c r="R84" s="991">
        <v>0.0</v>
      </c>
      <c r="S84" s="259" t="s">
        <v>5297</v>
      </c>
      <c r="T84" s="259" t="s">
        <v>3512</v>
      </c>
      <c r="U84" s="259" t="s">
        <v>3512</v>
      </c>
      <c r="V84" s="768" t="s">
        <v>5298</v>
      </c>
      <c r="W84" s="982"/>
      <c r="X84" s="982"/>
      <c r="Y84" s="982"/>
    </row>
    <row r="85">
      <c r="A85" s="982"/>
      <c r="B85" s="983">
        <v>17067.0</v>
      </c>
      <c r="C85" s="1029">
        <v>470133.0</v>
      </c>
      <c r="D85" s="1036"/>
      <c r="E85" s="1036"/>
      <c r="F85" s="1036"/>
      <c r="G85" s="261" t="s">
        <v>5299</v>
      </c>
      <c r="H85" s="261" t="s">
        <v>5300</v>
      </c>
      <c r="I85" s="986">
        <v>50.0</v>
      </c>
      <c r="J85" s="261" t="s">
        <v>5301</v>
      </c>
      <c r="K85" s="261" t="s">
        <v>1394</v>
      </c>
      <c r="L85" s="987">
        <v>749.55</v>
      </c>
      <c r="M85" s="1030">
        <v>45726.0</v>
      </c>
      <c r="N85" s="989" t="s">
        <v>5302</v>
      </c>
      <c r="O85" s="261" t="s">
        <v>3532</v>
      </c>
      <c r="P85" s="259" t="s">
        <v>2490</v>
      </c>
      <c r="Q85" s="1046">
        <v>45726.0</v>
      </c>
      <c r="R85" s="991">
        <v>0.0</v>
      </c>
      <c r="S85" s="259" t="s">
        <v>5303</v>
      </c>
      <c r="T85" s="259" t="s">
        <v>3512</v>
      </c>
      <c r="U85" s="259" t="s">
        <v>3512</v>
      </c>
      <c r="V85" s="768" t="s">
        <v>5304</v>
      </c>
      <c r="W85" s="982"/>
      <c r="X85" s="982"/>
      <c r="Y85" s="982"/>
    </row>
    <row r="86">
      <c r="A86" s="970"/>
      <c r="B86" s="971">
        <v>16851.0</v>
      </c>
      <c r="C86" s="1031">
        <v>470134.0</v>
      </c>
      <c r="D86" s="973" t="s">
        <v>2726</v>
      </c>
      <c r="E86" s="973" t="s">
        <v>828</v>
      </c>
      <c r="F86" s="973" t="s">
        <v>65</v>
      </c>
      <c r="G86" s="1062"/>
      <c r="H86" s="974" t="s">
        <v>3312</v>
      </c>
      <c r="I86" s="975">
        <v>30.0</v>
      </c>
      <c r="J86" s="974" t="s">
        <v>5305</v>
      </c>
      <c r="K86" s="974" t="s">
        <v>2715</v>
      </c>
      <c r="L86" s="1063">
        <f>749.55+92.56</f>
        <v>842.11</v>
      </c>
      <c r="M86" s="1035">
        <v>45726.0</v>
      </c>
      <c r="N86" s="978" t="s">
        <v>5306</v>
      </c>
      <c r="O86" s="974" t="s">
        <v>5307</v>
      </c>
      <c r="P86" s="979" t="s">
        <v>2491</v>
      </c>
      <c r="Q86" s="1064">
        <v>45726.0</v>
      </c>
      <c r="R86" s="980">
        <v>0.0</v>
      </c>
      <c r="S86" s="979" t="s">
        <v>5308</v>
      </c>
      <c r="T86" s="979" t="s">
        <v>3512</v>
      </c>
      <c r="U86" s="979" t="s">
        <v>3512</v>
      </c>
      <c r="V86" s="857" t="s">
        <v>5309</v>
      </c>
      <c r="W86" s="970"/>
      <c r="X86" s="970"/>
      <c r="Y86" s="970"/>
    </row>
    <row r="87">
      <c r="A87" s="982"/>
      <c r="B87" s="983">
        <v>16595.0</v>
      </c>
      <c r="C87" s="1029">
        <v>470135.0</v>
      </c>
      <c r="D87" s="985" t="s">
        <v>5310</v>
      </c>
      <c r="E87" s="1036"/>
      <c r="F87" s="1036"/>
      <c r="G87" s="262"/>
      <c r="H87" s="261" t="s">
        <v>4292</v>
      </c>
      <c r="I87" s="986">
        <v>75.0</v>
      </c>
      <c r="J87" s="261" t="s">
        <v>5311</v>
      </c>
      <c r="K87" s="261" t="s">
        <v>3310</v>
      </c>
      <c r="L87" s="1047">
        <f>9495.33+857.19</f>
        <v>10352.52</v>
      </c>
      <c r="M87" s="1030">
        <v>45726.0</v>
      </c>
      <c r="N87" s="989" t="s">
        <v>5312</v>
      </c>
      <c r="O87" s="261" t="s">
        <v>4725</v>
      </c>
      <c r="P87" s="259" t="s">
        <v>2494</v>
      </c>
      <c r="Q87" s="1046">
        <v>45726.0</v>
      </c>
      <c r="R87" s="991">
        <v>98.35</v>
      </c>
      <c r="S87" s="259" t="s">
        <v>5313</v>
      </c>
      <c r="T87" s="259" t="s">
        <v>3512</v>
      </c>
      <c r="U87" s="259" t="s">
        <v>5314</v>
      </c>
      <c r="V87" s="732"/>
      <c r="W87" s="982"/>
      <c r="X87" s="982"/>
      <c r="Y87" s="982"/>
    </row>
    <row r="88">
      <c r="A88" s="994"/>
      <c r="B88" s="1038"/>
      <c r="C88" s="1039">
        <v>470136.0</v>
      </c>
      <c r="D88" s="1040"/>
      <c r="E88" s="1040"/>
      <c r="F88" s="1040"/>
      <c r="G88" s="255"/>
      <c r="H88" s="255"/>
      <c r="I88" s="1041"/>
      <c r="J88" s="255"/>
      <c r="K88" s="255"/>
      <c r="L88" s="1042"/>
      <c r="M88" s="255"/>
      <c r="N88" s="1043"/>
      <c r="O88" s="255"/>
      <c r="P88" s="1044"/>
      <c r="Q88" s="1044"/>
      <c r="R88" s="1045"/>
      <c r="S88" s="1044"/>
      <c r="T88" s="1044"/>
      <c r="U88" s="1044"/>
      <c r="V88" s="700"/>
      <c r="W88" s="994"/>
      <c r="X88" s="994"/>
      <c r="Y88" s="994"/>
    </row>
    <row r="89">
      <c r="A89" s="982"/>
      <c r="B89" s="983">
        <v>16733.0</v>
      </c>
      <c r="C89" s="1029">
        <v>470137.0</v>
      </c>
      <c r="D89" s="985" t="s">
        <v>5315</v>
      </c>
      <c r="E89" s="985" t="s">
        <v>1707</v>
      </c>
      <c r="F89" s="985" t="s">
        <v>1708</v>
      </c>
      <c r="G89" s="262"/>
      <c r="H89" s="261" t="s">
        <v>3989</v>
      </c>
      <c r="I89" s="986">
        <v>14.0</v>
      </c>
      <c r="J89" s="261" t="s">
        <v>5316</v>
      </c>
      <c r="K89" s="261" t="s">
        <v>2619</v>
      </c>
      <c r="L89" s="1047">
        <f>857.19*2</f>
        <v>1714.38</v>
      </c>
      <c r="M89" s="1065">
        <v>45726.0</v>
      </c>
      <c r="N89" s="989" t="s">
        <v>5317</v>
      </c>
      <c r="O89" s="261" t="s">
        <v>5318</v>
      </c>
      <c r="P89" s="259" t="s">
        <v>2495</v>
      </c>
      <c r="Q89" s="1058">
        <v>45726.0</v>
      </c>
      <c r="R89" s="991">
        <v>0.0</v>
      </c>
      <c r="S89" s="259" t="s">
        <v>5319</v>
      </c>
      <c r="T89" s="259" t="s">
        <v>3512</v>
      </c>
      <c r="U89" s="259" t="s">
        <v>3985</v>
      </c>
      <c r="V89" s="700"/>
      <c r="W89" s="982"/>
      <c r="X89" s="982"/>
      <c r="Y89" s="982"/>
    </row>
    <row r="90">
      <c r="A90" s="982"/>
      <c r="B90" s="983">
        <v>13639.0</v>
      </c>
      <c r="C90" s="1029">
        <v>470138.0</v>
      </c>
      <c r="D90" s="985" t="s">
        <v>2496</v>
      </c>
      <c r="E90" s="985" t="s">
        <v>828</v>
      </c>
      <c r="F90" s="985" t="s">
        <v>174</v>
      </c>
      <c r="G90" s="262"/>
      <c r="H90" s="261" t="s">
        <v>5320</v>
      </c>
      <c r="I90" s="986">
        <v>48.0</v>
      </c>
      <c r="J90" s="261" t="s">
        <v>4176</v>
      </c>
      <c r="K90" s="261" t="s">
        <v>1394</v>
      </c>
      <c r="L90" s="987">
        <v>749.55</v>
      </c>
      <c r="M90" s="990">
        <v>45726.0</v>
      </c>
      <c r="N90" s="989" t="s">
        <v>5321</v>
      </c>
      <c r="O90" s="261" t="s">
        <v>3532</v>
      </c>
      <c r="P90" s="259" t="s">
        <v>2497</v>
      </c>
      <c r="Q90" s="1037">
        <v>45726.0</v>
      </c>
      <c r="R90" s="991">
        <v>0.0</v>
      </c>
      <c r="S90" s="259" t="s">
        <v>5322</v>
      </c>
      <c r="T90" s="259" t="s">
        <v>3512</v>
      </c>
      <c r="U90" s="259" t="s">
        <v>3512</v>
      </c>
      <c r="V90" s="732"/>
      <c r="W90" s="982"/>
      <c r="X90" s="982"/>
      <c r="Y90" s="982"/>
    </row>
    <row r="91">
      <c r="A91" s="982"/>
      <c r="B91" s="983">
        <v>16221.0</v>
      </c>
      <c r="C91" s="1029">
        <v>470139.0</v>
      </c>
      <c r="D91" s="985" t="s">
        <v>2498</v>
      </c>
      <c r="E91" s="985" t="s">
        <v>5323</v>
      </c>
      <c r="F91" s="985" t="s">
        <v>165</v>
      </c>
      <c r="G91" s="262"/>
      <c r="H91" s="261" t="s">
        <v>5324</v>
      </c>
      <c r="I91" s="986" t="s">
        <v>5325</v>
      </c>
      <c r="J91" s="261" t="s">
        <v>5326</v>
      </c>
      <c r="K91" s="261" t="s">
        <v>1394</v>
      </c>
      <c r="L91" s="987">
        <v>749.55</v>
      </c>
      <c r="M91" s="990">
        <v>45726.0</v>
      </c>
      <c r="N91" s="989" t="s">
        <v>5327</v>
      </c>
      <c r="O91" s="261" t="s">
        <v>3532</v>
      </c>
      <c r="P91" s="259" t="s">
        <v>2500</v>
      </c>
      <c r="Q91" s="1037">
        <v>45726.0</v>
      </c>
      <c r="R91" s="991">
        <v>0.0</v>
      </c>
      <c r="S91" s="259" t="s">
        <v>5328</v>
      </c>
      <c r="T91" s="259" t="s">
        <v>3512</v>
      </c>
      <c r="U91" s="259" t="s">
        <v>3512</v>
      </c>
      <c r="V91" s="768" t="s">
        <v>5329</v>
      </c>
      <c r="W91" s="982"/>
      <c r="X91" s="982"/>
      <c r="Y91" s="982"/>
    </row>
    <row r="92">
      <c r="A92" s="994"/>
      <c r="B92" s="1038"/>
      <c r="C92" s="1039">
        <v>470140.0</v>
      </c>
      <c r="D92" s="1040"/>
      <c r="E92" s="1040"/>
      <c r="F92" s="1040"/>
      <c r="G92" s="255"/>
      <c r="H92" s="255"/>
      <c r="I92" s="1041"/>
      <c r="J92" s="255"/>
      <c r="K92" s="255"/>
      <c r="L92" s="1042"/>
      <c r="M92" s="255"/>
      <c r="N92" s="1043"/>
      <c r="O92" s="255"/>
      <c r="P92" s="1044"/>
      <c r="Q92" s="1044"/>
      <c r="R92" s="1045"/>
      <c r="S92" s="1044"/>
      <c r="T92" s="1044"/>
      <c r="U92" s="1044"/>
      <c r="V92" s="700"/>
      <c r="W92" s="994"/>
      <c r="X92" s="994"/>
      <c r="Y92" s="994"/>
    </row>
    <row r="93">
      <c r="A93" s="982"/>
      <c r="B93" s="983" t="s">
        <v>559</v>
      </c>
      <c r="C93" s="1029">
        <v>470141.0</v>
      </c>
      <c r="D93" s="1036"/>
      <c r="E93" s="1036"/>
      <c r="F93" s="1036"/>
      <c r="G93" s="261" t="s">
        <v>5330</v>
      </c>
      <c r="H93" s="262"/>
      <c r="I93" s="1056"/>
      <c r="J93" s="261" t="s">
        <v>5331</v>
      </c>
      <c r="K93" s="261" t="s">
        <v>5332</v>
      </c>
      <c r="L93" s="987">
        <v>304472.59</v>
      </c>
      <c r="M93" s="990">
        <v>45726.0</v>
      </c>
      <c r="N93" s="989" t="s">
        <v>5333</v>
      </c>
      <c r="O93" s="261" t="s">
        <v>5334</v>
      </c>
      <c r="P93" s="259" t="s">
        <v>2502</v>
      </c>
      <c r="Q93" s="1037">
        <v>45727.0</v>
      </c>
      <c r="R93" s="991">
        <v>0.0</v>
      </c>
      <c r="S93" s="259" t="s">
        <v>5335</v>
      </c>
      <c r="T93" s="259" t="s">
        <v>3512</v>
      </c>
      <c r="U93" s="259" t="s">
        <v>3512</v>
      </c>
      <c r="V93" s="768" t="s">
        <v>5336</v>
      </c>
      <c r="W93" s="982"/>
      <c r="X93" s="982"/>
      <c r="Y93" s="982"/>
    </row>
    <row r="94">
      <c r="A94" s="982"/>
      <c r="B94" s="983">
        <v>16520.0</v>
      </c>
      <c r="C94" s="1029">
        <v>470142.0</v>
      </c>
      <c r="D94" s="985" t="s">
        <v>5337</v>
      </c>
      <c r="E94" s="1036"/>
      <c r="F94" s="1036"/>
      <c r="G94" s="262"/>
      <c r="H94" s="261" t="s">
        <v>5338</v>
      </c>
      <c r="I94" s="986">
        <v>9.0</v>
      </c>
      <c r="J94" s="261" t="s">
        <v>5339</v>
      </c>
      <c r="K94" s="261" t="s">
        <v>2648</v>
      </c>
      <c r="L94" s="987">
        <v>857.19</v>
      </c>
      <c r="M94" s="1030">
        <v>45726.0</v>
      </c>
      <c r="N94" s="989" t="s">
        <v>5340</v>
      </c>
      <c r="O94" s="261" t="s">
        <v>3584</v>
      </c>
      <c r="P94" s="259" t="s">
        <v>2504</v>
      </c>
      <c r="Q94" s="1046">
        <v>45726.0</v>
      </c>
      <c r="R94" s="991">
        <v>0.0</v>
      </c>
      <c r="S94" s="259" t="s">
        <v>5341</v>
      </c>
      <c r="T94" s="259" t="s">
        <v>3512</v>
      </c>
      <c r="U94" s="259" t="s">
        <v>5143</v>
      </c>
      <c r="V94" s="768" t="s">
        <v>5342</v>
      </c>
      <c r="W94" s="982"/>
      <c r="X94" s="982"/>
      <c r="Y94" s="982"/>
    </row>
    <row r="95">
      <c r="A95" s="994"/>
      <c r="B95" s="1038"/>
      <c r="C95" s="1039">
        <v>470143.0</v>
      </c>
      <c r="D95" s="1040"/>
      <c r="E95" s="1040"/>
      <c r="F95" s="1040"/>
      <c r="G95" s="255"/>
      <c r="H95" s="255"/>
      <c r="I95" s="1041"/>
      <c r="J95" s="255"/>
      <c r="K95" s="255"/>
      <c r="L95" s="1042"/>
      <c r="M95" s="255"/>
      <c r="N95" s="1043"/>
      <c r="O95" s="255"/>
      <c r="P95" s="1044"/>
      <c r="Q95" s="1044"/>
      <c r="R95" s="1045"/>
      <c r="S95" s="1044"/>
      <c r="T95" s="1044"/>
      <c r="U95" s="1044"/>
      <c r="V95" s="700"/>
      <c r="W95" s="994"/>
      <c r="X95" s="994"/>
      <c r="Y95" s="994"/>
    </row>
    <row r="96">
      <c r="A96" s="982"/>
      <c r="B96" s="983">
        <v>15349.0</v>
      </c>
      <c r="C96" s="1029">
        <v>470144.0</v>
      </c>
      <c r="D96" s="985" t="s">
        <v>5343</v>
      </c>
      <c r="E96" s="1036"/>
      <c r="F96" s="1036"/>
      <c r="G96" s="262"/>
      <c r="H96" s="261" t="s">
        <v>5344</v>
      </c>
      <c r="I96" s="986" t="s">
        <v>5345</v>
      </c>
      <c r="J96" s="261" t="s">
        <v>5346</v>
      </c>
      <c r="K96" s="261" t="s">
        <v>1432</v>
      </c>
      <c r="L96" s="987">
        <v>209.27</v>
      </c>
      <c r="M96" s="990">
        <v>45727.0</v>
      </c>
      <c r="N96" s="989" t="s">
        <v>5347</v>
      </c>
      <c r="O96" s="261" t="s">
        <v>3595</v>
      </c>
      <c r="P96" s="259" t="s">
        <v>2506</v>
      </c>
      <c r="Q96" s="1037">
        <v>45727.0</v>
      </c>
      <c r="R96" s="991">
        <v>0.0</v>
      </c>
      <c r="S96" s="259" t="s">
        <v>5348</v>
      </c>
      <c r="T96" s="259" t="s">
        <v>3512</v>
      </c>
      <c r="U96" s="259" t="s">
        <v>3512</v>
      </c>
      <c r="V96" s="768" t="s">
        <v>5349</v>
      </c>
      <c r="W96" s="982"/>
      <c r="X96" s="982"/>
      <c r="Y96" s="982"/>
    </row>
    <row r="97">
      <c r="A97" s="982"/>
      <c r="B97" s="983">
        <v>17061.0</v>
      </c>
      <c r="C97" s="1029">
        <v>470145.0</v>
      </c>
      <c r="D97" s="985" t="s">
        <v>5350</v>
      </c>
      <c r="E97" s="1036"/>
      <c r="F97" s="1036"/>
      <c r="G97" s="262"/>
      <c r="H97" s="261" t="s">
        <v>4671</v>
      </c>
      <c r="I97" s="986">
        <v>13.0</v>
      </c>
      <c r="J97" s="261" t="s">
        <v>5351</v>
      </c>
      <c r="K97" s="261" t="s">
        <v>1804</v>
      </c>
      <c r="L97" s="987">
        <v>857.19</v>
      </c>
      <c r="M97" s="1030">
        <v>45727.0</v>
      </c>
      <c r="N97" s="989" t="s">
        <v>5352</v>
      </c>
      <c r="O97" s="261" t="s">
        <v>3584</v>
      </c>
      <c r="P97" s="259" t="s">
        <v>2508</v>
      </c>
      <c r="Q97" s="1046">
        <v>45727.0</v>
      </c>
      <c r="R97" s="991">
        <v>0.0</v>
      </c>
      <c r="S97" s="259" t="s">
        <v>5353</v>
      </c>
      <c r="T97" s="259" t="s">
        <v>3512</v>
      </c>
      <c r="U97" s="259" t="s">
        <v>3586</v>
      </c>
      <c r="V97" s="732"/>
      <c r="W97" s="982"/>
      <c r="X97" s="982"/>
      <c r="Y97" s="982"/>
    </row>
    <row r="98">
      <c r="A98" s="982"/>
      <c r="B98" s="983" t="s">
        <v>2509</v>
      </c>
      <c r="C98" s="1029">
        <v>470146.0</v>
      </c>
      <c r="D98" s="985" t="s">
        <v>2510</v>
      </c>
      <c r="E98" s="985" t="s">
        <v>346</v>
      </c>
      <c r="F98" s="985" t="s">
        <v>174</v>
      </c>
      <c r="G98" s="262"/>
      <c r="H98" s="262"/>
      <c r="I98" s="1056"/>
      <c r="J98" s="261" t="s">
        <v>5354</v>
      </c>
      <c r="K98" s="261" t="s">
        <v>1365</v>
      </c>
      <c r="L98" s="1047">
        <f>396.64*4</f>
        <v>1586.56</v>
      </c>
      <c r="M98" s="1030">
        <v>45758.0</v>
      </c>
      <c r="N98" s="989" t="s">
        <v>5355</v>
      </c>
      <c r="O98" s="261" t="s">
        <v>3510</v>
      </c>
      <c r="P98" s="259" t="s">
        <v>2511</v>
      </c>
      <c r="Q98" s="1046">
        <v>45727.0</v>
      </c>
      <c r="R98" s="991">
        <v>0.0</v>
      </c>
      <c r="S98" s="259" t="s">
        <v>5356</v>
      </c>
      <c r="T98" s="259" t="s">
        <v>3512</v>
      </c>
      <c r="U98" s="259" t="s">
        <v>3512</v>
      </c>
      <c r="V98" s="732"/>
      <c r="W98" s="982"/>
      <c r="X98" s="982"/>
      <c r="Y98" s="982"/>
    </row>
    <row r="99">
      <c r="A99" s="994"/>
      <c r="B99" s="1038"/>
      <c r="C99" s="1039">
        <v>470147.0</v>
      </c>
      <c r="D99" s="1040"/>
      <c r="E99" s="1040"/>
      <c r="F99" s="1040"/>
      <c r="G99" s="255"/>
      <c r="H99" s="255"/>
      <c r="I99" s="1041"/>
      <c r="J99" s="255"/>
      <c r="K99" s="255"/>
      <c r="L99" s="1042"/>
      <c r="M99" s="255"/>
      <c r="N99" s="1043"/>
      <c r="O99" s="255"/>
      <c r="P99" s="1044"/>
      <c r="Q99" s="1044"/>
      <c r="R99" s="1045"/>
      <c r="S99" s="1044"/>
      <c r="T99" s="1044"/>
      <c r="U99" s="1044"/>
      <c r="V99" s="700"/>
      <c r="W99" s="994"/>
      <c r="X99" s="994"/>
      <c r="Y99" s="994"/>
    </row>
    <row r="100">
      <c r="A100" s="982"/>
      <c r="B100" s="983">
        <v>16260.0</v>
      </c>
      <c r="C100" s="1029">
        <v>470148.0</v>
      </c>
      <c r="D100" s="985" t="s">
        <v>2514</v>
      </c>
      <c r="E100" s="985" t="s">
        <v>1038</v>
      </c>
      <c r="F100" s="985" t="s">
        <v>2296</v>
      </c>
      <c r="G100" s="262"/>
      <c r="H100" s="261" t="s">
        <v>5357</v>
      </c>
      <c r="I100" s="1056"/>
      <c r="J100" s="261" t="s">
        <v>5358</v>
      </c>
      <c r="K100" s="261" t="s">
        <v>2181</v>
      </c>
      <c r="L100" s="1047">
        <f>92.56+209.27</f>
        <v>301.83</v>
      </c>
      <c r="M100" s="990">
        <v>45758.0</v>
      </c>
      <c r="N100" s="888" t="s">
        <v>5359</v>
      </c>
      <c r="O100" s="261" t="s">
        <v>4010</v>
      </c>
      <c r="P100" s="259" t="s">
        <v>2516</v>
      </c>
      <c r="Q100" s="1037">
        <v>45727.0</v>
      </c>
      <c r="R100" s="991">
        <v>4.36</v>
      </c>
      <c r="S100" s="259" t="s">
        <v>5360</v>
      </c>
      <c r="T100" s="259" t="s">
        <v>3512</v>
      </c>
      <c r="U100" s="259" t="s">
        <v>3512</v>
      </c>
      <c r="V100" s="768" t="s">
        <v>5361</v>
      </c>
      <c r="W100" s="982"/>
      <c r="X100" s="982"/>
      <c r="Y100" s="982"/>
    </row>
    <row r="101">
      <c r="A101" s="994"/>
      <c r="B101" s="1038"/>
      <c r="C101" s="1039">
        <v>470149.0</v>
      </c>
      <c r="D101" s="1040"/>
      <c r="E101" s="1040"/>
      <c r="F101" s="1040"/>
      <c r="G101" s="255"/>
      <c r="H101" s="255"/>
      <c r="I101" s="1041"/>
      <c r="J101" s="255"/>
      <c r="K101" s="255"/>
      <c r="L101" s="1042"/>
      <c r="M101" s="255"/>
      <c r="N101" s="1043"/>
      <c r="O101" s="255"/>
      <c r="P101" s="1044"/>
      <c r="Q101" s="1044"/>
      <c r="R101" s="1045"/>
      <c r="S101" s="1044"/>
      <c r="T101" s="1044"/>
      <c r="U101" s="1044"/>
      <c r="V101" s="700"/>
      <c r="W101" s="994"/>
      <c r="X101" s="994"/>
      <c r="Y101" s="994"/>
    </row>
    <row r="102">
      <c r="A102" s="982"/>
      <c r="B102" s="983">
        <v>16854.0</v>
      </c>
      <c r="C102" s="1029">
        <v>470150.0</v>
      </c>
      <c r="D102" s="1036"/>
      <c r="E102" s="1036"/>
      <c r="F102" s="1036"/>
      <c r="G102" s="261" t="s">
        <v>2517</v>
      </c>
      <c r="H102" s="261" t="s">
        <v>5063</v>
      </c>
      <c r="I102" s="986">
        <v>140.0</v>
      </c>
      <c r="J102" s="261" t="s">
        <v>5362</v>
      </c>
      <c r="K102" s="261" t="s">
        <v>5363</v>
      </c>
      <c r="L102" s="987">
        <v>1225.98</v>
      </c>
      <c r="M102" s="990">
        <v>45727.0</v>
      </c>
      <c r="N102" s="1066" t="s">
        <v>5364</v>
      </c>
      <c r="O102" s="261" t="s">
        <v>4184</v>
      </c>
      <c r="P102" s="259" t="s">
        <v>2518</v>
      </c>
      <c r="Q102" s="1046">
        <v>45727.0</v>
      </c>
      <c r="R102" s="991">
        <v>11.65</v>
      </c>
      <c r="S102" s="259" t="s">
        <v>5365</v>
      </c>
      <c r="T102" s="259" t="s">
        <v>3512</v>
      </c>
      <c r="U102" s="259" t="s">
        <v>3512</v>
      </c>
      <c r="V102" s="768" t="s">
        <v>5366</v>
      </c>
      <c r="W102" s="982"/>
      <c r="X102" s="982"/>
      <c r="Y102" s="982"/>
    </row>
    <row r="103">
      <c r="A103" s="982"/>
      <c r="B103" s="983">
        <v>14555.0</v>
      </c>
      <c r="C103" s="1029">
        <v>470151.0</v>
      </c>
      <c r="D103" s="985" t="s">
        <v>2519</v>
      </c>
      <c r="E103" s="1036"/>
      <c r="F103" s="1036"/>
      <c r="G103" s="262"/>
      <c r="H103" s="261" t="s">
        <v>5367</v>
      </c>
      <c r="I103" s="986">
        <v>24.0</v>
      </c>
      <c r="J103" s="261" t="s">
        <v>3969</v>
      </c>
      <c r="K103" s="261" t="s">
        <v>5368</v>
      </c>
      <c r="L103" s="1047">
        <f>5269.92+857.19*2</f>
        <v>6984.3</v>
      </c>
      <c r="M103" s="1030">
        <v>45735.0</v>
      </c>
      <c r="N103" s="989" t="s">
        <v>5369</v>
      </c>
      <c r="O103" s="261" t="s">
        <v>4725</v>
      </c>
      <c r="P103" s="259" t="s">
        <v>2521</v>
      </c>
      <c r="Q103" s="1046">
        <v>45735.0</v>
      </c>
      <c r="R103" s="991">
        <v>0.0</v>
      </c>
      <c r="S103" s="259" t="s">
        <v>5370</v>
      </c>
      <c r="T103" s="259" t="s">
        <v>4709</v>
      </c>
      <c r="U103" s="259" t="s">
        <v>3959</v>
      </c>
      <c r="V103" s="732"/>
      <c r="W103" s="982"/>
      <c r="X103" s="982"/>
      <c r="Y103" s="982"/>
    </row>
    <row r="104">
      <c r="A104" s="982"/>
      <c r="B104" s="983" t="s">
        <v>2522</v>
      </c>
      <c r="C104" s="1029">
        <v>470152.0</v>
      </c>
      <c r="D104" s="985" t="s">
        <v>5371</v>
      </c>
      <c r="E104" s="985" t="s">
        <v>5372</v>
      </c>
      <c r="F104" s="1036"/>
      <c r="G104" s="261"/>
      <c r="H104" s="261" t="s">
        <v>5373</v>
      </c>
      <c r="I104" s="986" t="s">
        <v>5047</v>
      </c>
      <c r="J104" s="261" t="s">
        <v>5374</v>
      </c>
      <c r="K104" s="261" t="s">
        <v>3455</v>
      </c>
      <c r="L104" s="1047">
        <f>396.64*3</f>
        <v>1189.92</v>
      </c>
      <c r="M104" s="1030">
        <v>45736.0</v>
      </c>
      <c r="N104" s="989" t="s">
        <v>5375</v>
      </c>
      <c r="O104" s="261" t="s">
        <v>3510</v>
      </c>
      <c r="P104" s="259" t="s">
        <v>2524</v>
      </c>
      <c r="Q104" s="1046">
        <v>45736.0</v>
      </c>
      <c r="R104" s="991">
        <v>17.25</v>
      </c>
      <c r="S104" s="259" t="s">
        <v>5376</v>
      </c>
      <c r="T104" s="259" t="s">
        <v>3512</v>
      </c>
      <c r="U104" s="259" t="s">
        <v>3512</v>
      </c>
      <c r="V104" s="732"/>
      <c r="W104" s="982"/>
      <c r="X104" s="982"/>
      <c r="Y104" s="982"/>
    </row>
    <row r="105">
      <c r="A105" s="982"/>
      <c r="B105" s="983">
        <v>16798.0</v>
      </c>
      <c r="C105" s="1029">
        <v>470153.0</v>
      </c>
      <c r="D105" s="985" t="s">
        <v>2525</v>
      </c>
      <c r="E105" s="985" t="s">
        <v>150</v>
      </c>
      <c r="F105" s="985" t="s">
        <v>451</v>
      </c>
      <c r="G105" s="261"/>
      <c r="H105" s="261" t="s">
        <v>5377</v>
      </c>
      <c r="I105" s="986">
        <v>9.0</v>
      </c>
      <c r="J105" s="261" t="s">
        <v>5378</v>
      </c>
      <c r="K105" s="261" t="s">
        <v>1394</v>
      </c>
      <c r="L105" s="987">
        <v>749.55</v>
      </c>
      <c r="M105" s="990">
        <v>45737.0</v>
      </c>
      <c r="N105" s="989" t="s">
        <v>5379</v>
      </c>
      <c r="O105" s="261" t="s">
        <v>3532</v>
      </c>
      <c r="P105" s="259" t="s">
        <v>2526</v>
      </c>
      <c r="Q105" s="1037">
        <v>45737.0</v>
      </c>
      <c r="R105" s="991">
        <v>0.0</v>
      </c>
      <c r="S105" s="259" t="s">
        <v>5380</v>
      </c>
      <c r="T105" s="259" t="s">
        <v>3512</v>
      </c>
      <c r="U105" s="259" t="s">
        <v>3512</v>
      </c>
      <c r="V105" s="732"/>
      <c r="W105" s="982"/>
      <c r="X105" s="982"/>
      <c r="Y105" s="982"/>
    </row>
    <row r="106">
      <c r="A106" s="982"/>
      <c r="B106" s="983" t="s">
        <v>2527</v>
      </c>
      <c r="C106" s="1029">
        <v>470154.0</v>
      </c>
      <c r="D106" s="985" t="s">
        <v>5381</v>
      </c>
      <c r="E106" s="985" t="s">
        <v>515</v>
      </c>
      <c r="F106" s="985" t="s">
        <v>828</v>
      </c>
      <c r="G106" s="262"/>
      <c r="H106" s="261" t="s">
        <v>5382</v>
      </c>
      <c r="I106" s="1056"/>
      <c r="J106" s="261" t="s">
        <v>5383</v>
      </c>
      <c r="K106" s="261" t="s">
        <v>1349</v>
      </c>
      <c r="L106" s="987">
        <v>396.64</v>
      </c>
      <c r="M106" s="1030">
        <v>45736.0</v>
      </c>
      <c r="N106" s="989" t="s">
        <v>5384</v>
      </c>
      <c r="O106" s="261" t="s">
        <v>3510</v>
      </c>
      <c r="P106" s="259" t="s">
        <v>2530</v>
      </c>
      <c r="Q106" s="1046">
        <v>45736.0</v>
      </c>
      <c r="R106" s="991">
        <v>0.0</v>
      </c>
      <c r="S106" s="259" t="s">
        <v>5385</v>
      </c>
      <c r="T106" s="259" t="s">
        <v>3512</v>
      </c>
      <c r="U106" s="259" t="s">
        <v>3512</v>
      </c>
      <c r="V106" s="732"/>
      <c r="W106" s="982"/>
      <c r="X106" s="982"/>
      <c r="Y106" s="982"/>
    </row>
    <row r="107">
      <c r="A107" s="982"/>
      <c r="B107" s="983">
        <v>16852.0</v>
      </c>
      <c r="C107" s="1029">
        <v>470155.0</v>
      </c>
      <c r="D107" s="985" t="s">
        <v>1824</v>
      </c>
      <c r="E107" s="985" t="s">
        <v>2381</v>
      </c>
      <c r="F107" s="985" t="s">
        <v>828</v>
      </c>
      <c r="G107" s="262"/>
      <c r="H107" s="261" t="s">
        <v>5386</v>
      </c>
      <c r="I107" s="986">
        <v>27.0</v>
      </c>
      <c r="J107" s="261" t="s">
        <v>5387</v>
      </c>
      <c r="K107" s="261" t="s">
        <v>1394</v>
      </c>
      <c r="L107" s="987">
        <v>749.55</v>
      </c>
      <c r="M107" s="990">
        <v>45736.0</v>
      </c>
      <c r="N107" s="989" t="s">
        <v>5388</v>
      </c>
      <c r="O107" s="261" t="s">
        <v>3532</v>
      </c>
      <c r="P107" s="259" t="s">
        <v>2534</v>
      </c>
      <c r="Q107" s="1046">
        <v>45736.0</v>
      </c>
      <c r="R107" s="991">
        <v>0.0</v>
      </c>
      <c r="S107" s="259" t="s">
        <v>5389</v>
      </c>
      <c r="T107" s="259" t="s">
        <v>3512</v>
      </c>
      <c r="U107" s="259" t="s">
        <v>3512</v>
      </c>
      <c r="V107" s="768" t="s">
        <v>5390</v>
      </c>
      <c r="W107" s="982"/>
      <c r="X107" s="982"/>
      <c r="Y107" s="982"/>
    </row>
    <row r="108">
      <c r="A108" s="994"/>
      <c r="B108" s="1038"/>
      <c r="C108" s="1039">
        <v>470156.0</v>
      </c>
      <c r="D108" s="1040"/>
      <c r="E108" s="1040"/>
      <c r="F108" s="1040"/>
      <c r="G108" s="255"/>
      <c r="H108" s="255"/>
      <c r="I108" s="1041"/>
      <c r="J108" s="255"/>
      <c r="K108" s="255"/>
      <c r="L108" s="1042"/>
      <c r="M108" s="255"/>
      <c r="N108" s="1043"/>
      <c r="O108" s="255"/>
      <c r="P108" s="1044"/>
      <c r="Q108" s="1044"/>
      <c r="R108" s="1045"/>
      <c r="S108" s="1044"/>
      <c r="T108" s="1044"/>
      <c r="U108" s="1044"/>
      <c r="V108" s="700"/>
      <c r="W108" s="994"/>
      <c r="X108" s="994"/>
      <c r="Y108" s="994"/>
    </row>
    <row r="109">
      <c r="A109" s="982"/>
      <c r="B109" s="983">
        <v>15005.0</v>
      </c>
      <c r="C109" s="1029">
        <v>470157.0</v>
      </c>
      <c r="D109" s="985" t="s">
        <v>5021</v>
      </c>
      <c r="E109" s="985" t="s">
        <v>582</v>
      </c>
      <c r="F109" s="985" t="s">
        <v>150</v>
      </c>
      <c r="G109" s="262"/>
      <c r="H109" s="261" t="s">
        <v>5391</v>
      </c>
      <c r="I109" s="986">
        <v>8.0</v>
      </c>
      <c r="J109" s="261" t="s">
        <v>5284</v>
      </c>
      <c r="K109" s="261" t="s">
        <v>1804</v>
      </c>
      <c r="L109" s="987">
        <v>857.19</v>
      </c>
      <c r="M109" s="1030">
        <v>45737.0</v>
      </c>
      <c r="N109" s="989" t="s">
        <v>5392</v>
      </c>
      <c r="O109" s="261" t="s">
        <v>3584</v>
      </c>
      <c r="P109" s="259" t="s">
        <v>2537</v>
      </c>
      <c r="Q109" s="1046">
        <v>45743.0</v>
      </c>
      <c r="R109" s="991">
        <v>0.0</v>
      </c>
      <c r="S109" s="259" t="s">
        <v>5393</v>
      </c>
      <c r="T109" s="259" t="s">
        <v>3512</v>
      </c>
      <c r="U109" s="259" t="s">
        <v>4201</v>
      </c>
      <c r="V109" s="732"/>
      <c r="W109" s="982"/>
      <c r="X109" s="982"/>
      <c r="Y109" s="982"/>
    </row>
    <row r="110">
      <c r="A110" s="982"/>
      <c r="B110" s="983">
        <v>5881.0</v>
      </c>
      <c r="C110" s="1029">
        <v>470158.0</v>
      </c>
      <c r="D110" s="985" t="s">
        <v>5394</v>
      </c>
      <c r="E110" s="985" t="s">
        <v>2539</v>
      </c>
      <c r="F110" s="1036"/>
      <c r="G110" s="262"/>
      <c r="H110" s="261" t="s">
        <v>5063</v>
      </c>
      <c r="I110" s="986">
        <v>38.0</v>
      </c>
      <c r="J110" s="261" t="s">
        <v>4062</v>
      </c>
      <c r="K110" s="261" t="s">
        <v>5395</v>
      </c>
      <c r="L110" s="1047">
        <f>92.56+1225.98+1836.02</f>
        <v>3154.56</v>
      </c>
      <c r="M110" s="990">
        <v>45737.0</v>
      </c>
      <c r="N110" s="888" t="s">
        <v>5396</v>
      </c>
      <c r="O110" s="261" t="s">
        <v>5397</v>
      </c>
      <c r="P110" s="259" t="s">
        <v>2541</v>
      </c>
      <c r="Q110" s="1037">
        <v>45737.0</v>
      </c>
      <c r="R110" s="991">
        <v>0.0</v>
      </c>
      <c r="S110" s="259" t="s">
        <v>5398</v>
      </c>
      <c r="T110" s="259" t="s">
        <v>3512</v>
      </c>
      <c r="U110" s="259" t="s">
        <v>3512</v>
      </c>
      <c r="V110" s="768" t="s">
        <v>5399</v>
      </c>
      <c r="W110" s="982"/>
      <c r="X110" s="982"/>
      <c r="Y110" s="982"/>
    </row>
    <row r="111">
      <c r="A111" s="994"/>
      <c r="B111" s="1038"/>
      <c r="C111" s="1039">
        <v>470159.0</v>
      </c>
      <c r="D111" s="1040"/>
      <c r="E111" s="1040"/>
      <c r="F111" s="1040"/>
      <c r="G111" s="255"/>
      <c r="H111" s="255"/>
      <c r="I111" s="1041"/>
      <c r="J111" s="255"/>
      <c r="K111" s="255"/>
      <c r="L111" s="1042"/>
      <c r="M111" s="255"/>
      <c r="N111" s="1043"/>
      <c r="O111" s="255"/>
      <c r="P111" s="1044"/>
      <c r="Q111" s="1044"/>
      <c r="R111" s="1045"/>
      <c r="S111" s="1044"/>
      <c r="T111" s="1044"/>
      <c r="U111" s="1044"/>
      <c r="V111" s="700"/>
      <c r="W111" s="994"/>
      <c r="X111" s="994"/>
      <c r="Y111" s="994"/>
    </row>
    <row r="112">
      <c r="A112" s="982"/>
      <c r="B112" s="983">
        <v>16553.0</v>
      </c>
      <c r="C112" s="1029">
        <v>470160.0</v>
      </c>
      <c r="D112" s="985" t="s">
        <v>2545</v>
      </c>
      <c r="E112" s="985" t="s">
        <v>1156</v>
      </c>
      <c r="F112" s="985" t="s">
        <v>828</v>
      </c>
      <c r="G112" s="262"/>
      <c r="H112" s="261" t="s">
        <v>5400</v>
      </c>
      <c r="I112" s="986">
        <v>3.0</v>
      </c>
      <c r="J112" s="261" t="s">
        <v>5401</v>
      </c>
      <c r="K112" s="261" t="s">
        <v>1804</v>
      </c>
      <c r="L112" s="987">
        <v>957.19</v>
      </c>
      <c r="M112" s="1057">
        <v>45737.0</v>
      </c>
      <c r="N112" s="989" t="s">
        <v>5402</v>
      </c>
      <c r="O112" s="261" t="s">
        <v>3584</v>
      </c>
      <c r="P112" s="259" t="s">
        <v>2546</v>
      </c>
      <c r="Q112" s="1046">
        <v>45375.0</v>
      </c>
      <c r="R112" s="991">
        <v>0.0</v>
      </c>
      <c r="S112" s="259" t="s">
        <v>5403</v>
      </c>
      <c r="T112" s="259" t="s">
        <v>3512</v>
      </c>
      <c r="U112" s="259" t="s">
        <v>5404</v>
      </c>
      <c r="V112" s="732"/>
      <c r="W112" s="982"/>
      <c r="X112" s="982"/>
      <c r="Y112" s="982"/>
    </row>
    <row r="113">
      <c r="A113" s="994"/>
      <c r="B113" s="995">
        <v>13535.0</v>
      </c>
      <c r="C113" s="1039">
        <v>470161.0</v>
      </c>
      <c r="D113" s="1040"/>
      <c r="E113" s="1040"/>
      <c r="F113" s="1040"/>
      <c r="G113" s="254" t="s">
        <v>5405</v>
      </c>
      <c r="H113" s="254" t="s">
        <v>5406</v>
      </c>
      <c r="I113" s="998" t="s">
        <v>5407</v>
      </c>
      <c r="J113" s="254" t="s">
        <v>5408</v>
      </c>
      <c r="K113" s="254" t="s">
        <v>5409</v>
      </c>
      <c r="L113" s="1042">
        <f>1836.02*52</f>
        <v>95473.04</v>
      </c>
      <c r="M113" s="1067">
        <v>45741.0</v>
      </c>
      <c r="N113" s="1001" t="s">
        <v>5410</v>
      </c>
      <c r="O113" s="254" t="s">
        <v>3692</v>
      </c>
      <c r="P113" s="252" t="s">
        <v>5411</v>
      </c>
      <c r="Q113" s="1068">
        <v>45741.0</v>
      </c>
      <c r="R113" s="1002">
        <v>0.0</v>
      </c>
      <c r="S113" s="252" t="s">
        <v>5412</v>
      </c>
      <c r="T113" s="252" t="s">
        <v>3694</v>
      </c>
      <c r="U113" s="252" t="s">
        <v>4332</v>
      </c>
      <c r="V113" s="700"/>
      <c r="W113" s="994"/>
      <c r="X113" s="994"/>
      <c r="Y113" s="994"/>
    </row>
    <row r="114">
      <c r="A114" s="982"/>
      <c r="B114" s="983" t="s">
        <v>2550</v>
      </c>
      <c r="C114" s="1029">
        <v>470162.0</v>
      </c>
      <c r="D114" s="1036"/>
      <c r="E114" s="1036"/>
      <c r="F114" s="1036"/>
      <c r="G114" s="261" t="s">
        <v>5413</v>
      </c>
      <c r="H114" s="261" t="s">
        <v>5414</v>
      </c>
      <c r="I114" s="986" t="s">
        <v>5415</v>
      </c>
      <c r="J114" s="261" t="s">
        <v>5416</v>
      </c>
      <c r="K114" s="261" t="s">
        <v>5417</v>
      </c>
      <c r="L114" s="1047">
        <f>3861.45*14</f>
        <v>54060.3</v>
      </c>
      <c r="M114" s="990">
        <v>45737.0</v>
      </c>
      <c r="N114" s="989" t="s">
        <v>5418</v>
      </c>
      <c r="O114" s="261" t="s">
        <v>5419</v>
      </c>
      <c r="P114" s="259" t="s">
        <v>2552</v>
      </c>
      <c r="Q114" s="1037">
        <v>45737.0</v>
      </c>
      <c r="R114" s="991">
        <v>0.0</v>
      </c>
      <c r="S114" s="259" t="s">
        <v>5420</v>
      </c>
      <c r="T114" s="259" t="s">
        <v>3694</v>
      </c>
      <c r="U114" s="259" t="s">
        <v>5421</v>
      </c>
      <c r="V114" s="732"/>
      <c r="W114" s="982"/>
      <c r="X114" s="982"/>
      <c r="Y114" s="982"/>
    </row>
    <row r="115">
      <c r="A115" s="982"/>
      <c r="B115" s="983" t="s">
        <v>5422</v>
      </c>
      <c r="C115" s="1029">
        <v>470163.0</v>
      </c>
      <c r="D115" s="1036"/>
      <c r="E115" s="1036"/>
      <c r="F115" s="1036"/>
      <c r="G115" s="261" t="s">
        <v>5413</v>
      </c>
      <c r="H115" s="261" t="s">
        <v>5423</v>
      </c>
      <c r="I115" s="986" t="s">
        <v>5424</v>
      </c>
      <c r="J115" s="261" t="s">
        <v>5416</v>
      </c>
      <c r="K115" s="261" t="s">
        <v>5425</v>
      </c>
      <c r="L115" s="1047">
        <f>3861.45*41</f>
        <v>158319.45</v>
      </c>
      <c r="M115" s="1030">
        <v>45737.0</v>
      </c>
      <c r="N115" s="989" t="s">
        <v>5426</v>
      </c>
      <c r="O115" s="261" t="s">
        <v>5427</v>
      </c>
      <c r="P115" s="259" t="s">
        <v>2555</v>
      </c>
      <c r="Q115" s="1037">
        <v>45737.0</v>
      </c>
      <c r="R115" s="991">
        <v>0.0</v>
      </c>
      <c r="S115" s="259" t="s">
        <v>5428</v>
      </c>
      <c r="T115" s="259" t="s">
        <v>3694</v>
      </c>
      <c r="U115" s="259" t="s">
        <v>5314</v>
      </c>
      <c r="V115" s="768" t="s">
        <v>5429</v>
      </c>
      <c r="W115" s="982"/>
      <c r="X115" s="982"/>
      <c r="Y115" s="982"/>
    </row>
    <row r="116">
      <c r="A116" s="982"/>
      <c r="B116" s="983" t="s">
        <v>2556</v>
      </c>
      <c r="C116" s="1029">
        <v>470164.0</v>
      </c>
      <c r="D116" s="1036"/>
      <c r="E116" s="1036"/>
      <c r="F116" s="1036"/>
      <c r="G116" s="261" t="s">
        <v>5413</v>
      </c>
      <c r="H116" s="261" t="s">
        <v>5430</v>
      </c>
      <c r="I116" s="986" t="s">
        <v>5431</v>
      </c>
      <c r="J116" s="261" t="s">
        <v>5416</v>
      </c>
      <c r="K116" s="261" t="s">
        <v>5432</v>
      </c>
      <c r="L116" s="1047">
        <f>3861.44*12</f>
        <v>46337.28</v>
      </c>
      <c r="M116" s="990">
        <v>45737.0</v>
      </c>
      <c r="N116" s="989" t="s">
        <v>5433</v>
      </c>
      <c r="O116" s="261" t="s">
        <v>5419</v>
      </c>
      <c r="P116" s="259" t="s">
        <v>2558</v>
      </c>
      <c r="Q116" s="1037">
        <v>45737.0</v>
      </c>
      <c r="R116" s="991">
        <v>0.0</v>
      </c>
      <c r="S116" s="259" t="s">
        <v>5434</v>
      </c>
      <c r="T116" s="259" t="s">
        <v>3694</v>
      </c>
      <c r="U116" s="259" t="s">
        <v>5421</v>
      </c>
      <c r="V116" s="768" t="s">
        <v>5429</v>
      </c>
      <c r="W116" s="982"/>
      <c r="X116" s="982"/>
      <c r="Y116" s="982"/>
    </row>
    <row r="117">
      <c r="A117" s="982"/>
      <c r="B117" s="983" t="s">
        <v>2559</v>
      </c>
      <c r="C117" s="1029">
        <v>470165.0</v>
      </c>
      <c r="D117" s="1036"/>
      <c r="E117" s="1036"/>
      <c r="F117" s="1036"/>
      <c r="G117" s="261" t="s">
        <v>5413</v>
      </c>
      <c r="H117" s="261" t="s">
        <v>5435</v>
      </c>
      <c r="I117" s="986" t="s">
        <v>5436</v>
      </c>
      <c r="J117" s="261" t="s">
        <v>5416</v>
      </c>
      <c r="K117" s="261" t="s">
        <v>5437</v>
      </c>
      <c r="L117" s="1047">
        <f>3861.45*7</f>
        <v>27030.15</v>
      </c>
      <c r="M117" s="990">
        <v>45737.0</v>
      </c>
      <c r="N117" s="989" t="s">
        <v>5438</v>
      </c>
      <c r="O117" s="261" t="s">
        <v>5419</v>
      </c>
      <c r="P117" s="259" t="s">
        <v>2561</v>
      </c>
      <c r="Q117" s="1037">
        <v>45737.0</v>
      </c>
      <c r="R117" s="991">
        <v>0.0</v>
      </c>
      <c r="S117" s="259" t="s">
        <v>5439</v>
      </c>
      <c r="T117" s="259" t="s">
        <v>3694</v>
      </c>
      <c r="U117" s="259" t="s">
        <v>5440</v>
      </c>
      <c r="V117" s="732"/>
      <c r="W117" s="982"/>
      <c r="X117" s="982"/>
      <c r="Y117" s="982"/>
    </row>
    <row r="118">
      <c r="A118" s="982"/>
      <c r="B118" s="983" t="s">
        <v>2562</v>
      </c>
      <c r="C118" s="1029">
        <v>470166.0</v>
      </c>
      <c r="D118" s="985" t="s">
        <v>5441</v>
      </c>
      <c r="E118" s="985" t="s">
        <v>165</v>
      </c>
      <c r="F118" s="985" t="s">
        <v>1917</v>
      </c>
      <c r="G118" s="262"/>
      <c r="H118" s="261" t="s">
        <v>5442</v>
      </c>
      <c r="I118" s="1056"/>
      <c r="J118" s="261" t="s">
        <v>5443</v>
      </c>
      <c r="K118" s="261" t="s">
        <v>1349</v>
      </c>
      <c r="L118" s="987">
        <v>396.64</v>
      </c>
      <c r="M118" s="990">
        <v>45737.0</v>
      </c>
      <c r="N118" s="989" t="s">
        <v>5444</v>
      </c>
      <c r="O118" s="261" t="s">
        <v>3510</v>
      </c>
      <c r="P118" s="259" t="s">
        <v>2564</v>
      </c>
      <c r="Q118" s="1046">
        <v>45737.0</v>
      </c>
      <c r="R118" s="991">
        <v>5.75</v>
      </c>
      <c r="S118" s="259" t="s">
        <v>5445</v>
      </c>
      <c r="T118" s="259" t="s">
        <v>3512</v>
      </c>
      <c r="U118" s="259" t="s">
        <v>3512</v>
      </c>
      <c r="V118" s="732"/>
      <c r="W118" s="982"/>
      <c r="X118" s="982"/>
      <c r="Y118" s="982"/>
    </row>
    <row r="119">
      <c r="A119" s="982"/>
      <c r="B119" s="983">
        <v>17029.0</v>
      </c>
      <c r="C119" s="1029">
        <v>470167.0</v>
      </c>
      <c r="D119" s="985" t="s">
        <v>5446</v>
      </c>
      <c r="E119" s="1036"/>
      <c r="F119" s="1036"/>
      <c r="G119" s="262"/>
      <c r="H119" s="261" t="s">
        <v>5447</v>
      </c>
      <c r="I119" s="986">
        <v>10.0</v>
      </c>
      <c r="J119" s="261" t="s">
        <v>4303</v>
      </c>
      <c r="K119" s="261" t="s">
        <v>1394</v>
      </c>
      <c r="L119" s="987">
        <v>749.55</v>
      </c>
      <c r="M119" s="990">
        <v>45737.0</v>
      </c>
      <c r="N119" s="989" t="s">
        <v>5448</v>
      </c>
      <c r="O119" s="261" t="s">
        <v>3532</v>
      </c>
      <c r="P119" s="259" t="s">
        <v>2566</v>
      </c>
      <c r="Q119" s="1037">
        <v>45737.0</v>
      </c>
      <c r="R119" s="991">
        <v>0.0</v>
      </c>
      <c r="S119" s="259" t="s">
        <v>5449</v>
      </c>
      <c r="T119" s="259" t="s">
        <v>3512</v>
      </c>
      <c r="U119" s="259" t="s">
        <v>3512</v>
      </c>
      <c r="V119" s="768" t="s">
        <v>4517</v>
      </c>
      <c r="W119" s="982"/>
      <c r="X119" s="982"/>
      <c r="Y119" s="982"/>
    </row>
    <row r="120">
      <c r="A120" s="982"/>
      <c r="B120" s="983">
        <v>17027.0</v>
      </c>
      <c r="C120" s="1029">
        <v>470168.0</v>
      </c>
      <c r="D120" s="985" t="s">
        <v>2567</v>
      </c>
      <c r="E120" s="985" t="s">
        <v>174</v>
      </c>
      <c r="F120" s="985" t="s">
        <v>855</v>
      </c>
      <c r="G120" s="262"/>
      <c r="H120" s="261" t="s">
        <v>5450</v>
      </c>
      <c r="I120" s="986">
        <v>3.0</v>
      </c>
      <c r="J120" s="261" t="s">
        <v>5260</v>
      </c>
      <c r="K120" s="261" t="s">
        <v>1394</v>
      </c>
      <c r="L120" s="987">
        <v>749.55</v>
      </c>
      <c r="M120" s="1030">
        <v>45737.0</v>
      </c>
      <c r="N120" s="989" t="s">
        <v>5451</v>
      </c>
      <c r="O120" s="261" t="s">
        <v>3532</v>
      </c>
      <c r="P120" s="259" t="s">
        <v>2568</v>
      </c>
      <c r="Q120" s="1046">
        <v>45737.0</v>
      </c>
      <c r="R120" s="991">
        <v>10.87</v>
      </c>
      <c r="S120" s="259" t="s">
        <v>5452</v>
      </c>
      <c r="T120" s="259" t="s">
        <v>3512</v>
      </c>
      <c r="U120" s="259" t="s">
        <v>3512</v>
      </c>
      <c r="V120" s="768" t="s">
        <v>5453</v>
      </c>
      <c r="W120" s="982"/>
      <c r="X120" s="982"/>
      <c r="Y120" s="982"/>
    </row>
    <row r="121">
      <c r="A121" s="982"/>
      <c r="B121" s="983" t="s">
        <v>2569</v>
      </c>
      <c r="C121" s="1029">
        <v>470169.0</v>
      </c>
      <c r="D121" s="985" t="s">
        <v>877</v>
      </c>
      <c r="E121" s="985" t="s">
        <v>828</v>
      </c>
      <c r="F121" s="985" t="s">
        <v>934</v>
      </c>
      <c r="G121" s="262"/>
      <c r="H121" s="261" t="s">
        <v>3518</v>
      </c>
      <c r="I121" s="1056"/>
      <c r="J121" s="261" t="s">
        <v>3518</v>
      </c>
      <c r="K121" s="261" t="s">
        <v>1349</v>
      </c>
      <c r="L121" s="987">
        <v>396.64</v>
      </c>
      <c r="M121" s="1030">
        <v>45737.0</v>
      </c>
      <c r="N121" s="989" t="s">
        <v>5454</v>
      </c>
      <c r="O121" s="261" t="s">
        <v>3510</v>
      </c>
      <c r="P121" s="259" t="s">
        <v>2570</v>
      </c>
      <c r="Q121" s="1046">
        <v>45737.0</v>
      </c>
      <c r="R121" s="991">
        <v>0.0</v>
      </c>
      <c r="S121" s="259" t="s">
        <v>5455</v>
      </c>
      <c r="T121" s="259" t="s">
        <v>3512</v>
      </c>
      <c r="U121" s="259" t="s">
        <v>3512</v>
      </c>
      <c r="V121" s="732"/>
      <c r="W121" s="982"/>
      <c r="X121" s="982"/>
      <c r="Y121" s="982"/>
    </row>
    <row r="122">
      <c r="A122" s="982"/>
      <c r="B122" s="983">
        <v>17142.0</v>
      </c>
      <c r="C122" s="1029">
        <v>470170.0</v>
      </c>
      <c r="D122" s="985" t="s">
        <v>2571</v>
      </c>
      <c r="E122" s="985" t="s">
        <v>1599</v>
      </c>
      <c r="F122" s="985" t="s">
        <v>5456</v>
      </c>
      <c r="G122" s="262"/>
      <c r="H122" s="261" t="s">
        <v>5457</v>
      </c>
      <c r="I122" s="986">
        <v>21.0</v>
      </c>
      <c r="J122" s="261" t="s">
        <v>4972</v>
      </c>
      <c r="K122" s="261" t="s">
        <v>1394</v>
      </c>
      <c r="L122" s="987">
        <v>749.55</v>
      </c>
      <c r="M122" s="990">
        <v>45737.0</v>
      </c>
      <c r="N122" s="989" t="s">
        <v>5458</v>
      </c>
      <c r="O122" s="261" t="s">
        <v>4616</v>
      </c>
      <c r="P122" s="259" t="s">
        <v>2574</v>
      </c>
      <c r="Q122" s="1037">
        <v>45737.0</v>
      </c>
      <c r="R122" s="991">
        <v>7.12</v>
      </c>
      <c r="S122" s="259" t="s">
        <v>5459</v>
      </c>
      <c r="T122" s="259" t="s">
        <v>3512</v>
      </c>
      <c r="U122" s="259" t="s">
        <v>3512</v>
      </c>
      <c r="V122" s="768" t="s">
        <v>5460</v>
      </c>
      <c r="W122" s="982"/>
      <c r="X122" s="982"/>
      <c r="Y122" s="982"/>
    </row>
    <row r="123">
      <c r="A123" s="982"/>
      <c r="B123" s="983">
        <v>17095.0</v>
      </c>
      <c r="C123" s="1029">
        <v>470171.0</v>
      </c>
      <c r="D123" s="985" t="s">
        <v>2575</v>
      </c>
      <c r="E123" s="985" t="s">
        <v>174</v>
      </c>
      <c r="F123" s="985" t="s">
        <v>5461</v>
      </c>
      <c r="G123" s="262"/>
      <c r="H123" s="261" t="s">
        <v>5462</v>
      </c>
      <c r="I123" s="986">
        <v>88.0</v>
      </c>
      <c r="J123" s="261" t="s">
        <v>4531</v>
      </c>
      <c r="K123" s="261" t="s">
        <v>1434</v>
      </c>
      <c r="L123" s="987">
        <v>809.31</v>
      </c>
      <c r="M123" s="990">
        <v>45737.0</v>
      </c>
      <c r="N123" s="888" t="s">
        <v>5463</v>
      </c>
      <c r="O123" s="261" t="s">
        <v>3598</v>
      </c>
      <c r="P123" s="259" t="s">
        <v>2577</v>
      </c>
      <c r="Q123" s="1037">
        <v>45737.0</v>
      </c>
      <c r="R123" s="991">
        <v>0.0</v>
      </c>
      <c r="S123" s="259" t="s">
        <v>5464</v>
      </c>
      <c r="T123" s="259" t="s">
        <v>3512</v>
      </c>
      <c r="U123" s="259" t="s">
        <v>3512</v>
      </c>
      <c r="V123" s="768" t="s">
        <v>5465</v>
      </c>
      <c r="W123" s="982"/>
      <c r="X123" s="982"/>
      <c r="Y123" s="982"/>
    </row>
    <row r="124">
      <c r="A124" s="982"/>
      <c r="B124" s="983">
        <v>17045.0</v>
      </c>
      <c r="C124" s="1029">
        <v>470172.0</v>
      </c>
      <c r="D124" s="1036"/>
      <c r="E124" s="1036"/>
      <c r="F124" s="1036"/>
      <c r="G124" s="261" t="s">
        <v>5466</v>
      </c>
      <c r="H124" s="261" t="s">
        <v>4025</v>
      </c>
      <c r="I124" s="986" t="s">
        <v>5467</v>
      </c>
      <c r="J124" s="261" t="s">
        <v>5468</v>
      </c>
      <c r="K124" s="261" t="s">
        <v>1434</v>
      </c>
      <c r="L124" s="987">
        <v>809.31</v>
      </c>
      <c r="M124" s="990">
        <v>45740.0</v>
      </c>
      <c r="N124" s="888" t="s">
        <v>5469</v>
      </c>
      <c r="O124" s="261" t="s">
        <v>3598</v>
      </c>
      <c r="P124" s="259" t="s">
        <v>2579</v>
      </c>
      <c r="Q124" s="1037">
        <v>45740.0</v>
      </c>
      <c r="R124" s="991">
        <v>7.69</v>
      </c>
      <c r="S124" s="259" t="s">
        <v>5470</v>
      </c>
      <c r="T124" s="259" t="s">
        <v>3512</v>
      </c>
      <c r="U124" s="259" t="s">
        <v>3512</v>
      </c>
      <c r="V124" s="768" t="s">
        <v>5471</v>
      </c>
      <c r="W124" s="982"/>
      <c r="X124" s="982"/>
      <c r="Y124" s="982"/>
    </row>
    <row r="125">
      <c r="A125" s="982"/>
      <c r="B125" s="983" t="s">
        <v>2580</v>
      </c>
      <c r="C125" s="1029">
        <v>470173.0</v>
      </c>
      <c r="D125" s="985" t="s">
        <v>119</v>
      </c>
      <c r="E125" s="985" t="s">
        <v>104</v>
      </c>
      <c r="F125" s="985" t="s">
        <v>104</v>
      </c>
      <c r="G125" s="262"/>
      <c r="H125" s="261" t="s">
        <v>5472</v>
      </c>
      <c r="I125" s="1056"/>
      <c r="J125" s="261" t="s">
        <v>3542</v>
      </c>
      <c r="K125" s="261" t="s">
        <v>2711</v>
      </c>
      <c r="L125" s="987">
        <v>396.64</v>
      </c>
      <c r="M125" s="990">
        <v>45740.0</v>
      </c>
      <c r="N125" s="989" t="s">
        <v>5473</v>
      </c>
      <c r="O125" s="261" t="s">
        <v>3510</v>
      </c>
      <c r="P125" s="259" t="s">
        <v>2583</v>
      </c>
      <c r="Q125" s="1046">
        <v>45740.0</v>
      </c>
      <c r="R125" s="991">
        <v>0.0</v>
      </c>
      <c r="S125" s="259" t="s">
        <v>5474</v>
      </c>
      <c r="T125" s="259" t="s">
        <v>3512</v>
      </c>
      <c r="U125" s="259" t="s">
        <v>3512</v>
      </c>
      <c r="V125" s="768" t="s">
        <v>5475</v>
      </c>
      <c r="W125" s="982"/>
      <c r="X125" s="982"/>
      <c r="Y125" s="982"/>
    </row>
    <row r="126">
      <c r="A126" s="982"/>
      <c r="B126" s="983">
        <v>15304.0</v>
      </c>
      <c r="C126" s="1029">
        <v>470174.0</v>
      </c>
      <c r="D126" s="985" t="s">
        <v>5476</v>
      </c>
      <c r="E126" s="985" t="s">
        <v>3240</v>
      </c>
      <c r="F126" s="985" t="s">
        <v>587</v>
      </c>
      <c r="G126" s="262"/>
      <c r="H126" s="261" t="s">
        <v>5477</v>
      </c>
      <c r="I126" s="986">
        <v>36.0</v>
      </c>
      <c r="J126" s="261" t="s">
        <v>5478</v>
      </c>
      <c r="K126" s="261" t="s">
        <v>1420</v>
      </c>
      <c r="L126" s="987">
        <v>1714.38</v>
      </c>
      <c r="M126" s="990">
        <v>45740.0</v>
      </c>
      <c r="N126" s="989" t="s">
        <v>5479</v>
      </c>
      <c r="O126" s="261" t="s">
        <v>3584</v>
      </c>
      <c r="P126" s="259" t="s">
        <v>2585</v>
      </c>
      <c r="Q126" s="1046">
        <v>45740.0</v>
      </c>
      <c r="R126" s="991">
        <v>0.0</v>
      </c>
      <c r="S126" s="259" t="s">
        <v>5480</v>
      </c>
      <c r="T126" s="259" t="s">
        <v>3512</v>
      </c>
      <c r="U126" s="259" t="s">
        <v>3512</v>
      </c>
      <c r="V126" s="768" t="s">
        <v>5481</v>
      </c>
      <c r="W126" s="982"/>
      <c r="X126" s="982"/>
      <c r="Y126" s="982"/>
    </row>
    <row r="127">
      <c r="A127" s="970"/>
      <c r="B127" s="971">
        <v>17047.0</v>
      </c>
      <c r="C127" s="1031">
        <v>470175.0</v>
      </c>
      <c r="D127" s="973"/>
      <c r="E127" s="973"/>
      <c r="F127" s="973"/>
      <c r="G127" s="974" t="s">
        <v>5482</v>
      </c>
      <c r="H127" s="974" t="s">
        <v>5483</v>
      </c>
      <c r="I127" s="975" t="s">
        <v>5484</v>
      </c>
      <c r="J127" s="974" t="s">
        <v>5485</v>
      </c>
      <c r="K127" s="974" t="s">
        <v>5486</v>
      </c>
      <c r="L127" s="976">
        <v>92.56</v>
      </c>
      <c r="M127" s="977">
        <v>45740.0</v>
      </c>
      <c r="N127" s="978" t="s">
        <v>5487</v>
      </c>
      <c r="O127" s="974" t="s">
        <v>3535</v>
      </c>
      <c r="P127" s="979" t="s">
        <v>2588</v>
      </c>
      <c r="Q127" s="1064">
        <v>45740.0</v>
      </c>
      <c r="R127" s="980">
        <v>0.0</v>
      </c>
      <c r="S127" s="979" t="s">
        <v>5488</v>
      </c>
      <c r="T127" s="979" t="s">
        <v>3512</v>
      </c>
      <c r="U127" s="979" t="s">
        <v>3512</v>
      </c>
      <c r="V127" s="857" t="s">
        <v>5489</v>
      </c>
      <c r="W127" s="970"/>
      <c r="X127" s="970"/>
      <c r="Y127" s="970"/>
    </row>
    <row r="128">
      <c r="A128" s="994"/>
      <c r="B128" s="1038"/>
      <c r="C128" s="1039">
        <v>470176.0</v>
      </c>
      <c r="D128" s="1040"/>
      <c r="E128" s="1040"/>
      <c r="F128" s="1040"/>
      <c r="G128" s="255"/>
      <c r="H128" s="255"/>
      <c r="I128" s="1041"/>
      <c r="J128" s="255"/>
      <c r="K128" s="255"/>
      <c r="L128" s="1042"/>
      <c r="M128" s="255"/>
      <c r="N128" s="1043"/>
      <c r="O128" s="255"/>
      <c r="P128" s="1044"/>
      <c r="Q128" s="1044"/>
      <c r="R128" s="1045"/>
      <c r="S128" s="1044"/>
      <c r="T128" s="1044"/>
      <c r="U128" s="1044"/>
      <c r="V128" s="700"/>
      <c r="W128" s="994"/>
      <c r="X128" s="994"/>
      <c r="Y128" s="994"/>
    </row>
    <row r="129">
      <c r="A129" s="982"/>
      <c r="B129" s="983">
        <v>14371.0</v>
      </c>
      <c r="C129" s="1029">
        <v>470177.0</v>
      </c>
      <c r="D129" s="1036"/>
      <c r="E129" s="1036"/>
      <c r="F129" s="1036"/>
      <c r="G129" s="261" t="s">
        <v>5490</v>
      </c>
      <c r="H129" s="261" t="s">
        <v>4804</v>
      </c>
      <c r="I129" s="986">
        <v>11.0</v>
      </c>
      <c r="J129" s="261" t="s">
        <v>5491</v>
      </c>
      <c r="K129" s="261" t="s">
        <v>5492</v>
      </c>
      <c r="L129" s="987">
        <v>7722.89</v>
      </c>
      <c r="M129" s="990">
        <v>45740.0</v>
      </c>
      <c r="N129" s="989" t="s">
        <v>5493</v>
      </c>
      <c r="O129" s="261" t="s">
        <v>5494</v>
      </c>
      <c r="P129" s="259" t="s">
        <v>2589</v>
      </c>
      <c r="Q129" s="1060">
        <v>45740.0</v>
      </c>
      <c r="R129" s="991">
        <v>0.0</v>
      </c>
      <c r="S129" s="259" t="s">
        <v>5495</v>
      </c>
      <c r="T129" s="259" t="s">
        <v>3694</v>
      </c>
      <c r="U129" s="259" t="s">
        <v>4809</v>
      </c>
      <c r="V129" s="700"/>
      <c r="W129" s="982"/>
      <c r="X129" s="982"/>
      <c r="Y129" s="982"/>
    </row>
    <row r="130">
      <c r="A130" s="982"/>
      <c r="B130" s="983" t="s">
        <v>2590</v>
      </c>
      <c r="C130" s="1029">
        <v>470178.0</v>
      </c>
      <c r="D130" s="985" t="s">
        <v>5496</v>
      </c>
      <c r="E130" s="985" t="s">
        <v>64</v>
      </c>
      <c r="F130" s="985" t="s">
        <v>316</v>
      </c>
      <c r="G130" s="262"/>
      <c r="H130" s="261" t="s">
        <v>5497</v>
      </c>
      <c r="I130" s="986">
        <v>50.0</v>
      </c>
      <c r="J130" s="261" t="s">
        <v>4548</v>
      </c>
      <c r="K130" s="261" t="s">
        <v>5498</v>
      </c>
      <c r="L130" s="987">
        <v>1189.92</v>
      </c>
      <c r="M130" s="990">
        <v>45740.0</v>
      </c>
      <c r="N130" s="989" t="s">
        <v>5499</v>
      </c>
      <c r="O130" s="261" t="s">
        <v>3510</v>
      </c>
      <c r="P130" s="259" t="s">
        <v>2592</v>
      </c>
      <c r="Q130" s="1046">
        <v>45740.0</v>
      </c>
      <c r="R130" s="991">
        <v>0.0</v>
      </c>
      <c r="S130" s="259" t="s">
        <v>5500</v>
      </c>
      <c r="T130" s="259" t="s">
        <v>3512</v>
      </c>
      <c r="U130" s="259" t="s">
        <v>3512</v>
      </c>
      <c r="V130" s="768" t="s">
        <v>5501</v>
      </c>
      <c r="W130" s="982"/>
      <c r="X130" s="982"/>
      <c r="Y130" s="982"/>
    </row>
    <row r="131">
      <c r="A131" s="994"/>
      <c r="B131" s="1038"/>
      <c r="C131" s="1039">
        <v>470179.0</v>
      </c>
      <c r="D131" s="1040"/>
      <c r="E131" s="1040"/>
      <c r="F131" s="1040"/>
      <c r="G131" s="255"/>
      <c r="H131" s="255"/>
      <c r="I131" s="1041"/>
      <c r="J131" s="255"/>
      <c r="K131" s="255"/>
      <c r="L131" s="1042"/>
      <c r="M131" s="255"/>
      <c r="N131" s="1043"/>
      <c r="O131" s="255"/>
      <c r="P131" s="1044"/>
      <c r="Q131" s="1044"/>
      <c r="R131" s="1045"/>
      <c r="S131" s="1044"/>
      <c r="T131" s="1044"/>
      <c r="U131" s="1044"/>
      <c r="V131" s="885"/>
      <c r="W131" s="994"/>
      <c r="X131" s="994"/>
      <c r="Y131" s="994"/>
    </row>
    <row r="132">
      <c r="A132" s="982"/>
      <c r="B132" s="983" t="s">
        <v>2594</v>
      </c>
      <c r="C132" s="1029">
        <v>470180.0</v>
      </c>
      <c r="D132" s="985" t="s">
        <v>4995</v>
      </c>
      <c r="E132" s="985" t="s">
        <v>104</v>
      </c>
      <c r="F132" s="985" t="s">
        <v>1957</v>
      </c>
      <c r="G132" s="262"/>
      <c r="H132" s="261" t="s">
        <v>5502</v>
      </c>
      <c r="I132" s="1056"/>
      <c r="J132" s="261" t="s">
        <v>3618</v>
      </c>
      <c r="K132" s="261" t="s">
        <v>1362</v>
      </c>
      <c r="L132" s="1047">
        <f>396.64*2</f>
        <v>793.28</v>
      </c>
      <c r="M132" s="990">
        <v>45741.0</v>
      </c>
      <c r="N132" s="989" t="s">
        <v>5503</v>
      </c>
      <c r="O132" s="261" t="s">
        <v>3510</v>
      </c>
      <c r="P132" s="259" t="s">
        <v>2595</v>
      </c>
      <c r="Q132" s="1037">
        <v>45741.0</v>
      </c>
      <c r="R132" s="991">
        <v>0.0</v>
      </c>
      <c r="S132" s="259" t="s">
        <v>5504</v>
      </c>
      <c r="T132" s="259" t="s">
        <v>3512</v>
      </c>
      <c r="U132" s="259" t="s">
        <v>3512</v>
      </c>
      <c r="V132" s="768" t="s">
        <v>5505</v>
      </c>
      <c r="W132" s="982"/>
      <c r="X132" s="982"/>
      <c r="Y132" s="982"/>
    </row>
    <row r="133">
      <c r="A133" s="994"/>
      <c r="B133" s="1038"/>
      <c r="C133" s="1039">
        <v>470181.0</v>
      </c>
      <c r="D133" s="1040"/>
      <c r="E133" s="1040"/>
      <c r="F133" s="1040"/>
      <c r="G133" s="255"/>
      <c r="H133" s="255"/>
      <c r="I133" s="1041"/>
      <c r="J133" s="255"/>
      <c r="K133" s="255"/>
      <c r="L133" s="1042"/>
      <c r="M133" s="255"/>
      <c r="N133" s="1043"/>
      <c r="O133" s="255"/>
      <c r="P133" s="1044"/>
      <c r="Q133" s="1044"/>
      <c r="R133" s="1045"/>
      <c r="S133" s="1044"/>
      <c r="T133" s="1044"/>
      <c r="U133" s="1044"/>
      <c r="V133" s="700"/>
      <c r="W133" s="994"/>
      <c r="X133" s="994"/>
      <c r="Y133" s="994"/>
    </row>
    <row r="134">
      <c r="A134" s="994"/>
      <c r="B134" s="995">
        <v>14630.0</v>
      </c>
      <c r="C134" s="1039">
        <v>470182.0</v>
      </c>
      <c r="D134" s="997" t="s">
        <v>1509</v>
      </c>
      <c r="E134" s="997" t="s">
        <v>634</v>
      </c>
      <c r="F134" s="997" t="s">
        <v>65</v>
      </c>
      <c r="G134" s="255"/>
      <c r="H134" s="254" t="s">
        <v>5506</v>
      </c>
      <c r="I134" s="998">
        <v>13.0</v>
      </c>
      <c r="J134" s="254" t="s">
        <v>5507</v>
      </c>
      <c r="K134" s="254" t="s">
        <v>5508</v>
      </c>
      <c r="L134" s="999">
        <v>6383.43</v>
      </c>
      <c r="M134" s="1000">
        <v>45741.0</v>
      </c>
      <c r="N134" s="1001" t="s">
        <v>5509</v>
      </c>
      <c r="O134" s="254" t="s">
        <v>5510</v>
      </c>
      <c r="P134" s="252" t="s">
        <v>2599</v>
      </c>
      <c r="Q134" s="1068">
        <v>45741.0</v>
      </c>
      <c r="R134" s="1002">
        <v>0.0</v>
      </c>
      <c r="S134" s="252" t="s">
        <v>5511</v>
      </c>
      <c r="T134" s="252" t="s">
        <v>3694</v>
      </c>
      <c r="U134" s="252" t="s">
        <v>3512</v>
      </c>
      <c r="V134" s="700"/>
      <c r="W134" s="994"/>
      <c r="X134" s="994"/>
      <c r="Y134" s="994"/>
    </row>
    <row r="135">
      <c r="A135" s="994"/>
      <c r="B135" s="1038"/>
      <c r="C135" s="1039">
        <v>470183.0</v>
      </c>
      <c r="D135" s="1040"/>
      <c r="E135" s="1040"/>
      <c r="F135" s="1040"/>
      <c r="G135" s="255"/>
      <c r="H135" s="255"/>
      <c r="I135" s="1041"/>
      <c r="J135" s="255"/>
      <c r="K135" s="255"/>
      <c r="L135" s="1042"/>
      <c r="M135" s="255"/>
      <c r="N135" s="1043"/>
      <c r="O135" s="255"/>
      <c r="P135" s="1044"/>
      <c r="Q135" s="1044"/>
      <c r="R135" s="1045"/>
      <c r="S135" s="1044"/>
      <c r="T135" s="1044"/>
      <c r="U135" s="1044"/>
      <c r="V135" s="700"/>
      <c r="W135" s="994"/>
      <c r="X135" s="994"/>
      <c r="Y135" s="994"/>
    </row>
    <row r="136">
      <c r="A136" s="994"/>
      <c r="B136" s="1038"/>
      <c r="C136" s="1039">
        <v>470184.0</v>
      </c>
      <c r="D136" s="1040"/>
      <c r="E136" s="1040"/>
      <c r="F136" s="1040"/>
      <c r="G136" s="255"/>
      <c r="H136" s="255"/>
      <c r="I136" s="1041"/>
      <c r="J136" s="255"/>
      <c r="K136" s="255"/>
      <c r="L136" s="1042"/>
      <c r="M136" s="255"/>
      <c r="N136" s="1043"/>
      <c r="O136" s="255"/>
      <c r="P136" s="1044"/>
      <c r="Q136" s="1044"/>
      <c r="R136" s="1045"/>
      <c r="S136" s="1044"/>
      <c r="T136" s="1044"/>
      <c r="U136" s="1044"/>
      <c r="V136" s="700"/>
      <c r="W136" s="994"/>
      <c r="X136" s="994"/>
      <c r="Y136" s="994"/>
    </row>
    <row r="137">
      <c r="A137" s="982"/>
      <c r="B137" s="983">
        <v>16299.0</v>
      </c>
      <c r="C137" s="1029">
        <v>470185.0</v>
      </c>
      <c r="D137" s="985" t="s">
        <v>2604</v>
      </c>
      <c r="E137" s="985" t="s">
        <v>2605</v>
      </c>
      <c r="F137" s="985" t="s">
        <v>2606</v>
      </c>
      <c r="G137" s="262"/>
      <c r="H137" s="261" t="s">
        <v>5512</v>
      </c>
      <c r="I137" s="986">
        <v>14.0</v>
      </c>
      <c r="J137" s="261" t="s">
        <v>5513</v>
      </c>
      <c r="K137" s="261" t="s">
        <v>5514</v>
      </c>
      <c r="L137" s="1047">
        <f>3861.45+857.19</f>
        <v>4718.64</v>
      </c>
      <c r="M137" s="1030">
        <v>45772.0</v>
      </c>
      <c r="N137" s="989" t="s">
        <v>5515</v>
      </c>
      <c r="O137" s="261" t="s">
        <v>4725</v>
      </c>
      <c r="P137" s="259" t="s">
        <v>2608</v>
      </c>
      <c r="Q137" s="1046">
        <v>45741.0</v>
      </c>
      <c r="R137" s="991">
        <v>68.42</v>
      </c>
      <c r="S137" s="259" t="s">
        <v>5516</v>
      </c>
      <c r="T137" s="259" t="s">
        <v>3512</v>
      </c>
      <c r="U137" s="259" t="s">
        <v>4727</v>
      </c>
      <c r="V137" s="732"/>
      <c r="W137" s="982"/>
      <c r="X137" s="982"/>
      <c r="Y137" s="982"/>
    </row>
    <row r="138">
      <c r="A138" s="982"/>
      <c r="B138" s="983">
        <v>14959.0</v>
      </c>
      <c r="C138" s="1029">
        <v>470186.0</v>
      </c>
      <c r="D138" s="985" t="s">
        <v>2361</v>
      </c>
      <c r="E138" s="985" t="s">
        <v>65</v>
      </c>
      <c r="F138" s="985" t="s">
        <v>5517</v>
      </c>
      <c r="G138" s="262"/>
      <c r="H138" s="261" t="s">
        <v>5518</v>
      </c>
      <c r="I138" s="986" t="s">
        <v>5519</v>
      </c>
      <c r="J138" s="261" t="s">
        <v>5520</v>
      </c>
      <c r="K138" s="261" t="s">
        <v>1394</v>
      </c>
      <c r="L138" s="987">
        <v>749.55</v>
      </c>
      <c r="M138" s="990">
        <v>45744.0</v>
      </c>
      <c r="N138" s="989" t="s">
        <v>5521</v>
      </c>
      <c r="O138" s="261" t="s">
        <v>3532</v>
      </c>
      <c r="P138" s="259" t="s">
        <v>2610</v>
      </c>
      <c r="Q138" s="1037">
        <v>45741.0</v>
      </c>
      <c r="R138" s="991">
        <v>7.12</v>
      </c>
      <c r="S138" s="259" t="s">
        <v>5522</v>
      </c>
      <c r="T138" s="259" t="s">
        <v>3512</v>
      </c>
      <c r="U138" s="259" t="s">
        <v>3512</v>
      </c>
      <c r="V138" s="768" t="s">
        <v>5523</v>
      </c>
      <c r="W138" s="982"/>
      <c r="X138" s="982"/>
      <c r="Y138" s="982"/>
    </row>
    <row r="139">
      <c r="A139" s="982"/>
      <c r="B139" s="983">
        <v>17387.0</v>
      </c>
      <c r="C139" s="1029">
        <v>470187.0</v>
      </c>
      <c r="D139" s="985" t="s">
        <v>5524</v>
      </c>
      <c r="E139" s="985" t="s">
        <v>2612</v>
      </c>
      <c r="F139" s="985" t="s">
        <v>5525</v>
      </c>
      <c r="G139" s="262"/>
      <c r="H139" s="261" t="s">
        <v>5526</v>
      </c>
      <c r="I139" s="986">
        <v>180.0</v>
      </c>
      <c r="J139" s="261" t="s">
        <v>4531</v>
      </c>
      <c r="K139" s="261" t="s">
        <v>5527</v>
      </c>
      <c r="L139" s="987">
        <v>749.55</v>
      </c>
      <c r="M139" s="990">
        <v>45741.0</v>
      </c>
      <c r="N139" s="989" t="s">
        <v>5528</v>
      </c>
      <c r="O139" s="261" t="s">
        <v>3532</v>
      </c>
      <c r="P139" s="259" t="s">
        <v>2614</v>
      </c>
      <c r="Q139" s="1046">
        <v>45741.0</v>
      </c>
      <c r="R139" s="991">
        <v>0.0</v>
      </c>
      <c r="S139" s="259" t="s">
        <v>5529</v>
      </c>
      <c r="T139" s="259" t="s">
        <v>3512</v>
      </c>
      <c r="U139" s="259" t="s">
        <v>3512</v>
      </c>
      <c r="V139" s="768" t="s">
        <v>5530</v>
      </c>
      <c r="W139" s="982"/>
      <c r="X139" s="982"/>
      <c r="Y139" s="982"/>
    </row>
    <row r="140">
      <c r="A140" s="982"/>
      <c r="B140" s="983">
        <v>16763.0</v>
      </c>
      <c r="C140" s="1029">
        <v>470188.0</v>
      </c>
      <c r="D140" s="1036"/>
      <c r="E140" s="1036"/>
      <c r="F140" s="1036"/>
      <c r="G140" s="261" t="s">
        <v>5531</v>
      </c>
      <c r="H140" s="261" t="s">
        <v>5532</v>
      </c>
      <c r="I140" s="986" t="s">
        <v>5533</v>
      </c>
      <c r="J140" s="261" t="s">
        <v>5408</v>
      </c>
      <c r="K140" s="261" t="s">
        <v>1910</v>
      </c>
      <c r="L140" s="1047">
        <f>857.19*2</f>
        <v>1714.38</v>
      </c>
      <c r="M140" s="1030">
        <v>45741.0</v>
      </c>
      <c r="N140" s="989" t="s">
        <v>5534</v>
      </c>
      <c r="O140" s="261" t="s">
        <v>3584</v>
      </c>
      <c r="P140" s="259" t="s">
        <v>2617</v>
      </c>
      <c r="Q140" s="1046">
        <v>45741.0</v>
      </c>
      <c r="R140" s="991">
        <v>0.0</v>
      </c>
      <c r="S140" s="259" t="s">
        <v>5535</v>
      </c>
      <c r="T140" s="259" t="s">
        <v>3512</v>
      </c>
      <c r="U140" s="259" t="s">
        <v>4332</v>
      </c>
      <c r="V140" s="732"/>
      <c r="W140" s="982"/>
      <c r="X140" s="982"/>
      <c r="Y140" s="982"/>
    </row>
    <row r="141">
      <c r="A141" s="994"/>
      <c r="B141" s="1038"/>
      <c r="C141" s="1039">
        <v>470189.0</v>
      </c>
      <c r="D141" s="1040"/>
      <c r="E141" s="1040"/>
      <c r="F141" s="1040"/>
      <c r="G141" s="255"/>
      <c r="H141" s="255"/>
      <c r="I141" s="1041"/>
      <c r="J141" s="255"/>
      <c r="K141" s="255"/>
      <c r="L141" s="1042"/>
      <c r="M141" s="255"/>
      <c r="N141" s="1043"/>
      <c r="O141" s="255"/>
      <c r="P141" s="1044"/>
      <c r="Q141" s="1044"/>
      <c r="R141" s="1045"/>
      <c r="S141" s="1044"/>
      <c r="T141" s="1044"/>
      <c r="U141" s="1044"/>
      <c r="V141" s="700"/>
      <c r="W141" s="994"/>
      <c r="X141" s="994"/>
      <c r="Y141" s="994"/>
    </row>
    <row r="142">
      <c r="A142" s="994"/>
      <c r="B142" s="1038"/>
      <c r="C142" s="1039">
        <v>470190.0</v>
      </c>
      <c r="D142" s="1040"/>
      <c r="E142" s="1040"/>
      <c r="F142" s="1040"/>
      <c r="G142" s="255"/>
      <c r="H142" s="255"/>
      <c r="I142" s="1041"/>
      <c r="J142" s="255"/>
      <c r="K142" s="255"/>
      <c r="L142" s="1042"/>
      <c r="M142" s="255"/>
      <c r="N142" s="1043"/>
      <c r="O142" s="255"/>
      <c r="P142" s="1044"/>
      <c r="Q142" s="1044"/>
      <c r="R142" s="1045"/>
      <c r="S142" s="1044"/>
      <c r="T142" s="1044"/>
      <c r="U142" s="1044"/>
      <c r="V142" s="700"/>
      <c r="W142" s="994"/>
      <c r="X142" s="994"/>
      <c r="Y142" s="994"/>
    </row>
    <row r="143">
      <c r="A143" s="994"/>
      <c r="B143" s="1038"/>
      <c r="C143" s="1039">
        <v>470191.0</v>
      </c>
      <c r="D143" s="1040"/>
      <c r="E143" s="1040"/>
      <c r="F143" s="1040"/>
      <c r="G143" s="255"/>
      <c r="H143" s="255"/>
      <c r="I143" s="1041"/>
      <c r="J143" s="255"/>
      <c r="K143" s="255"/>
      <c r="L143" s="1042"/>
      <c r="M143" s="255"/>
      <c r="N143" s="1043"/>
      <c r="O143" s="255"/>
      <c r="P143" s="1044"/>
      <c r="Q143" s="1044"/>
      <c r="R143" s="1045"/>
      <c r="S143" s="1044"/>
      <c r="T143" s="1044"/>
      <c r="U143" s="1044"/>
      <c r="V143" s="700"/>
      <c r="W143" s="994"/>
      <c r="X143" s="994"/>
      <c r="Y143" s="994"/>
    </row>
    <row r="144">
      <c r="A144" s="982"/>
      <c r="B144" s="983">
        <v>17222.0</v>
      </c>
      <c r="C144" s="1029">
        <v>470192.0</v>
      </c>
      <c r="D144" s="985" t="s">
        <v>2414</v>
      </c>
      <c r="E144" s="985" t="s">
        <v>2415</v>
      </c>
      <c r="F144" s="985" t="s">
        <v>2416</v>
      </c>
      <c r="G144" s="262"/>
      <c r="H144" s="261" t="s">
        <v>5186</v>
      </c>
      <c r="I144" s="986">
        <v>18.0</v>
      </c>
      <c r="J144" s="261" t="s">
        <v>5536</v>
      </c>
      <c r="K144" s="261" t="s">
        <v>1681</v>
      </c>
      <c r="L144" s="987">
        <v>7722.89</v>
      </c>
      <c r="M144" s="1030">
        <v>45742.0</v>
      </c>
      <c r="N144" s="989" t="s">
        <v>5537</v>
      </c>
      <c r="O144" s="261" t="s">
        <v>3820</v>
      </c>
      <c r="P144" s="259" t="s">
        <v>2621</v>
      </c>
      <c r="Q144" s="1046">
        <v>45742.0</v>
      </c>
      <c r="R144" s="991">
        <v>0.0</v>
      </c>
      <c r="S144" s="259" t="s">
        <v>5538</v>
      </c>
      <c r="T144" s="259" t="s">
        <v>3694</v>
      </c>
      <c r="U144" s="259" t="s">
        <v>5539</v>
      </c>
      <c r="V144" s="700"/>
      <c r="W144" s="982"/>
      <c r="X144" s="982"/>
      <c r="Y144" s="982"/>
    </row>
    <row r="145">
      <c r="A145" s="982"/>
      <c r="B145" s="983">
        <v>15911.0</v>
      </c>
      <c r="C145" s="1029">
        <v>470193.0</v>
      </c>
      <c r="D145" s="1036"/>
      <c r="E145" s="1036"/>
      <c r="F145" s="1036"/>
      <c r="G145" s="261" t="s">
        <v>5540</v>
      </c>
      <c r="H145" s="261" t="s">
        <v>5541</v>
      </c>
      <c r="I145" s="986">
        <v>14.0</v>
      </c>
      <c r="J145" s="261" t="s">
        <v>5542</v>
      </c>
      <c r="K145" s="261" t="s">
        <v>5543</v>
      </c>
      <c r="L145" s="987">
        <v>3861.45</v>
      </c>
      <c r="M145" s="990">
        <v>45742.0</v>
      </c>
      <c r="N145" s="989" t="s">
        <v>5544</v>
      </c>
      <c r="O145" s="261" t="s">
        <v>3737</v>
      </c>
      <c r="P145" s="259" t="s">
        <v>2623</v>
      </c>
      <c r="Q145" s="1058">
        <v>45742.0</v>
      </c>
      <c r="R145" s="991">
        <v>0.0</v>
      </c>
      <c r="S145" s="259" t="s">
        <v>5545</v>
      </c>
      <c r="T145" s="259" t="s">
        <v>3694</v>
      </c>
      <c r="U145" s="259" t="s">
        <v>5539</v>
      </c>
      <c r="V145" s="768" t="s">
        <v>2398</v>
      </c>
      <c r="W145" s="982"/>
      <c r="X145" s="982"/>
      <c r="Y145" s="982"/>
    </row>
    <row r="146">
      <c r="A146" s="994"/>
      <c r="B146" s="1038"/>
      <c r="C146" s="1039">
        <v>470194.0</v>
      </c>
      <c r="D146" s="1040"/>
      <c r="E146" s="1040"/>
      <c r="F146" s="1040"/>
      <c r="G146" s="255"/>
      <c r="H146" s="255"/>
      <c r="I146" s="1041"/>
      <c r="J146" s="255"/>
      <c r="K146" s="255"/>
      <c r="L146" s="1042"/>
      <c r="M146" s="255"/>
      <c r="N146" s="1043"/>
      <c r="O146" s="255"/>
      <c r="P146" s="1044"/>
      <c r="Q146" s="1044"/>
      <c r="R146" s="1045"/>
      <c r="S146" s="1044"/>
      <c r="T146" s="1044"/>
      <c r="U146" s="1044"/>
      <c r="V146" s="700"/>
      <c r="W146" s="994"/>
      <c r="X146" s="994"/>
      <c r="Y146" s="994"/>
    </row>
    <row r="147">
      <c r="A147" s="982"/>
      <c r="B147" s="983">
        <v>17427.0</v>
      </c>
      <c r="C147" s="1029">
        <v>470195.0</v>
      </c>
      <c r="D147" s="985" t="s">
        <v>5546</v>
      </c>
      <c r="E147" s="985" t="s">
        <v>2626</v>
      </c>
      <c r="F147" s="985" t="s">
        <v>5547</v>
      </c>
      <c r="G147" s="262"/>
      <c r="H147" s="261" t="s">
        <v>4721</v>
      </c>
      <c r="I147" s="986" t="s">
        <v>5548</v>
      </c>
      <c r="J147" s="261" t="s">
        <v>5025</v>
      </c>
      <c r="K147" s="261" t="s">
        <v>2124</v>
      </c>
      <c r="L147" s="987">
        <v>3861.45</v>
      </c>
      <c r="M147" s="1065">
        <v>45742.0</v>
      </c>
      <c r="N147" s="989" t="s">
        <v>5549</v>
      </c>
      <c r="O147" s="261" t="s">
        <v>5550</v>
      </c>
      <c r="P147" s="259" t="s">
        <v>2628</v>
      </c>
      <c r="Q147" s="1046">
        <v>45742.0</v>
      </c>
      <c r="R147" s="991">
        <v>0.0</v>
      </c>
      <c r="S147" s="259" t="s">
        <v>5551</v>
      </c>
      <c r="T147" s="259" t="s">
        <v>3694</v>
      </c>
      <c r="U147" s="259" t="s">
        <v>5552</v>
      </c>
      <c r="V147" s="700"/>
      <c r="W147" s="982"/>
      <c r="X147" s="982"/>
      <c r="Y147" s="982"/>
    </row>
    <row r="148">
      <c r="A148" s="982"/>
      <c r="B148" s="983">
        <v>17090.0</v>
      </c>
      <c r="C148" s="1029">
        <v>470196.0</v>
      </c>
      <c r="D148" s="1036"/>
      <c r="E148" s="1036"/>
      <c r="F148" s="1036"/>
      <c r="G148" s="261" t="s">
        <v>5553</v>
      </c>
      <c r="H148" s="261" t="s">
        <v>5554</v>
      </c>
      <c r="I148" s="1056"/>
      <c r="J148" s="261" t="s">
        <v>5555</v>
      </c>
      <c r="K148" s="261" t="s">
        <v>5556</v>
      </c>
      <c r="L148" s="987">
        <v>1836.02</v>
      </c>
      <c r="M148" s="990">
        <v>45744.0</v>
      </c>
      <c r="N148" s="989" t="s">
        <v>5557</v>
      </c>
      <c r="O148" s="261" t="s">
        <v>5558</v>
      </c>
      <c r="P148" s="259" t="s">
        <v>2630</v>
      </c>
      <c r="Q148" s="1037">
        <v>45744.0</v>
      </c>
      <c r="R148" s="991">
        <v>0.0</v>
      </c>
      <c r="S148" s="259" t="s">
        <v>5559</v>
      </c>
      <c r="T148" s="259" t="s">
        <v>3512</v>
      </c>
      <c r="U148" s="259" t="s">
        <v>3512</v>
      </c>
      <c r="V148" s="768" t="s">
        <v>5560</v>
      </c>
      <c r="W148" s="982"/>
      <c r="X148" s="982"/>
      <c r="Y148" s="982"/>
    </row>
    <row r="149">
      <c r="A149" s="982"/>
      <c r="B149" s="983">
        <v>16570.0</v>
      </c>
      <c r="C149" s="1029">
        <v>470197.0</v>
      </c>
      <c r="D149" s="985" t="s">
        <v>2631</v>
      </c>
      <c r="E149" s="985" t="s">
        <v>655</v>
      </c>
      <c r="F149" s="985" t="s">
        <v>5561</v>
      </c>
      <c r="G149" s="262"/>
      <c r="H149" s="261" t="s">
        <v>5562</v>
      </c>
      <c r="I149" s="986">
        <v>1.0</v>
      </c>
      <c r="J149" s="261" t="s">
        <v>4114</v>
      </c>
      <c r="K149" s="261" t="s">
        <v>1434</v>
      </c>
      <c r="L149" s="987">
        <v>809.31</v>
      </c>
      <c r="M149" s="990">
        <v>45743.0</v>
      </c>
      <c r="N149" s="888" t="s">
        <v>5563</v>
      </c>
      <c r="O149" s="261" t="s">
        <v>3598</v>
      </c>
      <c r="P149" s="259" t="s">
        <v>2632</v>
      </c>
      <c r="Q149" s="1037">
        <v>45743.0</v>
      </c>
      <c r="R149" s="991">
        <v>0.0</v>
      </c>
      <c r="S149" s="259" t="s">
        <v>5564</v>
      </c>
      <c r="T149" s="259" t="s">
        <v>3512</v>
      </c>
      <c r="U149" s="259" t="s">
        <v>3512</v>
      </c>
      <c r="V149" s="768" t="s">
        <v>5565</v>
      </c>
      <c r="W149" s="982"/>
      <c r="X149" s="982"/>
      <c r="Y149" s="982"/>
    </row>
    <row r="150">
      <c r="A150" s="982"/>
      <c r="B150" s="1069" t="s">
        <v>2633</v>
      </c>
      <c r="C150" s="1029">
        <v>470198.0</v>
      </c>
      <c r="D150" s="1036"/>
      <c r="E150" s="1036"/>
      <c r="F150" s="1036"/>
      <c r="G150" s="261" t="s">
        <v>5566</v>
      </c>
      <c r="H150" s="261" t="s">
        <v>5567</v>
      </c>
      <c r="I150" s="986" t="s">
        <v>5568</v>
      </c>
      <c r="J150" s="261" t="s">
        <v>5569</v>
      </c>
      <c r="K150" s="261" t="s">
        <v>5570</v>
      </c>
      <c r="L150" s="1047">
        <f>918.01*7</f>
        <v>6426.07</v>
      </c>
      <c r="M150" s="990">
        <v>45743.0</v>
      </c>
      <c r="N150" s="989" t="s">
        <v>5571</v>
      </c>
      <c r="O150" s="261" t="s">
        <v>5572</v>
      </c>
      <c r="P150" s="259" t="s">
        <v>2636</v>
      </c>
      <c r="Q150" s="1046">
        <v>45743.0</v>
      </c>
      <c r="R150" s="991">
        <v>0.0</v>
      </c>
      <c r="S150" s="259" t="s">
        <v>5573</v>
      </c>
      <c r="T150" s="259" t="s">
        <v>3694</v>
      </c>
      <c r="U150" s="259" t="s">
        <v>3959</v>
      </c>
      <c r="V150" s="768" t="s">
        <v>5574</v>
      </c>
      <c r="W150" s="982"/>
      <c r="X150" s="982"/>
      <c r="Y150" s="982"/>
    </row>
    <row r="151">
      <c r="A151" s="982"/>
      <c r="B151" s="983" t="s">
        <v>5575</v>
      </c>
      <c r="C151" s="1029">
        <v>470199.0</v>
      </c>
      <c r="D151" s="1036"/>
      <c r="E151" s="1036"/>
      <c r="F151" s="1036"/>
      <c r="G151" s="262"/>
      <c r="H151" s="262"/>
      <c r="I151" s="1056"/>
      <c r="J151" s="262"/>
      <c r="K151" s="262"/>
      <c r="L151" s="1047"/>
      <c r="M151" s="262"/>
      <c r="N151" s="1070"/>
      <c r="O151" s="262"/>
      <c r="P151" s="1071"/>
      <c r="Q151" s="1071"/>
      <c r="R151" s="1072"/>
      <c r="S151" s="1071"/>
      <c r="T151" s="1071"/>
      <c r="U151" s="1071"/>
      <c r="V151" s="732"/>
      <c r="W151" s="982"/>
      <c r="X151" s="982"/>
      <c r="Y151" s="982"/>
    </row>
    <row r="152">
      <c r="A152" s="982"/>
      <c r="B152" s="983">
        <v>17154.0</v>
      </c>
      <c r="C152" s="1029">
        <v>470200.0</v>
      </c>
      <c r="D152" s="985" t="s">
        <v>5576</v>
      </c>
      <c r="E152" s="985" t="s">
        <v>899</v>
      </c>
      <c r="F152" s="985" t="s">
        <v>5577</v>
      </c>
      <c r="G152" s="262"/>
      <c r="H152" s="261" t="s">
        <v>5578</v>
      </c>
      <c r="I152" s="986">
        <v>9.0</v>
      </c>
      <c r="J152" s="261" t="s">
        <v>4267</v>
      </c>
      <c r="K152" s="261" t="s">
        <v>2315</v>
      </c>
      <c r="L152" s="1047">
        <f>92.56+749.55</f>
        <v>842.11</v>
      </c>
      <c r="M152" s="990">
        <v>45743.0</v>
      </c>
      <c r="N152" s="888" t="s">
        <v>5579</v>
      </c>
      <c r="O152" s="261" t="s">
        <v>4417</v>
      </c>
      <c r="P152" s="259" t="s">
        <v>2770</v>
      </c>
      <c r="Q152" s="1037">
        <v>45743.0</v>
      </c>
      <c r="R152" s="991">
        <v>12.21</v>
      </c>
      <c r="S152" s="259" t="s">
        <v>5580</v>
      </c>
      <c r="T152" s="259" t="s">
        <v>3512</v>
      </c>
      <c r="U152" s="259" t="s">
        <v>3512</v>
      </c>
      <c r="V152" s="732"/>
      <c r="W152" s="982"/>
      <c r="X152" s="982"/>
      <c r="Y152" s="982"/>
    </row>
    <row r="153">
      <c r="A153" s="994"/>
      <c r="B153" s="1038"/>
      <c r="C153" s="1039">
        <v>470201.0</v>
      </c>
      <c r="D153" s="1040"/>
      <c r="E153" s="1040"/>
      <c r="F153" s="1040"/>
      <c r="G153" s="255"/>
      <c r="H153" s="255"/>
      <c r="I153" s="1041"/>
      <c r="J153" s="255"/>
      <c r="K153" s="255"/>
      <c r="L153" s="1042"/>
      <c r="M153" s="255"/>
      <c r="N153" s="1043"/>
      <c r="O153" s="255"/>
      <c r="P153" s="1044"/>
      <c r="Q153" s="1044"/>
      <c r="R153" s="1045"/>
      <c r="S153" s="1044"/>
      <c r="T153" s="1044"/>
      <c r="U153" s="1044"/>
      <c r="V153" s="700"/>
      <c r="W153" s="994"/>
      <c r="X153" s="994"/>
      <c r="Y153" s="994"/>
    </row>
    <row r="154">
      <c r="A154" s="994"/>
      <c r="B154" s="1038"/>
      <c r="C154" s="1039">
        <v>470202.0</v>
      </c>
      <c r="D154" s="1040"/>
      <c r="E154" s="1040"/>
      <c r="F154" s="1040"/>
      <c r="G154" s="255"/>
      <c r="H154" s="255"/>
      <c r="I154" s="1041"/>
      <c r="J154" s="255"/>
      <c r="K154" s="255"/>
      <c r="L154" s="1042"/>
      <c r="M154" s="255"/>
      <c r="N154" s="1043"/>
      <c r="O154" s="255"/>
      <c r="P154" s="1044"/>
      <c r="Q154" s="1044"/>
      <c r="R154" s="1045"/>
      <c r="S154" s="1044"/>
      <c r="T154" s="1044"/>
      <c r="U154" s="1044"/>
      <c r="V154" s="700"/>
      <c r="W154" s="994"/>
      <c r="X154" s="994"/>
      <c r="Y154" s="994"/>
    </row>
    <row r="155">
      <c r="A155" s="994"/>
      <c r="B155" s="1038"/>
      <c r="C155" s="1039">
        <v>470203.0</v>
      </c>
      <c r="D155" s="1040"/>
      <c r="E155" s="1040"/>
      <c r="F155" s="1040"/>
      <c r="G155" s="255"/>
      <c r="H155" s="255"/>
      <c r="I155" s="1041"/>
      <c r="J155" s="255"/>
      <c r="K155" s="255"/>
      <c r="L155" s="1042"/>
      <c r="M155" s="255"/>
      <c r="N155" s="1043"/>
      <c r="O155" s="255"/>
      <c r="P155" s="1044"/>
      <c r="Q155" s="1044"/>
      <c r="R155" s="1045"/>
      <c r="S155" s="1044"/>
      <c r="T155" s="1044"/>
      <c r="U155" s="1044"/>
      <c r="V155" s="700"/>
      <c r="W155" s="994"/>
      <c r="X155" s="994"/>
      <c r="Y155" s="994"/>
    </row>
    <row r="156">
      <c r="A156" s="982"/>
      <c r="B156" s="983">
        <v>16460.0</v>
      </c>
      <c r="C156" s="1029">
        <v>470204.0</v>
      </c>
      <c r="D156" s="985" t="s">
        <v>5581</v>
      </c>
      <c r="E156" s="1036"/>
      <c r="F156" s="1036"/>
      <c r="G156" s="262"/>
      <c r="H156" s="261" t="s">
        <v>5582</v>
      </c>
      <c r="I156" s="986">
        <v>34.0</v>
      </c>
      <c r="J156" s="261" t="s">
        <v>5583</v>
      </c>
      <c r="K156" s="261" t="s">
        <v>2176</v>
      </c>
      <c r="L156" s="987">
        <v>9495.33</v>
      </c>
      <c r="M156" s="1030">
        <v>45743.0</v>
      </c>
      <c r="N156" s="989" t="s">
        <v>5584</v>
      </c>
      <c r="O156" s="261" t="s">
        <v>5585</v>
      </c>
      <c r="P156" s="259" t="s">
        <v>2776</v>
      </c>
      <c r="Q156" s="1058">
        <v>45747.0</v>
      </c>
      <c r="R156" s="991">
        <v>0.0</v>
      </c>
      <c r="S156" s="259" t="s">
        <v>5586</v>
      </c>
      <c r="T156" s="259" t="s">
        <v>3694</v>
      </c>
      <c r="U156" s="259" t="s">
        <v>5314</v>
      </c>
      <c r="V156" s="768" t="s">
        <v>5587</v>
      </c>
      <c r="W156" s="982"/>
      <c r="X156" s="982"/>
      <c r="Y156" s="982"/>
    </row>
    <row r="157">
      <c r="A157" s="982"/>
      <c r="B157" s="983">
        <v>16459.0</v>
      </c>
      <c r="C157" s="1029">
        <v>470205.0</v>
      </c>
      <c r="D157" s="985" t="s">
        <v>5581</v>
      </c>
      <c r="E157" s="1036"/>
      <c r="F157" s="1036"/>
      <c r="G157" s="262"/>
      <c r="H157" s="261" t="s">
        <v>5582</v>
      </c>
      <c r="I157" s="986">
        <v>36.0</v>
      </c>
      <c r="J157" s="261" t="s">
        <v>5583</v>
      </c>
      <c r="K157" s="261" t="s">
        <v>2176</v>
      </c>
      <c r="L157" s="987">
        <v>9495.33</v>
      </c>
      <c r="M157" s="1030">
        <v>45743.0</v>
      </c>
      <c r="N157" s="989" t="s">
        <v>5588</v>
      </c>
      <c r="O157" s="261" t="s">
        <v>5585</v>
      </c>
      <c r="P157" s="259" t="s">
        <v>2778</v>
      </c>
      <c r="Q157" s="1058">
        <v>45747.0</v>
      </c>
      <c r="R157" s="991">
        <v>0.0</v>
      </c>
      <c r="S157" s="259" t="s">
        <v>5589</v>
      </c>
      <c r="T157" s="259" t="s">
        <v>3694</v>
      </c>
      <c r="U157" s="259" t="s">
        <v>5314</v>
      </c>
      <c r="V157" s="768" t="s">
        <v>5587</v>
      </c>
      <c r="W157" s="982"/>
      <c r="X157" s="982"/>
      <c r="Y157" s="982"/>
    </row>
    <row r="158">
      <c r="A158" s="982"/>
      <c r="B158" s="983">
        <v>17203.0</v>
      </c>
      <c r="C158" s="1029">
        <v>470206.0</v>
      </c>
      <c r="D158" s="1036"/>
      <c r="E158" s="1036"/>
      <c r="F158" s="1036"/>
      <c r="G158" s="261" t="s">
        <v>5590</v>
      </c>
      <c r="H158" s="261" t="s">
        <v>5591</v>
      </c>
      <c r="I158" s="986">
        <v>8.0</v>
      </c>
      <c r="J158" s="261" t="s">
        <v>5592</v>
      </c>
      <c r="K158" s="261" t="s">
        <v>1378</v>
      </c>
      <c r="L158" s="987">
        <v>92.56</v>
      </c>
      <c r="M158" s="990">
        <v>45743.0</v>
      </c>
      <c r="N158" s="888" t="s">
        <v>5593</v>
      </c>
      <c r="O158" s="261" t="s">
        <v>3535</v>
      </c>
      <c r="P158" s="259" t="s">
        <v>2780</v>
      </c>
      <c r="Q158" s="1037">
        <v>45744.0</v>
      </c>
      <c r="R158" s="991">
        <v>0.0</v>
      </c>
      <c r="S158" s="259" t="s">
        <v>5594</v>
      </c>
      <c r="T158" s="259" t="s">
        <v>3512</v>
      </c>
      <c r="U158" s="259" t="s">
        <v>3512</v>
      </c>
      <c r="V158" s="768" t="s">
        <v>5595</v>
      </c>
      <c r="W158" s="982"/>
      <c r="X158" s="982"/>
      <c r="Y158" s="982"/>
    </row>
    <row r="159">
      <c r="A159" s="982"/>
      <c r="B159" s="983">
        <v>17203.0</v>
      </c>
      <c r="C159" s="1029">
        <v>470207.0</v>
      </c>
      <c r="D159" s="1036"/>
      <c r="E159" s="1036"/>
      <c r="F159" s="1036"/>
      <c r="G159" s="261" t="s">
        <v>5590</v>
      </c>
      <c r="H159" s="261" t="s">
        <v>5591</v>
      </c>
      <c r="I159" s="986">
        <v>6.0</v>
      </c>
      <c r="J159" s="261" t="s">
        <v>5592</v>
      </c>
      <c r="K159" s="261" t="s">
        <v>1378</v>
      </c>
      <c r="L159" s="987">
        <v>92.56</v>
      </c>
      <c r="M159" s="990">
        <v>45743.0</v>
      </c>
      <c r="N159" s="888" t="s">
        <v>5596</v>
      </c>
      <c r="O159" s="261" t="s">
        <v>3535</v>
      </c>
      <c r="P159" s="259" t="s">
        <v>2780</v>
      </c>
      <c r="Q159" s="1037">
        <v>45743.0</v>
      </c>
      <c r="R159" s="991">
        <v>0.0</v>
      </c>
      <c r="S159" s="259" t="s">
        <v>5594</v>
      </c>
      <c r="T159" s="259" t="s">
        <v>3512</v>
      </c>
      <c r="U159" s="259" t="s">
        <v>3512</v>
      </c>
      <c r="V159" s="768" t="s">
        <v>5595</v>
      </c>
      <c r="W159" s="982"/>
      <c r="X159" s="982"/>
      <c r="Y159" s="982"/>
    </row>
    <row r="160">
      <c r="A160" s="994"/>
      <c r="B160" s="995">
        <v>15182.0</v>
      </c>
      <c r="C160" s="1039">
        <v>470208.0</v>
      </c>
      <c r="D160" s="997" t="s">
        <v>5597</v>
      </c>
      <c r="E160" s="997" t="s">
        <v>828</v>
      </c>
      <c r="F160" s="997" t="s">
        <v>1823</v>
      </c>
      <c r="G160" s="255"/>
      <c r="H160" s="254" t="s">
        <v>5598</v>
      </c>
      <c r="I160" s="998">
        <v>4.0</v>
      </c>
      <c r="J160" s="254" t="s">
        <v>5599</v>
      </c>
      <c r="K160" s="254" t="s">
        <v>5600</v>
      </c>
      <c r="L160" s="999">
        <v>13356.77</v>
      </c>
      <c r="M160" s="1067">
        <v>45744.0</v>
      </c>
      <c r="N160" s="1001" t="s">
        <v>5601</v>
      </c>
      <c r="O160" s="254" t="s">
        <v>5602</v>
      </c>
      <c r="P160" s="252" t="s">
        <v>2783</v>
      </c>
      <c r="Q160" s="1068">
        <v>45744.0</v>
      </c>
      <c r="R160" s="1002">
        <v>0.0</v>
      </c>
      <c r="S160" s="252" t="s">
        <v>5603</v>
      </c>
      <c r="T160" s="252" t="s">
        <v>5604</v>
      </c>
      <c r="U160" s="252" t="s">
        <v>3512</v>
      </c>
      <c r="V160" s="700"/>
      <c r="W160" s="994"/>
      <c r="X160" s="994"/>
      <c r="Y160" s="994"/>
    </row>
    <row r="161">
      <c r="A161" s="982"/>
      <c r="B161" s="983" t="s">
        <v>2784</v>
      </c>
      <c r="C161" s="1029">
        <v>470209.0</v>
      </c>
      <c r="D161" s="985" t="s">
        <v>983</v>
      </c>
      <c r="E161" s="985" t="s">
        <v>1883</v>
      </c>
      <c r="F161" s="985" t="s">
        <v>2318</v>
      </c>
      <c r="G161" s="262"/>
      <c r="H161" s="261"/>
      <c r="I161" s="1056"/>
      <c r="J161" s="261" t="s">
        <v>5605</v>
      </c>
      <c r="K161" s="261" t="s">
        <v>1349</v>
      </c>
      <c r="L161" s="987">
        <v>396.64</v>
      </c>
      <c r="M161" s="990">
        <v>45744.0</v>
      </c>
      <c r="N161" s="989" t="s">
        <v>5606</v>
      </c>
      <c r="O161" s="261" t="s">
        <v>3510</v>
      </c>
      <c r="P161" s="259" t="s">
        <v>2786</v>
      </c>
      <c r="Q161" s="1046">
        <v>45744.0</v>
      </c>
      <c r="R161" s="991">
        <v>0.0</v>
      </c>
      <c r="S161" s="259" t="s">
        <v>5607</v>
      </c>
      <c r="T161" s="259" t="s">
        <v>3512</v>
      </c>
      <c r="U161" s="259" t="s">
        <v>3512</v>
      </c>
      <c r="V161" s="768" t="s">
        <v>5608</v>
      </c>
      <c r="W161" s="982"/>
      <c r="X161" s="982"/>
      <c r="Y161" s="982"/>
    </row>
    <row r="162">
      <c r="A162" s="982"/>
      <c r="B162" s="983" t="s">
        <v>2787</v>
      </c>
      <c r="C162" s="1029">
        <v>470210.0</v>
      </c>
      <c r="D162" s="985" t="s">
        <v>5609</v>
      </c>
      <c r="E162" s="1036"/>
      <c r="F162" s="1036"/>
      <c r="G162" s="262"/>
      <c r="H162" s="262"/>
      <c r="I162" s="1056"/>
      <c r="J162" s="261" t="s">
        <v>5610</v>
      </c>
      <c r="K162" s="261" t="s">
        <v>1349</v>
      </c>
      <c r="L162" s="987">
        <v>396.64</v>
      </c>
      <c r="M162" s="990">
        <v>45744.0</v>
      </c>
      <c r="N162" s="989" t="s">
        <v>5611</v>
      </c>
      <c r="O162" s="261" t="s">
        <v>3510</v>
      </c>
      <c r="P162" s="259" t="s">
        <v>2789</v>
      </c>
      <c r="Q162" s="1037">
        <v>45744.0</v>
      </c>
      <c r="R162" s="991">
        <v>0.0</v>
      </c>
      <c r="S162" s="259" t="s">
        <v>5612</v>
      </c>
      <c r="T162" s="259" t="s">
        <v>3512</v>
      </c>
      <c r="U162" s="259" t="s">
        <v>3512</v>
      </c>
      <c r="V162" s="768" t="s">
        <v>5608</v>
      </c>
      <c r="W162" s="982"/>
      <c r="X162" s="982"/>
      <c r="Y162" s="982"/>
    </row>
    <row r="163">
      <c r="A163" s="982"/>
      <c r="B163" s="983">
        <v>17293.0</v>
      </c>
      <c r="C163" s="1029">
        <v>470211.0</v>
      </c>
      <c r="D163" s="985" t="s">
        <v>5613</v>
      </c>
      <c r="E163" s="985" t="s">
        <v>5614</v>
      </c>
      <c r="F163" s="985" t="s">
        <v>5615</v>
      </c>
      <c r="G163" s="262"/>
      <c r="H163" s="261" t="s">
        <v>5616</v>
      </c>
      <c r="I163" s="986">
        <v>12.0</v>
      </c>
      <c r="J163" s="261" t="s">
        <v>4531</v>
      </c>
      <c r="K163" s="261" t="s">
        <v>1434</v>
      </c>
      <c r="L163" s="987">
        <v>809.31</v>
      </c>
      <c r="M163" s="990">
        <v>45744.0</v>
      </c>
      <c r="N163" s="888" t="s">
        <v>5617</v>
      </c>
      <c r="O163" s="261" t="s">
        <v>3598</v>
      </c>
      <c r="P163" s="259" t="s">
        <v>2791</v>
      </c>
      <c r="Q163" s="1037">
        <v>45744.0</v>
      </c>
      <c r="R163" s="991">
        <v>0.0</v>
      </c>
      <c r="S163" s="259" t="s">
        <v>5618</v>
      </c>
      <c r="T163" s="259" t="s">
        <v>3512</v>
      </c>
      <c r="U163" s="259" t="s">
        <v>3512</v>
      </c>
      <c r="V163" s="732"/>
      <c r="W163" s="982"/>
      <c r="X163" s="982"/>
      <c r="Y163" s="982"/>
    </row>
    <row r="164">
      <c r="A164" s="982"/>
      <c r="B164" s="983">
        <v>17294.0</v>
      </c>
      <c r="C164" s="1029">
        <v>470212.0</v>
      </c>
      <c r="D164" s="985" t="s">
        <v>2948</v>
      </c>
      <c r="E164" s="985" t="s">
        <v>5619</v>
      </c>
      <c r="F164" s="985" t="s">
        <v>1431</v>
      </c>
      <c r="G164" s="262"/>
      <c r="H164" s="261" t="s">
        <v>5620</v>
      </c>
      <c r="I164" s="986" t="s">
        <v>5621</v>
      </c>
      <c r="J164" s="261" t="s">
        <v>4531</v>
      </c>
      <c r="K164" s="261" t="s">
        <v>1434</v>
      </c>
      <c r="L164" s="987">
        <v>809.31</v>
      </c>
      <c r="M164" s="990">
        <v>45744.0</v>
      </c>
      <c r="N164" s="888" t="s">
        <v>5622</v>
      </c>
      <c r="O164" s="261" t="s">
        <v>3598</v>
      </c>
      <c r="P164" s="259" t="s">
        <v>2792</v>
      </c>
      <c r="Q164" s="1037">
        <v>45744.0</v>
      </c>
      <c r="R164" s="991">
        <v>0.0</v>
      </c>
      <c r="S164" s="259" t="s">
        <v>5623</v>
      </c>
      <c r="T164" s="259" t="s">
        <v>3512</v>
      </c>
      <c r="U164" s="259" t="s">
        <v>3512</v>
      </c>
      <c r="V164" s="768" t="s">
        <v>5012</v>
      </c>
      <c r="W164" s="982"/>
      <c r="X164" s="982"/>
      <c r="Y164" s="982"/>
    </row>
    <row r="165">
      <c r="A165" s="982"/>
      <c r="B165" s="983">
        <v>17384.0</v>
      </c>
      <c r="C165" s="1029">
        <v>470213.0</v>
      </c>
      <c r="D165" s="985" t="s">
        <v>5624</v>
      </c>
      <c r="E165" s="985" t="s">
        <v>3223</v>
      </c>
      <c r="F165" s="985" t="s">
        <v>5625</v>
      </c>
      <c r="G165" s="262"/>
      <c r="H165" s="261" t="s">
        <v>5626</v>
      </c>
      <c r="I165" s="986" t="s">
        <v>5627</v>
      </c>
      <c r="J165" s="261" t="s">
        <v>5592</v>
      </c>
      <c r="K165" s="261" t="s">
        <v>1434</v>
      </c>
      <c r="L165" s="987">
        <v>809.31</v>
      </c>
      <c r="M165" s="990">
        <v>45744.0</v>
      </c>
      <c r="N165" s="888" t="s">
        <v>5628</v>
      </c>
      <c r="O165" s="261" t="s">
        <v>3598</v>
      </c>
      <c r="P165" s="259" t="s">
        <v>2793</v>
      </c>
      <c r="Q165" s="1037">
        <v>45744.0</v>
      </c>
      <c r="R165" s="991">
        <v>0.0</v>
      </c>
      <c r="S165" s="259" t="s">
        <v>5629</v>
      </c>
      <c r="T165" s="259" t="s">
        <v>3512</v>
      </c>
      <c r="U165" s="259" t="s">
        <v>3512</v>
      </c>
      <c r="V165" s="768" t="s">
        <v>5630</v>
      </c>
      <c r="W165" s="982"/>
      <c r="X165" s="982"/>
      <c r="Y165" s="982"/>
    </row>
    <row r="166">
      <c r="A166" s="982"/>
      <c r="B166" s="983">
        <v>15387.0</v>
      </c>
      <c r="C166" s="1029">
        <v>470214.0</v>
      </c>
      <c r="D166" s="985" t="s">
        <v>2794</v>
      </c>
      <c r="E166" s="985" t="s">
        <v>2795</v>
      </c>
      <c r="F166" s="985" t="s">
        <v>2796</v>
      </c>
      <c r="G166" s="262"/>
      <c r="H166" s="261" t="s">
        <v>5631</v>
      </c>
      <c r="I166" s="986">
        <v>6.0</v>
      </c>
      <c r="J166" s="261" t="s">
        <v>5632</v>
      </c>
      <c r="K166" s="261" t="s">
        <v>1394</v>
      </c>
      <c r="L166" s="987">
        <v>749.55</v>
      </c>
      <c r="M166" s="1065">
        <v>45744.0</v>
      </c>
      <c r="N166" s="989" t="s">
        <v>5633</v>
      </c>
      <c r="O166" s="261" t="s">
        <v>3532</v>
      </c>
      <c r="P166" s="259" t="s">
        <v>2797</v>
      </c>
      <c r="Q166" s="1046">
        <v>45747.0</v>
      </c>
      <c r="R166" s="991">
        <v>0.0</v>
      </c>
      <c r="S166" s="259" t="s">
        <v>5634</v>
      </c>
      <c r="T166" s="259" t="s">
        <v>3512</v>
      </c>
      <c r="U166" s="259" t="s">
        <v>3512</v>
      </c>
      <c r="V166" s="768" t="s">
        <v>5587</v>
      </c>
      <c r="W166" s="982"/>
      <c r="X166" s="982"/>
      <c r="Y166" s="982"/>
    </row>
    <row r="167">
      <c r="A167" s="982"/>
      <c r="B167" s="983" t="s">
        <v>2798</v>
      </c>
      <c r="C167" s="1029">
        <v>470215.0</v>
      </c>
      <c r="D167" s="985" t="s">
        <v>5635</v>
      </c>
      <c r="E167" s="1036"/>
      <c r="F167" s="1036"/>
      <c r="G167" s="262"/>
      <c r="H167" s="261" t="s">
        <v>5636</v>
      </c>
      <c r="I167" s="986">
        <v>44.0</v>
      </c>
      <c r="J167" s="261" t="s">
        <v>4483</v>
      </c>
      <c r="K167" s="261" t="s">
        <v>1394</v>
      </c>
      <c r="L167" s="987">
        <v>749.55</v>
      </c>
      <c r="M167" s="1030">
        <v>45744.0</v>
      </c>
      <c r="N167" s="989" t="s">
        <v>5637</v>
      </c>
      <c r="O167" s="261" t="s">
        <v>3532</v>
      </c>
      <c r="P167" s="259" t="s">
        <v>2798</v>
      </c>
      <c r="Q167" s="1058">
        <v>45747.0</v>
      </c>
      <c r="R167" s="991">
        <v>0.0</v>
      </c>
      <c r="S167" s="259" t="s">
        <v>5638</v>
      </c>
      <c r="T167" s="259" t="s">
        <v>3512</v>
      </c>
      <c r="U167" s="259" t="s">
        <v>3512</v>
      </c>
      <c r="V167" s="768" t="s">
        <v>5587</v>
      </c>
      <c r="W167" s="982"/>
      <c r="X167" s="982"/>
      <c r="Y167" s="982"/>
    </row>
    <row r="168">
      <c r="A168" s="982"/>
      <c r="B168" s="983">
        <v>15261.0</v>
      </c>
      <c r="C168" s="1029">
        <v>470216.0</v>
      </c>
      <c r="D168" s="985" t="s">
        <v>5639</v>
      </c>
      <c r="E168" s="985" t="s">
        <v>2801</v>
      </c>
      <c r="F168" s="985" t="s">
        <v>2237</v>
      </c>
      <c r="G168" s="262"/>
      <c r="H168" s="261" t="s">
        <v>5640</v>
      </c>
      <c r="I168" s="986">
        <v>61.0</v>
      </c>
      <c r="J168" s="261" t="s">
        <v>5641</v>
      </c>
      <c r="K168" s="261" t="s">
        <v>5543</v>
      </c>
      <c r="L168" s="987">
        <v>3861.45</v>
      </c>
      <c r="M168" s="1030">
        <v>45747.0</v>
      </c>
      <c r="N168" s="989" t="s">
        <v>5642</v>
      </c>
      <c r="O168" s="261" t="s">
        <v>5643</v>
      </c>
      <c r="P168" s="259" t="s">
        <v>2802</v>
      </c>
      <c r="Q168" s="1046">
        <v>45747.0</v>
      </c>
      <c r="R168" s="991">
        <v>55.99</v>
      </c>
      <c r="S168" s="259" t="s">
        <v>5644</v>
      </c>
      <c r="T168" s="259" t="s">
        <v>3694</v>
      </c>
      <c r="U168" s="259" t="s">
        <v>3940</v>
      </c>
      <c r="V168" s="768" t="s">
        <v>5587</v>
      </c>
      <c r="W168" s="982"/>
      <c r="X168" s="982"/>
      <c r="Y168" s="982"/>
    </row>
    <row r="169">
      <c r="A169" s="982"/>
      <c r="B169" s="983">
        <v>17023.0</v>
      </c>
      <c r="C169" s="1029">
        <v>470217.0</v>
      </c>
      <c r="D169" s="985" t="s">
        <v>2803</v>
      </c>
      <c r="E169" s="985" t="s">
        <v>2804</v>
      </c>
      <c r="F169" s="985" t="s">
        <v>248</v>
      </c>
      <c r="G169" s="262"/>
      <c r="H169" s="261" t="s">
        <v>5645</v>
      </c>
      <c r="I169" s="986">
        <v>80.0</v>
      </c>
      <c r="J169" s="261" t="s">
        <v>5646</v>
      </c>
      <c r="K169" s="261" t="s">
        <v>5647</v>
      </c>
      <c r="L169" s="987">
        <v>749.55</v>
      </c>
      <c r="M169" s="990">
        <v>45747.0</v>
      </c>
      <c r="N169" s="989" t="s">
        <v>5648</v>
      </c>
      <c r="O169" s="261" t="s">
        <v>3532</v>
      </c>
      <c r="P169" s="259" t="s">
        <v>2805</v>
      </c>
      <c r="Q169" s="1037">
        <v>45747.0</v>
      </c>
      <c r="R169" s="991">
        <v>0.0</v>
      </c>
      <c r="S169" s="259" t="s">
        <v>5649</v>
      </c>
      <c r="T169" s="259" t="s">
        <v>3512</v>
      </c>
      <c r="U169" s="259" t="s">
        <v>3512</v>
      </c>
      <c r="V169" s="768" t="s">
        <v>5650</v>
      </c>
      <c r="W169" s="982"/>
      <c r="X169" s="982"/>
      <c r="Y169" s="982"/>
    </row>
    <row r="170">
      <c r="A170" s="982"/>
      <c r="B170" s="983" t="s">
        <v>2806</v>
      </c>
      <c r="C170" s="1029">
        <v>470218.0</v>
      </c>
      <c r="D170" s="1036"/>
      <c r="E170" s="1036"/>
      <c r="F170" s="1036"/>
      <c r="G170" s="261" t="s">
        <v>2807</v>
      </c>
      <c r="H170" s="261" t="s">
        <v>5651</v>
      </c>
      <c r="I170" s="986">
        <v>22.0</v>
      </c>
      <c r="J170" s="261" t="s">
        <v>5652</v>
      </c>
      <c r="K170" s="261" t="s">
        <v>1378</v>
      </c>
      <c r="L170" s="987">
        <v>92.56</v>
      </c>
      <c r="M170" s="990">
        <v>45747.0</v>
      </c>
      <c r="N170" s="888" t="s">
        <v>5653</v>
      </c>
      <c r="O170" s="261" t="s">
        <v>3535</v>
      </c>
      <c r="P170" s="259" t="s">
        <v>2808</v>
      </c>
      <c r="Q170" s="1037">
        <v>45747.0</v>
      </c>
      <c r="R170" s="991">
        <v>0.0</v>
      </c>
      <c r="S170" s="259" t="s">
        <v>5654</v>
      </c>
      <c r="T170" s="259" t="s">
        <v>3512</v>
      </c>
      <c r="U170" s="259" t="s">
        <v>3512</v>
      </c>
      <c r="V170" s="768" t="s">
        <v>5655</v>
      </c>
      <c r="W170" s="982"/>
      <c r="X170" s="982"/>
      <c r="Y170" s="982"/>
    </row>
    <row r="171">
      <c r="A171" s="982"/>
      <c r="B171" s="983" t="s">
        <v>2809</v>
      </c>
      <c r="C171" s="1029">
        <v>470219.0</v>
      </c>
      <c r="D171" s="985" t="s">
        <v>2810</v>
      </c>
      <c r="E171" s="985" t="s">
        <v>2811</v>
      </c>
      <c r="F171" s="985" t="s">
        <v>2812</v>
      </c>
      <c r="G171" s="262"/>
      <c r="H171" s="262"/>
      <c r="I171" s="1056"/>
      <c r="J171" s="261" t="s">
        <v>5656</v>
      </c>
      <c r="K171" s="261" t="s">
        <v>1349</v>
      </c>
      <c r="L171" s="987">
        <v>396.64</v>
      </c>
      <c r="M171" s="990">
        <v>45747.0</v>
      </c>
      <c r="N171" s="989" t="s">
        <v>5657</v>
      </c>
      <c r="O171" s="261" t="s">
        <v>3510</v>
      </c>
      <c r="P171" s="259" t="s">
        <v>2814</v>
      </c>
      <c r="Q171" s="1037">
        <v>45747.0</v>
      </c>
      <c r="R171" s="991">
        <v>0.0</v>
      </c>
      <c r="S171" s="259" t="s">
        <v>5658</v>
      </c>
      <c r="T171" s="259" t="s">
        <v>3512</v>
      </c>
      <c r="U171" s="259" t="s">
        <v>3512</v>
      </c>
      <c r="V171" s="768" t="s">
        <v>5659</v>
      </c>
      <c r="W171" s="982"/>
      <c r="X171" s="982"/>
      <c r="Y171" s="982"/>
    </row>
    <row r="172">
      <c r="A172" s="982"/>
      <c r="B172" s="983">
        <v>17377.0</v>
      </c>
      <c r="C172" s="1029">
        <v>470220.0</v>
      </c>
      <c r="D172" s="985" t="s">
        <v>5660</v>
      </c>
      <c r="E172" s="985" t="s">
        <v>5661</v>
      </c>
      <c r="F172" s="985" t="s">
        <v>2650</v>
      </c>
      <c r="G172" s="262"/>
      <c r="H172" s="261" t="s">
        <v>5662</v>
      </c>
      <c r="I172" s="986">
        <v>4.0</v>
      </c>
      <c r="J172" s="261" t="s">
        <v>5663</v>
      </c>
      <c r="K172" s="261" t="s">
        <v>1434</v>
      </c>
      <c r="L172" s="987">
        <v>809.31</v>
      </c>
      <c r="M172" s="990">
        <v>45747.0</v>
      </c>
      <c r="N172" s="888" t="s">
        <v>5664</v>
      </c>
      <c r="O172" s="261" t="s">
        <v>3598</v>
      </c>
      <c r="P172" s="259" t="s">
        <v>2816</v>
      </c>
      <c r="Q172" s="1037">
        <v>45747.0</v>
      </c>
      <c r="R172" s="991">
        <v>0.0</v>
      </c>
      <c r="S172" s="259" t="s">
        <v>5665</v>
      </c>
      <c r="T172" s="259" t="s">
        <v>3512</v>
      </c>
      <c r="U172" s="259" t="s">
        <v>3512</v>
      </c>
      <c r="V172" s="768" t="s">
        <v>5666</v>
      </c>
      <c r="W172" s="982"/>
      <c r="X172" s="982"/>
      <c r="Y172" s="982"/>
    </row>
    <row r="173">
      <c r="A173" s="982"/>
      <c r="B173" s="983">
        <v>13560.0</v>
      </c>
      <c r="C173" s="1029">
        <v>470221.0</v>
      </c>
      <c r="D173" s="985" t="s">
        <v>5667</v>
      </c>
      <c r="E173" s="985" t="s">
        <v>105</v>
      </c>
      <c r="F173" s="1036"/>
      <c r="G173" s="262"/>
      <c r="H173" s="262"/>
      <c r="I173" s="1056"/>
      <c r="J173" s="261" t="s">
        <v>5668</v>
      </c>
      <c r="K173" s="261" t="s">
        <v>2058</v>
      </c>
      <c r="L173" s="987">
        <v>92.56</v>
      </c>
      <c r="M173" s="990">
        <v>45747.0</v>
      </c>
      <c r="N173" s="989" t="s">
        <v>5669</v>
      </c>
      <c r="O173" s="261" t="s">
        <v>3535</v>
      </c>
      <c r="P173" s="259" t="s">
        <v>2818</v>
      </c>
      <c r="Q173" s="1037">
        <v>45747.0</v>
      </c>
      <c r="R173" s="991">
        <v>0.0</v>
      </c>
      <c r="S173" s="259" t="s">
        <v>5670</v>
      </c>
      <c r="T173" s="259" t="s">
        <v>3512</v>
      </c>
      <c r="U173" s="259" t="s">
        <v>3512</v>
      </c>
      <c r="V173" s="768" t="s">
        <v>5671</v>
      </c>
      <c r="W173" s="982"/>
      <c r="X173" s="982"/>
      <c r="Y173" s="982"/>
    </row>
    <row r="174">
      <c r="A174" s="994"/>
      <c r="B174" s="1038"/>
      <c r="C174" s="1039">
        <v>470222.0</v>
      </c>
      <c r="D174" s="1040"/>
      <c r="E174" s="1040"/>
      <c r="F174" s="1040"/>
      <c r="G174" s="255"/>
      <c r="H174" s="255"/>
      <c r="I174" s="1041"/>
      <c r="J174" s="255"/>
      <c r="K174" s="255"/>
      <c r="L174" s="1042"/>
      <c r="M174" s="255"/>
      <c r="N174" s="1043"/>
      <c r="O174" s="255"/>
      <c r="P174" s="1044"/>
      <c r="Q174" s="1044"/>
      <c r="R174" s="1045"/>
      <c r="S174" s="1044"/>
      <c r="T174" s="1044"/>
      <c r="U174" s="1044"/>
      <c r="V174" s="700"/>
      <c r="W174" s="994"/>
      <c r="X174" s="994"/>
      <c r="Y174" s="994"/>
    </row>
    <row r="175">
      <c r="A175" s="982"/>
      <c r="B175" s="983">
        <v>16526.0</v>
      </c>
      <c r="C175" s="1029">
        <v>470223.0</v>
      </c>
      <c r="D175" s="985" t="s">
        <v>5672</v>
      </c>
      <c r="E175" s="985" t="s">
        <v>2821</v>
      </c>
      <c r="F175" s="985" t="s">
        <v>2822</v>
      </c>
      <c r="G175" s="262"/>
      <c r="H175" s="261" t="s">
        <v>5673</v>
      </c>
      <c r="I175" s="986">
        <v>25.0</v>
      </c>
      <c r="J175" s="261" t="s">
        <v>5674</v>
      </c>
      <c r="K175" s="261" t="s">
        <v>5675</v>
      </c>
      <c r="L175" s="987">
        <v>749.55</v>
      </c>
      <c r="M175" s="1065">
        <v>45747.0</v>
      </c>
      <c r="N175" s="989" t="s">
        <v>5676</v>
      </c>
      <c r="O175" s="261" t="s">
        <v>3532</v>
      </c>
      <c r="P175" s="259" t="s">
        <v>2823</v>
      </c>
      <c r="Q175" s="1037">
        <v>46477.0</v>
      </c>
      <c r="R175" s="991">
        <v>10.87</v>
      </c>
      <c r="S175" s="259" t="s">
        <v>5677</v>
      </c>
      <c r="T175" s="259" t="s">
        <v>3512</v>
      </c>
      <c r="U175" s="259" t="s">
        <v>3512</v>
      </c>
      <c r="V175" s="768" t="s">
        <v>5678</v>
      </c>
      <c r="W175" s="982"/>
      <c r="X175" s="982"/>
      <c r="Y175" s="982"/>
    </row>
    <row r="176">
      <c r="A176" s="982"/>
      <c r="B176" s="983">
        <v>16998.0</v>
      </c>
      <c r="C176" s="1029">
        <v>470224.0</v>
      </c>
      <c r="D176" s="985" t="s">
        <v>1764</v>
      </c>
      <c r="E176" s="985" t="s">
        <v>1156</v>
      </c>
      <c r="F176" s="985" t="s">
        <v>828</v>
      </c>
      <c r="G176" s="262"/>
      <c r="H176" s="261" t="s">
        <v>4215</v>
      </c>
      <c r="I176" s="986">
        <v>7.0</v>
      </c>
      <c r="J176" s="261" t="s">
        <v>3969</v>
      </c>
      <c r="K176" s="261" t="s">
        <v>1804</v>
      </c>
      <c r="L176" s="987">
        <v>857.19</v>
      </c>
      <c r="M176" s="1065">
        <v>45747.0</v>
      </c>
      <c r="N176" s="989" t="s">
        <v>5679</v>
      </c>
      <c r="O176" s="261" t="s">
        <v>3584</v>
      </c>
      <c r="P176" s="259" t="s">
        <v>2825</v>
      </c>
      <c r="Q176" s="1058">
        <v>45747.0</v>
      </c>
      <c r="R176" s="1072"/>
      <c r="S176" s="259" t="s">
        <v>5680</v>
      </c>
      <c r="T176" s="259" t="s">
        <v>3512</v>
      </c>
      <c r="U176" s="259" t="s">
        <v>3586</v>
      </c>
      <c r="V176" s="700"/>
      <c r="W176" s="982"/>
      <c r="X176" s="982"/>
      <c r="Y176" s="982"/>
    </row>
    <row r="177">
      <c r="A177" s="982"/>
      <c r="B177" s="983" t="s">
        <v>2826</v>
      </c>
      <c r="C177" s="1029">
        <v>470225.0</v>
      </c>
      <c r="D177" s="1036"/>
      <c r="E177" s="1036"/>
      <c r="F177" s="1036"/>
      <c r="G177" s="261" t="s">
        <v>5681</v>
      </c>
      <c r="H177" s="262"/>
      <c r="I177" s="1056"/>
      <c r="J177" s="261" t="s">
        <v>5682</v>
      </c>
      <c r="K177" s="261" t="s">
        <v>1362</v>
      </c>
      <c r="L177" s="1047">
        <f>396.64*2</f>
        <v>793.28</v>
      </c>
      <c r="M177" s="990">
        <v>45747.0</v>
      </c>
      <c r="N177" s="989" t="s">
        <v>5683</v>
      </c>
      <c r="O177" s="261" t="s">
        <v>3510</v>
      </c>
      <c r="P177" s="259" t="s">
        <v>2828</v>
      </c>
      <c r="Q177" s="1058">
        <v>45747.0</v>
      </c>
      <c r="R177" s="991">
        <v>0.0</v>
      </c>
      <c r="S177" s="259" t="s">
        <v>5684</v>
      </c>
      <c r="T177" s="259" t="s">
        <v>3512</v>
      </c>
      <c r="U177" s="259" t="s">
        <v>3512</v>
      </c>
      <c r="V177" s="768" t="s">
        <v>5685</v>
      </c>
      <c r="W177" s="982"/>
      <c r="X177" s="982"/>
      <c r="Y177" s="982"/>
    </row>
    <row r="178">
      <c r="A178" s="994"/>
      <c r="B178" s="1038"/>
      <c r="C178" s="1039">
        <v>470226.0</v>
      </c>
      <c r="D178" s="1040"/>
      <c r="E178" s="1040"/>
      <c r="F178" s="1040"/>
      <c r="G178" s="255"/>
      <c r="H178" s="255"/>
      <c r="I178" s="1041"/>
      <c r="J178" s="255"/>
      <c r="K178" s="255"/>
      <c r="L178" s="1042"/>
      <c r="M178" s="255"/>
      <c r="N178" s="1043"/>
      <c r="O178" s="255"/>
      <c r="P178" s="1044"/>
      <c r="Q178" s="1044"/>
      <c r="R178" s="1045"/>
      <c r="S178" s="1044"/>
      <c r="T178" s="1044"/>
      <c r="U178" s="1044"/>
      <c r="V178" s="700"/>
      <c r="W178" s="994"/>
      <c r="X178" s="994"/>
      <c r="Y178" s="994"/>
    </row>
    <row r="179">
      <c r="A179" s="994"/>
      <c r="B179" s="1038"/>
      <c r="C179" s="1039">
        <v>470227.0</v>
      </c>
      <c r="D179" s="1040"/>
      <c r="E179" s="1040"/>
      <c r="F179" s="1040"/>
      <c r="G179" s="255"/>
      <c r="H179" s="255"/>
      <c r="I179" s="1041"/>
      <c r="J179" s="255"/>
      <c r="K179" s="255"/>
      <c r="L179" s="1042"/>
      <c r="M179" s="255"/>
      <c r="N179" s="1043"/>
      <c r="O179" s="255"/>
      <c r="P179" s="1044"/>
      <c r="Q179" s="1044"/>
      <c r="R179" s="1045"/>
      <c r="S179" s="1044"/>
      <c r="T179" s="1044"/>
      <c r="U179" s="1044"/>
      <c r="V179" s="700"/>
      <c r="W179" s="994"/>
      <c r="X179" s="994"/>
      <c r="Y179" s="994"/>
    </row>
    <row r="180">
      <c r="A180" s="994"/>
      <c r="B180" s="1038"/>
      <c r="C180" s="1039">
        <v>470228.0</v>
      </c>
      <c r="D180" s="1040"/>
      <c r="E180" s="1040"/>
      <c r="F180" s="1040"/>
      <c r="G180" s="255"/>
      <c r="H180" s="255"/>
      <c r="I180" s="1041"/>
      <c r="J180" s="255"/>
      <c r="K180" s="255"/>
      <c r="L180" s="1042"/>
      <c r="M180" s="255"/>
      <c r="N180" s="1043"/>
      <c r="O180" s="255"/>
      <c r="P180" s="1044"/>
      <c r="Q180" s="1044"/>
      <c r="R180" s="1045"/>
      <c r="S180" s="1044"/>
      <c r="T180" s="1044"/>
      <c r="U180" s="1044"/>
      <c r="V180" s="700"/>
      <c r="W180" s="994"/>
      <c r="X180" s="994"/>
      <c r="Y180" s="994"/>
    </row>
    <row r="181">
      <c r="A181" s="994"/>
      <c r="B181" s="1038"/>
      <c r="C181" s="1039">
        <v>470229.0</v>
      </c>
      <c r="D181" s="1040"/>
      <c r="E181" s="1040"/>
      <c r="F181" s="1040"/>
      <c r="G181" s="255"/>
      <c r="H181" s="255"/>
      <c r="I181" s="1041"/>
      <c r="J181" s="255"/>
      <c r="K181" s="255"/>
      <c r="L181" s="1042"/>
      <c r="M181" s="255"/>
      <c r="N181" s="1043"/>
      <c r="O181" s="255"/>
      <c r="P181" s="1044"/>
      <c r="Q181" s="1044"/>
      <c r="R181" s="1045"/>
      <c r="S181" s="1044"/>
      <c r="T181" s="1044"/>
      <c r="U181" s="1044"/>
      <c r="V181" s="700"/>
      <c r="W181" s="994"/>
      <c r="X181" s="994"/>
      <c r="Y181" s="994"/>
    </row>
    <row r="182">
      <c r="A182" s="994"/>
      <c r="B182" s="1038"/>
      <c r="C182" s="1039">
        <v>470230.0</v>
      </c>
      <c r="D182" s="1040"/>
      <c r="E182" s="1040"/>
      <c r="F182" s="1040"/>
      <c r="G182" s="255"/>
      <c r="H182" s="255"/>
      <c r="I182" s="1041"/>
      <c r="J182" s="255"/>
      <c r="K182" s="255"/>
      <c r="L182" s="1042"/>
      <c r="M182" s="255"/>
      <c r="N182" s="1043"/>
      <c r="O182" s="255"/>
      <c r="P182" s="1044"/>
      <c r="Q182" s="1044"/>
      <c r="R182" s="1045"/>
      <c r="S182" s="1044"/>
      <c r="T182" s="1044"/>
      <c r="U182" s="1044"/>
      <c r="V182" s="700"/>
      <c r="W182" s="994"/>
      <c r="X182" s="994"/>
      <c r="Y182" s="994"/>
    </row>
    <row r="183">
      <c r="A183" s="994"/>
      <c r="B183" s="1038"/>
      <c r="C183" s="1039">
        <v>470231.0</v>
      </c>
      <c r="D183" s="1040"/>
      <c r="E183" s="1040"/>
      <c r="F183" s="1040"/>
      <c r="G183" s="255"/>
      <c r="H183" s="255"/>
      <c r="I183" s="1041"/>
      <c r="J183" s="255"/>
      <c r="K183" s="255"/>
      <c r="L183" s="1042"/>
      <c r="M183" s="255"/>
      <c r="N183" s="1043"/>
      <c r="O183" s="255"/>
      <c r="P183" s="1044"/>
      <c r="Q183" s="1044"/>
      <c r="R183" s="1045"/>
      <c r="S183" s="1044"/>
      <c r="T183" s="1044"/>
      <c r="U183" s="1044"/>
      <c r="V183" s="700"/>
      <c r="W183" s="994"/>
      <c r="X183" s="994"/>
      <c r="Y183" s="994"/>
    </row>
    <row r="184">
      <c r="A184" s="994"/>
      <c r="B184" s="1038"/>
      <c r="C184" s="1039">
        <v>470232.0</v>
      </c>
      <c r="D184" s="1040"/>
      <c r="E184" s="1040"/>
      <c r="F184" s="1040"/>
      <c r="G184" s="255"/>
      <c r="H184" s="255"/>
      <c r="I184" s="1041"/>
      <c r="J184" s="255"/>
      <c r="K184" s="255"/>
      <c r="L184" s="1042"/>
      <c r="M184" s="255"/>
      <c r="N184" s="1043"/>
      <c r="O184" s="255"/>
      <c r="P184" s="1044"/>
      <c r="Q184" s="1044"/>
      <c r="R184" s="1045"/>
      <c r="S184" s="1044"/>
      <c r="T184" s="1044"/>
      <c r="U184" s="1044"/>
      <c r="V184" s="700"/>
      <c r="W184" s="994"/>
      <c r="X184" s="994"/>
      <c r="Y184" s="994"/>
    </row>
    <row r="185">
      <c r="A185" s="994"/>
      <c r="B185" s="1038"/>
      <c r="C185" s="1039">
        <v>470233.0</v>
      </c>
      <c r="D185" s="1040"/>
      <c r="E185" s="1040"/>
      <c r="F185" s="1040"/>
      <c r="G185" s="255"/>
      <c r="H185" s="255"/>
      <c r="I185" s="1041"/>
      <c r="J185" s="255"/>
      <c r="K185" s="255"/>
      <c r="L185" s="1042"/>
      <c r="M185" s="255"/>
      <c r="N185" s="1043"/>
      <c r="O185" s="255"/>
      <c r="P185" s="1044"/>
      <c r="Q185" s="1044"/>
      <c r="R185" s="1045"/>
      <c r="S185" s="1044"/>
      <c r="T185" s="1044"/>
      <c r="U185" s="1044"/>
      <c r="V185" s="700"/>
      <c r="W185" s="994"/>
      <c r="X185" s="994"/>
      <c r="Y185" s="994"/>
    </row>
    <row r="186">
      <c r="A186" s="994"/>
      <c r="B186" s="1038"/>
      <c r="C186" s="1039">
        <v>470234.0</v>
      </c>
      <c r="D186" s="1040"/>
      <c r="E186" s="1040"/>
      <c r="F186" s="1040"/>
      <c r="G186" s="255"/>
      <c r="H186" s="255"/>
      <c r="I186" s="1041"/>
      <c r="J186" s="255"/>
      <c r="K186" s="255"/>
      <c r="L186" s="1042"/>
      <c r="M186" s="255"/>
      <c r="N186" s="1043"/>
      <c r="O186" s="255"/>
      <c r="P186" s="1044"/>
      <c r="Q186" s="1044"/>
      <c r="R186" s="1045"/>
      <c r="S186" s="1044"/>
      <c r="T186" s="1044"/>
      <c r="U186" s="1044"/>
      <c r="V186" s="700"/>
      <c r="W186" s="994"/>
      <c r="X186" s="994"/>
      <c r="Y186" s="994"/>
    </row>
    <row r="187">
      <c r="A187" s="994"/>
      <c r="B187" s="1038"/>
      <c r="C187" s="1039">
        <v>470235.0</v>
      </c>
      <c r="D187" s="1040"/>
      <c r="E187" s="1040"/>
      <c r="F187" s="1040"/>
      <c r="G187" s="255"/>
      <c r="H187" s="255"/>
      <c r="I187" s="1041"/>
      <c r="J187" s="255"/>
      <c r="K187" s="255"/>
      <c r="L187" s="1042"/>
      <c r="M187" s="255"/>
      <c r="N187" s="1043"/>
      <c r="O187" s="255"/>
      <c r="P187" s="1044"/>
      <c r="Q187" s="1044"/>
      <c r="R187" s="1045"/>
      <c r="S187" s="1044"/>
      <c r="T187" s="1044"/>
      <c r="U187" s="1044"/>
      <c r="V187" s="700"/>
      <c r="W187" s="994"/>
      <c r="X187" s="994"/>
      <c r="Y187" s="994"/>
    </row>
    <row r="188">
      <c r="A188" s="994"/>
      <c r="B188" s="995">
        <v>17308.0</v>
      </c>
      <c r="C188" s="1039">
        <v>470236.0</v>
      </c>
      <c r="D188" s="997" t="s">
        <v>5686</v>
      </c>
      <c r="E188" s="1040"/>
      <c r="F188" s="1040"/>
      <c r="G188" s="255"/>
      <c r="H188" s="254" t="s">
        <v>5687</v>
      </c>
      <c r="I188" s="998">
        <v>11.0</v>
      </c>
      <c r="J188" s="254" t="s">
        <v>4345</v>
      </c>
      <c r="K188" s="254" t="s">
        <v>5688</v>
      </c>
      <c r="L188" s="999">
        <v>92.56</v>
      </c>
      <c r="M188" s="1073">
        <v>45747.0</v>
      </c>
      <c r="N188" s="1001" t="s">
        <v>5689</v>
      </c>
      <c r="O188" s="254" t="s">
        <v>3535</v>
      </c>
      <c r="P188" s="252" t="s">
        <v>2835</v>
      </c>
      <c r="Q188" s="1068">
        <v>45747.0</v>
      </c>
      <c r="R188" s="1002">
        <v>0.0</v>
      </c>
      <c r="S188" s="252" t="s">
        <v>5690</v>
      </c>
      <c r="T188" s="1044"/>
      <c r="U188" s="1044"/>
      <c r="V188" s="889"/>
      <c r="W188" s="994"/>
      <c r="X188" s="994"/>
      <c r="Y188" s="994"/>
    </row>
    <row r="189">
      <c r="A189" s="982"/>
      <c r="B189" s="983" t="s">
        <v>2836</v>
      </c>
      <c r="C189" s="1029">
        <v>470237.0</v>
      </c>
      <c r="D189" s="985" t="s">
        <v>5686</v>
      </c>
      <c r="E189" s="1036"/>
      <c r="F189" s="1036"/>
      <c r="G189" s="262"/>
      <c r="H189" s="261" t="s">
        <v>5687</v>
      </c>
      <c r="I189" s="986">
        <v>11.0</v>
      </c>
      <c r="J189" s="261" t="s">
        <v>4345</v>
      </c>
      <c r="K189" s="261" t="s">
        <v>1394</v>
      </c>
      <c r="L189" s="987">
        <v>749.55</v>
      </c>
      <c r="M189" s="1030">
        <v>45747.0</v>
      </c>
      <c r="N189" s="989" t="s">
        <v>5691</v>
      </c>
      <c r="O189" s="261" t="s">
        <v>3532</v>
      </c>
      <c r="P189" s="259" t="s">
        <v>2838</v>
      </c>
      <c r="Q189" s="1046">
        <v>45747.0</v>
      </c>
      <c r="R189" s="991">
        <v>0.0</v>
      </c>
      <c r="S189" s="259" t="s">
        <v>5692</v>
      </c>
      <c r="T189" s="259" t="s">
        <v>3512</v>
      </c>
      <c r="U189" s="259" t="s">
        <v>3512</v>
      </c>
      <c r="V189" s="768" t="s">
        <v>5693</v>
      </c>
      <c r="W189" s="982"/>
      <c r="X189" s="982"/>
      <c r="Y189" s="982"/>
    </row>
    <row r="190">
      <c r="A190" s="982"/>
      <c r="B190" s="983">
        <v>17485.0</v>
      </c>
      <c r="C190" s="1029">
        <v>470238.0</v>
      </c>
      <c r="D190" s="1036"/>
      <c r="E190" s="1036"/>
      <c r="F190" s="1036"/>
      <c r="G190" s="261" t="s">
        <v>5694</v>
      </c>
      <c r="H190" s="261" t="s">
        <v>5695</v>
      </c>
      <c r="I190" s="1056"/>
      <c r="J190" s="261" t="s">
        <v>5696</v>
      </c>
      <c r="K190" s="261" t="s">
        <v>2020</v>
      </c>
      <c r="L190" s="1047">
        <f>92.56+209.27</f>
        <v>301.83</v>
      </c>
      <c r="M190" s="990">
        <v>45747.0</v>
      </c>
      <c r="N190" s="888" t="s">
        <v>5697</v>
      </c>
      <c r="O190" s="261" t="s">
        <v>4010</v>
      </c>
      <c r="P190" s="259" t="s">
        <v>2840</v>
      </c>
      <c r="Q190" s="1037">
        <v>45747.0</v>
      </c>
      <c r="R190" s="991">
        <v>0.0</v>
      </c>
      <c r="S190" s="259" t="s">
        <v>5698</v>
      </c>
      <c r="T190" s="259" t="s">
        <v>3512</v>
      </c>
      <c r="U190" s="259" t="s">
        <v>3512</v>
      </c>
      <c r="V190" s="732"/>
      <c r="W190" s="982"/>
      <c r="X190" s="982"/>
      <c r="Y190" s="982"/>
    </row>
    <row r="191">
      <c r="A191" s="994"/>
      <c r="B191" s="1038"/>
      <c r="C191" s="1039">
        <v>470239.0</v>
      </c>
      <c r="D191" s="1040"/>
      <c r="E191" s="1040"/>
      <c r="F191" s="1040"/>
      <c r="G191" s="255"/>
      <c r="H191" s="255"/>
      <c r="I191" s="1041"/>
      <c r="J191" s="255"/>
      <c r="K191" s="255"/>
      <c r="L191" s="1042"/>
      <c r="M191" s="255"/>
      <c r="N191" s="1043"/>
      <c r="O191" s="255"/>
      <c r="P191" s="1044"/>
      <c r="Q191" s="1044"/>
      <c r="R191" s="1045"/>
      <c r="S191" s="1044"/>
      <c r="T191" s="1044"/>
      <c r="U191" s="1044"/>
      <c r="V191" s="700"/>
      <c r="W191" s="994"/>
      <c r="X191" s="994"/>
      <c r="Y191" s="994"/>
    </row>
    <row r="192">
      <c r="A192" s="994"/>
      <c r="B192" s="1038"/>
      <c r="C192" s="1039">
        <v>470240.0</v>
      </c>
      <c r="D192" s="1040"/>
      <c r="E192" s="1040"/>
      <c r="F192" s="1040"/>
      <c r="G192" s="255"/>
      <c r="H192" s="255"/>
      <c r="I192" s="1041"/>
      <c r="J192" s="255"/>
      <c r="K192" s="255"/>
      <c r="L192" s="1042"/>
      <c r="M192" s="255"/>
      <c r="N192" s="1043"/>
      <c r="O192" s="255"/>
      <c r="P192" s="1044"/>
      <c r="Q192" s="1044"/>
      <c r="R192" s="1045"/>
      <c r="S192" s="1044"/>
      <c r="T192" s="1044"/>
      <c r="U192" s="1044"/>
      <c r="V192" s="700"/>
      <c r="W192" s="994"/>
      <c r="X192" s="994"/>
      <c r="Y192" s="994"/>
    </row>
    <row r="193">
      <c r="A193" s="994"/>
      <c r="B193" s="1038"/>
      <c r="C193" s="1039">
        <v>470241.0</v>
      </c>
      <c r="D193" s="1040"/>
      <c r="E193" s="1040"/>
      <c r="F193" s="1040"/>
      <c r="G193" s="255"/>
      <c r="H193" s="255"/>
      <c r="I193" s="1041"/>
      <c r="J193" s="255"/>
      <c r="K193" s="255"/>
      <c r="L193" s="1042"/>
      <c r="M193" s="255"/>
      <c r="N193" s="1043"/>
      <c r="O193" s="255"/>
      <c r="P193" s="1044"/>
      <c r="Q193" s="1044"/>
      <c r="R193" s="1045"/>
      <c r="S193" s="1044"/>
      <c r="T193" s="1044"/>
      <c r="U193" s="1044"/>
      <c r="V193" s="700"/>
      <c r="W193" s="994"/>
      <c r="X193" s="994"/>
      <c r="Y193" s="994"/>
    </row>
    <row r="194">
      <c r="A194" s="994"/>
      <c r="B194" s="1038"/>
      <c r="C194" s="1039">
        <v>470242.0</v>
      </c>
      <c r="D194" s="1040"/>
      <c r="E194" s="1040"/>
      <c r="F194" s="1040"/>
      <c r="G194" s="255"/>
      <c r="H194" s="255"/>
      <c r="I194" s="1041"/>
      <c r="J194" s="255"/>
      <c r="K194" s="255"/>
      <c r="L194" s="1042"/>
      <c r="M194" s="255"/>
      <c r="N194" s="1043"/>
      <c r="O194" s="255"/>
      <c r="P194" s="1044"/>
      <c r="Q194" s="1044"/>
      <c r="R194" s="1045"/>
      <c r="S194" s="1044"/>
      <c r="T194" s="1044"/>
      <c r="U194" s="1044"/>
      <c r="V194" s="700"/>
      <c r="W194" s="994"/>
      <c r="X194" s="994"/>
      <c r="Y194" s="994"/>
    </row>
    <row r="195">
      <c r="A195" s="994"/>
      <c r="B195" s="1038"/>
      <c r="C195" s="1039">
        <v>470243.0</v>
      </c>
      <c r="D195" s="1040"/>
      <c r="E195" s="1040"/>
      <c r="F195" s="1040"/>
      <c r="G195" s="255"/>
      <c r="H195" s="255"/>
      <c r="I195" s="1041"/>
      <c r="J195" s="255"/>
      <c r="K195" s="255"/>
      <c r="L195" s="1042"/>
      <c r="M195" s="255"/>
      <c r="N195" s="1043"/>
      <c r="O195" s="255"/>
      <c r="P195" s="1044"/>
      <c r="Q195" s="1044"/>
      <c r="R195" s="1045"/>
      <c r="S195" s="1044"/>
      <c r="T195" s="1044"/>
      <c r="U195" s="1044"/>
      <c r="V195" s="700"/>
      <c r="W195" s="994"/>
      <c r="X195" s="994"/>
      <c r="Y195" s="994"/>
    </row>
    <row r="196">
      <c r="A196" s="994"/>
      <c r="B196" s="1038"/>
      <c r="C196" s="1039">
        <v>470244.0</v>
      </c>
      <c r="D196" s="1040"/>
      <c r="E196" s="1040"/>
      <c r="F196" s="1040"/>
      <c r="G196" s="255"/>
      <c r="H196" s="255"/>
      <c r="I196" s="1041"/>
      <c r="J196" s="255"/>
      <c r="K196" s="255"/>
      <c r="L196" s="1042"/>
      <c r="M196" s="255"/>
      <c r="N196" s="1043"/>
      <c r="O196" s="255"/>
      <c r="P196" s="1044"/>
      <c r="Q196" s="1044"/>
      <c r="R196" s="1045"/>
      <c r="S196" s="1044"/>
      <c r="T196" s="1044"/>
      <c r="U196" s="1044"/>
      <c r="V196" s="700"/>
      <c r="W196" s="994"/>
      <c r="X196" s="994"/>
      <c r="Y196" s="994"/>
    </row>
    <row r="197">
      <c r="A197" s="994"/>
      <c r="B197" s="1038"/>
      <c r="C197" s="1039">
        <v>470245.0</v>
      </c>
      <c r="D197" s="1040"/>
      <c r="E197" s="1040"/>
      <c r="F197" s="1040"/>
      <c r="G197" s="255"/>
      <c r="H197" s="255"/>
      <c r="I197" s="1041"/>
      <c r="J197" s="255"/>
      <c r="K197" s="255"/>
      <c r="L197" s="1042"/>
      <c r="M197" s="255"/>
      <c r="N197" s="1043"/>
      <c r="O197" s="255"/>
      <c r="P197" s="1044"/>
      <c r="Q197" s="1044"/>
      <c r="R197" s="1045"/>
      <c r="S197" s="1044"/>
      <c r="T197" s="1044"/>
      <c r="U197" s="1044"/>
      <c r="V197" s="700"/>
      <c r="W197" s="994"/>
      <c r="X197" s="994"/>
      <c r="Y197" s="994"/>
    </row>
    <row r="198">
      <c r="A198" s="994"/>
      <c r="B198" s="1038"/>
      <c r="C198" s="1039">
        <v>470246.0</v>
      </c>
      <c r="D198" s="1040"/>
      <c r="E198" s="1040"/>
      <c r="F198" s="1040"/>
      <c r="G198" s="255"/>
      <c r="H198" s="255"/>
      <c r="I198" s="1041"/>
      <c r="J198" s="255"/>
      <c r="K198" s="255"/>
      <c r="L198" s="1042"/>
      <c r="M198" s="255"/>
      <c r="N198" s="1043"/>
      <c r="O198" s="255"/>
      <c r="P198" s="1044"/>
      <c r="Q198" s="1044"/>
      <c r="R198" s="1045"/>
      <c r="S198" s="1044"/>
      <c r="T198" s="1044"/>
      <c r="U198" s="1044"/>
      <c r="V198" s="700"/>
      <c r="W198" s="994"/>
      <c r="X198" s="994"/>
      <c r="Y198" s="994"/>
    </row>
    <row r="199">
      <c r="A199" s="994"/>
      <c r="B199" s="1038"/>
      <c r="C199" s="1039">
        <v>470247.0</v>
      </c>
      <c r="D199" s="1040"/>
      <c r="E199" s="1040"/>
      <c r="F199" s="1040"/>
      <c r="G199" s="255"/>
      <c r="H199" s="255"/>
      <c r="I199" s="1041"/>
      <c r="J199" s="255"/>
      <c r="K199" s="255"/>
      <c r="L199" s="1042"/>
      <c r="M199" s="255"/>
      <c r="N199" s="1043"/>
      <c r="O199" s="255"/>
      <c r="P199" s="1044"/>
      <c r="Q199" s="1044"/>
      <c r="R199" s="1045"/>
      <c r="S199" s="1044"/>
      <c r="T199" s="1044"/>
      <c r="U199" s="1044"/>
      <c r="V199" s="700"/>
      <c r="W199" s="994"/>
      <c r="X199" s="994"/>
      <c r="Y199" s="994"/>
    </row>
    <row r="200">
      <c r="A200" s="994"/>
      <c r="B200" s="1038"/>
      <c r="C200" s="1039">
        <v>470248.0</v>
      </c>
      <c r="D200" s="1040"/>
      <c r="E200" s="1040"/>
      <c r="F200" s="1040"/>
      <c r="G200" s="255"/>
      <c r="H200" s="255"/>
      <c r="I200" s="1041"/>
      <c r="J200" s="255"/>
      <c r="K200" s="255"/>
      <c r="L200" s="1042"/>
      <c r="M200" s="255"/>
      <c r="N200" s="1043"/>
      <c r="O200" s="255"/>
      <c r="P200" s="1044"/>
      <c r="Q200" s="1044"/>
      <c r="R200" s="1045"/>
      <c r="S200" s="1044"/>
      <c r="T200" s="1044"/>
      <c r="U200" s="1044"/>
      <c r="V200" s="700"/>
      <c r="W200" s="994"/>
      <c r="X200" s="994"/>
      <c r="Y200" s="994"/>
    </row>
    <row r="201">
      <c r="A201" s="994"/>
      <c r="B201" s="1038"/>
      <c r="C201" s="1039">
        <v>470249.0</v>
      </c>
      <c r="D201" s="1040"/>
      <c r="E201" s="1040"/>
      <c r="F201" s="1040"/>
      <c r="G201" s="255"/>
      <c r="H201" s="255"/>
      <c r="I201" s="1041"/>
      <c r="J201" s="255"/>
      <c r="K201" s="255"/>
      <c r="L201" s="1042"/>
      <c r="M201" s="255"/>
      <c r="N201" s="1043"/>
      <c r="O201" s="255"/>
      <c r="P201" s="1044"/>
      <c r="Q201" s="1044"/>
      <c r="R201" s="1045"/>
      <c r="S201" s="1044"/>
      <c r="T201" s="1044"/>
      <c r="U201" s="1044"/>
      <c r="V201" s="891"/>
      <c r="W201" s="994"/>
      <c r="X201" s="994"/>
      <c r="Y201" s="994"/>
    </row>
    <row r="202">
      <c r="A202" s="994"/>
      <c r="B202" s="1038"/>
      <c r="C202" s="1039">
        <v>470250.0</v>
      </c>
      <c r="D202" s="1040"/>
      <c r="E202" s="1040"/>
      <c r="F202" s="1040"/>
      <c r="G202" s="255"/>
      <c r="H202" s="255"/>
      <c r="I202" s="1041"/>
      <c r="J202" s="255"/>
      <c r="K202" s="255"/>
      <c r="L202" s="1042"/>
      <c r="M202" s="255"/>
      <c r="N202" s="1043"/>
      <c r="O202" s="255"/>
      <c r="P202" s="1044"/>
      <c r="Q202" s="1044"/>
      <c r="R202" s="1045"/>
      <c r="S202" s="1044"/>
      <c r="T202" s="1044"/>
      <c r="U202" s="1044"/>
      <c r="V202" s="891"/>
      <c r="W202" s="994"/>
      <c r="X202" s="994"/>
      <c r="Y202" s="994"/>
    </row>
    <row r="203">
      <c r="A203" s="994"/>
      <c r="B203" s="1038"/>
      <c r="C203" s="1039">
        <v>470247.0</v>
      </c>
      <c r="D203" s="1040"/>
      <c r="E203" s="1040"/>
      <c r="F203" s="1040"/>
      <c r="G203" s="255"/>
      <c r="H203" s="255"/>
      <c r="I203" s="1041"/>
      <c r="J203" s="255"/>
      <c r="K203" s="255"/>
      <c r="L203" s="1042"/>
      <c r="M203" s="255"/>
      <c r="N203" s="1043"/>
      <c r="O203" s="255"/>
      <c r="P203" s="1044"/>
      <c r="Q203" s="1044"/>
      <c r="R203" s="1045"/>
      <c r="S203" s="1044"/>
      <c r="T203" s="1044"/>
      <c r="U203" s="1044"/>
      <c r="V203" s="891"/>
      <c r="W203" s="994"/>
      <c r="X203" s="994"/>
      <c r="Y203" s="994"/>
    </row>
    <row r="204">
      <c r="A204" s="994"/>
      <c r="B204" s="1038"/>
      <c r="C204" s="1039">
        <v>470232.0</v>
      </c>
      <c r="D204" s="1040"/>
      <c r="E204" s="1040"/>
      <c r="F204" s="1040"/>
      <c r="G204" s="255"/>
      <c r="H204" s="255"/>
      <c r="I204" s="1041"/>
      <c r="J204" s="255"/>
      <c r="K204" s="255"/>
      <c r="L204" s="1042"/>
      <c r="M204" s="255"/>
      <c r="N204" s="1043"/>
      <c r="O204" s="255"/>
      <c r="P204" s="1044"/>
      <c r="Q204" s="1044"/>
      <c r="R204" s="1045"/>
      <c r="S204" s="1044"/>
      <c r="T204" s="1044"/>
      <c r="U204" s="1044"/>
      <c r="V204" s="891"/>
      <c r="W204" s="994"/>
      <c r="X204" s="994"/>
      <c r="Y204" s="994"/>
    </row>
    <row r="205">
      <c r="A205" s="994"/>
      <c r="B205" s="1038"/>
      <c r="C205" s="1039">
        <v>470301.0</v>
      </c>
      <c r="D205" s="1040"/>
      <c r="E205" s="1040"/>
      <c r="F205" s="1040"/>
      <c r="G205" s="255"/>
      <c r="H205" s="255"/>
      <c r="I205" s="1041"/>
      <c r="J205" s="255"/>
      <c r="K205" s="255"/>
      <c r="L205" s="1042"/>
      <c r="M205" s="255"/>
      <c r="N205" s="1043"/>
      <c r="O205" s="255"/>
      <c r="P205" s="1044"/>
      <c r="Q205" s="1044"/>
      <c r="R205" s="1045"/>
      <c r="S205" s="1044"/>
      <c r="T205" s="1044"/>
      <c r="U205" s="1044"/>
      <c r="V205" s="891"/>
      <c r="W205" s="994"/>
      <c r="X205" s="994"/>
      <c r="Y205" s="994"/>
    </row>
    <row r="206">
      <c r="A206" s="994"/>
      <c r="B206" s="1038"/>
      <c r="C206" s="1039">
        <v>470302.0</v>
      </c>
      <c r="D206" s="1040"/>
      <c r="E206" s="1040"/>
      <c r="F206" s="1040"/>
      <c r="G206" s="255"/>
      <c r="H206" s="255"/>
      <c r="I206" s="1041"/>
      <c r="J206" s="255"/>
      <c r="K206" s="255"/>
      <c r="L206" s="1042"/>
      <c r="M206" s="255"/>
      <c r="N206" s="1043"/>
      <c r="O206" s="255"/>
      <c r="P206" s="1044"/>
      <c r="Q206" s="1044"/>
      <c r="R206" s="1045"/>
      <c r="S206" s="1044"/>
      <c r="T206" s="1044"/>
      <c r="U206" s="1044"/>
      <c r="V206" s="891"/>
      <c r="W206" s="994"/>
      <c r="X206" s="994"/>
      <c r="Y206" s="994"/>
    </row>
    <row r="207">
      <c r="A207" s="982"/>
      <c r="B207" s="983">
        <v>15575.0</v>
      </c>
      <c r="C207" s="1029">
        <v>470303.0</v>
      </c>
      <c r="D207" s="985" t="s">
        <v>5699</v>
      </c>
      <c r="E207" s="985" t="s">
        <v>655</v>
      </c>
      <c r="F207" s="985" t="s">
        <v>316</v>
      </c>
      <c r="G207" s="262"/>
      <c r="H207" s="261" t="s">
        <v>5700</v>
      </c>
      <c r="I207" s="986">
        <v>4.0</v>
      </c>
      <c r="J207" s="261" t="s">
        <v>5701</v>
      </c>
      <c r="K207" s="261" t="s">
        <v>1394</v>
      </c>
      <c r="L207" s="987">
        <v>749.55</v>
      </c>
      <c r="M207" s="1030">
        <v>45727.0</v>
      </c>
      <c r="N207" s="989" t="s">
        <v>5702</v>
      </c>
      <c r="O207" s="261" t="s">
        <v>3532</v>
      </c>
      <c r="P207" s="259" t="s">
        <v>2645</v>
      </c>
      <c r="Q207" s="1046">
        <v>45727.0</v>
      </c>
      <c r="R207" s="991">
        <v>0.0</v>
      </c>
      <c r="S207" s="259" t="s">
        <v>5703</v>
      </c>
      <c r="T207" s="259" t="s">
        <v>3512</v>
      </c>
      <c r="U207" s="259" t="s">
        <v>3512</v>
      </c>
      <c r="V207" s="890" t="s">
        <v>5704</v>
      </c>
      <c r="W207" s="982"/>
      <c r="X207" s="982"/>
      <c r="Y207" s="982"/>
    </row>
    <row r="208">
      <c r="A208" s="982"/>
      <c r="B208" s="983">
        <v>12363.0</v>
      </c>
      <c r="C208" s="1029">
        <v>470304.0</v>
      </c>
      <c r="D208" s="985" t="s">
        <v>2646</v>
      </c>
      <c r="E208" s="985" t="s">
        <v>2647</v>
      </c>
      <c r="F208" s="985" t="s">
        <v>828</v>
      </c>
      <c r="G208" s="262"/>
      <c r="H208" s="261" t="s">
        <v>5705</v>
      </c>
      <c r="I208" s="986">
        <v>6.0</v>
      </c>
      <c r="J208" s="261" t="s">
        <v>5706</v>
      </c>
      <c r="K208" s="261" t="s">
        <v>5026</v>
      </c>
      <c r="L208" s="987">
        <v>9495.33</v>
      </c>
      <c r="M208" s="1065">
        <v>45728.0</v>
      </c>
      <c r="N208" s="989" t="s">
        <v>5707</v>
      </c>
      <c r="O208" s="261" t="s">
        <v>3737</v>
      </c>
      <c r="P208" s="259" t="s">
        <v>2649</v>
      </c>
      <c r="Q208" s="1058">
        <v>45729.0</v>
      </c>
      <c r="R208" s="991">
        <v>0.0</v>
      </c>
      <c r="S208" s="259" t="s">
        <v>5708</v>
      </c>
      <c r="T208" s="259" t="s">
        <v>3694</v>
      </c>
      <c r="U208" s="259" t="s">
        <v>5709</v>
      </c>
      <c r="V208" s="891"/>
      <c r="W208" s="982"/>
      <c r="X208" s="982"/>
      <c r="Y208" s="982"/>
    </row>
    <row r="209">
      <c r="A209" s="994"/>
      <c r="B209" s="1038"/>
      <c r="C209" s="1039">
        <v>470305.0</v>
      </c>
      <c r="D209" s="1040"/>
      <c r="E209" s="1040"/>
      <c r="F209" s="1040"/>
      <c r="G209" s="255"/>
      <c r="H209" s="255"/>
      <c r="I209" s="1041"/>
      <c r="J209" s="255"/>
      <c r="K209" s="255"/>
      <c r="L209" s="1042"/>
      <c r="M209" s="255"/>
      <c r="N209" s="1043"/>
      <c r="O209" s="255"/>
      <c r="P209" s="1044"/>
      <c r="Q209" s="1044"/>
      <c r="R209" s="1045"/>
      <c r="S209" s="1044"/>
      <c r="T209" s="1044"/>
      <c r="U209" s="1044"/>
      <c r="V209" s="891"/>
      <c r="W209" s="994"/>
      <c r="X209" s="994"/>
      <c r="Y209" s="994"/>
    </row>
    <row r="210">
      <c r="A210" s="982"/>
      <c r="B210" s="983">
        <v>16516.0</v>
      </c>
      <c r="C210" s="1029">
        <v>470306.0</v>
      </c>
      <c r="D210" s="985" t="s">
        <v>5710</v>
      </c>
      <c r="E210" s="985" t="s">
        <v>5711</v>
      </c>
      <c r="F210" s="985" t="s">
        <v>5712</v>
      </c>
      <c r="G210" s="262"/>
      <c r="H210" s="261" t="s">
        <v>5713</v>
      </c>
      <c r="I210" s="986">
        <v>14.0</v>
      </c>
      <c r="J210" s="261" t="s">
        <v>3577</v>
      </c>
      <c r="K210" s="261" t="s">
        <v>1076</v>
      </c>
      <c r="L210" s="987">
        <v>749.55</v>
      </c>
      <c r="M210" s="1030">
        <v>45728.0</v>
      </c>
      <c r="N210" s="989" t="s">
        <v>5714</v>
      </c>
      <c r="O210" s="261" t="s">
        <v>3532</v>
      </c>
      <c r="P210" s="259" t="s">
        <v>2652</v>
      </c>
      <c r="Q210" s="1046">
        <v>45728.0</v>
      </c>
      <c r="R210" s="991">
        <v>0.0</v>
      </c>
      <c r="S210" s="259" t="s">
        <v>5715</v>
      </c>
      <c r="T210" s="259" t="s">
        <v>3512</v>
      </c>
      <c r="U210" s="259" t="s">
        <v>3512</v>
      </c>
      <c r="V210" s="890" t="s">
        <v>5716</v>
      </c>
      <c r="W210" s="982"/>
      <c r="X210" s="982"/>
      <c r="Y210" s="982"/>
    </row>
    <row r="211">
      <c r="A211" s="982"/>
      <c r="B211" s="983" t="s">
        <v>2653</v>
      </c>
      <c r="C211" s="1029">
        <v>470307.0</v>
      </c>
      <c r="D211" s="985" t="s">
        <v>5717</v>
      </c>
      <c r="E211" s="1036"/>
      <c r="F211" s="1036"/>
      <c r="G211" s="262"/>
      <c r="H211" s="261" t="s">
        <v>5718</v>
      </c>
      <c r="I211" s="1056"/>
      <c r="J211" s="261" t="s">
        <v>3640</v>
      </c>
      <c r="K211" s="261" t="s">
        <v>1349</v>
      </c>
      <c r="L211" s="987">
        <v>396.64</v>
      </c>
      <c r="M211" s="1030">
        <v>45728.0</v>
      </c>
      <c r="N211" s="989" t="s">
        <v>5719</v>
      </c>
      <c r="O211" s="261" t="s">
        <v>3510</v>
      </c>
      <c r="P211" s="259" t="s">
        <v>2655</v>
      </c>
      <c r="Q211" s="1046">
        <v>45728.0</v>
      </c>
      <c r="R211" s="991">
        <v>0.0</v>
      </c>
      <c r="S211" s="259" t="s">
        <v>5720</v>
      </c>
      <c r="T211" s="259" t="s">
        <v>3512</v>
      </c>
      <c r="U211" s="259" t="s">
        <v>3512</v>
      </c>
      <c r="V211" s="890" t="s">
        <v>5721</v>
      </c>
      <c r="W211" s="982"/>
      <c r="X211" s="982"/>
      <c r="Y211" s="982"/>
    </row>
    <row r="212">
      <c r="A212" s="982"/>
      <c r="B212" s="983">
        <v>14919.0</v>
      </c>
      <c r="C212" s="1029">
        <v>470308.0</v>
      </c>
      <c r="D212" s="985" t="s">
        <v>98</v>
      </c>
      <c r="E212" s="985" t="s">
        <v>99</v>
      </c>
      <c r="F212" s="985" t="s">
        <v>100</v>
      </c>
      <c r="G212" s="262"/>
      <c r="H212" s="261" t="s">
        <v>5722</v>
      </c>
      <c r="I212" s="986" t="s">
        <v>4297</v>
      </c>
      <c r="J212" s="261" t="s">
        <v>3647</v>
      </c>
      <c r="K212" s="261" t="s">
        <v>2088</v>
      </c>
      <c r="L212" s="1047">
        <f>1225.98+92.56</f>
        <v>1318.54</v>
      </c>
      <c r="M212" s="1030">
        <v>45728.0</v>
      </c>
      <c r="N212" s="989" t="s">
        <v>5723</v>
      </c>
      <c r="O212" s="261" t="s">
        <v>5724</v>
      </c>
      <c r="P212" s="259" t="s">
        <v>2657</v>
      </c>
      <c r="Q212" s="1046">
        <v>45728.0</v>
      </c>
      <c r="R212" s="991">
        <v>0.0</v>
      </c>
      <c r="S212" s="259" t="s">
        <v>5725</v>
      </c>
      <c r="T212" s="259" t="s">
        <v>3512</v>
      </c>
      <c r="U212" s="259" t="s">
        <v>3512</v>
      </c>
      <c r="V212" s="890" t="s">
        <v>5726</v>
      </c>
      <c r="W212" s="982"/>
      <c r="X212" s="982"/>
      <c r="Y212" s="982"/>
    </row>
    <row r="213">
      <c r="A213" s="982"/>
      <c r="B213" s="983">
        <v>16317.0</v>
      </c>
      <c r="C213" s="1029">
        <v>470309.0</v>
      </c>
      <c r="D213" s="985" t="s">
        <v>2658</v>
      </c>
      <c r="E213" s="985" t="s">
        <v>5727</v>
      </c>
      <c r="F213" s="985" t="s">
        <v>1475</v>
      </c>
      <c r="G213" s="262"/>
      <c r="H213" s="261" t="s">
        <v>5728</v>
      </c>
      <c r="I213" s="986">
        <v>31.0</v>
      </c>
      <c r="J213" s="261" t="s">
        <v>3950</v>
      </c>
      <c r="K213" s="261" t="s">
        <v>1394</v>
      </c>
      <c r="L213" s="987">
        <v>749.55</v>
      </c>
      <c r="M213" s="1030">
        <v>45728.0</v>
      </c>
      <c r="N213" s="989" t="s">
        <v>5729</v>
      </c>
      <c r="O213" s="261" t="s">
        <v>3532</v>
      </c>
      <c r="P213" s="259" t="s">
        <v>2661</v>
      </c>
      <c r="Q213" s="1046">
        <v>45728.0</v>
      </c>
      <c r="R213" s="991">
        <v>0.0</v>
      </c>
      <c r="S213" s="259" t="s">
        <v>5730</v>
      </c>
      <c r="T213" s="259" t="s">
        <v>3512</v>
      </c>
      <c r="U213" s="259" t="s">
        <v>3512</v>
      </c>
      <c r="V213" s="890" t="s">
        <v>5731</v>
      </c>
      <c r="W213" s="982"/>
      <c r="X213" s="982"/>
      <c r="Y213" s="982"/>
    </row>
    <row r="214">
      <c r="A214" s="982"/>
      <c r="B214" s="983">
        <v>16254.0</v>
      </c>
      <c r="C214" s="1029">
        <v>470310.0</v>
      </c>
      <c r="D214" s="985" t="s">
        <v>5732</v>
      </c>
      <c r="E214" s="985" t="s">
        <v>2663</v>
      </c>
      <c r="F214" s="985" t="s">
        <v>1156</v>
      </c>
      <c r="G214" s="262"/>
      <c r="H214" s="261" t="s">
        <v>5733</v>
      </c>
      <c r="I214" s="986">
        <v>51.0</v>
      </c>
      <c r="J214" s="261" t="s">
        <v>5734</v>
      </c>
      <c r="K214" s="261" t="s">
        <v>1394</v>
      </c>
      <c r="L214" s="987">
        <v>749.55</v>
      </c>
      <c r="M214" s="1030">
        <v>45728.0</v>
      </c>
      <c r="N214" s="989" t="s">
        <v>5735</v>
      </c>
      <c r="O214" s="261" t="s">
        <v>3532</v>
      </c>
      <c r="P214" s="259" t="s">
        <v>2664</v>
      </c>
      <c r="Q214" s="1046">
        <v>45728.0</v>
      </c>
      <c r="R214" s="991">
        <v>0.0</v>
      </c>
      <c r="S214" s="259" t="s">
        <v>5736</v>
      </c>
      <c r="T214" s="259" t="s">
        <v>3512</v>
      </c>
      <c r="U214" s="259" t="s">
        <v>3512</v>
      </c>
      <c r="V214" s="890" t="s">
        <v>5737</v>
      </c>
      <c r="W214" s="982"/>
      <c r="X214" s="982"/>
      <c r="Y214" s="982"/>
    </row>
    <row r="215">
      <c r="A215" s="982"/>
      <c r="B215" s="983" t="s">
        <v>2665</v>
      </c>
      <c r="C215" s="1029">
        <v>470311.0</v>
      </c>
      <c r="D215" s="985" t="s">
        <v>2666</v>
      </c>
      <c r="E215" s="985" t="s">
        <v>2082</v>
      </c>
      <c r="F215" s="985" t="s">
        <v>2083</v>
      </c>
      <c r="G215" s="262"/>
      <c r="H215" s="261" t="s">
        <v>5738</v>
      </c>
      <c r="I215" s="1056"/>
      <c r="J215" s="261" t="s">
        <v>3633</v>
      </c>
      <c r="K215" s="261" t="s">
        <v>1502</v>
      </c>
      <c r="L215" s="1047">
        <f>396.64*3</f>
        <v>1189.92</v>
      </c>
      <c r="M215" s="1065">
        <v>45729.0</v>
      </c>
      <c r="N215" s="989" t="s">
        <v>5739</v>
      </c>
      <c r="O215" s="261" t="s">
        <v>3510</v>
      </c>
      <c r="P215" s="259" t="s">
        <v>2668</v>
      </c>
      <c r="Q215" s="1058">
        <v>45729.0</v>
      </c>
      <c r="R215" s="991">
        <v>0.0</v>
      </c>
      <c r="S215" s="259" t="s">
        <v>5740</v>
      </c>
      <c r="T215" s="259" t="s">
        <v>3512</v>
      </c>
      <c r="U215" s="259" t="s">
        <v>3512</v>
      </c>
      <c r="V215" s="890" t="s">
        <v>5741</v>
      </c>
      <c r="W215" s="982"/>
      <c r="X215" s="982"/>
      <c r="Y215" s="982"/>
    </row>
    <row r="216">
      <c r="A216" s="982"/>
      <c r="B216" s="983">
        <v>16742.0</v>
      </c>
      <c r="C216" s="1029">
        <v>470312.0</v>
      </c>
      <c r="D216" s="985" t="s">
        <v>5742</v>
      </c>
      <c r="E216" s="985" t="s">
        <v>1846</v>
      </c>
      <c r="F216" s="985" t="s">
        <v>809</v>
      </c>
      <c r="G216" s="262"/>
      <c r="H216" s="261" t="s">
        <v>5743</v>
      </c>
      <c r="I216" s="986">
        <v>1.0</v>
      </c>
      <c r="J216" s="261" t="s">
        <v>5744</v>
      </c>
      <c r="K216" s="261" t="s">
        <v>1378</v>
      </c>
      <c r="L216" s="987">
        <v>92.56</v>
      </c>
      <c r="M216" s="1065">
        <v>45729.0</v>
      </c>
      <c r="N216" s="989" t="s">
        <v>5745</v>
      </c>
      <c r="O216" s="261" t="s">
        <v>3535</v>
      </c>
      <c r="P216" s="259" t="s">
        <v>2670</v>
      </c>
      <c r="Q216" s="1058">
        <v>45729.0</v>
      </c>
      <c r="R216" s="991">
        <v>0.88</v>
      </c>
      <c r="S216" s="259" t="s">
        <v>5746</v>
      </c>
      <c r="T216" s="259" t="s">
        <v>3512</v>
      </c>
      <c r="U216" s="259" t="s">
        <v>3512</v>
      </c>
      <c r="V216" s="890" t="s">
        <v>5747</v>
      </c>
      <c r="W216" s="982"/>
      <c r="X216" s="982"/>
      <c r="Y216" s="982"/>
    </row>
    <row r="217">
      <c r="A217" s="982"/>
      <c r="B217" s="983" t="s">
        <v>2671</v>
      </c>
      <c r="C217" s="1029">
        <v>470313.0</v>
      </c>
      <c r="D217" s="985" t="s">
        <v>5748</v>
      </c>
      <c r="E217" s="985" t="s">
        <v>5749</v>
      </c>
      <c r="F217" s="985" t="s">
        <v>611</v>
      </c>
      <c r="G217" s="262"/>
      <c r="H217" s="261" t="s">
        <v>5750</v>
      </c>
      <c r="I217" s="1056"/>
      <c r="J217" s="261" t="s">
        <v>3514</v>
      </c>
      <c r="K217" s="261" t="s">
        <v>1349</v>
      </c>
      <c r="L217" s="987">
        <v>396.64</v>
      </c>
      <c r="M217" s="1065">
        <v>45729.0</v>
      </c>
      <c r="N217" s="989" t="s">
        <v>5751</v>
      </c>
      <c r="O217" s="261" t="s">
        <v>3510</v>
      </c>
      <c r="P217" s="259" t="s">
        <v>2673</v>
      </c>
      <c r="Q217" s="1058">
        <v>45729.0</v>
      </c>
      <c r="R217" s="991">
        <v>0.0</v>
      </c>
      <c r="S217" s="259" t="s">
        <v>5752</v>
      </c>
      <c r="T217" s="259" t="s">
        <v>3512</v>
      </c>
      <c r="U217" s="259" t="s">
        <v>3512</v>
      </c>
      <c r="V217" s="890" t="s">
        <v>5753</v>
      </c>
      <c r="W217" s="982"/>
      <c r="X217" s="982"/>
      <c r="Y217" s="982"/>
    </row>
    <row r="218">
      <c r="A218" s="982"/>
      <c r="B218" s="983">
        <v>16805.0</v>
      </c>
      <c r="C218" s="1029">
        <v>470314.0</v>
      </c>
      <c r="D218" s="985" t="s">
        <v>5754</v>
      </c>
      <c r="E218" s="985" t="s">
        <v>2696</v>
      </c>
      <c r="F218" s="985" t="s">
        <v>76</v>
      </c>
      <c r="G218" s="262"/>
      <c r="H218" s="261" t="s">
        <v>5755</v>
      </c>
      <c r="I218" s="986">
        <v>11.0</v>
      </c>
      <c r="J218" s="261" t="s">
        <v>4278</v>
      </c>
      <c r="K218" s="261" t="s">
        <v>1394</v>
      </c>
      <c r="L218" s="987">
        <v>749.55</v>
      </c>
      <c r="M218" s="990">
        <v>45729.0</v>
      </c>
      <c r="N218" s="989" t="s">
        <v>5756</v>
      </c>
      <c r="O218" s="261" t="s">
        <v>3532</v>
      </c>
      <c r="P218" s="259" t="s">
        <v>2676</v>
      </c>
      <c r="Q218" s="1058">
        <v>45729.0</v>
      </c>
      <c r="R218" s="991">
        <v>10.87</v>
      </c>
      <c r="S218" s="259" t="s">
        <v>5757</v>
      </c>
      <c r="T218" s="259" t="s">
        <v>3512</v>
      </c>
      <c r="U218" s="259" t="s">
        <v>3512</v>
      </c>
      <c r="V218" s="890" t="s">
        <v>5758</v>
      </c>
      <c r="W218" s="982"/>
      <c r="X218" s="982"/>
      <c r="Y218" s="982"/>
    </row>
    <row r="219">
      <c r="A219" s="982"/>
      <c r="B219" s="983">
        <v>16806.0</v>
      </c>
      <c r="C219" s="1029">
        <v>470315.0</v>
      </c>
      <c r="D219" s="985" t="s">
        <v>2674</v>
      </c>
      <c r="E219" s="985" t="s">
        <v>2696</v>
      </c>
      <c r="F219" s="985" t="s">
        <v>76</v>
      </c>
      <c r="G219" s="262"/>
      <c r="H219" s="261" t="s">
        <v>5755</v>
      </c>
      <c r="I219" s="986">
        <v>9.0</v>
      </c>
      <c r="J219" s="261" t="s">
        <v>4278</v>
      </c>
      <c r="K219" s="261" t="s">
        <v>1394</v>
      </c>
      <c r="L219" s="987">
        <v>749.55</v>
      </c>
      <c r="M219" s="990">
        <v>45729.0</v>
      </c>
      <c r="N219" s="989" t="s">
        <v>5759</v>
      </c>
      <c r="O219" s="261" t="s">
        <v>3532</v>
      </c>
      <c r="P219" s="259" t="s">
        <v>2677</v>
      </c>
      <c r="Q219" s="1037">
        <v>45729.0</v>
      </c>
      <c r="R219" s="991">
        <v>14.32</v>
      </c>
      <c r="S219" s="259" t="s">
        <v>5760</v>
      </c>
      <c r="T219" s="259" t="s">
        <v>3512</v>
      </c>
      <c r="U219" s="259" t="s">
        <v>3512</v>
      </c>
      <c r="V219" s="890" t="s">
        <v>5761</v>
      </c>
      <c r="W219" s="982"/>
      <c r="X219" s="982"/>
      <c r="Y219" s="982"/>
    </row>
    <row r="220">
      <c r="A220" s="982"/>
      <c r="B220" s="983">
        <v>16805.0</v>
      </c>
      <c r="C220" s="1029">
        <v>470316.0</v>
      </c>
      <c r="D220" s="985" t="s">
        <v>2674</v>
      </c>
      <c r="E220" s="985" t="s">
        <v>5762</v>
      </c>
      <c r="F220" s="985" t="s">
        <v>76</v>
      </c>
      <c r="G220" s="262"/>
      <c r="H220" s="261" t="s">
        <v>5755</v>
      </c>
      <c r="I220" s="986">
        <v>11.0</v>
      </c>
      <c r="J220" s="261" t="s">
        <v>4278</v>
      </c>
      <c r="K220" s="261" t="s">
        <v>2678</v>
      </c>
      <c r="L220" s="987">
        <v>987.9</v>
      </c>
      <c r="M220" s="1065">
        <v>45729.0</v>
      </c>
      <c r="N220" s="989" t="s">
        <v>5763</v>
      </c>
      <c r="O220" s="261" t="s">
        <v>3726</v>
      </c>
      <c r="P220" s="259" t="s">
        <v>5764</v>
      </c>
      <c r="Q220" s="1058">
        <v>45729.0</v>
      </c>
      <c r="R220" s="991">
        <v>14.32</v>
      </c>
      <c r="S220" s="259" t="s">
        <v>5765</v>
      </c>
      <c r="T220" s="259" t="s">
        <v>3512</v>
      </c>
      <c r="U220" s="259" t="s">
        <v>3512</v>
      </c>
      <c r="V220" s="890" t="s">
        <v>5761</v>
      </c>
      <c r="W220" s="982"/>
      <c r="X220" s="982"/>
      <c r="Y220" s="982"/>
    </row>
    <row r="221">
      <c r="A221" s="982"/>
      <c r="B221" s="983">
        <v>16806.0</v>
      </c>
      <c r="C221" s="1029">
        <v>470317.0</v>
      </c>
      <c r="D221" s="985" t="s">
        <v>2674</v>
      </c>
      <c r="E221" s="985" t="s">
        <v>2696</v>
      </c>
      <c r="F221" s="985" t="s">
        <v>76</v>
      </c>
      <c r="G221" s="262"/>
      <c r="H221" s="261" t="s">
        <v>5755</v>
      </c>
      <c r="I221" s="986">
        <v>9.0</v>
      </c>
      <c r="J221" s="261" t="s">
        <v>4278</v>
      </c>
      <c r="K221" s="261" t="s">
        <v>2678</v>
      </c>
      <c r="L221" s="987">
        <v>987.9</v>
      </c>
      <c r="M221" s="1065">
        <v>45729.0</v>
      </c>
      <c r="N221" s="989" t="s">
        <v>5766</v>
      </c>
      <c r="O221" s="261" t="s">
        <v>3726</v>
      </c>
      <c r="P221" s="259" t="s">
        <v>2679</v>
      </c>
      <c r="Q221" s="1058">
        <v>45729.0</v>
      </c>
      <c r="R221" s="991">
        <v>10.87</v>
      </c>
      <c r="S221" s="259" t="s">
        <v>5767</v>
      </c>
      <c r="T221" s="259" t="s">
        <v>3512</v>
      </c>
      <c r="U221" s="259" t="s">
        <v>3512</v>
      </c>
      <c r="V221" s="890" t="s">
        <v>5761</v>
      </c>
      <c r="W221" s="982"/>
      <c r="X221" s="982"/>
      <c r="Y221" s="982"/>
    </row>
    <row r="222">
      <c r="A222" s="982"/>
      <c r="B222" s="983">
        <v>17039.0</v>
      </c>
      <c r="C222" s="1029">
        <v>470318.0</v>
      </c>
      <c r="D222" s="1036"/>
      <c r="E222" s="1036"/>
      <c r="F222" s="1036"/>
      <c r="G222" s="261" t="s">
        <v>5768</v>
      </c>
      <c r="H222" s="986" t="s">
        <v>5769</v>
      </c>
      <c r="I222" s="986" t="s">
        <v>5770</v>
      </c>
      <c r="J222" s="986" t="s">
        <v>5771</v>
      </c>
      <c r="K222" s="261" t="s">
        <v>2181</v>
      </c>
      <c r="L222" s="1047">
        <f>92.56+209.27</f>
        <v>301.83</v>
      </c>
      <c r="M222" s="1030">
        <v>45729.0</v>
      </c>
      <c r="N222" s="989" t="s">
        <v>5772</v>
      </c>
      <c r="O222" s="261" t="s">
        <v>4010</v>
      </c>
      <c r="P222" s="259" t="s">
        <v>2681</v>
      </c>
      <c r="Q222" s="1046">
        <v>45729.0</v>
      </c>
      <c r="R222" s="991">
        <v>0.0</v>
      </c>
      <c r="S222" s="259" t="s">
        <v>5773</v>
      </c>
      <c r="T222" s="259" t="s">
        <v>3512</v>
      </c>
      <c r="U222" s="259" t="s">
        <v>3512</v>
      </c>
      <c r="V222" s="890" t="s">
        <v>5774</v>
      </c>
      <c r="W222" s="982"/>
      <c r="X222" s="982"/>
      <c r="Y222" s="982"/>
    </row>
    <row r="223">
      <c r="A223" s="982"/>
      <c r="B223" s="983">
        <v>16147.0</v>
      </c>
      <c r="C223" s="1029">
        <v>470319.0</v>
      </c>
      <c r="D223" s="985" t="s">
        <v>5775</v>
      </c>
      <c r="E223" s="985" t="s">
        <v>1000</v>
      </c>
      <c r="F223" s="985" t="s">
        <v>104</v>
      </c>
      <c r="G223" s="262"/>
      <c r="H223" s="261" t="s">
        <v>5776</v>
      </c>
      <c r="I223" s="986">
        <v>11.0</v>
      </c>
      <c r="J223" s="261" t="s">
        <v>5777</v>
      </c>
      <c r="K223" s="261" t="s">
        <v>1394</v>
      </c>
      <c r="L223" s="987">
        <v>749.55</v>
      </c>
      <c r="M223" s="1030">
        <v>45729.0</v>
      </c>
      <c r="N223" s="989" t="s">
        <v>5778</v>
      </c>
      <c r="O223" s="261" t="s">
        <v>3532</v>
      </c>
      <c r="P223" s="259" t="s">
        <v>2684</v>
      </c>
      <c r="Q223" s="1058">
        <v>45729.0</v>
      </c>
      <c r="R223" s="991">
        <v>0.0</v>
      </c>
      <c r="S223" s="259" t="s">
        <v>5779</v>
      </c>
      <c r="T223" s="259" t="s">
        <v>3512</v>
      </c>
      <c r="U223" s="259" t="s">
        <v>3512</v>
      </c>
      <c r="V223" s="911" t="s">
        <v>5780</v>
      </c>
      <c r="W223" s="982"/>
      <c r="X223" s="982"/>
      <c r="Y223" s="982"/>
    </row>
    <row r="224">
      <c r="A224" s="982"/>
      <c r="B224" s="983">
        <v>17092.0</v>
      </c>
      <c r="C224" s="1029">
        <v>470320.0</v>
      </c>
      <c r="D224" s="985" t="s">
        <v>5781</v>
      </c>
      <c r="E224" s="985" t="s">
        <v>105</v>
      </c>
      <c r="F224" s="985" t="s">
        <v>828</v>
      </c>
      <c r="G224" s="262"/>
      <c r="H224" s="261" t="s">
        <v>5782</v>
      </c>
      <c r="I224" s="986">
        <v>12.0</v>
      </c>
      <c r="J224" s="261" t="s">
        <v>4572</v>
      </c>
      <c r="K224" s="261" t="s">
        <v>1394</v>
      </c>
      <c r="L224" s="987">
        <v>749.55</v>
      </c>
      <c r="M224" s="990">
        <v>45729.0</v>
      </c>
      <c r="N224" s="989" t="s">
        <v>5783</v>
      </c>
      <c r="O224" s="261" t="s">
        <v>3532</v>
      </c>
      <c r="P224" s="259" t="s">
        <v>2686</v>
      </c>
      <c r="Q224" s="1058">
        <v>45729.0</v>
      </c>
      <c r="R224" s="991">
        <v>0.0</v>
      </c>
      <c r="S224" s="259" t="s">
        <v>5784</v>
      </c>
      <c r="T224" s="259" t="s">
        <v>3512</v>
      </c>
      <c r="U224" s="259" t="s">
        <v>3512</v>
      </c>
      <c r="V224" s="913"/>
      <c r="W224" s="982"/>
      <c r="X224" s="982"/>
      <c r="Y224" s="982"/>
    </row>
    <row r="225">
      <c r="A225" s="994"/>
      <c r="B225" s="1038"/>
      <c r="C225" s="1039">
        <v>470321.0</v>
      </c>
      <c r="D225" s="1040"/>
      <c r="E225" s="1040"/>
      <c r="F225" s="1040"/>
      <c r="G225" s="255"/>
      <c r="H225" s="255"/>
      <c r="I225" s="1041"/>
      <c r="J225" s="255"/>
      <c r="K225" s="255"/>
      <c r="L225" s="1042"/>
      <c r="M225" s="255"/>
      <c r="N225" s="1043"/>
      <c r="O225" s="255"/>
      <c r="P225" s="1044"/>
      <c r="Q225" s="1044"/>
      <c r="R225" s="1045"/>
      <c r="S225" s="1044"/>
      <c r="T225" s="1044"/>
      <c r="U225" s="1044"/>
      <c r="V225" s="891"/>
      <c r="W225" s="994"/>
      <c r="X225" s="994"/>
      <c r="Y225" s="994"/>
    </row>
    <row r="226">
      <c r="A226" s="982"/>
      <c r="B226" s="983" t="s">
        <v>2687</v>
      </c>
      <c r="C226" s="1029">
        <v>470322.0</v>
      </c>
      <c r="D226" s="1036"/>
      <c r="E226" s="1036"/>
      <c r="F226" s="1036"/>
      <c r="G226" s="261" t="s">
        <v>5785</v>
      </c>
      <c r="H226" s="261" t="s">
        <v>5786</v>
      </c>
      <c r="I226" s="986">
        <v>80.0</v>
      </c>
      <c r="J226" s="261" t="s">
        <v>5787</v>
      </c>
      <c r="K226" s="261" t="s">
        <v>5788</v>
      </c>
      <c r="L226" s="987">
        <v>12242.18</v>
      </c>
      <c r="M226" s="1057">
        <v>45729.0</v>
      </c>
      <c r="N226" s="989" t="s">
        <v>5789</v>
      </c>
      <c r="O226" s="261" t="s">
        <v>5790</v>
      </c>
      <c r="P226" s="259" t="s">
        <v>2690</v>
      </c>
      <c r="Q226" s="1060">
        <v>45729.0</v>
      </c>
      <c r="R226" s="991">
        <v>116.3</v>
      </c>
      <c r="S226" s="259" t="s">
        <v>5791</v>
      </c>
      <c r="T226" s="259" t="s">
        <v>3694</v>
      </c>
      <c r="U226" s="259" t="s">
        <v>5792</v>
      </c>
      <c r="V226" s="891"/>
      <c r="W226" s="982"/>
      <c r="X226" s="982"/>
      <c r="Y226" s="982"/>
    </row>
    <row r="227">
      <c r="A227" s="982"/>
      <c r="B227" s="983">
        <v>15765.0</v>
      </c>
      <c r="C227" s="1029">
        <v>470323.0</v>
      </c>
      <c r="D227" s="985" t="s">
        <v>5793</v>
      </c>
      <c r="E227" s="985" t="s">
        <v>463</v>
      </c>
      <c r="F227" s="985" t="s">
        <v>949</v>
      </c>
      <c r="G227" s="262"/>
      <c r="H227" s="261" t="s">
        <v>5794</v>
      </c>
      <c r="I227" s="986">
        <v>7.0</v>
      </c>
      <c r="J227" s="261" t="s">
        <v>5795</v>
      </c>
      <c r="K227" s="261" t="s">
        <v>5796</v>
      </c>
      <c r="L227" s="1047">
        <f>6121.09*8+857.19+857.19</f>
        <v>50683.1</v>
      </c>
      <c r="M227" s="1030">
        <v>45730.0</v>
      </c>
      <c r="N227" s="989" t="s">
        <v>5797</v>
      </c>
      <c r="O227" s="261" t="s">
        <v>5798</v>
      </c>
      <c r="P227" s="259" t="s">
        <v>2693</v>
      </c>
      <c r="Q227" s="1037">
        <v>45735.0</v>
      </c>
      <c r="R227" s="991">
        <v>0.0</v>
      </c>
      <c r="S227" s="259" t="s">
        <v>5799</v>
      </c>
      <c r="T227" s="259" t="s">
        <v>4709</v>
      </c>
      <c r="U227" s="259" t="s">
        <v>5143</v>
      </c>
      <c r="V227" s="890" t="s">
        <v>5800</v>
      </c>
      <c r="W227" s="982"/>
      <c r="X227" s="982"/>
      <c r="Y227" s="982"/>
    </row>
    <row r="228">
      <c r="A228" s="982"/>
      <c r="B228" s="983" t="s">
        <v>2694</v>
      </c>
      <c r="C228" s="1029">
        <v>470324.0</v>
      </c>
      <c r="D228" s="985" t="s">
        <v>983</v>
      </c>
      <c r="E228" s="985" t="s">
        <v>828</v>
      </c>
      <c r="F228" s="985" t="s">
        <v>150</v>
      </c>
      <c r="G228" s="262"/>
      <c r="H228" s="261" t="s">
        <v>5801</v>
      </c>
      <c r="I228" s="1056"/>
      <c r="J228" s="261" t="s">
        <v>3788</v>
      </c>
      <c r="K228" s="261" t="s">
        <v>1502</v>
      </c>
      <c r="L228" s="1047">
        <f>396.64*3</f>
        <v>1189.92</v>
      </c>
      <c r="M228" s="990">
        <v>45730.0</v>
      </c>
      <c r="N228" s="989" t="s">
        <v>5802</v>
      </c>
      <c r="O228" s="261" t="s">
        <v>3510</v>
      </c>
      <c r="P228" s="259" t="s">
        <v>2697</v>
      </c>
      <c r="Q228" s="1037">
        <v>45730.0</v>
      </c>
      <c r="R228" s="991">
        <v>0.0</v>
      </c>
      <c r="S228" s="259" t="s">
        <v>5803</v>
      </c>
      <c r="T228" s="259" t="s">
        <v>3512</v>
      </c>
      <c r="U228" s="259" t="s">
        <v>3512</v>
      </c>
      <c r="V228" s="890" t="s">
        <v>5804</v>
      </c>
      <c r="W228" s="982"/>
      <c r="X228" s="982"/>
      <c r="Y228" s="982"/>
    </row>
    <row r="229">
      <c r="A229" s="982"/>
      <c r="B229" s="983">
        <v>16765.0</v>
      </c>
      <c r="C229" s="1029">
        <v>470325.0</v>
      </c>
      <c r="D229" s="985" t="s">
        <v>2162</v>
      </c>
      <c r="E229" s="985" t="s">
        <v>880</v>
      </c>
      <c r="F229" s="985" t="s">
        <v>5805</v>
      </c>
      <c r="G229" s="262"/>
      <c r="H229" s="261" t="s">
        <v>5806</v>
      </c>
      <c r="I229" s="986">
        <v>1.0</v>
      </c>
      <c r="J229" s="261" t="s">
        <v>5807</v>
      </c>
      <c r="K229" s="261" t="s">
        <v>2463</v>
      </c>
      <c r="L229" s="1047">
        <f t="shared" ref="L229:L230" si="2">749.55+987.9</f>
        <v>1737.45</v>
      </c>
      <c r="M229" s="990">
        <v>45730.0</v>
      </c>
      <c r="N229" s="989" t="s">
        <v>5808</v>
      </c>
      <c r="O229" s="261" t="s">
        <v>4550</v>
      </c>
      <c r="P229" s="259" t="s">
        <v>2700</v>
      </c>
      <c r="Q229" s="1037">
        <v>45730.0</v>
      </c>
      <c r="R229" s="991">
        <v>16.5</v>
      </c>
      <c r="S229" s="259" t="s">
        <v>5809</v>
      </c>
      <c r="T229" s="259" t="s">
        <v>3512</v>
      </c>
      <c r="U229" s="259" t="s">
        <v>3512</v>
      </c>
      <c r="V229" s="890" t="s">
        <v>5810</v>
      </c>
      <c r="W229" s="982"/>
      <c r="X229" s="982"/>
      <c r="Y229" s="982"/>
    </row>
    <row r="230">
      <c r="A230" s="982"/>
      <c r="B230" s="983">
        <v>16893.0</v>
      </c>
      <c r="C230" s="1029">
        <v>470326.0</v>
      </c>
      <c r="D230" s="985" t="s">
        <v>1852</v>
      </c>
      <c r="E230" s="985" t="s">
        <v>2702</v>
      </c>
      <c r="F230" s="985" t="s">
        <v>2703</v>
      </c>
      <c r="G230" s="262"/>
      <c r="H230" s="261" t="s">
        <v>5811</v>
      </c>
      <c r="I230" s="986">
        <v>11.0</v>
      </c>
      <c r="J230" s="261" t="s">
        <v>5812</v>
      </c>
      <c r="K230" s="261" t="s">
        <v>2463</v>
      </c>
      <c r="L230" s="1047">
        <f t="shared" si="2"/>
        <v>1737.45</v>
      </c>
      <c r="M230" s="1030">
        <v>45730.0</v>
      </c>
      <c r="N230" s="989" t="s">
        <v>5813</v>
      </c>
      <c r="O230" s="261" t="s">
        <v>4550</v>
      </c>
      <c r="P230" s="259" t="s">
        <v>2704</v>
      </c>
      <c r="Q230" s="1037">
        <v>45702.0</v>
      </c>
      <c r="R230" s="991">
        <v>16.5</v>
      </c>
      <c r="S230" s="259" t="s">
        <v>5814</v>
      </c>
      <c r="T230" s="259" t="s">
        <v>3512</v>
      </c>
      <c r="U230" s="259" t="s">
        <v>3512</v>
      </c>
      <c r="V230" s="890" t="s">
        <v>5815</v>
      </c>
      <c r="W230" s="982"/>
      <c r="X230" s="982"/>
      <c r="Y230" s="982"/>
    </row>
    <row r="231">
      <c r="A231" s="982"/>
      <c r="B231" s="983" t="s">
        <v>5816</v>
      </c>
      <c r="C231" s="1029">
        <v>470327.0</v>
      </c>
      <c r="D231" s="985" t="s">
        <v>5817</v>
      </c>
      <c r="E231" s="985" t="s">
        <v>5818</v>
      </c>
      <c r="F231" s="985" t="s">
        <v>5819</v>
      </c>
      <c r="G231" s="262"/>
      <c r="H231" s="261" t="s">
        <v>5820</v>
      </c>
      <c r="I231" s="1056"/>
      <c r="J231" s="261" t="s">
        <v>3671</v>
      </c>
      <c r="K231" s="261" t="s">
        <v>1502</v>
      </c>
      <c r="L231" s="1047">
        <f>396.64*3</f>
        <v>1189.92</v>
      </c>
      <c r="M231" s="990">
        <v>45730.0</v>
      </c>
      <c r="N231" s="989" t="s">
        <v>5821</v>
      </c>
      <c r="O231" s="261" t="s">
        <v>3510</v>
      </c>
      <c r="P231" s="259" t="s">
        <v>2706</v>
      </c>
      <c r="Q231" s="1037">
        <v>45730.0</v>
      </c>
      <c r="R231" s="991">
        <v>0.0</v>
      </c>
      <c r="S231" s="259" t="s">
        <v>5822</v>
      </c>
      <c r="T231" s="259" t="s">
        <v>3512</v>
      </c>
      <c r="U231" s="259" t="s">
        <v>3512</v>
      </c>
      <c r="V231" s="913"/>
      <c r="W231" s="982"/>
      <c r="X231" s="982"/>
      <c r="Y231" s="982"/>
    </row>
    <row r="232">
      <c r="A232" s="982"/>
      <c r="B232" s="983">
        <v>16709.0</v>
      </c>
      <c r="C232" s="1029">
        <v>470328.0</v>
      </c>
      <c r="D232" s="985" t="s">
        <v>5823</v>
      </c>
      <c r="E232" s="985" t="s">
        <v>587</v>
      </c>
      <c r="F232" s="985" t="s">
        <v>415</v>
      </c>
      <c r="G232" s="262"/>
      <c r="H232" s="261" t="s">
        <v>5824</v>
      </c>
      <c r="I232" s="986">
        <v>3.0</v>
      </c>
      <c r="J232" s="261" t="s">
        <v>5825</v>
      </c>
      <c r="K232" s="261" t="s">
        <v>1378</v>
      </c>
      <c r="L232" s="987">
        <v>92.56</v>
      </c>
      <c r="M232" s="1030">
        <v>45730.0</v>
      </c>
      <c r="N232" s="989" t="s">
        <v>5826</v>
      </c>
      <c r="O232" s="261" t="s">
        <v>3535</v>
      </c>
      <c r="P232" s="259" t="s">
        <v>2708</v>
      </c>
      <c r="Q232" s="1046">
        <v>45730.0</v>
      </c>
      <c r="R232" s="991">
        <v>0.0</v>
      </c>
      <c r="S232" s="259" t="s">
        <v>5827</v>
      </c>
      <c r="T232" s="259" t="s">
        <v>3512</v>
      </c>
      <c r="U232" s="259" t="s">
        <v>3512</v>
      </c>
      <c r="V232" s="890" t="s">
        <v>5828</v>
      </c>
      <c r="W232" s="982"/>
      <c r="X232" s="982"/>
      <c r="Y232" s="982"/>
    </row>
    <row r="233">
      <c r="A233" s="982"/>
      <c r="B233" s="983" t="s">
        <v>2709</v>
      </c>
      <c r="C233" s="1029">
        <v>470329.0</v>
      </c>
      <c r="D233" s="985" t="s">
        <v>5829</v>
      </c>
      <c r="E233" s="985" t="s">
        <v>587</v>
      </c>
      <c r="F233" s="985" t="s">
        <v>3116</v>
      </c>
      <c r="G233" s="262"/>
      <c r="H233" s="262"/>
      <c r="I233" s="1056"/>
      <c r="J233" s="261" t="s">
        <v>3555</v>
      </c>
      <c r="K233" s="261" t="s">
        <v>1349</v>
      </c>
      <c r="L233" s="987">
        <v>396.64</v>
      </c>
      <c r="M233" s="990">
        <v>45730.0</v>
      </c>
      <c r="N233" s="989" t="s">
        <v>5830</v>
      </c>
      <c r="O233" s="261" t="s">
        <v>3510</v>
      </c>
      <c r="P233" s="259" t="s">
        <v>2713</v>
      </c>
      <c r="Q233" s="1037">
        <v>45730.0</v>
      </c>
      <c r="R233" s="991">
        <v>0.0</v>
      </c>
      <c r="S233" s="259" t="s">
        <v>5831</v>
      </c>
      <c r="T233" s="259" t="s">
        <v>3512</v>
      </c>
      <c r="U233" s="259" t="s">
        <v>3512</v>
      </c>
      <c r="V233" s="890" t="s">
        <v>4454</v>
      </c>
      <c r="W233" s="982"/>
      <c r="X233" s="982"/>
      <c r="Y233" s="982"/>
    </row>
    <row r="234">
      <c r="A234" s="982"/>
      <c r="B234" s="983">
        <v>16737.0</v>
      </c>
      <c r="C234" s="1029">
        <v>470330.0</v>
      </c>
      <c r="D234" s="985" t="s">
        <v>474</v>
      </c>
      <c r="E234" s="985" t="s">
        <v>105</v>
      </c>
      <c r="F234" s="985" t="s">
        <v>1330</v>
      </c>
      <c r="G234" s="262"/>
      <c r="H234" s="261" t="s">
        <v>5832</v>
      </c>
      <c r="I234" s="986" t="s">
        <v>5047</v>
      </c>
      <c r="J234" s="261" t="s">
        <v>4303</v>
      </c>
      <c r="K234" s="261" t="s">
        <v>1394</v>
      </c>
      <c r="L234" s="987">
        <v>749.55</v>
      </c>
      <c r="M234" s="1030">
        <v>45729.0</v>
      </c>
      <c r="N234" s="989" t="s">
        <v>5833</v>
      </c>
      <c r="O234" s="261" t="s">
        <v>3532</v>
      </c>
      <c r="P234" s="259" t="s">
        <v>2714</v>
      </c>
      <c r="Q234" s="1046">
        <v>45734.0</v>
      </c>
      <c r="R234" s="991">
        <v>0.0</v>
      </c>
      <c r="S234" s="259" t="s">
        <v>5834</v>
      </c>
      <c r="T234" s="259" t="s">
        <v>3512</v>
      </c>
      <c r="U234" s="259" t="s">
        <v>3512</v>
      </c>
      <c r="V234" s="890" t="s">
        <v>5835</v>
      </c>
      <c r="W234" s="982"/>
      <c r="X234" s="982"/>
      <c r="Y234" s="982"/>
    </row>
    <row r="235">
      <c r="A235" s="970"/>
      <c r="B235" s="971">
        <v>15320.0</v>
      </c>
      <c r="C235" s="1031">
        <v>470331.0</v>
      </c>
      <c r="D235" s="973" t="s">
        <v>2523</v>
      </c>
      <c r="E235" s="973" t="s">
        <v>367</v>
      </c>
      <c r="F235" s="973" t="s">
        <v>174</v>
      </c>
      <c r="G235" s="1062"/>
      <c r="H235" s="974" t="s">
        <v>5017</v>
      </c>
      <c r="I235" s="975">
        <v>75.0</v>
      </c>
      <c r="J235" s="974" t="s">
        <v>5836</v>
      </c>
      <c r="K235" s="974" t="s">
        <v>2487</v>
      </c>
      <c r="L235" s="1063">
        <f>749.55+92.56</f>
        <v>842.11</v>
      </c>
      <c r="M235" s="977">
        <v>45734.0</v>
      </c>
      <c r="N235" s="978" t="s">
        <v>5837</v>
      </c>
      <c r="O235" s="974" t="s">
        <v>5307</v>
      </c>
      <c r="P235" s="979" t="s">
        <v>2716</v>
      </c>
      <c r="Q235" s="1064">
        <v>45734.0</v>
      </c>
      <c r="R235" s="980">
        <v>0.0</v>
      </c>
      <c r="S235" s="979" t="s">
        <v>5838</v>
      </c>
      <c r="T235" s="979" t="s">
        <v>3512</v>
      </c>
      <c r="U235" s="979" t="s">
        <v>3512</v>
      </c>
      <c r="V235" s="897" t="s">
        <v>5839</v>
      </c>
      <c r="W235" s="970"/>
      <c r="X235" s="970"/>
      <c r="Y235" s="970"/>
    </row>
    <row r="236">
      <c r="A236" s="982"/>
      <c r="B236" s="983">
        <v>16733.0</v>
      </c>
      <c r="C236" s="1029">
        <v>470332.0</v>
      </c>
      <c r="D236" s="985" t="s">
        <v>5315</v>
      </c>
      <c r="E236" s="985" t="s">
        <v>1707</v>
      </c>
      <c r="F236" s="985" t="s">
        <v>1708</v>
      </c>
      <c r="G236" s="262"/>
      <c r="H236" s="261" t="s">
        <v>5840</v>
      </c>
      <c r="I236" s="986">
        <v>14.0</v>
      </c>
      <c r="J236" s="261" t="s">
        <v>5841</v>
      </c>
      <c r="K236" s="261" t="s">
        <v>5842</v>
      </c>
      <c r="L236" s="1047">
        <f>7722</f>
        <v>7722</v>
      </c>
      <c r="M236" s="1065">
        <v>45734.0</v>
      </c>
      <c r="N236" s="989" t="s">
        <v>5843</v>
      </c>
      <c r="O236" s="261" t="s">
        <v>3737</v>
      </c>
      <c r="P236" s="259" t="s">
        <v>2718</v>
      </c>
      <c r="Q236" s="1037">
        <v>45734.0</v>
      </c>
      <c r="R236" s="991">
        <v>0.0</v>
      </c>
      <c r="S236" s="259" t="s">
        <v>5844</v>
      </c>
      <c r="T236" s="259" t="s">
        <v>3694</v>
      </c>
      <c r="U236" s="259" t="s">
        <v>3985</v>
      </c>
      <c r="V236" s="890" t="s">
        <v>5845</v>
      </c>
      <c r="W236" s="982"/>
      <c r="X236" s="982"/>
      <c r="Y236" s="982"/>
    </row>
    <row r="237">
      <c r="A237" s="982"/>
      <c r="B237" s="983">
        <v>16800.0</v>
      </c>
      <c r="C237" s="1029">
        <v>470333.0</v>
      </c>
      <c r="D237" s="985" t="s">
        <v>5846</v>
      </c>
      <c r="E237" s="1036"/>
      <c r="F237" s="1036"/>
      <c r="G237" s="262"/>
      <c r="H237" s="261" t="s">
        <v>5847</v>
      </c>
      <c r="I237" s="986" t="s">
        <v>5848</v>
      </c>
      <c r="J237" s="261" t="s">
        <v>5849</v>
      </c>
      <c r="K237" s="261" t="s">
        <v>1394</v>
      </c>
      <c r="L237" s="987">
        <v>749.55</v>
      </c>
      <c r="M237" s="990">
        <v>45734.0</v>
      </c>
      <c r="N237" s="989" t="s">
        <v>5850</v>
      </c>
      <c r="O237" s="261" t="s">
        <v>3532</v>
      </c>
      <c r="P237" s="259" t="s">
        <v>2721</v>
      </c>
      <c r="Q237" s="1037">
        <v>45734.0</v>
      </c>
      <c r="R237" s="991">
        <v>0.0</v>
      </c>
      <c r="S237" s="259" t="s">
        <v>5851</v>
      </c>
      <c r="T237" s="259" t="s">
        <v>3512</v>
      </c>
      <c r="U237" s="259" t="s">
        <v>3512</v>
      </c>
      <c r="V237" s="890" t="s">
        <v>5852</v>
      </c>
      <c r="W237" s="982"/>
      <c r="X237" s="982"/>
      <c r="Y237" s="982"/>
    </row>
    <row r="238">
      <c r="A238" s="982"/>
      <c r="B238" s="983">
        <v>16823.0</v>
      </c>
      <c r="C238" s="1029">
        <v>470334.0</v>
      </c>
      <c r="D238" s="985" t="s">
        <v>1714</v>
      </c>
      <c r="E238" s="985" t="s">
        <v>1475</v>
      </c>
      <c r="F238" s="985" t="s">
        <v>1596</v>
      </c>
      <c r="G238" s="262"/>
      <c r="H238" s="261" t="s">
        <v>5853</v>
      </c>
      <c r="I238" s="986">
        <v>9.0</v>
      </c>
      <c r="J238" s="261" t="s">
        <v>5854</v>
      </c>
      <c r="K238" s="261" t="s">
        <v>5855</v>
      </c>
      <c r="L238" s="1047">
        <f>3861.45+469.49+857.19</f>
        <v>5188.13</v>
      </c>
      <c r="M238" s="1030">
        <v>45734.0</v>
      </c>
      <c r="N238" s="989" t="s">
        <v>5856</v>
      </c>
      <c r="O238" s="261" t="s">
        <v>5857</v>
      </c>
      <c r="P238" s="259" t="s">
        <v>2724</v>
      </c>
      <c r="Q238" s="1046">
        <v>45736.0</v>
      </c>
      <c r="R238" s="991">
        <v>0.0</v>
      </c>
      <c r="S238" s="259" t="s">
        <v>5858</v>
      </c>
      <c r="T238" s="259" t="s">
        <v>5859</v>
      </c>
      <c r="U238" s="259" t="s">
        <v>4218</v>
      </c>
      <c r="V238" s="890" t="s">
        <v>5860</v>
      </c>
      <c r="W238" s="982"/>
      <c r="X238" s="982"/>
      <c r="Y238" s="982"/>
    </row>
    <row r="239">
      <c r="A239" s="982"/>
      <c r="B239" s="983" t="s">
        <v>559</v>
      </c>
      <c r="C239" s="1029">
        <v>470335.0</v>
      </c>
      <c r="D239" s="985" t="s">
        <v>2726</v>
      </c>
      <c r="E239" s="985" t="s">
        <v>1353</v>
      </c>
      <c r="F239" s="985" t="s">
        <v>2727</v>
      </c>
      <c r="G239" s="262"/>
      <c r="H239" s="261" t="s">
        <v>5861</v>
      </c>
      <c r="I239" s="986">
        <v>59.0</v>
      </c>
      <c r="J239" s="261" t="s">
        <v>5787</v>
      </c>
      <c r="K239" s="261" t="s">
        <v>5862</v>
      </c>
      <c r="L239" s="1047">
        <f>92.56+809.31</f>
        <v>901.87</v>
      </c>
      <c r="M239" s="1030">
        <v>45734.0</v>
      </c>
      <c r="N239" s="989" t="s">
        <v>5863</v>
      </c>
      <c r="O239" s="261" t="s">
        <v>5864</v>
      </c>
      <c r="P239" s="259" t="s">
        <v>2725</v>
      </c>
      <c r="Q239" s="1046">
        <v>45734.0</v>
      </c>
      <c r="R239" s="991">
        <v>0.0</v>
      </c>
      <c r="S239" s="259" t="s">
        <v>5865</v>
      </c>
      <c r="T239" s="259" t="s">
        <v>3512</v>
      </c>
      <c r="U239" s="259" t="s">
        <v>3512</v>
      </c>
      <c r="V239" s="890" t="s">
        <v>5866</v>
      </c>
      <c r="W239" s="982"/>
      <c r="X239" s="982"/>
      <c r="Y239" s="982"/>
    </row>
    <row r="240">
      <c r="A240" s="982"/>
      <c r="B240" s="983">
        <v>16321.0</v>
      </c>
      <c r="C240" s="1029">
        <v>470336.0</v>
      </c>
      <c r="D240" s="985" t="s">
        <v>2729</v>
      </c>
      <c r="E240" s="985" t="s">
        <v>587</v>
      </c>
      <c r="F240" s="985" t="s">
        <v>237</v>
      </c>
      <c r="G240" s="262"/>
      <c r="H240" s="261" t="s">
        <v>5867</v>
      </c>
      <c r="I240" s="986" t="s">
        <v>5868</v>
      </c>
      <c r="J240" s="261" t="s">
        <v>4249</v>
      </c>
      <c r="K240" s="261" t="s">
        <v>5869</v>
      </c>
      <c r="L240" s="987">
        <v>92.56</v>
      </c>
      <c r="M240" s="1030">
        <v>45734.0</v>
      </c>
      <c r="N240" s="989" t="s">
        <v>5870</v>
      </c>
      <c r="O240" s="261" t="s">
        <v>3535</v>
      </c>
      <c r="P240" s="259" t="s">
        <v>2731</v>
      </c>
      <c r="Q240" s="1037">
        <v>45734.0</v>
      </c>
      <c r="R240" s="991">
        <v>0.0</v>
      </c>
      <c r="S240" s="259" t="s">
        <v>5871</v>
      </c>
      <c r="T240" s="259" t="s">
        <v>3512</v>
      </c>
      <c r="U240" s="259" t="s">
        <v>3512</v>
      </c>
      <c r="V240" s="891"/>
      <c r="W240" s="982"/>
      <c r="X240" s="982"/>
      <c r="Y240" s="982"/>
    </row>
    <row r="241">
      <c r="A241" s="982"/>
      <c r="B241" s="983">
        <v>17331.0</v>
      </c>
      <c r="C241" s="1029">
        <v>470337.0</v>
      </c>
      <c r="D241" s="985" t="s">
        <v>2732</v>
      </c>
      <c r="E241" s="985" t="s">
        <v>2733</v>
      </c>
      <c r="F241" s="985" t="s">
        <v>4985</v>
      </c>
      <c r="G241" s="262"/>
      <c r="H241" s="261" t="s">
        <v>5872</v>
      </c>
      <c r="I241" s="986">
        <v>28.0</v>
      </c>
      <c r="J241" s="261" t="s">
        <v>5873</v>
      </c>
      <c r="K241" s="261" t="s">
        <v>1394</v>
      </c>
      <c r="L241" s="987">
        <v>749.55</v>
      </c>
      <c r="M241" s="990">
        <v>45734.0</v>
      </c>
      <c r="N241" s="989" t="s">
        <v>5874</v>
      </c>
      <c r="O241" s="261" t="s">
        <v>3532</v>
      </c>
      <c r="P241" s="259" t="s">
        <v>2734</v>
      </c>
      <c r="Q241" s="1037">
        <v>45735.0</v>
      </c>
      <c r="R241" s="991">
        <v>0.0</v>
      </c>
      <c r="S241" s="259" t="s">
        <v>5875</v>
      </c>
      <c r="T241" s="259" t="s">
        <v>3512</v>
      </c>
      <c r="U241" s="259" t="s">
        <v>3512</v>
      </c>
      <c r="V241" s="890" t="s">
        <v>5876</v>
      </c>
      <c r="W241" s="982"/>
      <c r="X241" s="982"/>
      <c r="Y241" s="982"/>
    </row>
    <row r="242">
      <c r="A242" s="982"/>
      <c r="B242" s="983">
        <v>17058.0</v>
      </c>
      <c r="C242" s="1029">
        <v>470338.0</v>
      </c>
      <c r="D242" s="985" t="s">
        <v>5877</v>
      </c>
      <c r="E242" s="985" t="s">
        <v>4945</v>
      </c>
      <c r="F242" s="985" t="s">
        <v>395</v>
      </c>
      <c r="G242" s="262"/>
      <c r="H242" s="261" t="s">
        <v>5878</v>
      </c>
      <c r="I242" s="986">
        <v>18.0</v>
      </c>
      <c r="J242" s="261" t="s">
        <v>5879</v>
      </c>
      <c r="K242" s="261" t="s">
        <v>2016</v>
      </c>
      <c r="L242" s="987">
        <v>196.58</v>
      </c>
      <c r="M242" s="1030">
        <v>45734.0</v>
      </c>
      <c r="N242" s="989" t="s">
        <v>5880</v>
      </c>
      <c r="O242" s="261" t="s">
        <v>5881</v>
      </c>
      <c r="P242" s="259" t="s">
        <v>2736</v>
      </c>
      <c r="Q242" s="1046">
        <v>45735.0</v>
      </c>
      <c r="R242" s="991">
        <v>0.0</v>
      </c>
      <c r="S242" s="259" t="s">
        <v>5882</v>
      </c>
      <c r="T242" s="259" t="s">
        <v>3512</v>
      </c>
      <c r="U242" s="259" t="s">
        <v>5883</v>
      </c>
      <c r="V242" s="913"/>
      <c r="W242" s="982"/>
      <c r="X242" s="982"/>
      <c r="Y242" s="982"/>
    </row>
    <row r="243">
      <c r="A243" s="982"/>
      <c r="B243" s="983">
        <v>15302.0</v>
      </c>
      <c r="C243" s="1029">
        <v>470339.0</v>
      </c>
      <c r="D243" s="985" t="s">
        <v>2737</v>
      </c>
      <c r="E243" s="985" t="s">
        <v>587</v>
      </c>
      <c r="F243" s="985" t="s">
        <v>425</v>
      </c>
      <c r="G243" s="262"/>
      <c r="H243" s="1074" t="s">
        <v>5884</v>
      </c>
      <c r="I243" s="986" t="s">
        <v>5885</v>
      </c>
      <c r="J243" s="261" t="s">
        <v>5886</v>
      </c>
      <c r="K243" s="261" t="s">
        <v>1432</v>
      </c>
      <c r="L243" s="987">
        <v>209.27</v>
      </c>
      <c r="M243" s="990">
        <v>45735.0</v>
      </c>
      <c r="N243" s="989" t="s">
        <v>5887</v>
      </c>
      <c r="O243" s="261" t="s">
        <v>3595</v>
      </c>
      <c r="P243" s="259" t="s">
        <v>2738</v>
      </c>
      <c r="Q243" s="1046">
        <v>45735.0</v>
      </c>
      <c r="R243" s="991">
        <v>0.0</v>
      </c>
      <c r="S243" s="259" t="s">
        <v>5888</v>
      </c>
      <c r="T243" s="259" t="s">
        <v>3512</v>
      </c>
      <c r="U243" s="259" t="s">
        <v>3512</v>
      </c>
      <c r="V243" s="890" t="s">
        <v>5889</v>
      </c>
      <c r="W243" s="982"/>
      <c r="X243" s="982"/>
      <c r="Y243" s="982"/>
    </row>
    <row r="244">
      <c r="A244" s="982"/>
      <c r="B244" s="983">
        <v>17066.0</v>
      </c>
      <c r="C244" s="1029">
        <v>470340.0</v>
      </c>
      <c r="D244" s="985" t="s">
        <v>983</v>
      </c>
      <c r="E244" s="985" t="s">
        <v>5890</v>
      </c>
      <c r="F244" s="985" t="s">
        <v>338</v>
      </c>
      <c r="G244" s="262"/>
      <c r="H244" s="261" t="s">
        <v>5891</v>
      </c>
      <c r="I244" s="986">
        <v>18.0</v>
      </c>
      <c r="J244" s="261" t="s">
        <v>5892</v>
      </c>
      <c r="K244" s="261" t="s">
        <v>1804</v>
      </c>
      <c r="L244" s="987">
        <v>857.19</v>
      </c>
      <c r="M244" s="1030">
        <v>45735.0</v>
      </c>
      <c r="N244" s="989" t="s">
        <v>5893</v>
      </c>
      <c r="O244" s="261" t="s">
        <v>3584</v>
      </c>
      <c r="P244" s="259" t="s">
        <v>2739</v>
      </c>
      <c r="Q244" s="1046">
        <v>45735.0</v>
      </c>
      <c r="R244" s="991">
        <v>0.0</v>
      </c>
      <c r="S244" s="259" t="s">
        <v>5894</v>
      </c>
      <c r="T244" s="259" t="s">
        <v>3512</v>
      </c>
      <c r="U244" s="259" t="s">
        <v>3512</v>
      </c>
      <c r="V244" s="890" t="s">
        <v>5895</v>
      </c>
      <c r="W244" s="982"/>
      <c r="X244" s="982"/>
      <c r="Y244" s="982"/>
    </row>
    <row r="245">
      <c r="A245" s="982"/>
      <c r="B245" s="983" t="s">
        <v>2740</v>
      </c>
      <c r="C245" s="1029">
        <v>470341.0</v>
      </c>
      <c r="D245" s="985" t="s">
        <v>2741</v>
      </c>
      <c r="E245" s="985" t="s">
        <v>308</v>
      </c>
      <c r="F245" s="985" t="s">
        <v>174</v>
      </c>
      <c r="G245" s="262"/>
      <c r="H245" s="261" t="s">
        <v>5896</v>
      </c>
      <c r="I245" s="1056"/>
      <c r="J245" s="261" t="s">
        <v>3623</v>
      </c>
      <c r="K245" s="261" t="s">
        <v>5897</v>
      </c>
      <c r="L245" s="987">
        <v>396.64</v>
      </c>
      <c r="M245" s="1030">
        <v>45735.0</v>
      </c>
      <c r="N245" s="989" t="s">
        <v>5898</v>
      </c>
      <c r="O245" s="261" t="s">
        <v>3510</v>
      </c>
      <c r="P245" s="259" t="s">
        <v>2743</v>
      </c>
      <c r="Q245" s="1037">
        <v>45737.0</v>
      </c>
      <c r="R245" s="991">
        <v>0.0</v>
      </c>
      <c r="S245" s="259" t="s">
        <v>5899</v>
      </c>
      <c r="T245" s="259" t="s">
        <v>3512</v>
      </c>
      <c r="U245" s="259" t="s">
        <v>3512</v>
      </c>
      <c r="V245" s="890" t="s">
        <v>5900</v>
      </c>
      <c r="W245" s="982"/>
      <c r="X245" s="982"/>
      <c r="Y245" s="982"/>
    </row>
    <row r="246">
      <c r="A246" s="994"/>
      <c r="B246" s="1038"/>
      <c r="C246" s="1039">
        <v>470342.0</v>
      </c>
      <c r="D246" s="1040"/>
      <c r="E246" s="1040"/>
      <c r="F246" s="1040"/>
      <c r="G246" s="255"/>
      <c r="H246" s="255"/>
      <c r="I246" s="1041"/>
      <c r="J246" s="255"/>
      <c r="K246" s="255"/>
      <c r="L246" s="1042"/>
      <c r="M246" s="255"/>
      <c r="N246" s="1043"/>
      <c r="O246" s="255"/>
      <c r="P246" s="1044"/>
      <c r="Q246" s="1044"/>
      <c r="R246" s="1045"/>
      <c r="S246" s="1044"/>
      <c r="T246" s="1044"/>
      <c r="U246" s="1044"/>
      <c r="V246" s="891"/>
      <c r="W246" s="994"/>
      <c r="X246" s="994"/>
      <c r="Y246" s="994"/>
    </row>
    <row r="247">
      <c r="A247" s="982"/>
      <c r="B247" s="983">
        <v>16995.0</v>
      </c>
      <c r="C247" s="1029">
        <v>470343.0</v>
      </c>
      <c r="D247" s="985" t="s">
        <v>5901</v>
      </c>
      <c r="E247" s="1036"/>
      <c r="F247" s="1036"/>
      <c r="G247" s="261"/>
      <c r="H247" s="261" t="s">
        <v>5902</v>
      </c>
      <c r="I247" s="259">
        <v>3.0</v>
      </c>
      <c r="J247" s="986" t="s">
        <v>5903</v>
      </c>
      <c r="K247" s="261" t="s">
        <v>2124</v>
      </c>
      <c r="L247" s="987">
        <v>3861.45</v>
      </c>
      <c r="M247" s="1030">
        <v>45735.0</v>
      </c>
      <c r="N247" s="989" t="s">
        <v>5904</v>
      </c>
      <c r="O247" s="261" t="s">
        <v>3737</v>
      </c>
      <c r="P247" s="259" t="s">
        <v>2746</v>
      </c>
      <c r="Q247" s="1046">
        <v>45735.0</v>
      </c>
      <c r="R247" s="991">
        <v>0.0</v>
      </c>
      <c r="S247" s="259" t="s">
        <v>5905</v>
      </c>
      <c r="T247" s="259" t="s">
        <v>3694</v>
      </c>
      <c r="U247" s="259" t="s">
        <v>3940</v>
      </c>
      <c r="V247" s="890" t="s">
        <v>5906</v>
      </c>
      <c r="W247" s="982"/>
      <c r="X247" s="982"/>
      <c r="Y247" s="982"/>
    </row>
    <row r="248">
      <c r="A248" s="982"/>
      <c r="B248" s="983" t="s">
        <v>2747</v>
      </c>
      <c r="C248" s="1029">
        <v>470344.0</v>
      </c>
      <c r="D248" s="1036"/>
      <c r="E248" s="1036"/>
      <c r="F248" s="1036"/>
      <c r="G248" s="261" t="s">
        <v>5907</v>
      </c>
      <c r="H248" s="261" t="s">
        <v>5908</v>
      </c>
      <c r="I248" s="986" t="s">
        <v>5909</v>
      </c>
      <c r="J248" s="261" t="s">
        <v>5910</v>
      </c>
      <c r="K248" s="261" t="s">
        <v>5911</v>
      </c>
      <c r="L248" s="1047">
        <f>3861.45*15</f>
        <v>57921.75</v>
      </c>
      <c r="M248" s="990">
        <v>45735.0</v>
      </c>
      <c r="N248" s="989" t="s">
        <v>5912</v>
      </c>
      <c r="O248" s="261" t="s">
        <v>3737</v>
      </c>
      <c r="P248" s="259" t="s">
        <v>5913</v>
      </c>
      <c r="Q248" s="1037">
        <v>45735.0</v>
      </c>
      <c r="R248" s="991">
        <v>0.0</v>
      </c>
      <c r="S248" s="259" t="s">
        <v>5914</v>
      </c>
      <c r="T248" s="259" t="s">
        <v>3694</v>
      </c>
      <c r="U248" s="259" t="s">
        <v>5421</v>
      </c>
      <c r="V248" s="890" t="s">
        <v>5915</v>
      </c>
      <c r="W248" s="982"/>
      <c r="X248" s="982"/>
      <c r="Y248" s="982"/>
    </row>
    <row r="249">
      <c r="A249" s="982"/>
      <c r="B249" s="382" t="s">
        <v>2747</v>
      </c>
      <c r="C249" s="1029">
        <v>470345.0</v>
      </c>
      <c r="D249" s="1036"/>
      <c r="E249" s="1036"/>
      <c r="F249" s="1036"/>
      <c r="G249" s="261" t="s">
        <v>5907</v>
      </c>
      <c r="H249" s="261" t="s">
        <v>5908</v>
      </c>
      <c r="I249" s="986" t="s">
        <v>5909</v>
      </c>
      <c r="J249" s="261" t="s">
        <v>5910</v>
      </c>
      <c r="K249" s="261" t="s">
        <v>2648</v>
      </c>
      <c r="L249" s="987">
        <v>3861.45</v>
      </c>
      <c r="M249" s="990">
        <v>45735.0</v>
      </c>
      <c r="N249" s="989" t="s">
        <v>5912</v>
      </c>
      <c r="O249" s="261" t="s">
        <v>3737</v>
      </c>
      <c r="P249" s="259" t="s">
        <v>2751</v>
      </c>
      <c r="Q249" s="1037">
        <v>45735.0</v>
      </c>
      <c r="R249" s="991">
        <v>0.0</v>
      </c>
      <c r="S249" s="259" t="s">
        <v>5916</v>
      </c>
      <c r="T249" s="259" t="s">
        <v>3694</v>
      </c>
      <c r="U249" s="259" t="s">
        <v>5421</v>
      </c>
      <c r="V249" s="890" t="s">
        <v>5915</v>
      </c>
      <c r="W249" s="982"/>
      <c r="X249" s="982"/>
      <c r="Y249" s="982"/>
    </row>
    <row r="250">
      <c r="A250" s="982"/>
      <c r="B250" s="983" t="s">
        <v>5917</v>
      </c>
      <c r="C250" s="1029">
        <v>470346.0</v>
      </c>
      <c r="D250" s="1036"/>
      <c r="E250" s="1036"/>
      <c r="F250" s="1036"/>
      <c r="G250" s="261" t="s">
        <v>5918</v>
      </c>
      <c r="H250" s="261" t="s">
        <v>5908</v>
      </c>
      <c r="I250" s="986" t="s">
        <v>5919</v>
      </c>
      <c r="J250" s="261" t="s">
        <v>5920</v>
      </c>
      <c r="K250" s="261" t="s">
        <v>2754</v>
      </c>
      <c r="L250" s="1047">
        <f>857.19*29</f>
        <v>24858.51</v>
      </c>
      <c r="M250" s="1030">
        <v>45735.0</v>
      </c>
      <c r="N250" s="989" t="s">
        <v>5921</v>
      </c>
      <c r="O250" s="261" t="s">
        <v>3584</v>
      </c>
      <c r="P250" s="259" t="s">
        <v>2755</v>
      </c>
      <c r="Q250" s="1046">
        <v>45735.0</v>
      </c>
      <c r="R250" s="991">
        <v>0.0</v>
      </c>
      <c r="S250" s="259" t="s">
        <v>5922</v>
      </c>
      <c r="T250" s="259" t="s">
        <v>3512</v>
      </c>
      <c r="U250" s="259" t="s">
        <v>5314</v>
      </c>
      <c r="V250" s="890" t="s">
        <v>5923</v>
      </c>
      <c r="W250" s="982"/>
      <c r="X250" s="982"/>
      <c r="Y250" s="982"/>
    </row>
    <row r="251">
      <c r="A251" s="982"/>
      <c r="B251" s="983" t="s">
        <v>5924</v>
      </c>
      <c r="C251" s="1029">
        <v>470347.0</v>
      </c>
      <c r="D251" s="1036"/>
      <c r="E251" s="1036"/>
      <c r="F251" s="1036"/>
      <c r="G251" s="261" t="s">
        <v>5918</v>
      </c>
      <c r="H251" s="261" t="s">
        <v>5423</v>
      </c>
      <c r="I251" s="986" t="s">
        <v>5925</v>
      </c>
      <c r="J251" s="261" t="s">
        <v>5920</v>
      </c>
      <c r="K251" s="261" t="s">
        <v>2619</v>
      </c>
      <c r="L251" s="1047">
        <f>857.19*2</f>
        <v>1714.38</v>
      </c>
      <c r="M251" s="1030">
        <v>45735.0</v>
      </c>
      <c r="N251" s="989" t="s">
        <v>5926</v>
      </c>
      <c r="O251" s="261" t="s">
        <v>3584</v>
      </c>
      <c r="P251" s="259" t="s">
        <v>2757</v>
      </c>
      <c r="Q251" s="1046">
        <v>45735.0</v>
      </c>
      <c r="R251" s="991">
        <v>0.0</v>
      </c>
      <c r="S251" s="259" t="s">
        <v>5927</v>
      </c>
      <c r="T251" s="259" t="s">
        <v>3512</v>
      </c>
      <c r="U251" s="259" t="s">
        <v>5421</v>
      </c>
      <c r="V251" s="890" t="s">
        <v>5923</v>
      </c>
      <c r="W251" s="982"/>
      <c r="X251" s="982"/>
      <c r="Y251" s="982"/>
    </row>
    <row r="252">
      <c r="A252" s="1075"/>
      <c r="B252" s="1076">
        <v>16844.0</v>
      </c>
      <c r="C252" s="1077">
        <v>470348.0</v>
      </c>
      <c r="D252" s="1078"/>
      <c r="E252" s="1078"/>
      <c r="F252" s="1078"/>
      <c r="G252" s="1079" t="s">
        <v>5918</v>
      </c>
      <c r="H252" s="1079" t="s">
        <v>5928</v>
      </c>
      <c r="I252" s="1080" t="s">
        <v>5929</v>
      </c>
      <c r="J252" s="1079" t="s">
        <v>5910</v>
      </c>
      <c r="K252" s="1079" t="s">
        <v>2759</v>
      </c>
      <c r="L252" s="1081">
        <f>857.19*7</f>
        <v>6000.33</v>
      </c>
      <c r="M252" s="1082">
        <v>45735.0</v>
      </c>
      <c r="N252" s="1083" t="s">
        <v>5930</v>
      </c>
      <c r="O252" s="1079" t="s">
        <v>3584</v>
      </c>
      <c r="P252" s="1084" t="s">
        <v>2760</v>
      </c>
      <c r="Q252" s="1085">
        <v>45735.0</v>
      </c>
      <c r="R252" s="1086">
        <v>0.0</v>
      </c>
      <c r="S252" s="1084" t="s">
        <v>5931</v>
      </c>
      <c r="T252" s="1084" t="s">
        <v>3512</v>
      </c>
      <c r="U252" s="1084" t="s">
        <v>5421</v>
      </c>
      <c r="V252" s="890" t="s">
        <v>5923</v>
      </c>
      <c r="W252" s="1075"/>
      <c r="X252" s="1075"/>
      <c r="Y252" s="1075"/>
    </row>
    <row r="253">
      <c r="A253" s="982"/>
      <c r="B253" s="983" t="s">
        <v>2761</v>
      </c>
      <c r="C253" s="1029">
        <v>470349.0</v>
      </c>
      <c r="D253" s="1036"/>
      <c r="E253" s="1036"/>
      <c r="F253" s="1036"/>
      <c r="G253" s="261" t="s">
        <v>5918</v>
      </c>
      <c r="H253" s="261" t="s">
        <v>5932</v>
      </c>
      <c r="I253" s="986" t="s">
        <v>5933</v>
      </c>
      <c r="J253" s="261" t="s">
        <v>5920</v>
      </c>
      <c r="K253" s="261" t="s">
        <v>2762</v>
      </c>
      <c r="L253" s="1047">
        <f>857.19*6</f>
        <v>5143.14</v>
      </c>
      <c r="M253" s="1030">
        <v>45735.0</v>
      </c>
      <c r="N253" s="989" t="s">
        <v>5934</v>
      </c>
      <c r="O253" s="261" t="s">
        <v>3584</v>
      </c>
      <c r="P253" s="259" t="s">
        <v>2763</v>
      </c>
      <c r="Q253" s="1046">
        <v>45735.0</v>
      </c>
      <c r="R253" s="991">
        <v>0.0</v>
      </c>
      <c r="S253" s="259" t="s">
        <v>5935</v>
      </c>
      <c r="T253" s="259" t="s">
        <v>3512</v>
      </c>
      <c r="U253" s="259" t="s">
        <v>5314</v>
      </c>
      <c r="V253" s="890" t="s">
        <v>5923</v>
      </c>
      <c r="W253" s="982"/>
      <c r="X253" s="982"/>
      <c r="Y253" s="982"/>
    </row>
    <row r="254">
      <c r="A254" s="982"/>
      <c r="B254" s="983">
        <v>16288.0</v>
      </c>
      <c r="C254" s="1029">
        <v>470350.0</v>
      </c>
      <c r="D254" s="985" t="s">
        <v>2764</v>
      </c>
      <c r="E254" s="985" t="s">
        <v>5936</v>
      </c>
      <c r="F254" s="985" t="s">
        <v>1571</v>
      </c>
      <c r="G254" s="262"/>
      <c r="H254" s="261" t="s">
        <v>5937</v>
      </c>
      <c r="I254" s="986">
        <v>3.0</v>
      </c>
      <c r="J254" s="261" t="s">
        <v>5938</v>
      </c>
      <c r="K254" s="261" t="s">
        <v>2124</v>
      </c>
      <c r="L254" s="987">
        <v>3861.45</v>
      </c>
      <c r="M254" s="990">
        <v>45735.0</v>
      </c>
      <c r="N254" s="989" t="s">
        <v>5939</v>
      </c>
      <c r="O254" s="261" t="s">
        <v>3737</v>
      </c>
      <c r="P254" s="259" t="s">
        <v>2766</v>
      </c>
      <c r="Q254" s="1037">
        <v>45735.0</v>
      </c>
      <c r="R254" s="991">
        <v>0.0</v>
      </c>
      <c r="S254" s="259" t="s">
        <v>5940</v>
      </c>
      <c r="T254" s="259" t="s">
        <v>3694</v>
      </c>
      <c r="U254" s="259" t="s">
        <v>5941</v>
      </c>
      <c r="V254" s="890" t="s">
        <v>5942</v>
      </c>
      <c r="W254" s="982"/>
      <c r="X254" s="982"/>
      <c r="Y254" s="982"/>
    </row>
    <row r="255">
      <c r="A255" s="994"/>
      <c r="B255" s="1038"/>
      <c r="C255" s="1039">
        <v>470351.0</v>
      </c>
      <c r="D255" s="1040"/>
      <c r="E255" s="1040"/>
      <c r="F255" s="1040"/>
      <c r="G255" s="255"/>
      <c r="H255" s="255"/>
      <c r="I255" s="1041"/>
      <c r="J255" s="255"/>
      <c r="K255" s="255"/>
      <c r="L255" s="1042"/>
      <c r="M255" s="255"/>
      <c r="N255" s="1043"/>
      <c r="O255" s="255"/>
      <c r="P255" s="1044"/>
      <c r="Q255" s="1044"/>
      <c r="R255" s="1045"/>
      <c r="S255" s="1044"/>
      <c r="T255" s="1044"/>
      <c r="U255" s="1044"/>
      <c r="V255" s="891"/>
      <c r="W255" s="994"/>
      <c r="X255" s="994"/>
      <c r="Y255" s="994"/>
    </row>
    <row r="256">
      <c r="A256" s="994"/>
      <c r="B256" s="1038"/>
      <c r="C256" s="1039">
        <v>470352.0</v>
      </c>
      <c r="D256" s="1040"/>
      <c r="E256" s="1040"/>
      <c r="F256" s="1040"/>
      <c r="G256" s="255"/>
      <c r="H256" s="255"/>
      <c r="I256" s="1041"/>
      <c r="J256" s="255"/>
      <c r="K256" s="255"/>
      <c r="L256" s="1042"/>
      <c r="M256" s="255"/>
      <c r="N256" s="1043"/>
      <c r="O256" s="255"/>
      <c r="P256" s="1044"/>
      <c r="Q256" s="1044"/>
      <c r="R256" s="1045"/>
      <c r="S256" s="1044"/>
      <c r="T256" s="1044"/>
      <c r="U256" s="1044"/>
      <c r="V256" s="891"/>
      <c r="W256" s="994"/>
      <c r="X256" s="994"/>
      <c r="Y256" s="994"/>
    </row>
    <row r="257">
      <c r="A257" s="994"/>
      <c r="B257" s="1038"/>
      <c r="C257" s="1039">
        <v>470353.0</v>
      </c>
      <c r="D257" s="1040"/>
      <c r="E257" s="1040"/>
      <c r="F257" s="1040"/>
      <c r="G257" s="255"/>
      <c r="H257" s="255"/>
      <c r="I257" s="1041"/>
      <c r="J257" s="255"/>
      <c r="K257" s="255"/>
      <c r="L257" s="1042"/>
      <c r="M257" s="255"/>
      <c r="N257" s="1043"/>
      <c r="O257" s="255"/>
      <c r="P257" s="1044"/>
      <c r="Q257" s="1044"/>
      <c r="R257" s="1045"/>
      <c r="S257" s="1044"/>
      <c r="T257" s="1044"/>
      <c r="U257" s="1044"/>
      <c r="V257" s="891"/>
      <c r="W257" s="994"/>
      <c r="X257" s="994"/>
      <c r="Y257" s="994"/>
    </row>
    <row r="258">
      <c r="A258" s="994"/>
      <c r="B258" s="1038"/>
      <c r="C258" s="1039">
        <v>470354.0</v>
      </c>
      <c r="D258" s="1040"/>
      <c r="E258" s="1040"/>
      <c r="F258" s="1040"/>
      <c r="G258" s="255"/>
      <c r="H258" s="255"/>
      <c r="I258" s="1041"/>
      <c r="J258" s="255"/>
      <c r="K258" s="255"/>
      <c r="L258" s="1042"/>
      <c r="M258" s="255"/>
      <c r="N258" s="1043"/>
      <c r="O258" s="255"/>
      <c r="P258" s="1044"/>
      <c r="Q258" s="1044"/>
      <c r="R258" s="1045"/>
      <c r="S258" s="1044"/>
      <c r="T258" s="1044"/>
      <c r="U258" s="1044"/>
      <c r="V258" s="891"/>
      <c r="W258" s="994"/>
      <c r="X258" s="994"/>
      <c r="Y258" s="994"/>
    </row>
    <row r="259">
      <c r="A259" s="994"/>
      <c r="B259" s="1038"/>
      <c r="C259" s="1039">
        <v>470355.0</v>
      </c>
      <c r="D259" s="1040"/>
      <c r="E259" s="1040"/>
      <c r="F259" s="1040"/>
      <c r="G259" s="255"/>
      <c r="H259" s="255"/>
      <c r="I259" s="1041"/>
      <c r="J259" s="255"/>
      <c r="K259" s="255"/>
      <c r="L259" s="1042"/>
      <c r="M259" s="255"/>
      <c r="N259" s="1043"/>
      <c r="O259" s="255"/>
      <c r="P259" s="1044"/>
      <c r="Q259" s="1044"/>
      <c r="R259" s="1045"/>
      <c r="S259" s="1044"/>
      <c r="T259" s="1044"/>
      <c r="U259" s="1044"/>
      <c r="V259" s="891"/>
      <c r="W259" s="994"/>
      <c r="X259" s="994"/>
      <c r="Y259" s="994"/>
    </row>
    <row r="260">
      <c r="A260" s="994"/>
      <c r="B260" s="1038"/>
      <c r="C260" s="1039">
        <v>470356.0</v>
      </c>
      <c r="D260" s="1040"/>
      <c r="E260" s="1040"/>
      <c r="F260" s="1040"/>
      <c r="G260" s="255"/>
      <c r="H260" s="255"/>
      <c r="I260" s="1041"/>
      <c r="J260" s="255"/>
      <c r="K260" s="255"/>
      <c r="L260" s="1042"/>
      <c r="M260" s="255"/>
      <c r="N260" s="1043"/>
      <c r="O260" s="255"/>
      <c r="P260" s="1044"/>
      <c r="Q260" s="1044"/>
      <c r="R260" s="1045"/>
      <c r="S260" s="1044"/>
      <c r="T260" s="1044"/>
      <c r="U260" s="1044"/>
      <c r="V260" s="891"/>
      <c r="W260" s="994"/>
      <c r="X260" s="994"/>
      <c r="Y260" s="994"/>
    </row>
    <row r="261">
      <c r="A261" s="994"/>
      <c r="B261" s="1038"/>
      <c r="C261" s="1039">
        <v>470357.0</v>
      </c>
      <c r="D261" s="1040"/>
      <c r="E261" s="1040"/>
      <c r="F261" s="1040"/>
      <c r="G261" s="255"/>
      <c r="H261" s="255"/>
      <c r="I261" s="1041"/>
      <c r="J261" s="255"/>
      <c r="K261" s="255"/>
      <c r="L261" s="1042"/>
      <c r="M261" s="255"/>
      <c r="N261" s="1043"/>
      <c r="O261" s="255"/>
      <c r="P261" s="1044"/>
      <c r="Q261" s="1044"/>
      <c r="R261" s="1045"/>
      <c r="S261" s="1044"/>
      <c r="T261" s="1044"/>
      <c r="U261" s="1044"/>
      <c r="V261" s="891"/>
      <c r="W261" s="994"/>
      <c r="X261" s="994"/>
      <c r="Y261" s="994"/>
    </row>
    <row r="262">
      <c r="A262" s="994"/>
      <c r="B262" s="1038"/>
      <c r="C262" s="1039">
        <v>470358.0</v>
      </c>
      <c r="D262" s="1040"/>
      <c r="E262" s="1040"/>
      <c r="F262" s="1040"/>
      <c r="G262" s="255"/>
      <c r="H262" s="255"/>
      <c r="I262" s="1041"/>
      <c r="J262" s="255"/>
      <c r="K262" s="255"/>
      <c r="L262" s="1042"/>
      <c r="M262" s="255"/>
      <c r="N262" s="1043"/>
      <c r="O262" s="255"/>
      <c r="P262" s="1044"/>
      <c r="Q262" s="1044"/>
      <c r="R262" s="1045"/>
      <c r="S262" s="1044"/>
      <c r="T262" s="1044"/>
      <c r="U262" s="1044"/>
      <c r="V262" s="891"/>
      <c r="W262" s="994"/>
      <c r="X262" s="994"/>
      <c r="Y262" s="994"/>
    </row>
    <row r="263">
      <c r="A263" s="994"/>
      <c r="B263" s="1038"/>
      <c r="C263" s="1039">
        <v>470359.0</v>
      </c>
      <c r="D263" s="1040"/>
      <c r="E263" s="1040"/>
      <c r="F263" s="1040"/>
      <c r="G263" s="255"/>
      <c r="H263" s="255"/>
      <c r="I263" s="1041"/>
      <c r="J263" s="255"/>
      <c r="K263" s="255"/>
      <c r="L263" s="1042"/>
      <c r="M263" s="255"/>
      <c r="N263" s="1043"/>
      <c r="O263" s="255"/>
      <c r="P263" s="1044"/>
      <c r="Q263" s="1044"/>
      <c r="R263" s="1045"/>
      <c r="S263" s="1044"/>
      <c r="T263" s="1044"/>
      <c r="U263" s="1044"/>
      <c r="V263" s="891"/>
      <c r="W263" s="994"/>
      <c r="X263" s="994"/>
      <c r="Y263" s="994"/>
    </row>
    <row r="264">
      <c r="A264" s="994"/>
      <c r="B264" s="1038"/>
      <c r="C264" s="1039">
        <v>470360.0</v>
      </c>
      <c r="D264" s="1040"/>
      <c r="E264" s="1040"/>
      <c r="F264" s="1040"/>
      <c r="G264" s="255"/>
      <c r="H264" s="255"/>
      <c r="I264" s="1041"/>
      <c r="J264" s="255"/>
      <c r="K264" s="255"/>
      <c r="L264" s="1042"/>
      <c r="M264" s="255"/>
      <c r="N264" s="1043"/>
      <c r="O264" s="255"/>
      <c r="P264" s="1044"/>
      <c r="Q264" s="1044"/>
      <c r="R264" s="1045"/>
      <c r="S264" s="1044"/>
      <c r="T264" s="1044"/>
      <c r="U264" s="1044"/>
      <c r="V264" s="891"/>
      <c r="W264" s="994"/>
      <c r="X264" s="994"/>
      <c r="Y264" s="994"/>
    </row>
    <row r="265">
      <c r="A265" s="994"/>
      <c r="B265" s="1038"/>
      <c r="C265" s="1039">
        <v>470361.0</v>
      </c>
      <c r="D265" s="1040"/>
      <c r="E265" s="1040"/>
      <c r="F265" s="1040"/>
      <c r="G265" s="255"/>
      <c r="H265" s="255"/>
      <c r="I265" s="1041"/>
      <c r="J265" s="255"/>
      <c r="K265" s="255"/>
      <c r="L265" s="1042"/>
      <c r="M265" s="255"/>
      <c r="N265" s="1043"/>
      <c r="O265" s="255"/>
      <c r="P265" s="1044"/>
      <c r="Q265" s="1044"/>
      <c r="R265" s="1045"/>
      <c r="S265" s="1044"/>
      <c r="T265" s="1044"/>
      <c r="U265" s="1044"/>
      <c r="V265" s="891"/>
      <c r="W265" s="994"/>
      <c r="X265" s="994"/>
      <c r="Y265" s="994"/>
    </row>
    <row r="266">
      <c r="A266" s="994"/>
      <c r="B266" s="1038"/>
      <c r="C266" s="1039">
        <v>470362.0</v>
      </c>
      <c r="D266" s="1040"/>
      <c r="E266" s="1040"/>
      <c r="F266" s="1040"/>
      <c r="G266" s="255"/>
      <c r="H266" s="255"/>
      <c r="I266" s="1041"/>
      <c r="J266" s="255"/>
      <c r="K266" s="255"/>
      <c r="L266" s="1042"/>
      <c r="M266" s="255"/>
      <c r="N266" s="1043"/>
      <c r="O266" s="255"/>
      <c r="P266" s="1044"/>
      <c r="Q266" s="1044"/>
      <c r="R266" s="1045"/>
      <c r="S266" s="1044"/>
      <c r="T266" s="1044"/>
      <c r="U266" s="1044"/>
      <c r="V266" s="891"/>
      <c r="W266" s="994"/>
      <c r="X266" s="994"/>
      <c r="Y266" s="994"/>
    </row>
    <row r="267">
      <c r="A267" s="994"/>
      <c r="B267" s="1038"/>
      <c r="C267" s="1039">
        <v>470363.0</v>
      </c>
      <c r="D267" s="1040"/>
      <c r="E267" s="1040"/>
      <c r="F267" s="1040"/>
      <c r="G267" s="255"/>
      <c r="H267" s="255"/>
      <c r="I267" s="1041"/>
      <c r="J267" s="255"/>
      <c r="K267" s="255"/>
      <c r="L267" s="1042"/>
      <c r="M267" s="255"/>
      <c r="N267" s="1043"/>
      <c r="O267" s="255"/>
      <c r="P267" s="1044"/>
      <c r="Q267" s="1044"/>
      <c r="R267" s="1045"/>
      <c r="S267" s="1044"/>
      <c r="T267" s="1044"/>
      <c r="U267" s="1044"/>
      <c r="V267" s="891"/>
      <c r="W267" s="994"/>
      <c r="X267" s="994"/>
      <c r="Y267" s="994"/>
    </row>
    <row r="268">
      <c r="A268" s="994"/>
      <c r="B268" s="1038"/>
      <c r="C268" s="1039">
        <v>470364.0</v>
      </c>
      <c r="D268" s="1040"/>
      <c r="E268" s="1040"/>
      <c r="F268" s="1040"/>
      <c r="G268" s="255"/>
      <c r="H268" s="255"/>
      <c r="I268" s="1041"/>
      <c r="J268" s="255"/>
      <c r="K268" s="255"/>
      <c r="L268" s="1042"/>
      <c r="M268" s="255"/>
      <c r="N268" s="1043"/>
      <c r="O268" s="255"/>
      <c r="P268" s="1044"/>
      <c r="Q268" s="1044"/>
      <c r="R268" s="1045"/>
      <c r="S268" s="1044"/>
      <c r="T268" s="1044"/>
      <c r="U268" s="1044"/>
      <c r="V268" s="891"/>
      <c r="W268" s="994"/>
      <c r="X268" s="994"/>
      <c r="Y268" s="994"/>
    </row>
    <row r="269">
      <c r="A269" s="994"/>
      <c r="B269" s="1038"/>
      <c r="C269" s="1039">
        <v>470365.0</v>
      </c>
      <c r="D269" s="1040"/>
      <c r="E269" s="1040"/>
      <c r="F269" s="1040"/>
      <c r="G269" s="255"/>
      <c r="H269" s="255"/>
      <c r="I269" s="1041"/>
      <c r="J269" s="255"/>
      <c r="K269" s="255"/>
      <c r="L269" s="1042"/>
      <c r="M269" s="255"/>
      <c r="N269" s="1043"/>
      <c r="O269" s="255"/>
      <c r="P269" s="1044"/>
      <c r="Q269" s="1044"/>
      <c r="R269" s="1045"/>
      <c r="S269" s="1044"/>
      <c r="T269" s="1044"/>
      <c r="U269" s="1044"/>
      <c r="V269" s="891"/>
      <c r="W269" s="994"/>
      <c r="X269" s="994"/>
      <c r="Y269" s="994"/>
    </row>
    <row r="270">
      <c r="A270" s="994"/>
      <c r="B270" s="1038"/>
      <c r="C270" s="1039">
        <v>470366.0</v>
      </c>
      <c r="D270" s="1040"/>
      <c r="E270" s="1040"/>
      <c r="F270" s="1040"/>
      <c r="G270" s="255"/>
      <c r="H270" s="255"/>
      <c r="I270" s="1041"/>
      <c r="J270" s="255"/>
      <c r="K270" s="255"/>
      <c r="L270" s="1042"/>
      <c r="M270" s="255"/>
      <c r="N270" s="1043"/>
      <c r="O270" s="255"/>
      <c r="P270" s="1044"/>
      <c r="Q270" s="1044"/>
      <c r="R270" s="1045"/>
      <c r="S270" s="1044"/>
      <c r="T270" s="1044"/>
      <c r="U270" s="1044"/>
      <c r="V270" s="891"/>
      <c r="W270" s="994"/>
      <c r="X270" s="994"/>
      <c r="Y270" s="994"/>
    </row>
    <row r="271">
      <c r="A271" s="994"/>
      <c r="B271" s="1038"/>
      <c r="C271" s="1039">
        <v>470367.0</v>
      </c>
      <c r="D271" s="1040"/>
      <c r="E271" s="1040"/>
      <c r="F271" s="1040"/>
      <c r="G271" s="255"/>
      <c r="H271" s="255"/>
      <c r="I271" s="1041"/>
      <c r="J271" s="255"/>
      <c r="K271" s="255"/>
      <c r="L271" s="1042"/>
      <c r="M271" s="255"/>
      <c r="N271" s="1043"/>
      <c r="O271" s="255"/>
      <c r="P271" s="1044"/>
      <c r="Q271" s="1044"/>
      <c r="R271" s="1045"/>
      <c r="S271" s="1044"/>
      <c r="T271" s="1044"/>
      <c r="U271" s="1044"/>
      <c r="V271" s="891"/>
      <c r="W271" s="994"/>
      <c r="X271" s="994"/>
      <c r="Y271" s="994"/>
    </row>
    <row r="272">
      <c r="A272" s="994"/>
      <c r="B272" s="1038"/>
      <c r="C272" s="1039">
        <v>470368.0</v>
      </c>
      <c r="D272" s="1040"/>
      <c r="E272" s="1040"/>
      <c r="F272" s="1040"/>
      <c r="G272" s="255"/>
      <c r="H272" s="255"/>
      <c r="I272" s="1041"/>
      <c r="J272" s="255"/>
      <c r="K272" s="255"/>
      <c r="L272" s="1042"/>
      <c r="M272" s="255"/>
      <c r="N272" s="1043"/>
      <c r="O272" s="255"/>
      <c r="P272" s="1044"/>
      <c r="Q272" s="1044"/>
      <c r="R272" s="1045"/>
      <c r="S272" s="1044"/>
      <c r="T272" s="1044"/>
      <c r="U272" s="1044"/>
      <c r="V272" s="891"/>
      <c r="W272" s="994"/>
      <c r="X272" s="994"/>
      <c r="Y272" s="994"/>
    </row>
    <row r="273">
      <c r="A273" s="994"/>
      <c r="B273" s="1038"/>
      <c r="C273" s="1039">
        <v>470369.0</v>
      </c>
      <c r="D273" s="1040"/>
      <c r="E273" s="1040"/>
      <c r="F273" s="1040"/>
      <c r="G273" s="255"/>
      <c r="H273" s="255"/>
      <c r="I273" s="1041"/>
      <c r="J273" s="255"/>
      <c r="K273" s="255"/>
      <c r="L273" s="1042"/>
      <c r="M273" s="255"/>
      <c r="N273" s="1043"/>
      <c r="O273" s="255"/>
      <c r="P273" s="1044"/>
      <c r="Q273" s="1044"/>
      <c r="R273" s="1045"/>
      <c r="S273" s="1044"/>
      <c r="T273" s="1044"/>
      <c r="U273" s="1044"/>
      <c r="V273" s="891"/>
      <c r="W273" s="994"/>
      <c r="X273" s="994"/>
      <c r="Y273" s="994"/>
    </row>
    <row r="274">
      <c r="A274" s="994"/>
      <c r="B274" s="1038"/>
      <c r="C274" s="1039">
        <v>470370.0</v>
      </c>
      <c r="D274" s="1040"/>
      <c r="E274" s="1040"/>
      <c r="F274" s="1040"/>
      <c r="G274" s="255"/>
      <c r="H274" s="255"/>
      <c r="I274" s="1041"/>
      <c r="J274" s="255"/>
      <c r="K274" s="255"/>
      <c r="L274" s="1042"/>
      <c r="M274" s="255"/>
      <c r="N274" s="1043"/>
      <c r="O274" s="255"/>
      <c r="P274" s="1044"/>
      <c r="Q274" s="1044"/>
      <c r="R274" s="1045"/>
      <c r="S274" s="1044"/>
      <c r="T274" s="1044"/>
      <c r="U274" s="1044"/>
      <c r="V274" s="891"/>
      <c r="W274" s="994"/>
      <c r="X274" s="994"/>
      <c r="Y274" s="994"/>
    </row>
    <row r="275">
      <c r="A275" s="994"/>
      <c r="B275" s="1038"/>
      <c r="C275" s="1039">
        <v>470371.0</v>
      </c>
      <c r="D275" s="1040"/>
      <c r="E275" s="1040"/>
      <c r="F275" s="1040"/>
      <c r="G275" s="255"/>
      <c r="H275" s="255"/>
      <c r="I275" s="1041"/>
      <c r="J275" s="255"/>
      <c r="K275" s="255"/>
      <c r="L275" s="1042"/>
      <c r="M275" s="255"/>
      <c r="N275" s="1043"/>
      <c r="O275" s="255"/>
      <c r="P275" s="1044"/>
      <c r="Q275" s="1044"/>
      <c r="R275" s="1045"/>
      <c r="S275" s="1044"/>
      <c r="T275" s="1044"/>
      <c r="U275" s="1044"/>
      <c r="V275" s="891"/>
      <c r="W275" s="994"/>
      <c r="X275" s="994"/>
      <c r="Y275" s="994"/>
    </row>
    <row r="276">
      <c r="A276" s="994"/>
      <c r="B276" s="1038"/>
      <c r="C276" s="1039">
        <v>470372.0</v>
      </c>
      <c r="D276" s="1040"/>
      <c r="E276" s="1040"/>
      <c r="F276" s="1040"/>
      <c r="G276" s="255"/>
      <c r="H276" s="255"/>
      <c r="I276" s="1041"/>
      <c r="J276" s="255"/>
      <c r="K276" s="255"/>
      <c r="L276" s="1042"/>
      <c r="M276" s="255"/>
      <c r="N276" s="1043"/>
      <c r="O276" s="255"/>
      <c r="P276" s="1044"/>
      <c r="Q276" s="1044"/>
      <c r="R276" s="1045"/>
      <c r="S276" s="1044"/>
      <c r="T276" s="1044"/>
      <c r="U276" s="1044"/>
      <c r="V276" s="891"/>
      <c r="W276" s="994"/>
      <c r="X276" s="994"/>
      <c r="Y276" s="994"/>
    </row>
    <row r="277">
      <c r="A277" s="994"/>
      <c r="B277" s="1038"/>
      <c r="C277" s="1039">
        <v>470373.0</v>
      </c>
      <c r="D277" s="1040"/>
      <c r="E277" s="1040"/>
      <c r="F277" s="1040"/>
      <c r="G277" s="255"/>
      <c r="H277" s="255"/>
      <c r="I277" s="1041"/>
      <c r="J277" s="255"/>
      <c r="K277" s="255"/>
      <c r="L277" s="1042"/>
      <c r="M277" s="255"/>
      <c r="N277" s="1043"/>
      <c r="O277" s="255"/>
      <c r="P277" s="1044"/>
      <c r="Q277" s="1044"/>
      <c r="R277" s="1045"/>
      <c r="S277" s="1044"/>
      <c r="T277" s="1044"/>
      <c r="U277" s="1044"/>
      <c r="V277" s="891"/>
      <c r="W277" s="994"/>
      <c r="X277" s="994"/>
      <c r="Y277" s="994"/>
    </row>
    <row r="278">
      <c r="A278" s="994"/>
      <c r="B278" s="1038"/>
      <c r="C278" s="1039">
        <v>470374.0</v>
      </c>
      <c r="D278" s="1040"/>
      <c r="E278" s="1040"/>
      <c r="F278" s="1040"/>
      <c r="G278" s="255"/>
      <c r="H278" s="255"/>
      <c r="I278" s="1041"/>
      <c r="J278" s="255"/>
      <c r="K278" s="255"/>
      <c r="L278" s="1042"/>
      <c r="M278" s="255"/>
      <c r="N278" s="1043"/>
      <c r="O278" s="255"/>
      <c r="P278" s="1044"/>
      <c r="Q278" s="1044"/>
      <c r="R278" s="1045"/>
      <c r="S278" s="1044"/>
      <c r="T278" s="1044"/>
      <c r="U278" s="1044"/>
      <c r="V278" s="891"/>
      <c r="W278" s="994"/>
      <c r="X278" s="994"/>
      <c r="Y278" s="994"/>
    </row>
    <row r="279">
      <c r="A279" s="994"/>
      <c r="B279" s="1038"/>
      <c r="C279" s="1039">
        <v>470375.0</v>
      </c>
      <c r="D279" s="1040"/>
      <c r="E279" s="1040"/>
      <c r="F279" s="1040"/>
      <c r="G279" s="255"/>
      <c r="H279" s="255"/>
      <c r="I279" s="1041"/>
      <c r="J279" s="255"/>
      <c r="K279" s="255"/>
      <c r="L279" s="1042"/>
      <c r="M279" s="255"/>
      <c r="N279" s="1043"/>
      <c r="O279" s="255"/>
      <c r="P279" s="1044"/>
      <c r="Q279" s="1044"/>
      <c r="R279" s="1045"/>
      <c r="S279" s="1044"/>
      <c r="T279" s="1044"/>
      <c r="U279" s="1044"/>
      <c r="V279" s="891"/>
      <c r="W279" s="994"/>
      <c r="X279" s="994"/>
      <c r="Y279" s="994"/>
    </row>
    <row r="280">
      <c r="A280" s="994"/>
      <c r="B280" s="1038"/>
      <c r="C280" s="1039">
        <v>470376.0</v>
      </c>
      <c r="D280" s="1040"/>
      <c r="E280" s="1040"/>
      <c r="F280" s="1040"/>
      <c r="G280" s="255"/>
      <c r="H280" s="255"/>
      <c r="I280" s="1041"/>
      <c r="J280" s="255"/>
      <c r="K280" s="255"/>
      <c r="L280" s="1042"/>
      <c r="M280" s="255"/>
      <c r="N280" s="1043"/>
      <c r="O280" s="255"/>
      <c r="P280" s="1044"/>
      <c r="Q280" s="1044"/>
      <c r="R280" s="1045"/>
      <c r="S280" s="1044"/>
      <c r="T280" s="1044"/>
      <c r="U280" s="1044"/>
      <c r="V280" s="891"/>
      <c r="W280" s="994"/>
      <c r="X280" s="994"/>
      <c r="Y280" s="994"/>
    </row>
    <row r="281">
      <c r="A281" s="994"/>
      <c r="B281" s="1038"/>
      <c r="C281" s="1039">
        <v>470377.0</v>
      </c>
      <c r="D281" s="1040"/>
      <c r="E281" s="1040"/>
      <c r="F281" s="1040"/>
      <c r="G281" s="255"/>
      <c r="H281" s="255"/>
      <c r="I281" s="1041"/>
      <c r="J281" s="255"/>
      <c r="K281" s="255"/>
      <c r="L281" s="1042"/>
      <c r="M281" s="255"/>
      <c r="N281" s="1043"/>
      <c r="O281" s="255"/>
      <c r="P281" s="1044"/>
      <c r="Q281" s="1044"/>
      <c r="R281" s="1045"/>
      <c r="S281" s="1044"/>
      <c r="T281" s="1044"/>
      <c r="U281" s="1044"/>
      <c r="V281" s="891"/>
      <c r="W281" s="994"/>
      <c r="X281" s="994"/>
      <c r="Y281" s="994"/>
    </row>
    <row r="282">
      <c r="A282" s="994"/>
      <c r="B282" s="1038"/>
      <c r="C282" s="1039">
        <v>470378.0</v>
      </c>
      <c r="D282" s="1040"/>
      <c r="E282" s="1040"/>
      <c r="F282" s="1040"/>
      <c r="G282" s="255"/>
      <c r="H282" s="255"/>
      <c r="I282" s="1041"/>
      <c r="J282" s="255"/>
      <c r="K282" s="255"/>
      <c r="L282" s="1042"/>
      <c r="M282" s="255"/>
      <c r="N282" s="1043"/>
      <c r="O282" s="255"/>
      <c r="P282" s="1044"/>
      <c r="Q282" s="1044"/>
      <c r="R282" s="1045"/>
      <c r="S282" s="1044"/>
      <c r="T282" s="1044"/>
      <c r="U282" s="1044"/>
      <c r="V282" s="891"/>
      <c r="W282" s="994"/>
      <c r="X282" s="994"/>
      <c r="Y282" s="994"/>
    </row>
    <row r="283">
      <c r="A283" s="994"/>
      <c r="B283" s="1038"/>
      <c r="C283" s="1039">
        <v>470379.0</v>
      </c>
      <c r="D283" s="1040"/>
      <c r="E283" s="1040"/>
      <c r="F283" s="1040"/>
      <c r="G283" s="255"/>
      <c r="H283" s="255"/>
      <c r="I283" s="1041"/>
      <c r="J283" s="255"/>
      <c r="K283" s="255"/>
      <c r="L283" s="1042"/>
      <c r="M283" s="255"/>
      <c r="N283" s="1043"/>
      <c r="O283" s="255"/>
      <c r="P283" s="1044"/>
      <c r="Q283" s="1044"/>
      <c r="R283" s="1045"/>
      <c r="S283" s="1044"/>
      <c r="T283" s="1044"/>
      <c r="U283" s="1044"/>
      <c r="V283" s="891"/>
      <c r="W283" s="994"/>
      <c r="X283" s="994"/>
      <c r="Y283" s="994"/>
    </row>
    <row r="284">
      <c r="A284" s="994"/>
      <c r="B284" s="1038"/>
      <c r="C284" s="1039">
        <v>470380.0</v>
      </c>
      <c r="D284" s="1040"/>
      <c r="E284" s="1040"/>
      <c r="F284" s="1040"/>
      <c r="G284" s="255"/>
      <c r="H284" s="255"/>
      <c r="I284" s="1041"/>
      <c r="J284" s="255"/>
      <c r="K284" s="255"/>
      <c r="L284" s="1042"/>
      <c r="M284" s="255"/>
      <c r="N284" s="1043"/>
      <c r="O284" s="255"/>
      <c r="P284" s="1044"/>
      <c r="Q284" s="1044"/>
      <c r="R284" s="1045"/>
      <c r="S284" s="1044"/>
      <c r="T284" s="1044"/>
      <c r="U284" s="1044"/>
      <c r="V284" s="891"/>
      <c r="W284" s="994"/>
      <c r="X284" s="994"/>
      <c r="Y284" s="994"/>
    </row>
    <row r="285">
      <c r="A285" s="994"/>
      <c r="B285" s="1038"/>
      <c r="C285" s="1039">
        <v>470381.0</v>
      </c>
      <c r="D285" s="1040"/>
      <c r="E285" s="1040"/>
      <c r="F285" s="1040"/>
      <c r="G285" s="255"/>
      <c r="H285" s="255"/>
      <c r="I285" s="1041"/>
      <c r="J285" s="255"/>
      <c r="K285" s="255"/>
      <c r="L285" s="1042"/>
      <c r="M285" s="255"/>
      <c r="N285" s="1043"/>
      <c r="O285" s="255"/>
      <c r="P285" s="1044"/>
      <c r="Q285" s="1044"/>
      <c r="R285" s="1045"/>
      <c r="S285" s="1044"/>
      <c r="T285" s="1044"/>
      <c r="U285" s="1044"/>
      <c r="V285" s="891"/>
      <c r="W285" s="994"/>
      <c r="X285" s="994"/>
      <c r="Y285" s="994"/>
    </row>
    <row r="286">
      <c r="A286" s="994"/>
      <c r="B286" s="1038"/>
      <c r="C286" s="1039">
        <v>470382.0</v>
      </c>
      <c r="D286" s="1040"/>
      <c r="E286" s="1040"/>
      <c r="F286" s="1040"/>
      <c r="G286" s="255"/>
      <c r="H286" s="255"/>
      <c r="I286" s="1041"/>
      <c r="J286" s="255"/>
      <c r="K286" s="255"/>
      <c r="L286" s="1042"/>
      <c r="M286" s="255"/>
      <c r="N286" s="1043"/>
      <c r="O286" s="255"/>
      <c r="P286" s="1044"/>
      <c r="Q286" s="1044"/>
      <c r="R286" s="1045"/>
      <c r="S286" s="1044"/>
      <c r="T286" s="1044"/>
      <c r="U286" s="1044"/>
      <c r="V286" s="891"/>
      <c r="W286" s="994"/>
      <c r="X286" s="994"/>
      <c r="Y286" s="994"/>
    </row>
    <row r="287">
      <c r="A287" s="994"/>
      <c r="B287" s="1038"/>
      <c r="C287" s="1039">
        <v>470383.0</v>
      </c>
      <c r="D287" s="1040"/>
      <c r="E287" s="1040"/>
      <c r="F287" s="1040"/>
      <c r="G287" s="255"/>
      <c r="H287" s="255"/>
      <c r="I287" s="1041"/>
      <c r="J287" s="255"/>
      <c r="K287" s="255"/>
      <c r="L287" s="1042"/>
      <c r="M287" s="255"/>
      <c r="N287" s="1043"/>
      <c r="O287" s="255"/>
      <c r="P287" s="1044"/>
      <c r="Q287" s="1044"/>
      <c r="R287" s="1045"/>
      <c r="S287" s="1044"/>
      <c r="T287" s="1044"/>
      <c r="U287" s="1044"/>
      <c r="V287" s="891"/>
      <c r="W287" s="994"/>
      <c r="X287" s="994"/>
      <c r="Y287" s="994"/>
    </row>
    <row r="288">
      <c r="A288" s="994"/>
      <c r="B288" s="1038"/>
      <c r="C288" s="1039">
        <v>470384.0</v>
      </c>
      <c r="D288" s="1040"/>
      <c r="E288" s="1040"/>
      <c r="F288" s="1040"/>
      <c r="G288" s="255"/>
      <c r="H288" s="255"/>
      <c r="I288" s="1041"/>
      <c r="J288" s="255"/>
      <c r="K288" s="255"/>
      <c r="L288" s="1042"/>
      <c r="M288" s="255"/>
      <c r="N288" s="1043"/>
      <c r="O288" s="255"/>
      <c r="P288" s="1044"/>
      <c r="Q288" s="1044"/>
      <c r="R288" s="1045"/>
      <c r="S288" s="1044"/>
      <c r="T288" s="1044"/>
      <c r="U288" s="1044"/>
      <c r="V288" s="891"/>
      <c r="W288" s="994"/>
      <c r="X288" s="994"/>
      <c r="Y288" s="994"/>
    </row>
    <row r="289">
      <c r="A289" s="994"/>
      <c r="B289" s="1038"/>
      <c r="C289" s="1039">
        <v>470385.0</v>
      </c>
      <c r="D289" s="1040"/>
      <c r="E289" s="1040"/>
      <c r="F289" s="1040"/>
      <c r="G289" s="255"/>
      <c r="H289" s="255"/>
      <c r="I289" s="1041"/>
      <c r="J289" s="255"/>
      <c r="K289" s="255"/>
      <c r="L289" s="1042"/>
      <c r="M289" s="255"/>
      <c r="N289" s="1043"/>
      <c r="O289" s="255"/>
      <c r="P289" s="1044"/>
      <c r="Q289" s="1044"/>
      <c r="R289" s="1045"/>
      <c r="S289" s="1044"/>
      <c r="T289" s="1044"/>
      <c r="U289" s="1044"/>
      <c r="V289" s="891"/>
      <c r="W289" s="994"/>
      <c r="X289" s="994"/>
      <c r="Y289" s="994"/>
    </row>
    <row r="290">
      <c r="A290" s="994"/>
      <c r="B290" s="1038"/>
      <c r="C290" s="1039">
        <v>470386.0</v>
      </c>
      <c r="D290" s="1040"/>
      <c r="E290" s="1040"/>
      <c r="F290" s="1040"/>
      <c r="G290" s="255"/>
      <c r="H290" s="255"/>
      <c r="I290" s="1041"/>
      <c r="J290" s="255"/>
      <c r="K290" s="255"/>
      <c r="L290" s="1042"/>
      <c r="M290" s="255"/>
      <c r="N290" s="1043"/>
      <c r="O290" s="255"/>
      <c r="P290" s="1044"/>
      <c r="Q290" s="1044"/>
      <c r="R290" s="1045"/>
      <c r="S290" s="1044"/>
      <c r="T290" s="1044"/>
      <c r="U290" s="1044"/>
      <c r="V290" s="891"/>
      <c r="W290" s="994"/>
      <c r="X290" s="994"/>
      <c r="Y290" s="994"/>
    </row>
    <row r="291">
      <c r="A291" s="994"/>
      <c r="B291" s="1038"/>
      <c r="C291" s="1039">
        <v>470387.0</v>
      </c>
      <c r="D291" s="1040"/>
      <c r="E291" s="1040"/>
      <c r="F291" s="1040"/>
      <c r="G291" s="255"/>
      <c r="H291" s="255"/>
      <c r="I291" s="1041"/>
      <c r="J291" s="255"/>
      <c r="K291" s="255"/>
      <c r="L291" s="1042"/>
      <c r="M291" s="255"/>
      <c r="N291" s="1043"/>
      <c r="O291" s="255"/>
      <c r="P291" s="1044"/>
      <c r="Q291" s="1044"/>
      <c r="R291" s="1045"/>
      <c r="S291" s="1044"/>
      <c r="T291" s="1044"/>
      <c r="U291" s="1044"/>
      <c r="V291" s="891"/>
      <c r="W291" s="994"/>
      <c r="X291" s="994"/>
      <c r="Y291" s="994"/>
    </row>
    <row r="292">
      <c r="A292" s="994"/>
      <c r="B292" s="1038"/>
      <c r="C292" s="1039">
        <v>470388.0</v>
      </c>
      <c r="D292" s="1040"/>
      <c r="E292" s="1040"/>
      <c r="F292" s="1040"/>
      <c r="G292" s="255"/>
      <c r="H292" s="255"/>
      <c r="I292" s="1041"/>
      <c r="J292" s="255"/>
      <c r="K292" s="255"/>
      <c r="L292" s="1042"/>
      <c r="M292" s="255"/>
      <c r="N292" s="1043"/>
      <c r="O292" s="255"/>
      <c r="P292" s="1044"/>
      <c r="Q292" s="1044"/>
      <c r="R292" s="1045"/>
      <c r="S292" s="1044"/>
      <c r="T292" s="1044"/>
      <c r="U292" s="1044"/>
      <c r="V292" s="891"/>
      <c r="W292" s="994"/>
      <c r="X292" s="994"/>
      <c r="Y292" s="994"/>
    </row>
    <row r="293">
      <c r="A293" s="994"/>
      <c r="B293" s="1038"/>
      <c r="C293" s="1039">
        <v>470389.0</v>
      </c>
      <c r="D293" s="1040"/>
      <c r="E293" s="1040"/>
      <c r="F293" s="1040"/>
      <c r="G293" s="255"/>
      <c r="H293" s="255"/>
      <c r="I293" s="1041"/>
      <c r="J293" s="255"/>
      <c r="K293" s="255"/>
      <c r="L293" s="1042"/>
      <c r="M293" s="255"/>
      <c r="N293" s="1043"/>
      <c r="O293" s="255"/>
      <c r="P293" s="1044"/>
      <c r="Q293" s="1044"/>
      <c r="R293" s="1045"/>
      <c r="S293" s="1044"/>
      <c r="T293" s="1044"/>
      <c r="U293" s="1044"/>
      <c r="V293" s="891"/>
      <c r="W293" s="994"/>
      <c r="X293" s="994"/>
      <c r="Y293" s="994"/>
    </row>
    <row r="294">
      <c r="A294" s="994"/>
      <c r="B294" s="1038"/>
      <c r="C294" s="1039">
        <v>470390.0</v>
      </c>
      <c r="D294" s="1040"/>
      <c r="E294" s="1040"/>
      <c r="F294" s="1040"/>
      <c r="G294" s="255"/>
      <c r="H294" s="255"/>
      <c r="I294" s="1041"/>
      <c r="J294" s="255"/>
      <c r="K294" s="255"/>
      <c r="L294" s="1042"/>
      <c r="M294" s="255"/>
      <c r="N294" s="1043"/>
      <c r="O294" s="255"/>
      <c r="P294" s="1044"/>
      <c r="Q294" s="1044"/>
      <c r="R294" s="1045"/>
      <c r="S294" s="1044"/>
      <c r="T294" s="1044"/>
      <c r="U294" s="1044"/>
      <c r="V294" s="891"/>
      <c r="W294" s="994"/>
      <c r="X294" s="994"/>
      <c r="Y294" s="994"/>
    </row>
    <row r="295">
      <c r="A295" s="994"/>
      <c r="B295" s="1038"/>
      <c r="C295" s="1039">
        <v>470391.0</v>
      </c>
      <c r="D295" s="1040"/>
      <c r="E295" s="1040"/>
      <c r="F295" s="1040"/>
      <c r="G295" s="255"/>
      <c r="H295" s="255"/>
      <c r="I295" s="1041"/>
      <c r="J295" s="255"/>
      <c r="K295" s="255"/>
      <c r="L295" s="1042"/>
      <c r="M295" s="255"/>
      <c r="N295" s="1043"/>
      <c r="O295" s="255"/>
      <c r="P295" s="1044"/>
      <c r="Q295" s="1044"/>
      <c r="R295" s="1045"/>
      <c r="S295" s="1044"/>
      <c r="T295" s="1044"/>
      <c r="U295" s="1044"/>
      <c r="V295" s="891"/>
      <c r="W295" s="994"/>
      <c r="X295" s="994"/>
      <c r="Y295" s="994"/>
    </row>
    <row r="296">
      <c r="A296" s="994"/>
      <c r="B296" s="1038"/>
      <c r="C296" s="1039">
        <v>470392.0</v>
      </c>
      <c r="D296" s="1040"/>
      <c r="E296" s="1040"/>
      <c r="F296" s="1040"/>
      <c r="G296" s="255"/>
      <c r="H296" s="255"/>
      <c r="I296" s="1041"/>
      <c r="J296" s="255"/>
      <c r="K296" s="255"/>
      <c r="L296" s="1042"/>
      <c r="M296" s="255"/>
      <c r="N296" s="1043"/>
      <c r="O296" s="255"/>
      <c r="P296" s="1044"/>
      <c r="Q296" s="1044"/>
      <c r="R296" s="1045"/>
      <c r="S296" s="1044"/>
      <c r="T296" s="1044"/>
      <c r="U296" s="1044"/>
      <c r="V296" s="891"/>
      <c r="W296" s="994"/>
      <c r="X296" s="994"/>
      <c r="Y296" s="994"/>
    </row>
    <row r="297">
      <c r="A297" s="994"/>
      <c r="B297" s="1038"/>
      <c r="C297" s="1039">
        <v>470393.0</v>
      </c>
      <c r="D297" s="1040"/>
      <c r="E297" s="1040"/>
      <c r="F297" s="1040"/>
      <c r="G297" s="255"/>
      <c r="H297" s="255"/>
      <c r="I297" s="1041"/>
      <c r="J297" s="255"/>
      <c r="K297" s="255"/>
      <c r="L297" s="1042"/>
      <c r="M297" s="255"/>
      <c r="N297" s="1043"/>
      <c r="O297" s="255"/>
      <c r="P297" s="1044"/>
      <c r="Q297" s="1044"/>
      <c r="R297" s="1045"/>
      <c r="S297" s="1044"/>
      <c r="T297" s="1044"/>
      <c r="U297" s="1044"/>
      <c r="V297" s="891"/>
      <c r="W297" s="994"/>
      <c r="X297" s="994"/>
      <c r="Y297" s="994"/>
    </row>
    <row r="298">
      <c r="A298" s="994"/>
      <c r="B298" s="1038"/>
      <c r="C298" s="1039">
        <v>470394.0</v>
      </c>
      <c r="D298" s="1040"/>
      <c r="E298" s="1040"/>
      <c r="F298" s="1040"/>
      <c r="G298" s="255"/>
      <c r="H298" s="255"/>
      <c r="I298" s="1041"/>
      <c r="J298" s="255"/>
      <c r="K298" s="255"/>
      <c r="L298" s="1042"/>
      <c r="M298" s="255"/>
      <c r="N298" s="1043"/>
      <c r="O298" s="255"/>
      <c r="P298" s="1044"/>
      <c r="Q298" s="1044"/>
      <c r="R298" s="1045"/>
      <c r="S298" s="1044"/>
      <c r="T298" s="1044"/>
      <c r="U298" s="1044"/>
      <c r="V298" s="891"/>
      <c r="W298" s="994"/>
      <c r="X298" s="994"/>
      <c r="Y298" s="994"/>
    </row>
    <row r="299">
      <c r="A299" s="994"/>
      <c r="B299" s="1038"/>
      <c r="C299" s="1087"/>
      <c r="D299" s="1040"/>
      <c r="E299" s="1040"/>
      <c r="F299" s="1040"/>
      <c r="G299" s="255"/>
      <c r="H299" s="255"/>
      <c r="I299" s="1041"/>
      <c r="J299" s="255"/>
      <c r="K299" s="255"/>
      <c r="L299" s="1042"/>
      <c r="M299" s="255"/>
      <c r="N299" s="1043"/>
      <c r="O299" s="255"/>
      <c r="P299" s="1044"/>
      <c r="Q299" s="1044"/>
      <c r="R299" s="1045"/>
      <c r="S299" s="1044"/>
      <c r="T299" s="1044"/>
      <c r="U299" s="1044"/>
      <c r="V299" s="891"/>
      <c r="W299" s="994"/>
      <c r="X299" s="994"/>
      <c r="Y299" s="994"/>
    </row>
    <row r="300">
      <c r="A300" s="994"/>
      <c r="B300" s="1038"/>
      <c r="C300" s="1087"/>
      <c r="D300" s="1040"/>
      <c r="E300" s="1040"/>
      <c r="F300" s="1040"/>
      <c r="G300" s="255"/>
      <c r="H300" s="255"/>
      <c r="I300" s="1041"/>
      <c r="J300" s="255"/>
      <c r="K300" s="255"/>
      <c r="L300" s="1042"/>
      <c r="M300" s="255"/>
      <c r="N300" s="1043"/>
      <c r="O300" s="255"/>
      <c r="P300" s="1044"/>
      <c r="Q300" s="1044"/>
      <c r="R300" s="1045"/>
      <c r="S300" s="1044"/>
      <c r="T300" s="1044"/>
      <c r="U300" s="1044"/>
      <c r="V300" s="891"/>
      <c r="W300" s="994"/>
      <c r="X300" s="994"/>
      <c r="Y300" s="994"/>
    </row>
    <row r="301">
      <c r="A301" s="994"/>
      <c r="B301" s="1088"/>
      <c r="C301" s="1089"/>
      <c r="D301" s="1090"/>
      <c r="E301" s="1091" t="s">
        <v>5943</v>
      </c>
      <c r="F301" s="106"/>
      <c r="G301" s="106"/>
      <c r="H301" s="107"/>
      <c r="I301" s="1090"/>
      <c r="J301" s="1090"/>
      <c r="K301" s="1090"/>
      <c r="L301" s="1092">
        <f>SUM(L4:L300)</f>
        <v>1158953.04</v>
      </c>
      <c r="M301" s="1090"/>
      <c r="N301" s="1093"/>
      <c r="O301" s="1090"/>
      <c r="P301" s="1090"/>
      <c r="Q301" s="1090"/>
      <c r="R301" s="1090"/>
      <c r="S301" s="1090"/>
      <c r="T301" s="1090"/>
      <c r="U301" s="1090"/>
      <c r="V301" s="891"/>
      <c r="W301" s="994"/>
      <c r="X301" s="994"/>
      <c r="Y301" s="994"/>
    </row>
    <row r="302">
      <c r="A302" s="994"/>
      <c r="B302" s="1094"/>
      <c r="C302" s="1095"/>
      <c r="D302" s="994"/>
      <c r="E302" s="1096"/>
      <c r="F302" s="1096"/>
      <c r="G302" s="1096"/>
      <c r="H302" s="1096"/>
      <c r="I302" s="994"/>
      <c r="J302" s="994"/>
      <c r="K302" s="994"/>
      <c r="L302" s="1097"/>
      <c r="M302" s="994"/>
      <c r="N302" s="1098"/>
      <c r="O302" s="994"/>
      <c r="P302" s="994"/>
      <c r="Q302" s="994"/>
      <c r="R302" s="994"/>
      <c r="S302" s="994"/>
      <c r="T302" s="994"/>
      <c r="U302" s="994"/>
      <c r="V302" s="891"/>
      <c r="W302" s="994"/>
      <c r="X302" s="994"/>
      <c r="Y302" s="994"/>
    </row>
    <row r="303">
      <c r="A303" s="994"/>
      <c r="B303" s="1094"/>
      <c r="C303" s="1095"/>
      <c r="D303" s="994"/>
      <c r="E303" s="1096"/>
      <c r="F303" s="1096"/>
      <c r="G303" s="1096"/>
      <c r="H303" s="1096"/>
      <c r="I303" s="994"/>
      <c r="J303" s="994"/>
      <c r="K303" s="994"/>
      <c r="L303" s="1097"/>
      <c r="M303" s="994"/>
      <c r="N303" s="1098"/>
      <c r="O303" s="994"/>
      <c r="P303" s="994"/>
      <c r="Q303" s="994"/>
      <c r="R303" s="994"/>
      <c r="S303" s="994"/>
      <c r="T303" s="994"/>
      <c r="U303" s="994"/>
      <c r="V303" s="891"/>
      <c r="W303" s="994"/>
      <c r="X303" s="994"/>
      <c r="Y303" s="994"/>
    </row>
    <row r="304">
      <c r="A304" s="994"/>
      <c r="B304" s="1094"/>
      <c r="C304" s="1095"/>
      <c r="D304" s="994"/>
      <c r="E304" s="1096"/>
      <c r="F304" s="1096"/>
      <c r="G304" s="1096"/>
      <c r="H304" s="1096"/>
      <c r="I304" s="994"/>
      <c r="J304" s="994"/>
      <c r="K304" s="994"/>
      <c r="L304" s="1097"/>
      <c r="M304" s="994"/>
      <c r="N304" s="1098"/>
      <c r="O304" s="994"/>
      <c r="P304" s="994"/>
      <c r="Q304" s="994"/>
      <c r="R304" s="994"/>
      <c r="S304" s="994"/>
      <c r="T304" s="994"/>
      <c r="U304" s="994"/>
      <c r="V304" s="891"/>
      <c r="W304" s="994"/>
      <c r="X304" s="994"/>
      <c r="Y304" s="994"/>
    </row>
    <row r="305">
      <c r="A305" s="994"/>
      <c r="B305" s="1094"/>
      <c r="C305" s="1095"/>
      <c r="D305" s="994"/>
      <c r="E305" s="1096"/>
      <c r="F305" s="1096"/>
      <c r="G305" s="1096"/>
      <c r="H305" s="1096"/>
      <c r="I305" s="994"/>
      <c r="J305" s="994"/>
      <c r="K305" s="994"/>
      <c r="L305" s="1097"/>
      <c r="M305" s="994"/>
      <c r="N305" s="1098"/>
      <c r="O305" s="994"/>
      <c r="P305" s="994"/>
      <c r="Q305" s="994"/>
      <c r="R305" s="994"/>
      <c r="S305" s="994"/>
      <c r="T305" s="994"/>
      <c r="U305" s="994"/>
      <c r="V305" s="891"/>
      <c r="W305" s="994"/>
      <c r="X305" s="994"/>
      <c r="Y305" s="994"/>
    </row>
    <row r="306">
      <c r="A306" s="994"/>
      <c r="B306" s="1094"/>
      <c r="C306" s="1095"/>
      <c r="D306" s="994"/>
      <c r="E306" s="1096"/>
      <c r="F306" s="1096"/>
      <c r="G306" s="1096"/>
      <c r="H306" s="1096"/>
      <c r="I306" s="994"/>
      <c r="J306" s="994"/>
      <c r="K306" s="994"/>
      <c r="L306" s="1097"/>
      <c r="M306" s="994"/>
      <c r="N306" s="1098"/>
      <c r="O306" s="994"/>
      <c r="P306" s="994"/>
      <c r="Q306" s="994"/>
      <c r="R306" s="994"/>
      <c r="S306" s="994"/>
      <c r="T306" s="994"/>
      <c r="U306" s="994"/>
      <c r="V306" s="891"/>
      <c r="W306" s="994"/>
      <c r="X306" s="994"/>
      <c r="Y306" s="994"/>
    </row>
    <row r="307">
      <c r="A307" s="994"/>
      <c r="B307" s="1094"/>
      <c r="C307" s="1095"/>
      <c r="D307" s="994"/>
      <c r="E307" s="1096"/>
      <c r="F307" s="1096"/>
      <c r="G307" s="1096"/>
      <c r="H307" s="1096"/>
      <c r="I307" s="994"/>
      <c r="J307" s="994"/>
      <c r="K307" s="994"/>
      <c r="L307" s="1097"/>
      <c r="M307" s="994"/>
      <c r="N307" s="1098"/>
      <c r="O307" s="994"/>
      <c r="P307" s="994"/>
      <c r="Q307" s="994"/>
      <c r="R307" s="994"/>
      <c r="S307" s="994"/>
      <c r="T307" s="994"/>
      <c r="U307" s="994"/>
      <c r="V307" s="891"/>
      <c r="W307" s="994"/>
      <c r="X307" s="994"/>
      <c r="Y307" s="994"/>
    </row>
    <row r="308">
      <c r="A308" s="994"/>
      <c r="B308" s="1094"/>
      <c r="C308" s="1095"/>
      <c r="D308" s="994"/>
      <c r="E308" s="1096"/>
      <c r="F308" s="1096"/>
      <c r="G308" s="1096"/>
      <c r="H308" s="1096"/>
      <c r="I308" s="994"/>
      <c r="J308" s="994"/>
      <c r="K308" s="994"/>
      <c r="L308" s="1097"/>
      <c r="M308" s="994"/>
      <c r="N308" s="1098"/>
      <c r="O308" s="994"/>
      <c r="P308" s="994"/>
      <c r="Q308" s="994"/>
      <c r="R308" s="994"/>
      <c r="S308" s="994"/>
      <c r="T308" s="994"/>
      <c r="U308" s="994"/>
      <c r="V308" s="891"/>
      <c r="W308" s="994"/>
      <c r="X308" s="994"/>
      <c r="Y308" s="994"/>
    </row>
    <row r="309">
      <c r="A309" s="994"/>
      <c r="B309" s="1094"/>
      <c r="C309" s="1095"/>
      <c r="D309" s="994"/>
      <c r="E309" s="1096"/>
      <c r="F309" s="1096"/>
      <c r="G309" s="1096"/>
      <c r="H309" s="1096"/>
      <c r="I309" s="994"/>
      <c r="J309" s="994"/>
      <c r="K309" s="994"/>
      <c r="L309" s="1097"/>
      <c r="M309" s="994"/>
      <c r="N309" s="1098"/>
      <c r="O309" s="994"/>
      <c r="P309" s="994"/>
      <c r="Q309" s="994"/>
      <c r="R309" s="994"/>
      <c r="S309" s="994"/>
      <c r="T309" s="994"/>
      <c r="U309" s="994"/>
      <c r="V309" s="891"/>
      <c r="W309" s="994"/>
      <c r="X309" s="994"/>
      <c r="Y309" s="994"/>
    </row>
    <row r="310">
      <c r="A310" s="994"/>
      <c r="B310" s="1094"/>
      <c r="C310" s="1095"/>
      <c r="D310" s="994"/>
      <c r="E310" s="1096"/>
      <c r="F310" s="1096"/>
      <c r="G310" s="1096"/>
      <c r="H310" s="1096"/>
      <c r="I310" s="994"/>
      <c r="J310" s="994"/>
      <c r="K310" s="994"/>
      <c r="L310" s="1097"/>
      <c r="M310" s="994"/>
      <c r="N310" s="1098"/>
      <c r="O310" s="994"/>
      <c r="P310" s="994"/>
      <c r="Q310" s="994"/>
      <c r="R310" s="994"/>
      <c r="S310" s="994"/>
      <c r="T310" s="994"/>
      <c r="U310" s="994"/>
      <c r="V310" s="891"/>
      <c r="W310" s="994"/>
      <c r="X310" s="994"/>
      <c r="Y310" s="994"/>
    </row>
    <row r="311">
      <c r="A311" s="994"/>
      <c r="B311" s="1094"/>
      <c r="C311" s="1095"/>
      <c r="D311" s="994"/>
      <c r="E311" s="1096"/>
      <c r="F311" s="1096"/>
      <c r="G311" s="1096"/>
      <c r="H311" s="1096"/>
      <c r="I311" s="994"/>
      <c r="J311" s="994"/>
      <c r="K311" s="994"/>
      <c r="L311" s="1097"/>
      <c r="M311" s="994"/>
      <c r="N311" s="1098"/>
      <c r="O311" s="994"/>
      <c r="P311" s="994"/>
      <c r="Q311" s="994"/>
      <c r="R311" s="994"/>
      <c r="S311" s="994"/>
      <c r="T311" s="994"/>
      <c r="U311" s="994"/>
      <c r="V311" s="891"/>
      <c r="W311" s="994"/>
      <c r="X311" s="994"/>
      <c r="Y311" s="994"/>
    </row>
    <row r="312">
      <c r="A312" s="994"/>
      <c r="B312" s="1094"/>
      <c r="C312" s="1095"/>
      <c r="D312" s="994"/>
      <c r="E312" s="1096"/>
      <c r="F312" s="1096"/>
      <c r="G312" s="1096"/>
      <c r="H312" s="1096"/>
      <c r="I312" s="994"/>
      <c r="J312" s="994"/>
      <c r="K312" s="994"/>
      <c r="L312" s="1097"/>
      <c r="M312" s="994"/>
      <c r="N312" s="1098"/>
      <c r="O312" s="994"/>
      <c r="P312" s="994"/>
      <c r="Q312" s="994"/>
      <c r="R312" s="994"/>
      <c r="S312" s="994"/>
      <c r="T312" s="994"/>
      <c r="U312" s="994"/>
      <c r="V312" s="891"/>
      <c r="W312" s="994"/>
      <c r="X312" s="994"/>
      <c r="Y312" s="994"/>
    </row>
    <row r="313">
      <c r="A313" s="994"/>
      <c r="B313" s="1094"/>
      <c r="C313" s="1095"/>
      <c r="D313" s="994"/>
      <c r="E313" s="1096"/>
      <c r="F313" s="1096"/>
      <c r="G313" s="1096"/>
      <c r="H313" s="1096"/>
      <c r="I313" s="994"/>
      <c r="J313" s="994"/>
      <c r="K313" s="994"/>
      <c r="L313" s="1097"/>
      <c r="M313" s="994"/>
      <c r="N313" s="1098"/>
      <c r="O313" s="994"/>
      <c r="P313" s="994"/>
      <c r="Q313" s="994"/>
      <c r="R313" s="994"/>
      <c r="S313" s="994"/>
      <c r="T313" s="994"/>
      <c r="U313" s="994"/>
      <c r="V313" s="891"/>
      <c r="W313" s="994"/>
      <c r="X313" s="994"/>
      <c r="Y313" s="994"/>
    </row>
    <row r="314">
      <c r="A314" s="994"/>
      <c r="B314" s="1094"/>
      <c r="C314" s="1095"/>
      <c r="D314" s="994"/>
      <c r="E314" s="1096"/>
      <c r="F314" s="1096"/>
      <c r="G314" s="1096"/>
      <c r="H314" s="1096"/>
      <c r="I314" s="994"/>
      <c r="J314" s="994"/>
      <c r="K314" s="994"/>
      <c r="L314" s="1097"/>
      <c r="M314" s="994"/>
      <c r="N314" s="1098"/>
      <c r="O314" s="994"/>
      <c r="P314" s="994"/>
      <c r="Q314" s="994"/>
      <c r="R314" s="994"/>
      <c r="S314" s="994"/>
      <c r="T314" s="994"/>
      <c r="U314" s="994"/>
      <c r="V314" s="891"/>
      <c r="W314" s="994"/>
      <c r="X314" s="994"/>
      <c r="Y314" s="994"/>
    </row>
    <row r="315">
      <c r="A315" s="994"/>
      <c r="B315" s="1094"/>
      <c r="C315" s="1095"/>
      <c r="D315" s="994"/>
      <c r="E315" s="1096"/>
      <c r="F315" s="1096"/>
      <c r="G315" s="1096"/>
      <c r="H315" s="1096"/>
      <c r="I315" s="994"/>
      <c r="J315" s="994"/>
      <c r="K315" s="994"/>
      <c r="L315" s="1097"/>
      <c r="M315" s="994"/>
      <c r="N315" s="1098"/>
      <c r="O315" s="994"/>
      <c r="P315" s="994"/>
      <c r="Q315" s="994"/>
      <c r="R315" s="994"/>
      <c r="S315" s="994"/>
      <c r="T315" s="994"/>
      <c r="U315" s="994"/>
      <c r="V315" s="891"/>
      <c r="W315" s="994"/>
      <c r="X315" s="994"/>
      <c r="Y315" s="994"/>
    </row>
    <row r="316">
      <c r="A316" s="994"/>
      <c r="B316" s="1094"/>
      <c r="C316" s="1095"/>
      <c r="D316" s="994"/>
      <c r="E316" s="1096"/>
      <c r="F316" s="1096"/>
      <c r="G316" s="1096"/>
      <c r="H316" s="1096"/>
      <c r="I316" s="994"/>
      <c r="J316" s="994"/>
      <c r="K316" s="994"/>
      <c r="L316" s="1097"/>
      <c r="M316" s="994"/>
      <c r="N316" s="1098"/>
      <c r="O316" s="994"/>
      <c r="P316" s="994"/>
      <c r="Q316" s="994"/>
      <c r="R316" s="994"/>
      <c r="S316" s="994"/>
      <c r="T316" s="994"/>
      <c r="U316" s="994"/>
      <c r="V316" s="891"/>
      <c r="W316" s="994"/>
      <c r="X316" s="994"/>
      <c r="Y316" s="994"/>
    </row>
    <row r="317">
      <c r="A317" s="994"/>
      <c r="B317" s="1094"/>
      <c r="C317" s="1095"/>
      <c r="D317" s="994"/>
      <c r="E317" s="1096"/>
      <c r="F317" s="1096"/>
      <c r="G317" s="1096"/>
      <c r="H317" s="1096"/>
      <c r="I317" s="994"/>
      <c r="J317" s="994"/>
      <c r="K317" s="994"/>
      <c r="L317" s="1097"/>
      <c r="M317" s="994"/>
      <c r="N317" s="1098"/>
      <c r="O317" s="994"/>
      <c r="P317" s="994"/>
      <c r="Q317" s="994"/>
      <c r="R317" s="994"/>
      <c r="S317" s="994"/>
      <c r="T317" s="994"/>
      <c r="U317" s="994"/>
      <c r="V317" s="891"/>
      <c r="W317" s="994"/>
      <c r="X317" s="994"/>
      <c r="Y317" s="994"/>
    </row>
    <row r="318">
      <c r="A318" s="994"/>
      <c r="B318" s="1094"/>
      <c r="C318" s="1095"/>
      <c r="D318" s="994"/>
      <c r="E318" s="1096"/>
      <c r="F318" s="1096"/>
      <c r="G318" s="1096"/>
      <c r="H318" s="1096"/>
      <c r="I318" s="994"/>
      <c r="J318" s="994"/>
      <c r="K318" s="994"/>
      <c r="L318" s="1097"/>
      <c r="M318" s="994"/>
      <c r="N318" s="1098"/>
      <c r="O318" s="994"/>
      <c r="P318" s="994"/>
      <c r="Q318" s="994"/>
      <c r="R318" s="994"/>
      <c r="S318" s="994"/>
      <c r="T318" s="994"/>
      <c r="U318" s="994"/>
      <c r="V318" s="891"/>
      <c r="W318" s="994"/>
      <c r="X318" s="994"/>
      <c r="Y318" s="994"/>
    </row>
    <row r="319">
      <c r="A319" s="994"/>
      <c r="B319" s="1094"/>
      <c r="C319" s="1095"/>
      <c r="D319" s="994"/>
      <c r="E319" s="1096"/>
      <c r="F319" s="1096"/>
      <c r="G319" s="1096"/>
      <c r="H319" s="1096"/>
      <c r="I319" s="994"/>
      <c r="J319" s="994"/>
      <c r="K319" s="994"/>
      <c r="L319" s="1097"/>
      <c r="M319" s="994"/>
      <c r="N319" s="1098"/>
      <c r="O319" s="994"/>
      <c r="P319" s="994"/>
      <c r="Q319" s="994"/>
      <c r="R319" s="994"/>
      <c r="S319" s="994"/>
      <c r="T319" s="994"/>
      <c r="U319" s="994"/>
      <c r="V319" s="891"/>
      <c r="W319" s="994"/>
      <c r="X319" s="994"/>
      <c r="Y319" s="994"/>
    </row>
    <row r="320">
      <c r="A320" s="994"/>
      <c r="B320" s="1094"/>
      <c r="C320" s="1095"/>
      <c r="D320" s="994"/>
      <c r="E320" s="1096"/>
      <c r="F320" s="1096"/>
      <c r="G320" s="1096"/>
      <c r="H320" s="1096"/>
      <c r="I320" s="994"/>
      <c r="J320" s="994"/>
      <c r="K320" s="994"/>
      <c r="L320" s="1097"/>
      <c r="M320" s="994"/>
      <c r="N320" s="1098"/>
      <c r="O320" s="994"/>
      <c r="P320" s="994"/>
      <c r="Q320" s="994"/>
      <c r="R320" s="994"/>
      <c r="S320" s="994"/>
      <c r="T320" s="994"/>
      <c r="U320" s="994"/>
      <c r="V320" s="891"/>
      <c r="W320" s="994"/>
      <c r="X320" s="994"/>
      <c r="Y320" s="994"/>
    </row>
    <row r="321">
      <c r="A321" s="994"/>
      <c r="B321" s="1094"/>
      <c r="C321" s="1095"/>
      <c r="D321" s="994"/>
      <c r="E321" s="1096"/>
      <c r="F321" s="1096"/>
      <c r="G321" s="1096"/>
      <c r="H321" s="1096"/>
      <c r="I321" s="994"/>
      <c r="J321" s="994"/>
      <c r="K321" s="994"/>
      <c r="L321" s="1097"/>
      <c r="M321" s="994"/>
      <c r="N321" s="1098"/>
      <c r="O321" s="994"/>
      <c r="P321" s="994"/>
      <c r="Q321" s="994"/>
      <c r="R321" s="994"/>
      <c r="S321" s="994"/>
      <c r="T321" s="994"/>
      <c r="U321" s="994"/>
      <c r="V321" s="891"/>
      <c r="W321" s="994"/>
      <c r="X321" s="994"/>
      <c r="Y321" s="994"/>
    </row>
    <row r="322">
      <c r="A322" s="994"/>
      <c r="B322" s="1094"/>
      <c r="C322" s="1095"/>
      <c r="D322" s="994"/>
      <c r="E322" s="1096"/>
      <c r="F322" s="1096"/>
      <c r="G322" s="1096"/>
      <c r="H322" s="1096"/>
      <c r="I322" s="994"/>
      <c r="J322" s="994"/>
      <c r="K322" s="994"/>
      <c r="L322" s="1097"/>
      <c r="M322" s="994"/>
      <c r="N322" s="1098"/>
      <c r="O322" s="994"/>
      <c r="P322" s="994"/>
      <c r="Q322" s="994"/>
      <c r="R322" s="994"/>
      <c r="S322" s="994"/>
      <c r="T322" s="994"/>
      <c r="U322" s="994"/>
      <c r="V322" s="891"/>
      <c r="W322" s="994"/>
      <c r="X322" s="994"/>
      <c r="Y322" s="994"/>
    </row>
    <row r="323">
      <c r="A323" s="994"/>
      <c r="B323" s="1094"/>
      <c r="C323" s="1095"/>
      <c r="D323" s="994"/>
      <c r="E323" s="1096"/>
      <c r="F323" s="1096"/>
      <c r="G323" s="1096"/>
      <c r="H323" s="1096"/>
      <c r="I323" s="994"/>
      <c r="J323" s="994"/>
      <c r="K323" s="994"/>
      <c r="L323" s="1097"/>
      <c r="M323" s="994"/>
      <c r="N323" s="1098"/>
      <c r="O323" s="994"/>
      <c r="P323" s="994"/>
      <c r="Q323" s="994"/>
      <c r="R323" s="994"/>
      <c r="S323" s="994"/>
      <c r="T323" s="994"/>
      <c r="U323" s="994"/>
      <c r="V323" s="891"/>
      <c r="W323" s="994"/>
      <c r="X323" s="994"/>
      <c r="Y323" s="994"/>
    </row>
    <row r="324">
      <c r="A324" s="994"/>
      <c r="B324" s="1094"/>
      <c r="C324" s="1095"/>
      <c r="D324" s="994"/>
      <c r="E324" s="1096"/>
      <c r="F324" s="1096"/>
      <c r="G324" s="1096"/>
      <c r="H324" s="1096"/>
      <c r="I324" s="994"/>
      <c r="J324" s="994"/>
      <c r="K324" s="994"/>
      <c r="L324" s="1097"/>
      <c r="M324" s="994"/>
      <c r="N324" s="1098"/>
      <c r="O324" s="994"/>
      <c r="P324" s="994"/>
      <c r="Q324" s="994"/>
      <c r="R324" s="994"/>
      <c r="S324" s="994"/>
      <c r="T324" s="994"/>
      <c r="U324" s="994"/>
      <c r="V324" s="891"/>
      <c r="W324" s="994"/>
      <c r="X324" s="994"/>
      <c r="Y324" s="994"/>
    </row>
    <row r="325">
      <c r="A325" s="994"/>
      <c r="B325" s="1094"/>
      <c r="C325" s="1095"/>
      <c r="D325" s="994"/>
      <c r="E325" s="1096"/>
      <c r="F325" s="1096"/>
      <c r="G325" s="1096"/>
      <c r="H325" s="1096"/>
      <c r="I325" s="994"/>
      <c r="J325" s="994"/>
      <c r="K325" s="994"/>
      <c r="L325" s="1097"/>
      <c r="M325" s="994"/>
      <c r="N325" s="1098"/>
      <c r="O325" s="994"/>
      <c r="P325" s="994"/>
      <c r="Q325" s="994"/>
      <c r="R325" s="994"/>
      <c r="S325" s="994"/>
      <c r="T325" s="994"/>
      <c r="U325" s="994"/>
      <c r="V325" s="891"/>
      <c r="W325" s="994"/>
      <c r="X325" s="994"/>
      <c r="Y325" s="994"/>
    </row>
    <row r="326">
      <c r="A326" s="994"/>
      <c r="B326" s="1094"/>
      <c r="C326" s="1095"/>
      <c r="D326" s="994"/>
      <c r="E326" s="1096"/>
      <c r="F326" s="1096"/>
      <c r="G326" s="1096"/>
      <c r="H326" s="1096"/>
      <c r="I326" s="994"/>
      <c r="J326" s="994"/>
      <c r="K326" s="994"/>
      <c r="L326" s="1097"/>
      <c r="M326" s="994"/>
      <c r="N326" s="1098"/>
      <c r="O326" s="994"/>
      <c r="P326" s="994"/>
      <c r="Q326" s="994"/>
      <c r="R326" s="994"/>
      <c r="S326" s="994"/>
      <c r="T326" s="994"/>
      <c r="U326" s="994"/>
      <c r="V326" s="891"/>
      <c r="W326" s="994"/>
      <c r="X326" s="994"/>
      <c r="Y326" s="994"/>
    </row>
    <row r="327">
      <c r="A327" s="994"/>
      <c r="B327" s="1094"/>
      <c r="C327" s="1095"/>
      <c r="D327" s="994"/>
      <c r="E327" s="1096"/>
      <c r="F327" s="1096"/>
      <c r="G327" s="1096"/>
      <c r="H327" s="1096"/>
      <c r="I327" s="994"/>
      <c r="J327" s="994"/>
      <c r="K327" s="994"/>
      <c r="L327" s="1097"/>
      <c r="M327" s="994"/>
      <c r="N327" s="1098"/>
      <c r="O327" s="994"/>
      <c r="P327" s="994"/>
      <c r="Q327" s="994"/>
      <c r="R327" s="994"/>
      <c r="S327" s="994"/>
      <c r="T327" s="994"/>
      <c r="U327" s="994"/>
      <c r="V327" s="891"/>
      <c r="W327" s="994"/>
      <c r="X327" s="994"/>
      <c r="Y327" s="994"/>
    </row>
    <row r="328">
      <c r="A328" s="994"/>
      <c r="B328" s="1094"/>
      <c r="C328" s="1095"/>
      <c r="D328" s="994"/>
      <c r="E328" s="1096"/>
      <c r="F328" s="1096"/>
      <c r="G328" s="1096"/>
      <c r="H328" s="1096"/>
      <c r="I328" s="994"/>
      <c r="J328" s="994"/>
      <c r="K328" s="994"/>
      <c r="L328" s="1097"/>
      <c r="M328" s="994"/>
      <c r="N328" s="1098"/>
      <c r="O328" s="994"/>
      <c r="P328" s="994"/>
      <c r="Q328" s="994"/>
      <c r="R328" s="994"/>
      <c r="S328" s="994"/>
      <c r="T328" s="994"/>
      <c r="U328" s="994"/>
      <c r="V328" s="891"/>
      <c r="W328" s="994"/>
      <c r="X328" s="994"/>
      <c r="Y328" s="994"/>
    </row>
    <row r="329">
      <c r="A329" s="994"/>
      <c r="B329" s="1094"/>
      <c r="C329" s="1095"/>
      <c r="D329" s="994"/>
      <c r="E329" s="1096"/>
      <c r="F329" s="1096"/>
      <c r="G329" s="1096"/>
      <c r="H329" s="1096"/>
      <c r="I329" s="994"/>
      <c r="J329" s="994"/>
      <c r="K329" s="994"/>
      <c r="L329" s="1097"/>
      <c r="M329" s="994"/>
      <c r="N329" s="1098"/>
      <c r="O329" s="994"/>
      <c r="P329" s="994"/>
      <c r="Q329" s="994"/>
      <c r="R329" s="994"/>
      <c r="S329" s="994"/>
      <c r="T329" s="994"/>
      <c r="U329" s="994"/>
      <c r="V329" s="891"/>
      <c r="W329" s="994"/>
      <c r="X329" s="994"/>
      <c r="Y329" s="994"/>
    </row>
    <row r="330">
      <c r="A330" s="994"/>
      <c r="B330" s="1094"/>
      <c r="C330" s="1095"/>
      <c r="D330" s="994"/>
      <c r="E330" s="1096"/>
      <c r="F330" s="1096"/>
      <c r="G330" s="1096"/>
      <c r="H330" s="1096"/>
      <c r="I330" s="994"/>
      <c r="J330" s="994"/>
      <c r="K330" s="994"/>
      <c r="L330" s="1097"/>
      <c r="M330" s="994"/>
      <c r="N330" s="1098"/>
      <c r="O330" s="994"/>
      <c r="P330" s="994"/>
      <c r="Q330" s="994"/>
      <c r="R330" s="994"/>
      <c r="S330" s="994"/>
      <c r="T330" s="994"/>
      <c r="U330" s="994"/>
      <c r="V330" s="891"/>
      <c r="W330" s="994"/>
      <c r="X330" s="994"/>
      <c r="Y330" s="994"/>
    </row>
    <row r="331">
      <c r="A331" s="994"/>
      <c r="B331" s="1094"/>
      <c r="C331" s="1095"/>
      <c r="D331" s="994"/>
      <c r="E331" s="1096"/>
      <c r="F331" s="1096"/>
      <c r="G331" s="1096"/>
      <c r="H331" s="1096"/>
      <c r="I331" s="994"/>
      <c r="J331" s="994"/>
      <c r="K331" s="994"/>
      <c r="L331" s="1097"/>
      <c r="M331" s="994"/>
      <c r="N331" s="1098"/>
      <c r="O331" s="994"/>
      <c r="P331" s="994"/>
      <c r="Q331" s="994"/>
      <c r="R331" s="994"/>
      <c r="S331" s="994"/>
      <c r="T331" s="994"/>
      <c r="U331" s="994"/>
      <c r="V331" s="891"/>
      <c r="W331" s="994"/>
      <c r="X331" s="994"/>
      <c r="Y331" s="994"/>
    </row>
    <row r="332">
      <c r="A332" s="994"/>
      <c r="B332" s="1094"/>
      <c r="C332" s="1095"/>
      <c r="D332" s="994"/>
      <c r="E332" s="1096"/>
      <c r="F332" s="1096"/>
      <c r="G332" s="1096"/>
      <c r="H332" s="1096"/>
      <c r="I332" s="994"/>
      <c r="J332" s="994"/>
      <c r="K332" s="994"/>
      <c r="L332" s="1097"/>
      <c r="M332" s="994"/>
      <c r="N332" s="1098"/>
      <c r="O332" s="994"/>
      <c r="P332" s="994"/>
      <c r="Q332" s="994"/>
      <c r="R332" s="994"/>
      <c r="S332" s="994"/>
      <c r="T332" s="994"/>
      <c r="U332" s="994"/>
      <c r="V332" s="891"/>
      <c r="W332" s="994"/>
      <c r="X332" s="994"/>
      <c r="Y332" s="994"/>
    </row>
    <row r="333">
      <c r="A333" s="994"/>
      <c r="B333" s="1094"/>
      <c r="C333" s="1095"/>
      <c r="D333" s="994"/>
      <c r="E333" s="1096"/>
      <c r="F333" s="1096"/>
      <c r="G333" s="1096"/>
      <c r="H333" s="1096"/>
      <c r="I333" s="994"/>
      <c r="J333" s="994"/>
      <c r="K333" s="994"/>
      <c r="L333" s="1097"/>
      <c r="M333" s="994"/>
      <c r="N333" s="1098"/>
      <c r="O333" s="994"/>
      <c r="P333" s="994"/>
      <c r="Q333" s="994"/>
      <c r="R333" s="994"/>
      <c r="S333" s="994"/>
      <c r="T333" s="994"/>
      <c r="U333" s="994"/>
      <c r="V333" s="891"/>
      <c r="W333" s="994"/>
      <c r="X333" s="994"/>
      <c r="Y333" s="994"/>
    </row>
    <row r="334">
      <c r="A334" s="994"/>
      <c r="B334" s="1094"/>
      <c r="C334" s="1095"/>
      <c r="D334" s="994"/>
      <c r="E334" s="1096"/>
      <c r="F334" s="1096"/>
      <c r="G334" s="1096"/>
      <c r="H334" s="1096"/>
      <c r="I334" s="994"/>
      <c r="J334" s="994"/>
      <c r="K334" s="994"/>
      <c r="L334" s="1097"/>
      <c r="M334" s="994"/>
      <c r="N334" s="1098"/>
      <c r="O334" s="994"/>
      <c r="P334" s="994"/>
      <c r="Q334" s="994"/>
      <c r="R334" s="994"/>
      <c r="S334" s="994"/>
      <c r="T334" s="994"/>
      <c r="U334" s="994"/>
      <c r="V334" s="891"/>
      <c r="W334" s="994"/>
      <c r="X334" s="994"/>
      <c r="Y334" s="994"/>
    </row>
    <row r="335">
      <c r="A335" s="994"/>
      <c r="B335" s="1094"/>
      <c r="C335" s="1095"/>
      <c r="D335" s="994"/>
      <c r="E335" s="1096"/>
      <c r="F335" s="1096"/>
      <c r="G335" s="1096"/>
      <c r="H335" s="1096"/>
      <c r="I335" s="994"/>
      <c r="J335" s="994"/>
      <c r="K335" s="994"/>
      <c r="L335" s="1097"/>
      <c r="M335" s="994"/>
      <c r="N335" s="1098"/>
      <c r="O335" s="994"/>
      <c r="P335" s="994"/>
      <c r="Q335" s="994"/>
      <c r="R335" s="994"/>
      <c r="S335" s="994"/>
      <c r="T335" s="994"/>
      <c r="U335" s="994"/>
      <c r="V335" s="891"/>
      <c r="W335" s="994"/>
      <c r="X335" s="994"/>
      <c r="Y335" s="994"/>
    </row>
    <row r="336">
      <c r="A336" s="994"/>
      <c r="B336" s="1094"/>
      <c r="C336" s="1095"/>
      <c r="D336" s="994"/>
      <c r="E336" s="1096"/>
      <c r="F336" s="1096"/>
      <c r="G336" s="1096"/>
      <c r="H336" s="1096"/>
      <c r="I336" s="994"/>
      <c r="J336" s="994"/>
      <c r="K336" s="994"/>
      <c r="L336" s="1097"/>
      <c r="M336" s="994"/>
      <c r="N336" s="1098"/>
      <c r="O336" s="994"/>
      <c r="P336" s="994"/>
      <c r="Q336" s="994"/>
      <c r="R336" s="994"/>
      <c r="S336" s="994"/>
      <c r="T336" s="994"/>
      <c r="U336" s="994"/>
      <c r="V336" s="891"/>
      <c r="W336" s="994"/>
      <c r="X336" s="994"/>
      <c r="Y336" s="994"/>
    </row>
    <row r="337">
      <c r="A337" s="994"/>
      <c r="B337" s="1094"/>
      <c r="C337" s="1095"/>
      <c r="D337" s="994"/>
      <c r="E337" s="1096"/>
      <c r="F337" s="1096"/>
      <c r="G337" s="1096"/>
      <c r="H337" s="1096"/>
      <c r="I337" s="994"/>
      <c r="J337" s="994"/>
      <c r="K337" s="994"/>
      <c r="L337" s="1097"/>
      <c r="M337" s="994"/>
      <c r="N337" s="1098"/>
      <c r="O337" s="994"/>
      <c r="P337" s="994"/>
      <c r="Q337" s="994"/>
      <c r="R337" s="994"/>
      <c r="S337" s="994"/>
      <c r="T337" s="994"/>
      <c r="U337" s="994"/>
      <c r="V337" s="891"/>
      <c r="W337" s="994"/>
      <c r="X337" s="994"/>
      <c r="Y337" s="994"/>
    </row>
    <row r="338">
      <c r="A338" s="994"/>
      <c r="B338" s="1094"/>
      <c r="C338" s="1095"/>
      <c r="D338" s="994"/>
      <c r="E338" s="1096"/>
      <c r="F338" s="1096"/>
      <c r="G338" s="1096"/>
      <c r="H338" s="1096"/>
      <c r="I338" s="994"/>
      <c r="J338" s="994"/>
      <c r="K338" s="994"/>
      <c r="L338" s="1097"/>
      <c r="M338" s="994"/>
      <c r="N338" s="1098"/>
      <c r="O338" s="994"/>
      <c r="P338" s="994"/>
      <c r="Q338" s="994"/>
      <c r="R338" s="994"/>
      <c r="S338" s="994"/>
      <c r="T338" s="994"/>
      <c r="U338" s="994"/>
      <c r="V338" s="891"/>
      <c r="W338" s="994"/>
      <c r="X338" s="994"/>
      <c r="Y338" s="994"/>
    </row>
    <row r="339">
      <c r="A339" s="994"/>
      <c r="B339" s="1094"/>
      <c r="C339" s="1095"/>
      <c r="D339" s="994"/>
      <c r="E339" s="1096"/>
      <c r="F339" s="1096"/>
      <c r="G339" s="1096"/>
      <c r="H339" s="1096"/>
      <c r="I339" s="994"/>
      <c r="J339" s="994"/>
      <c r="K339" s="994"/>
      <c r="L339" s="1097"/>
      <c r="M339" s="994"/>
      <c r="N339" s="1098"/>
      <c r="O339" s="994"/>
      <c r="P339" s="994"/>
      <c r="Q339" s="994"/>
      <c r="R339" s="994"/>
      <c r="S339" s="994"/>
      <c r="T339" s="994"/>
      <c r="U339" s="994"/>
      <c r="V339" s="891"/>
      <c r="W339" s="994"/>
      <c r="X339" s="994"/>
      <c r="Y339" s="994"/>
    </row>
    <row r="340">
      <c r="A340" s="994"/>
      <c r="B340" s="1094"/>
      <c r="C340" s="1095"/>
      <c r="D340" s="994"/>
      <c r="E340" s="1096"/>
      <c r="F340" s="1096"/>
      <c r="G340" s="1096"/>
      <c r="H340" s="1096"/>
      <c r="I340" s="994"/>
      <c r="J340" s="994"/>
      <c r="K340" s="994"/>
      <c r="L340" s="1097"/>
      <c r="M340" s="994"/>
      <c r="N340" s="1098"/>
      <c r="O340" s="994"/>
      <c r="P340" s="994"/>
      <c r="Q340" s="994"/>
      <c r="R340" s="994"/>
      <c r="S340" s="994"/>
      <c r="T340" s="994"/>
      <c r="U340" s="994"/>
      <c r="V340" s="891"/>
      <c r="W340" s="994"/>
      <c r="X340" s="994"/>
      <c r="Y340" s="994"/>
    </row>
    <row r="341">
      <c r="A341" s="994"/>
      <c r="B341" s="1094"/>
      <c r="C341" s="1095"/>
      <c r="D341" s="994"/>
      <c r="E341" s="1096"/>
      <c r="F341" s="1096"/>
      <c r="G341" s="1096"/>
      <c r="H341" s="1096"/>
      <c r="I341" s="994"/>
      <c r="J341" s="994"/>
      <c r="K341" s="994"/>
      <c r="L341" s="1097"/>
      <c r="M341" s="994"/>
      <c r="N341" s="1098"/>
      <c r="O341" s="994"/>
      <c r="P341" s="994"/>
      <c r="Q341" s="994"/>
      <c r="R341" s="994"/>
      <c r="S341" s="994"/>
      <c r="T341" s="994"/>
      <c r="U341" s="994"/>
      <c r="V341" s="891"/>
      <c r="W341" s="994"/>
      <c r="X341" s="994"/>
      <c r="Y341" s="994"/>
    </row>
    <row r="342">
      <c r="A342" s="994"/>
      <c r="B342" s="1094"/>
      <c r="C342" s="1095"/>
      <c r="D342" s="994"/>
      <c r="E342" s="1096"/>
      <c r="F342" s="1096"/>
      <c r="G342" s="1096"/>
      <c r="H342" s="1096"/>
      <c r="I342" s="994"/>
      <c r="J342" s="994"/>
      <c r="K342" s="994"/>
      <c r="L342" s="1097"/>
      <c r="M342" s="994"/>
      <c r="N342" s="1098"/>
      <c r="O342" s="994"/>
      <c r="P342" s="994"/>
      <c r="Q342" s="994"/>
      <c r="R342" s="994"/>
      <c r="S342" s="994"/>
      <c r="T342" s="994"/>
      <c r="U342" s="994"/>
      <c r="V342" s="891"/>
      <c r="W342" s="994"/>
      <c r="X342" s="994"/>
      <c r="Y342" s="994"/>
    </row>
    <row r="343">
      <c r="A343" s="994"/>
      <c r="B343" s="1094"/>
      <c r="C343" s="1095"/>
      <c r="D343" s="994"/>
      <c r="E343" s="1096"/>
      <c r="F343" s="1096"/>
      <c r="G343" s="1096"/>
      <c r="H343" s="1096"/>
      <c r="I343" s="994"/>
      <c r="J343" s="994"/>
      <c r="K343" s="994"/>
      <c r="L343" s="1097"/>
      <c r="M343" s="994"/>
      <c r="N343" s="1098"/>
      <c r="O343" s="994"/>
      <c r="P343" s="994"/>
      <c r="Q343" s="994"/>
      <c r="R343" s="994"/>
      <c r="S343" s="994"/>
      <c r="T343" s="994"/>
      <c r="U343" s="994"/>
      <c r="V343" s="891"/>
      <c r="W343" s="994"/>
      <c r="X343" s="994"/>
      <c r="Y343" s="994"/>
    </row>
    <row r="344">
      <c r="A344" s="994"/>
      <c r="B344" s="1094"/>
      <c r="C344" s="1095"/>
      <c r="D344" s="994"/>
      <c r="E344" s="1096"/>
      <c r="F344" s="1096"/>
      <c r="G344" s="1096"/>
      <c r="H344" s="1096"/>
      <c r="I344" s="994"/>
      <c r="J344" s="994"/>
      <c r="K344" s="994"/>
      <c r="L344" s="1097"/>
      <c r="M344" s="994"/>
      <c r="N344" s="1098"/>
      <c r="O344" s="994"/>
      <c r="P344" s="994"/>
      <c r="Q344" s="994"/>
      <c r="R344" s="994"/>
      <c r="S344" s="994"/>
      <c r="T344" s="994"/>
      <c r="U344" s="994"/>
      <c r="V344" s="891"/>
      <c r="W344" s="994"/>
      <c r="X344" s="994"/>
      <c r="Y344" s="994"/>
    </row>
    <row r="345">
      <c r="A345" s="994"/>
      <c r="B345" s="1094"/>
      <c r="C345" s="1095"/>
      <c r="D345" s="994"/>
      <c r="E345" s="1096"/>
      <c r="F345" s="1096"/>
      <c r="G345" s="1096"/>
      <c r="H345" s="1096"/>
      <c r="I345" s="994"/>
      <c r="J345" s="994"/>
      <c r="K345" s="994"/>
      <c r="L345" s="1097"/>
      <c r="M345" s="994"/>
      <c r="N345" s="1098"/>
      <c r="O345" s="994"/>
      <c r="P345" s="994"/>
      <c r="Q345" s="994"/>
      <c r="R345" s="994"/>
      <c r="S345" s="994"/>
      <c r="T345" s="994"/>
      <c r="U345" s="994"/>
      <c r="V345" s="891"/>
      <c r="W345" s="994"/>
      <c r="X345" s="994"/>
      <c r="Y345" s="994"/>
    </row>
    <row r="346">
      <c r="A346" s="994"/>
      <c r="B346" s="1094"/>
      <c r="C346" s="1095"/>
      <c r="D346" s="994"/>
      <c r="E346" s="1096"/>
      <c r="F346" s="1096"/>
      <c r="G346" s="1096"/>
      <c r="H346" s="1096"/>
      <c r="I346" s="994"/>
      <c r="J346" s="994"/>
      <c r="K346" s="994"/>
      <c r="L346" s="1097"/>
      <c r="M346" s="994"/>
      <c r="N346" s="1098"/>
      <c r="O346" s="994"/>
      <c r="P346" s="994"/>
      <c r="Q346" s="994"/>
      <c r="R346" s="994"/>
      <c r="S346" s="994"/>
      <c r="T346" s="994"/>
      <c r="U346" s="994"/>
      <c r="V346" s="891"/>
      <c r="W346" s="994"/>
      <c r="X346" s="994"/>
      <c r="Y346" s="994"/>
    </row>
    <row r="347">
      <c r="A347" s="994"/>
      <c r="B347" s="1094"/>
      <c r="C347" s="1095"/>
      <c r="D347" s="994"/>
      <c r="E347" s="1096"/>
      <c r="F347" s="1096"/>
      <c r="G347" s="1096"/>
      <c r="H347" s="1096"/>
      <c r="I347" s="994"/>
      <c r="J347" s="994"/>
      <c r="K347" s="994"/>
      <c r="L347" s="1097"/>
      <c r="M347" s="994"/>
      <c r="N347" s="1098"/>
      <c r="O347" s="994"/>
      <c r="P347" s="994"/>
      <c r="Q347" s="994"/>
      <c r="R347" s="994"/>
      <c r="S347" s="994"/>
      <c r="T347" s="994"/>
      <c r="U347" s="994"/>
      <c r="V347" s="891"/>
      <c r="W347" s="994"/>
      <c r="X347" s="994"/>
      <c r="Y347" s="994"/>
    </row>
    <row r="348">
      <c r="A348" s="994"/>
      <c r="B348" s="1094"/>
      <c r="C348" s="1095"/>
      <c r="D348" s="994"/>
      <c r="E348" s="1096"/>
      <c r="F348" s="1096"/>
      <c r="G348" s="1096"/>
      <c r="H348" s="1096"/>
      <c r="I348" s="994"/>
      <c r="J348" s="994"/>
      <c r="K348" s="994"/>
      <c r="L348" s="1097"/>
      <c r="M348" s="994"/>
      <c r="N348" s="1098"/>
      <c r="O348" s="994"/>
      <c r="P348" s="994"/>
      <c r="Q348" s="994"/>
      <c r="R348" s="994"/>
      <c r="S348" s="994"/>
      <c r="T348" s="994"/>
      <c r="U348" s="994"/>
      <c r="V348" s="891"/>
      <c r="W348" s="994"/>
      <c r="X348" s="994"/>
      <c r="Y348" s="994"/>
    </row>
    <row r="349">
      <c r="A349" s="994"/>
      <c r="B349" s="1094"/>
      <c r="C349" s="1095"/>
      <c r="D349" s="994"/>
      <c r="E349" s="1096"/>
      <c r="F349" s="1096"/>
      <c r="G349" s="1096"/>
      <c r="H349" s="1096"/>
      <c r="I349" s="994"/>
      <c r="J349" s="994"/>
      <c r="K349" s="994"/>
      <c r="L349" s="1097"/>
      <c r="M349" s="994"/>
      <c r="N349" s="1098"/>
      <c r="O349" s="994"/>
      <c r="P349" s="994"/>
      <c r="Q349" s="994"/>
      <c r="R349" s="994"/>
      <c r="S349" s="994"/>
      <c r="T349" s="994"/>
      <c r="U349" s="994"/>
      <c r="V349" s="891"/>
      <c r="W349" s="994"/>
      <c r="X349" s="994"/>
      <c r="Y349" s="994"/>
    </row>
    <row r="350">
      <c r="A350" s="994"/>
      <c r="B350" s="1094"/>
      <c r="C350" s="1095"/>
      <c r="D350" s="994"/>
      <c r="E350" s="1096"/>
      <c r="F350" s="1096"/>
      <c r="G350" s="1096"/>
      <c r="H350" s="1096"/>
      <c r="I350" s="994"/>
      <c r="J350" s="994"/>
      <c r="K350" s="994"/>
      <c r="L350" s="1097"/>
      <c r="M350" s="994"/>
      <c r="N350" s="1098"/>
      <c r="O350" s="994"/>
      <c r="P350" s="994"/>
      <c r="Q350" s="994"/>
      <c r="R350" s="994"/>
      <c r="S350" s="994"/>
      <c r="T350" s="994"/>
      <c r="U350" s="994"/>
      <c r="V350" s="891"/>
      <c r="W350" s="994"/>
      <c r="X350" s="994"/>
      <c r="Y350" s="994"/>
    </row>
    <row r="351">
      <c r="A351" s="994"/>
      <c r="B351" s="1094"/>
      <c r="C351" s="1095"/>
      <c r="D351" s="994"/>
      <c r="E351" s="1096"/>
      <c r="F351" s="1096"/>
      <c r="G351" s="1096"/>
      <c r="H351" s="1096"/>
      <c r="I351" s="994"/>
      <c r="J351" s="994"/>
      <c r="K351" s="994"/>
      <c r="L351" s="1097"/>
      <c r="M351" s="994"/>
      <c r="N351" s="1098"/>
      <c r="O351" s="994"/>
      <c r="P351" s="994"/>
      <c r="Q351" s="994"/>
      <c r="R351" s="994"/>
      <c r="S351" s="994"/>
      <c r="T351" s="994"/>
      <c r="U351" s="994"/>
      <c r="V351" s="891"/>
      <c r="W351" s="994"/>
      <c r="X351" s="994"/>
      <c r="Y351" s="994"/>
    </row>
    <row r="352">
      <c r="A352" s="994"/>
      <c r="B352" s="1094"/>
      <c r="C352" s="1095"/>
      <c r="D352" s="994"/>
      <c r="E352" s="1096"/>
      <c r="F352" s="1096"/>
      <c r="G352" s="1096"/>
      <c r="H352" s="1096"/>
      <c r="I352" s="994"/>
      <c r="J352" s="994"/>
      <c r="K352" s="994"/>
      <c r="L352" s="1097"/>
      <c r="M352" s="994"/>
      <c r="N352" s="1098"/>
      <c r="O352" s="994"/>
      <c r="P352" s="994"/>
      <c r="Q352" s="994"/>
      <c r="R352" s="994"/>
      <c r="S352" s="994"/>
      <c r="T352" s="994"/>
      <c r="U352" s="994"/>
      <c r="V352" s="891"/>
      <c r="W352" s="994"/>
      <c r="X352" s="994"/>
      <c r="Y352" s="994"/>
    </row>
    <row r="353">
      <c r="A353" s="994"/>
      <c r="B353" s="1094"/>
      <c r="C353" s="1095"/>
      <c r="D353" s="994"/>
      <c r="E353" s="1096"/>
      <c r="F353" s="1096"/>
      <c r="G353" s="1096"/>
      <c r="H353" s="1096"/>
      <c r="I353" s="994"/>
      <c r="J353" s="994"/>
      <c r="K353" s="994"/>
      <c r="L353" s="1097"/>
      <c r="M353" s="994"/>
      <c r="N353" s="1098"/>
      <c r="O353" s="994"/>
      <c r="P353" s="994"/>
      <c r="Q353" s="994"/>
      <c r="R353" s="994"/>
      <c r="S353" s="994"/>
      <c r="T353" s="994"/>
      <c r="U353" s="994"/>
      <c r="V353" s="891"/>
      <c r="W353" s="994"/>
      <c r="X353" s="994"/>
      <c r="Y353" s="994"/>
    </row>
    <row r="354">
      <c r="A354" s="994"/>
      <c r="B354" s="1094"/>
      <c r="C354" s="1095"/>
      <c r="D354" s="994"/>
      <c r="E354" s="1096"/>
      <c r="F354" s="1096"/>
      <c r="G354" s="1096"/>
      <c r="H354" s="1096"/>
      <c r="I354" s="994"/>
      <c r="J354" s="994"/>
      <c r="K354" s="994"/>
      <c r="L354" s="1097"/>
      <c r="M354" s="994"/>
      <c r="N354" s="1098"/>
      <c r="O354" s="994"/>
      <c r="P354" s="994"/>
      <c r="Q354" s="994"/>
      <c r="R354" s="994"/>
      <c r="S354" s="994"/>
      <c r="T354" s="994"/>
      <c r="U354" s="994"/>
      <c r="V354" s="891"/>
      <c r="W354" s="994"/>
      <c r="X354" s="994"/>
      <c r="Y354" s="994"/>
    </row>
    <row r="355">
      <c r="A355" s="994"/>
      <c r="B355" s="1094"/>
      <c r="C355" s="1095"/>
      <c r="D355" s="994"/>
      <c r="E355" s="1096"/>
      <c r="F355" s="1096"/>
      <c r="G355" s="1096"/>
      <c r="H355" s="1096"/>
      <c r="I355" s="994"/>
      <c r="J355" s="994"/>
      <c r="K355" s="994"/>
      <c r="L355" s="1097"/>
      <c r="M355" s="994"/>
      <c r="N355" s="1098"/>
      <c r="O355" s="994"/>
      <c r="P355" s="994"/>
      <c r="Q355" s="994"/>
      <c r="R355" s="994"/>
      <c r="S355" s="994"/>
      <c r="T355" s="994"/>
      <c r="U355" s="994"/>
      <c r="V355" s="891"/>
      <c r="W355" s="994"/>
      <c r="X355" s="994"/>
      <c r="Y355" s="994"/>
    </row>
    <row r="356">
      <c r="A356" s="994"/>
      <c r="B356" s="1094"/>
      <c r="C356" s="1095"/>
      <c r="D356" s="994"/>
      <c r="E356" s="1096"/>
      <c r="F356" s="1096"/>
      <c r="G356" s="1096"/>
      <c r="H356" s="1096"/>
      <c r="I356" s="994"/>
      <c r="J356" s="994"/>
      <c r="K356" s="994"/>
      <c r="L356" s="1097"/>
      <c r="M356" s="994"/>
      <c r="N356" s="1098"/>
      <c r="O356" s="994"/>
      <c r="P356" s="994"/>
      <c r="Q356" s="994"/>
      <c r="R356" s="994"/>
      <c r="S356" s="994"/>
      <c r="T356" s="994"/>
      <c r="U356" s="994"/>
      <c r="V356" s="891"/>
      <c r="W356" s="994"/>
      <c r="X356" s="994"/>
      <c r="Y356" s="994"/>
    </row>
    <row r="357">
      <c r="A357" s="994"/>
      <c r="B357" s="1094"/>
      <c r="C357" s="1095"/>
      <c r="D357" s="994"/>
      <c r="E357" s="1096"/>
      <c r="F357" s="1096"/>
      <c r="G357" s="1096"/>
      <c r="H357" s="1096"/>
      <c r="I357" s="994"/>
      <c r="J357" s="994"/>
      <c r="K357" s="994"/>
      <c r="L357" s="1097"/>
      <c r="M357" s="994"/>
      <c r="N357" s="1098"/>
      <c r="O357" s="994"/>
      <c r="P357" s="994"/>
      <c r="Q357" s="994"/>
      <c r="R357" s="994"/>
      <c r="S357" s="994"/>
      <c r="T357" s="994"/>
      <c r="U357" s="994"/>
      <c r="V357" s="891"/>
      <c r="W357" s="994"/>
      <c r="X357" s="994"/>
      <c r="Y357" s="994"/>
    </row>
    <row r="358">
      <c r="A358" s="994"/>
      <c r="B358" s="1094"/>
      <c r="C358" s="1095"/>
      <c r="D358" s="994"/>
      <c r="E358" s="1096"/>
      <c r="F358" s="1096"/>
      <c r="G358" s="1096"/>
      <c r="H358" s="1096"/>
      <c r="I358" s="994"/>
      <c r="J358" s="994"/>
      <c r="K358" s="994"/>
      <c r="L358" s="1097"/>
      <c r="M358" s="994"/>
      <c r="N358" s="1098"/>
      <c r="O358" s="994"/>
      <c r="P358" s="994"/>
      <c r="Q358" s="994"/>
      <c r="R358" s="994"/>
      <c r="S358" s="994"/>
      <c r="T358" s="994"/>
      <c r="U358" s="994"/>
      <c r="V358" s="891"/>
      <c r="W358" s="994"/>
      <c r="X358" s="994"/>
      <c r="Y358" s="994"/>
    </row>
    <row r="359">
      <c r="A359" s="994"/>
      <c r="B359" s="1094"/>
      <c r="C359" s="1095"/>
      <c r="D359" s="994"/>
      <c r="E359" s="1096"/>
      <c r="F359" s="1096"/>
      <c r="G359" s="1096"/>
      <c r="H359" s="1096"/>
      <c r="I359" s="994"/>
      <c r="J359" s="994"/>
      <c r="K359" s="994"/>
      <c r="L359" s="1097"/>
      <c r="M359" s="994"/>
      <c r="N359" s="1098"/>
      <c r="O359" s="994"/>
      <c r="P359" s="994"/>
      <c r="Q359" s="994"/>
      <c r="R359" s="994"/>
      <c r="S359" s="994"/>
      <c r="T359" s="994"/>
      <c r="U359" s="994"/>
      <c r="V359" s="891"/>
      <c r="W359" s="994"/>
      <c r="X359" s="994"/>
      <c r="Y359" s="994"/>
    </row>
    <row r="360">
      <c r="A360" s="994"/>
      <c r="B360" s="1094"/>
      <c r="C360" s="1095"/>
      <c r="D360" s="994"/>
      <c r="E360" s="1096"/>
      <c r="F360" s="1096"/>
      <c r="G360" s="1096"/>
      <c r="H360" s="1096"/>
      <c r="I360" s="994"/>
      <c r="J360" s="994"/>
      <c r="K360" s="994"/>
      <c r="L360" s="1097"/>
      <c r="M360" s="994"/>
      <c r="N360" s="1098"/>
      <c r="O360" s="994"/>
      <c r="P360" s="994"/>
      <c r="Q360" s="994"/>
      <c r="R360" s="994"/>
      <c r="S360" s="994"/>
      <c r="T360" s="994"/>
      <c r="U360" s="994"/>
      <c r="V360" s="891"/>
      <c r="W360" s="994"/>
      <c r="X360" s="994"/>
      <c r="Y360" s="994"/>
    </row>
    <row r="361">
      <c r="A361" s="994"/>
      <c r="B361" s="1094"/>
      <c r="C361" s="1095"/>
      <c r="D361" s="994"/>
      <c r="E361" s="1096"/>
      <c r="F361" s="1096"/>
      <c r="G361" s="1096"/>
      <c r="H361" s="1096"/>
      <c r="I361" s="994"/>
      <c r="J361" s="994"/>
      <c r="K361" s="994"/>
      <c r="L361" s="1097"/>
      <c r="M361" s="994"/>
      <c r="N361" s="1098"/>
      <c r="O361" s="994"/>
      <c r="P361" s="994"/>
      <c r="Q361" s="994"/>
      <c r="R361" s="994"/>
      <c r="S361" s="994"/>
      <c r="T361" s="994"/>
      <c r="U361" s="994"/>
      <c r="V361" s="891"/>
      <c r="W361" s="994"/>
      <c r="X361" s="994"/>
      <c r="Y361" s="994"/>
    </row>
    <row r="362">
      <c r="A362" s="994"/>
      <c r="B362" s="1094"/>
      <c r="C362" s="1095"/>
      <c r="D362" s="994"/>
      <c r="E362" s="1096"/>
      <c r="F362" s="1096"/>
      <c r="G362" s="1096"/>
      <c r="H362" s="1096"/>
      <c r="I362" s="994"/>
      <c r="J362" s="994"/>
      <c r="K362" s="994"/>
      <c r="L362" s="1097"/>
      <c r="M362" s="994"/>
      <c r="N362" s="1098"/>
      <c r="O362" s="994"/>
      <c r="P362" s="994"/>
      <c r="Q362" s="994"/>
      <c r="R362" s="994"/>
      <c r="S362" s="994"/>
      <c r="T362" s="994"/>
      <c r="U362" s="994"/>
      <c r="V362" s="891"/>
      <c r="W362" s="994"/>
      <c r="X362" s="994"/>
      <c r="Y362" s="994"/>
    </row>
    <row r="363">
      <c r="A363" s="994"/>
      <c r="B363" s="1094"/>
      <c r="C363" s="1095"/>
      <c r="D363" s="994"/>
      <c r="E363" s="1096"/>
      <c r="F363" s="1096"/>
      <c r="G363" s="1096"/>
      <c r="H363" s="1096"/>
      <c r="I363" s="994"/>
      <c r="J363" s="994"/>
      <c r="K363" s="994"/>
      <c r="L363" s="1097"/>
      <c r="M363" s="994"/>
      <c r="N363" s="1098"/>
      <c r="O363" s="994"/>
      <c r="P363" s="994"/>
      <c r="Q363" s="994"/>
      <c r="R363" s="994"/>
      <c r="S363" s="994"/>
      <c r="T363" s="994"/>
      <c r="U363" s="994"/>
      <c r="V363" s="891"/>
      <c r="W363" s="994"/>
      <c r="X363" s="994"/>
      <c r="Y363" s="994"/>
    </row>
    <row r="364">
      <c r="A364" s="994"/>
      <c r="B364" s="1094"/>
      <c r="C364" s="1095"/>
      <c r="D364" s="994"/>
      <c r="E364" s="1096"/>
      <c r="F364" s="1096"/>
      <c r="G364" s="1096"/>
      <c r="H364" s="1096"/>
      <c r="I364" s="994"/>
      <c r="J364" s="994"/>
      <c r="K364" s="994"/>
      <c r="L364" s="1097"/>
      <c r="M364" s="994"/>
      <c r="N364" s="1098"/>
      <c r="O364" s="994"/>
      <c r="P364" s="994"/>
      <c r="Q364" s="994"/>
      <c r="R364" s="994"/>
      <c r="S364" s="994"/>
      <c r="T364" s="994"/>
      <c r="U364" s="994"/>
      <c r="V364" s="891"/>
      <c r="W364" s="994"/>
      <c r="X364" s="994"/>
      <c r="Y364" s="994"/>
    </row>
    <row r="365">
      <c r="A365" s="994"/>
      <c r="B365" s="1094"/>
      <c r="C365" s="1095"/>
      <c r="D365" s="994"/>
      <c r="E365" s="1096"/>
      <c r="F365" s="1096"/>
      <c r="G365" s="1096"/>
      <c r="H365" s="1096"/>
      <c r="I365" s="994"/>
      <c r="J365" s="994"/>
      <c r="K365" s="994"/>
      <c r="L365" s="1097"/>
      <c r="M365" s="994"/>
      <c r="N365" s="1098"/>
      <c r="O365" s="994"/>
      <c r="P365" s="994"/>
      <c r="Q365" s="994"/>
      <c r="R365" s="994"/>
      <c r="S365" s="994"/>
      <c r="T365" s="994"/>
      <c r="U365" s="994"/>
      <c r="V365" s="891"/>
      <c r="W365" s="994"/>
      <c r="X365" s="994"/>
      <c r="Y365" s="994"/>
    </row>
    <row r="366">
      <c r="A366" s="994"/>
      <c r="B366" s="1094"/>
      <c r="C366" s="1095"/>
      <c r="D366" s="994"/>
      <c r="E366" s="1096"/>
      <c r="F366" s="1096"/>
      <c r="G366" s="1096"/>
      <c r="H366" s="1096"/>
      <c r="I366" s="994"/>
      <c r="J366" s="994"/>
      <c r="K366" s="994"/>
      <c r="L366" s="1097"/>
      <c r="M366" s="994"/>
      <c r="N366" s="1098"/>
      <c r="O366" s="994"/>
      <c r="P366" s="994"/>
      <c r="Q366" s="994"/>
      <c r="R366" s="994"/>
      <c r="S366" s="994"/>
      <c r="T366" s="994"/>
      <c r="U366" s="994"/>
      <c r="V366" s="891"/>
      <c r="W366" s="994"/>
      <c r="X366" s="994"/>
      <c r="Y366" s="994"/>
    </row>
    <row r="367">
      <c r="A367" s="994"/>
      <c r="B367" s="1094"/>
      <c r="C367" s="1095"/>
      <c r="D367" s="994"/>
      <c r="E367" s="1096"/>
      <c r="F367" s="1096"/>
      <c r="G367" s="1096"/>
      <c r="H367" s="1096"/>
      <c r="I367" s="994"/>
      <c r="J367" s="994"/>
      <c r="K367" s="994"/>
      <c r="L367" s="1097"/>
      <c r="M367" s="994"/>
      <c r="N367" s="1098"/>
      <c r="O367" s="994"/>
      <c r="P367" s="994"/>
      <c r="Q367" s="994"/>
      <c r="R367" s="994"/>
      <c r="S367" s="994"/>
      <c r="T367" s="994"/>
      <c r="U367" s="994"/>
      <c r="V367" s="891"/>
      <c r="W367" s="994"/>
      <c r="X367" s="994"/>
      <c r="Y367" s="994"/>
    </row>
    <row r="368">
      <c r="A368" s="994"/>
      <c r="B368" s="1094"/>
      <c r="C368" s="1095"/>
      <c r="D368" s="994"/>
      <c r="E368" s="1096"/>
      <c r="F368" s="1096"/>
      <c r="G368" s="1096"/>
      <c r="H368" s="1096"/>
      <c r="I368" s="994"/>
      <c r="J368" s="994"/>
      <c r="K368" s="994"/>
      <c r="L368" s="1097"/>
      <c r="M368" s="994"/>
      <c r="N368" s="1098"/>
      <c r="O368" s="994"/>
      <c r="P368" s="994"/>
      <c r="Q368" s="994"/>
      <c r="R368" s="994"/>
      <c r="S368" s="994"/>
      <c r="T368" s="994"/>
      <c r="U368" s="994"/>
      <c r="V368" s="891"/>
      <c r="W368" s="994"/>
      <c r="X368" s="994"/>
      <c r="Y368" s="994"/>
    </row>
    <row r="369">
      <c r="A369" s="994"/>
      <c r="B369" s="1094"/>
      <c r="C369" s="1095"/>
      <c r="D369" s="994"/>
      <c r="E369" s="1096"/>
      <c r="F369" s="1096"/>
      <c r="G369" s="1096"/>
      <c r="H369" s="1096"/>
      <c r="I369" s="994"/>
      <c r="J369" s="994"/>
      <c r="K369" s="994"/>
      <c r="L369" s="1097"/>
      <c r="M369" s="994"/>
      <c r="N369" s="1098"/>
      <c r="O369" s="994"/>
      <c r="P369" s="994"/>
      <c r="Q369" s="994"/>
      <c r="R369" s="994"/>
      <c r="S369" s="994"/>
      <c r="T369" s="994"/>
      <c r="U369" s="994"/>
      <c r="V369" s="891"/>
      <c r="W369" s="994"/>
      <c r="X369" s="994"/>
      <c r="Y369" s="994"/>
    </row>
    <row r="370">
      <c r="A370" s="994"/>
      <c r="B370" s="1094"/>
      <c r="C370" s="1095"/>
      <c r="D370" s="994"/>
      <c r="E370" s="1096"/>
      <c r="F370" s="1096"/>
      <c r="G370" s="1096"/>
      <c r="H370" s="1096"/>
      <c r="I370" s="994"/>
      <c r="J370" s="994"/>
      <c r="K370" s="994"/>
      <c r="L370" s="1097"/>
      <c r="M370" s="994"/>
      <c r="N370" s="1098"/>
      <c r="O370" s="994"/>
      <c r="P370" s="994"/>
      <c r="Q370" s="994"/>
      <c r="R370" s="994"/>
      <c r="S370" s="994"/>
      <c r="T370" s="994"/>
      <c r="U370" s="994"/>
      <c r="V370" s="891"/>
      <c r="W370" s="994"/>
      <c r="X370" s="994"/>
      <c r="Y370" s="994"/>
    </row>
    <row r="371">
      <c r="A371" s="994"/>
      <c r="B371" s="1094"/>
      <c r="C371" s="1095"/>
      <c r="D371" s="994"/>
      <c r="E371" s="1096"/>
      <c r="F371" s="1096"/>
      <c r="G371" s="1096"/>
      <c r="H371" s="1096"/>
      <c r="I371" s="994"/>
      <c r="J371" s="994"/>
      <c r="K371" s="994"/>
      <c r="L371" s="1097"/>
      <c r="M371" s="994"/>
      <c r="N371" s="1098"/>
      <c r="O371" s="994"/>
      <c r="P371" s="994"/>
      <c r="Q371" s="994"/>
      <c r="R371" s="994"/>
      <c r="S371" s="994"/>
      <c r="T371" s="994"/>
      <c r="U371" s="994"/>
      <c r="V371" s="891"/>
      <c r="W371" s="994"/>
      <c r="X371" s="994"/>
      <c r="Y371" s="994"/>
    </row>
    <row r="372">
      <c r="A372" s="994"/>
      <c r="B372" s="1094"/>
      <c r="C372" s="1095"/>
      <c r="D372" s="994"/>
      <c r="E372" s="1096"/>
      <c r="F372" s="1096"/>
      <c r="G372" s="1096"/>
      <c r="H372" s="1096"/>
      <c r="I372" s="994"/>
      <c r="J372" s="994"/>
      <c r="K372" s="994"/>
      <c r="L372" s="1097"/>
      <c r="M372" s="994"/>
      <c r="N372" s="1098"/>
      <c r="O372" s="994"/>
      <c r="P372" s="994"/>
      <c r="Q372" s="994"/>
      <c r="R372" s="994"/>
      <c r="S372" s="994"/>
      <c r="T372" s="994"/>
      <c r="U372" s="994"/>
      <c r="V372" s="891"/>
      <c r="W372" s="994"/>
      <c r="X372" s="994"/>
      <c r="Y372" s="994"/>
    </row>
    <row r="373">
      <c r="A373" s="994"/>
      <c r="B373" s="1094"/>
      <c r="C373" s="1095"/>
      <c r="D373" s="994"/>
      <c r="E373" s="1096"/>
      <c r="F373" s="1096"/>
      <c r="G373" s="1096"/>
      <c r="H373" s="1096"/>
      <c r="I373" s="994"/>
      <c r="J373" s="994"/>
      <c r="K373" s="994"/>
      <c r="L373" s="1097"/>
      <c r="M373" s="994"/>
      <c r="N373" s="1098"/>
      <c r="O373" s="994"/>
      <c r="P373" s="994"/>
      <c r="Q373" s="994"/>
      <c r="R373" s="994"/>
      <c r="S373" s="994"/>
      <c r="T373" s="994"/>
      <c r="U373" s="994"/>
      <c r="V373" s="891"/>
      <c r="W373" s="994"/>
      <c r="X373" s="994"/>
      <c r="Y373" s="994"/>
    </row>
    <row r="374">
      <c r="A374" s="994"/>
      <c r="B374" s="1094"/>
      <c r="C374" s="1095"/>
      <c r="D374" s="994"/>
      <c r="E374" s="1096"/>
      <c r="F374" s="1096"/>
      <c r="G374" s="1096"/>
      <c r="H374" s="1096"/>
      <c r="I374" s="994"/>
      <c r="J374" s="994"/>
      <c r="K374" s="994"/>
      <c r="L374" s="1097"/>
      <c r="M374" s="994"/>
      <c r="N374" s="1098"/>
      <c r="O374" s="994"/>
      <c r="P374" s="994"/>
      <c r="Q374" s="994"/>
      <c r="R374" s="994"/>
      <c r="S374" s="994"/>
      <c r="T374" s="994"/>
      <c r="U374" s="994"/>
      <c r="V374" s="891"/>
      <c r="W374" s="994"/>
      <c r="X374" s="994"/>
      <c r="Y374" s="994"/>
    </row>
    <row r="375">
      <c r="A375" s="994"/>
      <c r="B375" s="1094"/>
      <c r="C375" s="1095"/>
      <c r="D375" s="994"/>
      <c r="E375" s="1096"/>
      <c r="F375" s="1096"/>
      <c r="G375" s="1096"/>
      <c r="H375" s="1096"/>
      <c r="I375" s="994"/>
      <c r="J375" s="994"/>
      <c r="K375" s="994"/>
      <c r="L375" s="1097"/>
      <c r="M375" s="994"/>
      <c r="N375" s="1098"/>
      <c r="O375" s="994"/>
      <c r="P375" s="994"/>
      <c r="Q375" s="994"/>
      <c r="R375" s="994"/>
      <c r="S375" s="994"/>
      <c r="T375" s="994"/>
      <c r="U375" s="994"/>
      <c r="V375" s="891"/>
      <c r="W375" s="994"/>
      <c r="X375" s="994"/>
      <c r="Y375" s="994"/>
    </row>
    <row r="376">
      <c r="A376" s="994"/>
      <c r="B376" s="1094"/>
      <c r="C376" s="1095"/>
      <c r="D376" s="994"/>
      <c r="E376" s="1096"/>
      <c r="F376" s="1096"/>
      <c r="G376" s="1096"/>
      <c r="H376" s="1096"/>
      <c r="I376" s="994"/>
      <c r="J376" s="994"/>
      <c r="K376" s="994"/>
      <c r="L376" s="1097"/>
      <c r="M376" s="994"/>
      <c r="N376" s="1098"/>
      <c r="O376" s="994"/>
      <c r="P376" s="994"/>
      <c r="Q376" s="994"/>
      <c r="R376" s="994"/>
      <c r="S376" s="994"/>
      <c r="T376" s="994"/>
      <c r="U376" s="994"/>
      <c r="V376" s="891"/>
      <c r="W376" s="994"/>
      <c r="X376" s="994"/>
      <c r="Y376" s="994"/>
    </row>
    <row r="377">
      <c r="A377" s="994"/>
      <c r="B377" s="1094"/>
      <c r="C377" s="1095"/>
      <c r="D377" s="994"/>
      <c r="E377" s="1096"/>
      <c r="F377" s="1096"/>
      <c r="G377" s="1096"/>
      <c r="H377" s="1096"/>
      <c r="I377" s="994"/>
      <c r="J377" s="994"/>
      <c r="K377" s="994"/>
      <c r="L377" s="1097"/>
      <c r="M377" s="994"/>
      <c r="N377" s="1098"/>
      <c r="O377" s="994"/>
      <c r="P377" s="994"/>
      <c r="Q377" s="994"/>
      <c r="R377" s="994"/>
      <c r="S377" s="994"/>
      <c r="T377" s="994"/>
      <c r="U377" s="994"/>
      <c r="V377" s="891"/>
      <c r="W377" s="994"/>
      <c r="X377" s="994"/>
      <c r="Y377" s="994"/>
    </row>
    <row r="378">
      <c r="A378" s="994"/>
      <c r="B378" s="1094"/>
      <c r="C378" s="1095"/>
      <c r="D378" s="994"/>
      <c r="E378" s="1096"/>
      <c r="F378" s="1096"/>
      <c r="G378" s="1096"/>
      <c r="H378" s="1096"/>
      <c r="I378" s="994"/>
      <c r="J378" s="994"/>
      <c r="K378" s="994"/>
      <c r="L378" s="1097"/>
      <c r="M378" s="994"/>
      <c r="N378" s="1098"/>
      <c r="O378" s="994"/>
      <c r="P378" s="994"/>
      <c r="Q378" s="994"/>
      <c r="R378" s="994"/>
      <c r="S378" s="994"/>
      <c r="T378" s="994"/>
      <c r="U378" s="994"/>
      <c r="V378" s="891"/>
      <c r="W378" s="994"/>
      <c r="X378" s="994"/>
      <c r="Y378" s="994"/>
    </row>
    <row r="379">
      <c r="A379" s="994"/>
      <c r="B379" s="1094"/>
      <c r="C379" s="1095"/>
      <c r="D379" s="994"/>
      <c r="E379" s="1096"/>
      <c r="F379" s="1096"/>
      <c r="G379" s="1096"/>
      <c r="H379" s="1096"/>
      <c r="I379" s="994"/>
      <c r="J379" s="994"/>
      <c r="K379" s="994"/>
      <c r="L379" s="1097"/>
      <c r="M379" s="994"/>
      <c r="N379" s="1098"/>
      <c r="O379" s="994"/>
      <c r="P379" s="994"/>
      <c r="Q379" s="994"/>
      <c r="R379" s="994"/>
      <c r="S379" s="994"/>
      <c r="T379" s="994"/>
      <c r="U379" s="994"/>
      <c r="V379" s="891"/>
      <c r="W379" s="994"/>
      <c r="X379" s="994"/>
      <c r="Y379" s="994"/>
    </row>
    <row r="380">
      <c r="A380" s="994"/>
      <c r="B380" s="1094"/>
      <c r="C380" s="1095"/>
      <c r="D380" s="994"/>
      <c r="E380" s="1096"/>
      <c r="F380" s="1096"/>
      <c r="G380" s="1096"/>
      <c r="H380" s="1096"/>
      <c r="I380" s="994"/>
      <c r="J380" s="994"/>
      <c r="K380" s="994"/>
      <c r="L380" s="1097"/>
      <c r="M380" s="994"/>
      <c r="N380" s="1098"/>
      <c r="O380" s="994"/>
      <c r="P380" s="994"/>
      <c r="Q380" s="994"/>
      <c r="R380" s="994"/>
      <c r="S380" s="994"/>
      <c r="T380" s="994"/>
      <c r="U380" s="994"/>
      <c r="V380" s="891"/>
      <c r="W380" s="994"/>
      <c r="X380" s="994"/>
      <c r="Y380" s="994"/>
    </row>
    <row r="381">
      <c r="A381" s="994"/>
      <c r="B381" s="1094"/>
      <c r="C381" s="1095"/>
      <c r="D381" s="994"/>
      <c r="E381" s="1096"/>
      <c r="F381" s="1096"/>
      <c r="G381" s="1096"/>
      <c r="H381" s="1096"/>
      <c r="I381" s="994"/>
      <c r="J381" s="994"/>
      <c r="K381" s="994"/>
      <c r="L381" s="1097"/>
      <c r="M381" s="994"/>
      <c r="N381" s="1098"/>
      <c r="O381" s="994"/>
      <c r="P381" s="994"/>
      <c r="Q381" s="994"/>
      <c r="R381" s="994"/>
      <c r="S381" s="994"/>
      <c r="T381" s="994"/>
      <c r="U381" s="994"/>
      <c r="V381" s="891"/>
      <c r="W381" s="994"/>
      <c r="X381" s="994"/>
      <c r="Y381" s="994"/>
    </row>
    <row r="382">
      <c r="A382" s="994"/>
      <c r="B382" s="1094"/>
      <c r="C382" s="1095"/>
      <c r="D382" s="994"/>
      <c r="E382" s="1096"/>
      <c r="F382" s="1096"/>
      <c r="G382" s="1096"/>
      <c r="H382" s="1096"/>
      <c r="I382" s="994"/>
      <c r="J382" s="994"/>
      <c r="K382" s="994"/>
      <c r="L382" s="1097"/>
      <c r="M382" s="994"/>
      <c r="N382" s="1098"/>
      <c r="O382" s="994"/>
      <c r="P382" s="994"/>
      <c r="Q382" s="994"/>
      <c r="R382" s="994"/>
      <c r="S382" s="994"/>
      <c r="T382" s="994"/>
      <c r="U382" s="994"/>
      <c r="V382" s="891"/>
      <c r="W382" s="994"/>
      <c r="X382" s="994"/>
      <c r="Y382" s="994"/>
    </row>
    <row r="383">
      <c r="A383" s="994"/>
      <c r="B383" s="1094"/>
      <c r="C383" s="1095"/>
      <c r="D383" s="994"/>
      <c r="E383" s="1096"/>
      <c r="F383" s="1096"/>
      <c r="G383" s="1096"/>
      <c r="H383" s="1096"/>
      <c r="I383" s="994"/>
      <c r="J383" s="994"/>
      <c r="K383" s="994"/>
      <c r="L383" s="1097"/>
      <c r="M383" s="994"/>
      <c r="N383" s="1098"/>
      <c r="O383" s="994"/>
      <c r="P383" s="994"/>
      <c r="Q383" s="994"/>
      <c r="R383" s="994"/>
      <c r="S383" s="994"/>
      <c r="T383" s="994"/>
      <c r="U383" s="994"/>
      <c r="V383" s="891"/>
      <c r="W383" s="994"/>
      <c r="X383" s="994"/>
      <c r="Y383" s="994"/>
    </row>
    <row r="384">
      <c r="A384" s="994"/>
      <c r="B384" s="1094"/>
      <c r="C384" s="1095"/>
      <c r="D384" s="994"/>
      <c r="E384" s="1096"/>
      <c r="F384" s="1096"/>
      <c r="G384" s="1096"/>
      <c r="H384" s="1096"/>
      <c r="I384" s="994"/>
      <c r="J384" s="994"/>
      <c r="K384" s="994"/>
      <c r="L384" s="1097"/>
      <c r="M384" s="994"/>
      <c r="N384" s="1098"/>
      <c r="O384" s="994"/>
      <c r="P384" s="994"/>
      <c r="Q384" s="994"/>
      <c r="R384" s="994"/>
      <c r="S384" s="994"/>
      <c r="T384" s="994"/>
      <c r="U384" s="994"/>
      <c r="V384" s="891"/>
      <c r="W384" s="994"/>
      <c r="X384" s="994"/>
      <c r="Y384" s="994"/>
    </row>
    <row r="385">
      <c r="A385" s="994"/>
      <c r="B385" s="1094"/>
      <c r="C385" s="1095"/>
      <c r="D385" s="994"/>
      <c r="E385" s="1096"/>
      <c r="F385" s="1096"/>
      <c r="G385" s="1096"/>
      <c r="H385" s="1096"/>
      <c r="I385" s="994"/>
      <c r="J385" s="994"/>
      <c r="K385" s="994"/>
      <c r="L385" s="1097"/>
      <c r="M385" s="994"/>
      <c r="N385" s="1098"/>
      <c r="O385" s="994"/>
      <c r="P385" s="994"/>
      <c r="Q385" s="994"/>
      <c r="R385" s="994"/>
      <c r="S385" s="994"/>
      <c r="T385" s="994"/>
      <c r="U385" s="994"/>
      <c r="V385" s="891"/>
      <c r="W385" s="994"/>
      <c r="X385" s="994"/>
      <c r="Y385" s="994"/>
    </row>
    <row r="386">
      <c r="A386" s="994"/>
      <c r="B386" s="1094"/>
      <c r="C386" s="1095"/>
      <c r="D386" s="994"/>
      <c r="E386" s="1096"/>
      <c r="F386" s="1096"/>
      <c r="G386" s="1096"/>
      <c r="H386" s="1096"/>
      <c r="I386" s="994"/>
      <c r="J386" s="994"/>
      <c r="K386" s="994"/>
      <c r="L386" s="1097"/>
      <c r="M386" s="994"/>
      <c r="N386" s="1098"/>
      <c r="O386" s="994"/>
      <c r="P386" s="994"/>
      <c r="Q386" s="994"/>
      <c r="R386" s="994"/>
      <c r="S386" s="994"/>
      <c r="T386" s="994"/>
      <c r="U386" s="994"/>
      <c r="V386" s="891"/>
      <c r="W386" s="994"/>
      <c r="X386" s="994"/>
      <c r="Y386" s="994"/>
    </row>
    <row r="387">
      <c r="A387" s="994"/>
      <c r="B387" s="1094"/>
      <c r="C387" s="1095"/>
      <c r="D387" s="994"/>
      <c r="E387" s="1096"/>
      <c r="F387" s="1096"/>
      <c r="G387" s="1096"/>
      <c r="H387" s="1096"/>
      <c r="I387" s="994"/>
      <c r="J387" s="994"/>
      <c r="K387" s="994"/>
      <c r="L387" s="1097"/>
      <c r="M387" s="994"/>
      <c r="N387" s="1098"/>
      <c r="O387" s="994"/>
      <c r="P387" s="994"/>
      <c r="Q387" s="994"/>
      <c r="R387" s="994"/>
      <c r="S387" s="994"/>
      <c r="T387" s="994"/>
      <c r="U387" s="994"/>
      <c r="V387" s="891"/>
      <c r="W387" s="994"/>
      <c r="X387" s="994"/>
      <c r="Y387" s="994"/>
    </row>
    <row r="388">
      <c r="A388" s="994"/>
      <c r="B388" s="1094"/>
      <c r="C388" s="1095"/>
      <c r="D388" s="994"/>
      <c r="E388" s="1096"/>
      <c r="F388" s="1096"/>
      <c r="G388" s="1096"/>
      <c r="H388" s="1096"/>
      <c r="I388" s="994"/>
      <c r="J388" s="994"/>
      <c r="K388" s="994"/>
      <c r="L388" s="1097"/>
      <c r="M388" s="994"/>
      <c r="N388" s="1098"/>
      <c r="O388" s="994"/>
      <c r="P388" s="994"/>
      <c r="Q388" s="994"/>
      <c r="R388" s="994"/>
      <c r="S388" s="994"/>
      <c r="T388" s="994"/>
      <c r="U388" s="994"/>
      <c r="V388" s="891"/>
      <c r="W388" s="994"/>
      <c r="X388" s="994"/>
      <c r="Y388" s="994"/>
    </row>
    <row r="389">
      <c r="A389" s="994"/>
      <c r="B389" s="1094"/>
      <c r="C389" s="1095"/>
      <c r="D389" s="994"/>
      <c r="E389" s="1096"/>
      <c r="F389" s="1096"/>
      <c r="G389" s="1096"/>
      <c r="H389" s="1096"/>
      <c r="I389" s="994"/>
      <c r="J389" s="994"/>
      <c r="K389" s="994"/>
      <c r="L389" s="1097"/>
      <c r="M389" s="994"/>
      <c r="N389" s="1098"/>
      <c r="O389" s="994"/>
      <c r="P389" s="994"/>
      <c r="Q389" s="994"/>
      <c r="R389" s="994"/>
      <c r="S389" s="994"/>
      <c r="T389" s="994"/>
      <c r="U389" s="994"/>
      <c r="V389" s="891"/>
      <c r="W389" s="994"/>
      <c r="X389" s="994"/>
      <c r="Y389" s="994"/>
    </row>
    <row r="390">
      <c r="A390" s="994"/>
      <c r="B390" s="1094"/>
      <c r="C390" s="1095"/>
      <c r="D390" s="994"/>
      <c r="E390" s="1096"/>
      <c r="F390" s="1096"/>
      <c r="G390" s="1096"/>
      <c r="H390" s="1096"/>
      <c r="I390" s="994"/>
      <c r="J390" s="994"/>
      <c r="K390" s="994"/>
      <c r="L390" s="1097"/>
      <c r="M390" s="994"/>
      <c r="N390" s="1098"/>
      <c r="O390" s="994"/>
      <c r="P390" s="994"/>
      <c r="Q390" s="994"/>
      <c r="R390" s="994"/>
      <c r="S390" s="994"/>
      <c r="T390" s="994"/>
      <c r="U390" s="994"/>
      <c r="V390" s="891"/>
      <c r="W390" s="994"/>
      <c r="X390" s="994"/>
      <c r="Y390" s="994"/>
    </row>
    <row r="391">
      <c r="A391" s="994"/>
      <c r="B391" s="1094"/>
      <c r="C391" s="1095"/>
      <c r="D391" s="994"/>
      <c r="E391" s="1096"/>
      <c r="F391" s="1096"/>
      <c r="G391" s="1096"/>
      <c r="H391" s="1096"/>
      <c r="I391" s="994"/>
      <c r="J391" s="994"/>
      <c r="K391" s="994"/>
      <c r="L391" s="1097"/>
      <c r="M391" s="994"/>
      <c r="N391" s="1098"/>
      <c r="O391" s="994"/>
      <c r="P391" s="994"/>
      <c r="Q391" s="994"/>
      <c r="R391" s="994"/>
      <c r="S391" s="994"/>
      <c r="T391" s="994"/>
      <c r="U391" s="994"/>
      <c r="V391" s="891"/>
      <c r="W391" s="994"/>
      <c r="X391" s="994"/>
      <c r="Y391" s="994"/>
    </row>
    <row r="392">
      <c r="A392" s="994"/>
      <c r="B392" s="1094"/>
      <c r="C392" s="1095"/>
      <c r="D392" s="994"/>
      <c r="E392" s="1096"/>
      <c r="F392" s="1096"/>
      <c r="G392" s="1096"/>
      <c r="H392" s="1096"/>
      <c r="I392" s="994"/>
      <c r="J392" s="994"/>
      <c r="K392" s="994"/>
      <c r="L392" s="1097"/>
      <c r="M392" s="994"/>
      <c r="N392" s="1098"/>
      <c r="O392" s="994"/>
      <c r="P392" s="994"/>
      <c r="Q392" s="994"/>
      <c r="R392" s="994"/>
      <c r="S392" s="994"/>
      <c r="T392" s="994"/>
      <c r="U392" s="994"/>
      <c r="V392" s="891"/>
      <c r="W392" s="994"/>
      <c r="X392" s="994"/>
      <c r="Y392" s="994"/>
    </row>
    <row r="393">
      <c r="A393" s="994"/>
      <c r="B393" s="1094"/>
      <c r="C393" s="1095"/>
      <c r="D393" s="994"/>
      <c r="E393" s="1096"/>
      <c r="F393" s="1096"/>
      <c r="G393" s="1096"/>
      <c r="H393" s="1096"/>
      <c r="I393" s="994"/>
      <c r="J393" s="994"/>
      <c r="K393" s="994"/>
      <c r="L393" s="1097"/>
      <c r="M393" s="994"/>
      <c r="N393" s="1098"/>
      <c r="O393" s="994"/>
      <c r="P393" s="994"/>
      <c r="Q393" s="994"/>
      <c r="R393" s="994"/>
      <c r="S393" s="994"/>
      <c r="T393" s="994"/>
      <c r="U393" s="994"/>
      <c r="V393" s="891"/>
      <c r="W393" s="994"/>
      <c r="X393" s="994"/>
      <c r="Y393" s="994"/>
    </row>
    <row r="394">
      <c r="A394" s="994"/>
      <c r="B394" s="1094"/>
      <c r="C394" s="1095"/>
      <c r="D394" s="994"/>
      <c r="E394" s="1096"/>
      <c r="F394" s="1096"/>
      <c r="G394" s="1096"/>
      <c r="H394" s="1096"/>
      <c r="I394" s="994"/>
      <c r="J394" s="994"/>
      <c r="K394" s="994"/>
      <c r="L394" s="1097"/>
      <c r="M394" s="994"/>
      <c r="N394" s="1098"/>
      <c r="O394" s="994"/>
      <c r="P394" s="994"/>
      <c r="Q394" s="994"/>
      <c r="R394" s="994"/>
      <c r="S394" s="994"/>
      <c r="T394" s="994"/>
      <c r="U394" s="994"/>
      <c r="V394" s="891"/>
      <c r="W394" s="994"/>
      <c r="X394" s="994"/>
      <c r="Y394" s="994"/>
    </row>
    <row r="395">
      <c r="A395" s="994"/>
      <c r="B395" s="1094"/>
      <c r="C395" s="1095"/>
      <c r="D395" s="994"/>
      <c r="E395" s="1096"/>
      <c r="F395" s="1096"/>
      <c r="G395" s="1096"/>
      <c r="H395" s="1096"/>
      <c r="I395" s="994"/>
      <c r="J395" s="994"/>
      <c r="K395" s="994"/>
      <c r="L395" s="1097"/>
      <c r="M395" s="994"/>
      <c r="N395" s="1098"/>
      <c r="O395" s="994"/>
      <c r="P395" s="994"/>
      <c r="Q395" s="994"/>
      <c r="R395" s="994"/>
      <c r="S395" s="994"/>
      <c r="T395" s="994"/>
      <c r="U395" s="994"/>
      <c r="V395" s="891"/>
      <c r="W395" s="994"/>
      <c r="X395" s="994"/>
      <c r="Y395" s="994"/>
    </row>
    <row r="396">
      <c r="A396" s="994"/>
      <c r="B396" s="1094"/>
      <c r="C396" s="1095"/>
      <c r="D396" s="994"/>
      <c r="E396" s="1096"/>
      <c r="F396" s="1096"/>
      <c r="G396" s="1096"/>
      <c r="H396" s="1096"/>
      <c r="I396" s="994"/>
      <c r="J396" s="994"/>
      <c r="K396" s="994"/>
      <c r="L396" s="1097"/>
      <c r="M396" s="994"/>
      <c r="N396" s="1098"/>
      <c r="O396" s="994"/>
      <c r="P396" s="994"/>
      <c r="Q396" s="994"/>
      <c r="R396" s="994"/>
      <c r="S396" s="994"/>
      <c r="T396" s="994"/>
      <c r="U396" s="994"/>
      <c r="V396" s="891"/>
      <c r="W396" s="994"/>
      <c r="X396" s="994"/>
      <c r="Y396" s="994"/>
    </row>
    <row r="397">
      <c r="A397" s="994"/>
      <c r="B397" s="1094"/>
      <c r="C397" s="1095"/>
      <c r="D397" s="994"/>
      <c r="E397" s="1096"/>
      <c r="F397" s="1096"/>
      <c r="G397" s="1096"/>
      <c r="H397" s="1096"/>
      <c r="I397" s="994"/>
      <c r="J397" s="994"/>
      <c r="K397" s="994"/>
      <c r="L397" s="1097"/>
      <c r="M397" s="994"/>
      <c r="N397" s="1098"/>
      <c r="O397" s="994"/>
      <c r="P397" s="994"/>
      <c r="Q397" s="994"/>
      <c r="R397" s="994"/>
      <c r="S397" s="994"/>
      <c r="T397" s="994"/>
      <c r="U397" s="994"/>
      <c r="V397" s="891"/>
      <c r="W397" s="994"/>
      <c r="X397" s="994"/>
      <c r="Y397" s="994"/>
    </row>
    <row r="398">
      <c r="A398" s="994"/>
      <c r="B398" s="1094"/>
      <c r="C398" s="1095"/>
      <c r="D398" s="994"/>
      <c r="E398" s="1096"/>
      <c r="F398" s="1096"/>
      <c r="G398" s="1096"/>
      <c r="H398" s="1096"/>
      <c r="I398" s="994"/>
      <c r="J398" s="994"/>
      <c r="K398" s="994"/>
      <c r="L398" s="1097"/>
      <c r="M398" s="994"/>
      <c r="N398" s="1098"/>
      <c r="O398" s="994"/>
      <c r="P398" s="994"/>
      <c r="Q398" s="994"/>
      <c r="R398" s="994"/>
      <c r="S398" s="994"/>
      <c r="T398" s="994"/>
      <c r="U398" s="994"/>
      <c r="V398" s="891"/>
      <c r="W398" s="994"/>
      <c r="X398" s="994"/>
      <c r="Y398" s="994"/>
    </row>
    <row r="399">
      <c r="A399" s="994"/>
      <c r="B399" s="1094"/>
      <c r="C399" s="1095"/>
      <c r="D399" s="994"/>
      <c r="E399" s="1096"/>
      <c r="F399" s="1096"/>
      <c r="G399" s="1096"/>
      <c r="H399" s="1096"/>
      <c r="I399" s="994"/>
      <c r="J399" s="994"/>
      <c r="K399" s="994"/>
      <c r="L399" s="1097"/>
      <c r="M399" s="994"/>
      <c r="N399" s="1098"/>
      <c r="O399" s="994"/>
      <c r="P399" s="994"/>
      <c r="Q399" s="994"/>
      <c r="R399" s="994"/>
      <c r="S399" s="994"/>
      <c r="T399" s="994"/>
      <c r="U399" s="994"/>
      <c r="V399" s="891"/>
      <c r="W399" s="994"/>
      <c r="X399" s="994"/>
      <c r="Y399" s="994"/>
    </row>
    <row r="400">
      <c r="A400" s="994"/>
      <c r="B400" s="1094"/>
      <c r="C400" s="1095"/>
      <c r="D400" s="994"/>
      <c r="E400" s="1096"/>
      <c r="F400" s="1096"/>
      <c r="G400" s="1096"/>
      <c r="H400" s="1096"/>
      <c r="I400" s="994"/>
      <c r="J400" s="994"/>
      <c r="K400" s="994"/>
      <c r="L400" s="1097"/>
      <c r="M400" s="994"/>
      <c r="N400" s="1098"/>
      <c r="O400" s="994"/>
      <c r="P400" s="994"/>
      <c r="Q400" s="994"/>
      <c r="R400" s="994"/>
      <c r="S400" s="994"/>
      <c r="T400" s="994"/>
      <c r="U400" s="994"/>
      <c r="V400" s="891"/>
      <c r="W400" s="994"/>
      <c r="X400" s="994"/>
      <c r="Y400" s="994"/>
    </row>
    <row r="401">
      <c r="A401" s="994"/>
      <c r="B401" s="1094"/>
      <c r="C401" s="1095"/>
      <c r="D401" s="994"/>
      <c r="E401" s="1096"/>
      <c r="F401" s="1096"/>
      <c r="G401" s="1096"/>
      <c r="H401" s="1096"/>
      <c r="I401" s="994"/>
      <c r="J401" s="994"/>
      <c r="K401" s="994"/>
      <c r="L401" s="1097"/>
      <c r="M401" s="994"/>
      <c r="N401" s="1098"/>
      <c r="O401" s="994"/>
      <c r="P401" s="994"/>
      <c r="Q401" s="994"/>
      <c r="R401" s="994"/>
      <c r="S401" s="994"/>
      <c r="T401" s="994"/>
      <c r="U401" s="994"/>
      <c r="V401" s="891"/>
      <c r="W401" s="994"/>
      <c r="X401" s="994"/>
      <c r="Y401" s="994"/>
    </row>
    <row r="402">
      <c r="A402" s="994"/>
      <c r="B402" s="1094"/>
      <c r="C402" s="1095"/>
      <c r="D402" s="994"/>
      <c r="E402" s="1096"/>
      <c r="F402" s="1096"/>
      <c r="G402" s="1096"/>
      <c r="H402" s="1096"/>
      <c r="I402" s="994"/>
      <c r="J402" s="994"/>
      <c r="K402" s="994"/>
      <c r="L402" s="1097"/>
      <c r="M402" s="994"/>
      <c r="N402" s="1098"/>
      <c r="O402" s="994"/>
      <c r="P402" s="994"/>
      <c r="Q402" s="994"/>
      <c r="R402" s="994"/>
      <c r="S402" s="994"/>
      <c r="T402" s="994"/>
      <c r="U402" s="994"/>
      <c r="V402" s="891"/>
      <c r="W402" s="994"/>
      <c r="X402" s="994"/>
      <c r="Y402" s="994"/>
    </row>
    <row r="403">
      <c r="A403" s="994"/>
      <c r="B403" s="1094"/>
      <c r="C403" s="1095"/>
      <c r="D403" s="994"/>
      <c r="E403" s="1096"/>
      <c r="F403" s="1096"/>
      <c r="G403" s="1096"/>
      <c r="H403" s="1096"/>
      <c r="I403" s="994"/>
      <c r="J403" s="994"/>
      <c r="K403" s="994"/>
      <c r="L403" s="1097"/>
      <c r="M403" s="994"/>
      <c r="N403" s="1098"/>
      <c r="O403" s="994"/>
      <c r="P403" s="994"/>
      <c r="Q403" s="994"/>
      <c r="R403" s="994"/>
      <c r="S403" s="994"/>
      <c r="T403" s="994"/>
      <c r="U403" s="994"/>
      <c r="V403" s="891"/>
      <c r="W403" s="994"/>
      <c r="X403" s="994"/>
      <c r="Y403" s="994"/>
    </row>
    <row r="404">
      <c r="A404" s="994"/>
      <c r="B404" s="1094"/>
      <c r="C404" s="1095"/>
      <c r="D404" s="994"/>
      <c r="E404" s="1096"/>
      <c r="F404" s="1096"/>
      <c r="G404" s="1096"/>
      <c r="H404" s="1096"/>
      <c r="I404" s="994"/>
      <c r="J404" s="994"/>
      <c r="K404" s="994"/>
      <c r="L404" s="1097"/>
      <c r="M404" s="994"/>
      <c r="N404" s="1098"/>
      <c r="O404" s="994"/>
      <c r="P404" s="994"/>
      <c r="Q404" s="994"/>
      <c r="R404" s="994"/>
      <c r="S404" s="994"/>
      <c r="T404" s="994"/>
      <c r="U404" s="994"/>
      <c r="V404" s="891"/>
      <c r="W404" s="994"/>
      <c r="X404" s="994"/>
      <c r="Y404" s="994"/>
    </row>
    <row r="405">
      <c r="A405" s="994"/>
      <c r="B405" s="1094"/>
      <c r="C405" s="1095"/>
      <c r="D405" s="994"/>
      <c r="E405" s="1096"/>
      <c r="F405" s="1096"/>
      <c r="G405" s="1096"/>
      <c r="H405" s="1096"/>
      <c r="I405" s="994"/>
      <c r="J405" s="994"/>
      <c r="K405" s="994"/>
      <c r="L405" s="1097"/>
      <c r="M405" s="994"/>
      <c r="N405" s="1098"/>
      <c r="O405" s="994"/>
      <c r="P405" s="994"/>
      <c r="Q405" s="994"/>
      <c r="R405" s="994"/>
      <c r="S405" s="994"/>
      <c r="T405" s="994"/>
      <c r="U405" s="994"/>
      <c r="V405" s="891"/>
      <c r="W405" s="994"/>
      <c r="X405" s="994"/>
      <c r="Y405" s="994"/>
    </row>
    <row r="406">
      <c r="A406" s="994"/>
      <c r="B406" s="1094"/>
      <c r="C406" s="1095"/>
      <c r="D406" s="994"/>
      <c r="E406" s="1096"/>
      <c r="F406" s="1096"/>
      <c r="G406" s="1096"/>
      <c r="H406" s="1096"/>
      <c r="I406" s="994"/>
      <c r="J406" s="994"/>
      <c r="K406" s="994"/>
      <c r="L406" s="1097"/>
      <c r="M406" s="994"/>
      <c r="N406" s="1098"/>
      <c r="O406" s="994"/>
      <c r="P406" s="994"/>
      <c r="Q406" s="994"/>
      <c r="R406" s="994"/>
      <c r="S406" s="994"/>
      <c r="T406" s="994"/>
      <c r="U406" s="994"/>
      <c r="V406" s="891"/>
      <c r="W406" s="994"/>
      <c r="X406" s="994"/>
      <c r="Y406" s="994"/>
    </row>
    <row r="407">
      <c r="A407" s="994"/>
      <c r="B407" s="1094"/>
      <c r="C407" s="1095"/>
      <c r="D407" s="994"/>
      <c r="E407" s="1096"/>
      <c r="F407" s="1096"/>
      <c r="G407" s="1096"/>
      <c r="H407" s="1096"/>
      <c r="I407" s="994"/>
      <c r="J407" s="994"/>
      <c r="K407" s="994"/>
      <c r="L407" s="1097"/>
      <c r="M407" s="994"/>
      <c r="N407" s="1098"/>
      <c r="O407" s="994"/>
      <c r="P407" s="994"/>
      <c r="Q407" s="994"/>
      <c r="R407" s="994"/>
      <c r="S407" s="994"/>
      <c r="T407" s="994"/>
      <c r="U407" s="994"/>
      <c r="V407" s="891"/>
      <c r="W407" s="994"/>
      <c r="X407" s="994"/>
      <c r="Y407" s="994"/>
    </row>
    <row r="408">
      <c r="A408" s="994"/>
      <c r="B408" s="1094"/>
      <c r="C408" s="1095"/>
      <c r="D408" s="994"/>
      <c r="E408" s="1096"/>
      <c r="F408" s="1096"/>
      <c r="G408" s="1096"/>
      <c r="H408" s="1096"/>
      <c r="I408" s="994"/>
      <c r="J408" s="994"/>
      <c r="K408" s="994"/>
      <c r="L408" s="1097"/>
      <c r="M408" s="994"/>
      <c r="N408" s="1098"/>
      <c r="O408" s="994"/>
      <c r="P408" s="994"/>
      <c r="Q408" s="994"/>
      <c r="R408" s="994"/>
      <c r="S408" s="994"/>
      <c r="T408" s="994"/>
      <c r="U408" s="994"/>
      <c r="V408" s="891"/>
      <c r="W408" s="994"/>
      <c r="X408" s="994"/>
      <c r="Y408" s="994"/>
    </row>
    <row r="409">
      <c r="A409" s="994"/>
      <c r="B409" s="1094"/>
      <c r="C409" s="1095"/>
      <c r="D409" s="994"/>
      <c r="E409" s="1096"/>
      <c r="F409" s="1096"/>
      <c r="G409" s="1096"/>
      <c r="H409" s="1096"/>
      <c r="I409" s="994"/>
      <c r="J409" s="994"/>
      <c r="K409" s="994"/>
      <c r="L409" s="1097"/>
      <c r="M409" s="994"/>
      <c r="N409" s="1098"/>
      <c r="O409" s="994"/>
      <c r="P409" s="994"/>
      <c r="Q409" s="994"/>
      <c r="R409" s="994"/>
      <c r="S409" s="994"/>
      <c r="T409" s="994"/>
      <c r="U409" s="994"/>
      <c r="V409" s="891"/>
      <c r="W409" s="994"/>
      <c r="X409" s="994"/>
      <c r="Y409" s="994"/>
    </row>
    <row r="410">
      <c r="A410" s="994"/>
      <c r="B410" s="1094"/>
      <c r="C410" s="1095"/>
      <c r="D410" s="994"/>
      <c r="E410" s="1096"/>
      <c r="F410" s="1096"/>
      <c r="G410" s="1096"/>
      <c r="H410" s="1096"/>
      <c r="I410" s="994"/>
      <c r="J410" s="994"/>
      <c r="K410" s="994"/>
      <c r="L410" s="1097"/>
      <c r="M410" s="994"/>
      <c r="N410" s="1098"/>
      <c r="O410" s="994"/>
      <c r="P410" s="994"/>
      <c r="Q410" s="994"/>
      <c r="R410" s="994"/>
      <c r="S410" s="994"/>
      <c r="T410" s="994"/>
      <c r="U410" s="994"/>
      <c r="V410" s="891"/>
      <c r="W410" s="994"/>
      <c r="X410" s="994"/>
      <c r="Y410" s="994"/>
    </row>
    <row r="411">
      <c r="A411" s="994"/>
      <c r="B411" s="1094"/>
      <c r="C411" s="1095"/>
      <c r="D411" s="994"/>
      <c r="E411" s="1096"/>
      <c r="F411" s="1096"/>
      <c r="G411" s="1096"/>
      <c r="H411" s="1096"/>
      <c r="I411" s="994"/>
      <c r="J411" s="994"/>
      <c r="K411" s="994"/>
      <c r="L411" s="1097"/>
      <c r="M411" s="994"/>
      <c r="N411" s="1098"/>
      <c r="O411" s="994"/>
      <c r="P411" s="994"/>
      <c r="Q411" s="994"/>
      <c r="R411" s="994"/>
      <c r="S411" s="994"/>
      <c r="T411" s="994"/>
      <c r="U411" s="994"/>
      <c r="V411" s="891"/>
      <c r="W411" s="994"/>
      <c r="X411" s="994"/>
      <c r="Y411" s="994"/>
    </row>
    <row r="412">
      <c r="A412" s="994"/>
      <c r="B412" s="1094"/>
      <c r="C412" s="1095"/>
      <c r="D412" s="994"/>
      <c r="E412" s="1096"/>
      <c r="F412" s="1096"/>
      <c r="G412" s="1096"/>
      <c r="H412" s="1096"/>
      <c r="I412" s="994"/>
      <c r="J412" s="994"/>
      <c r="K412" s="994"/>
      <c r="L412" s="1097"/>
      <c r="M412" s="994"/>
      <c r="N412" s="1098"/>
      <c r="O412" s="994"/>
      <c r="P412" s="994"/>
      <c r="Q412" s="994"/>
      <c r="R412" s="994"/>
      <c r="S412" s="994"/>
      <c r="T412" s="994"/>
      <c r="U412" s="994"/>
      <c r="V412" s="891"/>
      <c r="W412" s="994"/>
      <c r="X412" s="994"/>
      <c r="Y412" s="994"/>
    </row>
    <row r="413">
      <c r="A413" s="994"/>
      <c r="B413" s="1094"/>
      <c r="C413" s="1095"/>
      <c r="D413" s="994"/>
      <c r="E413" s="1096"/>
      <c r="F413" s="1096"/>
      <c r="G413" s="1096"/>
      <c r="H413" s="1096"/>
      <c r="I413" s="994"/>
      <c r="J413" s="994"/>
      <c r="K413" s="994"/>
      <c r="L413" s="1097"/>
      <c r="M413" s="994"/>
      <c r="N413" s="1098"/>
      <c r="O413" s="994"/>
      <c r="P413" s="994"/>
      <c r="Q413" s="994"/>
      <c r="R413" s="994"/>
      <c r="S413" s="994"/>
      <c r="T413" s="994"/>
      <c r="U413" s="994"/>
      <c r="V413" s="891"/>
      <c r="W413" s="994"/>
      <c r="X413" s="994"/>
      <c r="Y413" s="994"/>
    </row>
    <row r="414">
      <c r="A414" s="994"/>
      <c r="B414" s="1094"/>
      <c r="C414" s="1095"/>
      <c r="D414" s="994"/>
      <c r="E414" s="1096"/>
      <c r="F414" s="1096"/>
      <c r="G414" s="1096"/>
      <c r="H414" s="1096"/>
      <c r="I414" s="994"/>
      <c r="J414" s="994"/>
      <c r="K414" s="994"/>
      <c r="L414" s="1097"/>
      <c r="M414" s="994"/>
      <c r="N414" s="1098"/>
      <c r="O414" s="994"/>
      <c r="P414" s="994"/>
      <c r="Q414" s="994"/>
      <c r="R414" s="994"/>
      <c r="S414" s="994"/>
      <c r="T414" s="994"/>
      <c r="U414" s="994"/>
      <c r="V414" s="891"/>
      <c r="W414" s="994"/>
      <c r="X414" s="994"/>
      <c r="Y414" s="994"/>
    </row>
    <row r="415">
      <c r="A415" s="994"/>
      <c r="B415" s="1094"/>
      <c r="C415" s="1095"/>
      <c r="D415" s="994"/>
      <c r="E415" s="1096"/>
      <c r="F415" s="1096"/>
      <c r="G415" s="1096"/>
      <c r="H415" s="1096"/>
      <c r="I415" s="994"/>
      <c r="J415" s="994"/>
      <c r="K415" s="994"/>
      <c r="L415" s="1097"/>
      <c r="M415" s="994"/>
      <c r="N415" s="1098"/>
      <c r="O415" s="994"/>
      <c r="P415" s="994"/>
      <c r="Q415" s="994"/>
      <c r="R415" s="994"/>
      <c r="S415" s="994"/>
      <c r="T415" s="994"/>
      <c r="U415" s="994"/>
      <c r="V415" s="891"/>
      <c r="W415" s="994"/>
      <c r="X415" s="994"/>
      <c r="Y415" s="994"/>
    </row>
    <row r="416">
      <c r="A416" s="994"/>
      <c r="B416" s="1094"/>
      <c r="C416" s="1095"/>
      <c r="D416" s="994"/>
      <c r="E416" s="1096"/>
      <c r="F416" s="1096"/>
      <c r="G416" s="1096"/>
      <c r="H416" s="1096"/>
      <c r="I416" s="994"/>
      <c r="J416" s="994"/>
      <c r="K416" s="994"/>
      <c r="L416" s="1097"/>
      <c r="M416" s="994"/>
      <c r="N416" s="1098"/>
      <c r="O416" s="994"/>
      <c r="P416" s="994"/>
      <c r="Q416" s="994"/>
      <c r="R416" s="994"/>
      <c r="S416" s="994"/>
      <c r="T416" s="994"/>
      <c r="U416" s="994"/>
      <c r="V416" s="891"/>
      <c r="W416" s="994"/>
      <c r="X416" s="994"/>
      <c r="Y416" s="994"/>
    </row>
    <row r="417">
      <c r="A417" s="994"/>
      <c r="B417" s="1094"/>
      <c r="C417" s="1095"/>
      <c r="D417" s="994"/>
      <c r="E417" s="1096"/>
      <c r="F417" s="1096"/>
      <c r="G417" s="1096"/>
      <c r="H417" s="1096"/>
      <c r="I417" s="994"/>
      <c r="J417" s="994"/>
      <c r="K417" s="994"/>
      <c r="L417" s="1097"/>
      <c r="M417" s="994"/>
      <c r="N417" s="1098"/>
      <c r="O417" s="994"/>
      <c r="P417" s="994"/>
      <c r="Q417" s="994"/>
      <c r="R417" s="994"/>
      <c r="S417" s="994"/>
      <c r="T417" s="994"/>
      <c r="U417" s="994"/>
      <c r="V417" s="891"/>
      <c r="W417" s="994"/>
      <c r="X417" s="994"/>
      <c r="Y417" s="994"/>
    </row>
    <row r="418">
      <c r="A418" s="994"/>
      <c r="B418" s="1094"/>
      <c r="C418" s="1095"/>
      <c r="D418" s="994"/>
      <c r="E418" s="1096"/>
      <c r="F418" s="1096"/>
      <c r="G418" s="1096"/>
      <c r="H418" s="1096"/>
      <c r="I418" s="994"/>
      <c r="J418" s="994"/>
      <c r="K418" s="994"/>
      <c r="L418" s="1097"/>
      <c r="M418" s="994"/>
      <c r="N418" s="1098"/>
      <c r="O418" s="994"/>
      <c r="P418" s="994"/>
      <c r="Q418" s="994"/>
      <c r="R418" s="994"/>
      <c r="S418" s="994"/>
      <c r="T418" s="994"/>
      <c r="U418" s="994"/>
      <c r="V418" s="891"/>
      <c r="W418" s="994"/>
      <c r="X418" s="994"/>
      <c r="Y418" s="994"/>
    </row>
    <row r="419">
      <c r="A419" s="994"/>
      <c r="B419" s="1094"/>
      <c r="C419" s="1095"/>
      <c r="D419" s="994"/>
      <c r="E419" s="1096"/>
      <c r="F419" s="1096"/>
      <c r="G419" s="1096"/>
      <c r="H419" s="1096"/>
      <c r="I419" s="994"/>
      <c r="J419" s="994"/>
      <c r="K419" s="994"/>
      <c r="L419" s="1097"/>
      <c r="M419" s="994"/>
      <c r="N419" s="1098"/>
      <c r="O419" s="994"/>
      <c r="P419" s="994"/>
      <c r="Q419" s="994"/>
      <c r="R419" s="994"/>
      <c r="S419" s="994"/>
      <c r="T419" s="994"/>
      <c r="U419" s="994"/>
      <c r="V419" s="891"/>
      <c r="W419" s="994"/>
      <c r="X419" s="994"/>
      <c r="Y419" s="994"/>
    </row>
    <row r="420">
      <c r="A420" s="994"/>
      <c r="B420" s="1094"/>
      <c r="C420" s="1095"/>
      <c r="D420" s="994"/>
      <c r="E420" s="1096"/>
      <c r="F420" s="1096"/>
      <c r="G420" s="1096"/>
      <c r="H420" s="1096"/>
      <c r="I420" s="994"/>
      <c r="J420" s="994"/>
      <c r="K420" s="994"/>
      <c r="L420" s="1097"/>
      <c r="M420" s="994"/>
      <c r="N420" s="1098"/>
      <c r="O420" s="994"/>
      <c r="P420" s="994"/>
      <c r="Q420" s="994"/>
      <c r="R420" s="994"/>
      <c r="S420" s="994"/>
      <c r="T420" s="994"/>
      <c r="U420" s="994"/>
      <c r="V420" s="891"/>
      <c r="W420" s="994"/>
      <c r="X420" s="994"/>
      <c r="Y420" s="994"/>
    </row>
    <row r="421">
      <c r="A421" s="994"/>
      <c r="B421" s="1094"/>
      <c r="C421" s="1095"/>
      <c r="D421" s="994"/>
      <c r="E421" s="1096"/>
      <c r="F421" s="1096"/>
      <c r="G421" s="1096"/>
      <c r="H421" s="1096"/>
      <c r="I421" s="994"/>
      <c r="J421" s="994"/>
      <c r="K421" s="994"/>
      <c r="L421" s="1097"/>
      <c r="M421" s="994"/>
      <c r="N421" s="1098"/>
      <c r="O421" s="994"/>
      <c r="P421" s="994"/>
      <c r="Q421" s="994"/>
      <c r="R421" s="994"/>
      <c r="S421" s="994"/>
      <c r="T421" s="994"/>
      <c r="U421" s="994"/>
      <c r="V421" s="891"/>
      <c r="W421" s="994"/>
      <c r="X421" s="994"/>
      <c r="Y421" s="994"/>
    </row>
    <row r="422">
      <c r="A422" s="994"/>
      <c r="B422" s="1094"/>
      <c r="C422" s="1095"/>
      <c r="D422" s="994"/>
      <c r="E422" s="1096"/>
      <c r="F422" s="1096"/>
      <c r="G422" s="1096"/>
      <c r="H422" s="1096"/>
      <c r="I422" s="994"/>
      <c r="J422" s="994"/>
      <c r="K422" s="994"/>
      <c r="L422" s="1097"/>
      <c r="M422" s="994"/>
      <c r="N422" s="1098"/>
      <c r="O422" s="994"/>
      <c r="P422" s="994"/>
      <c r="Q422" s="994"/>
      <c r="R422" s="994"/>
      <c r="S422" s="994"/>
      <c r="T422" s="994"/>
      <c r="U422" s="994"/>
      <c r="V422" s="891"/>
      <c r="W422" s="994"/>
      <c r="X422" s="994"/>
      <c r="Y422" s="994"/>
    </row>
    <row r="423">
      <c r="A423" s="994"/>
      <c r="B423" s="1094"/>
      <c r="C423" s="1095"/>
      <c r="D423" s="994"/>
      <c r="E423" s="1096"/>
      <c r="F423" s="1096"/>
      <c r="G423" s="1096"/>
      <c r="H423" s="1096"/>
      <c r="I423" s="994"/>
      <c r="J423" s="994"/>
      <c r="K423" s="994"/>
      <c r="L423" s="1097"/>
      <c r="M423" s="994"/>
      <c r="N423" s="1098"/>
      <c r="O423" s="994"/>
      <c r="P423" s="994"/>
      <c r="Q423" s="994"/>
      <c r="R423" s="994"/>
      <c r="S423" s="994"/>
      <c r="T423" s="994"/>
      <c r="U423" s="994"/>
      <c r="V423" s="891"/>
      <c r="W423" s="994"/>
      <c r="X423" s="994"/>
      <c r="Y423" s="994"/>
    </row>
    <row r="424">
      <c r="A424" s="994"/>
      <c r="B424" s="1094"/>
      <c r="C424" s="1095"/>
      <c r="D424" s="994"/>
      <c r="E424" s="1096"/>
      <c r="F424" s="1096"/>
      <c r="G424" s="1096"/>
      <c r="H424" s="1096"/>
      <c r="I424" s="994"/>
      <c r="J424" s="994"/>
      <c r="K424" s="994"/>
      <c r="L424" s="1097"/>
      <c r="M424" s="994"/>
      <c r="N424" s="1098"/>
      <c r="O424" s="994"/>
      <c r="P424" s="994"/>
      <c r="Q424" s="994"/>
      <c r="R424" s="994"/>
      <c r="S424" s="994"/>
      <c r="T424" s="994"/>
      <c r="U424" s="994"/>
      <c r="V424" s="891"/>
      <c r="W424" s="994"/>
      <c r="X424" s="994"/>
      <c r="Y424" s="994"/>
    </row>
    <row r="425">
      <c r="A425" s="994"/>
      <c r="B425" s="1094"/>
      <c r="C425" s="1095"/>
      <c r="D425" s="994"/>
      <c r="E425" s="1096"/>
      <c r="F425" s="1096"/>
      <c r="G425" s="1096"/>
      <c r="H425" s="1096"/>
      <c r="I425" s="994"/>
      <c r="J425" s="994"/>
      <c r="K425" s="994"/>
      <c r="L425" s="1097"/>
      <c r="M425" s="994"/>
      <c r="N425" s="1098"/>
      <c r="O425" s="994"/>
      <c r="P425" s="994"/>
      <c r="Q425" s="994"/>
      <c r="R425" s="994"/>
      <c r="S425" s="994"/>
      <c r="T425" s="994"/>
      <c r="U425" s="994"/>
      <c r="V425" s="891"/>
      <c r="W425" s="994"/>
      <c r="X425" s="994"/>
      <c r="Y425" s="994"/>
    </row>
    <row r="426">
      <c r="A426" s="994"/>
      <c r="B426" s="1094"/>
      <c r="C426" s="1095"/>
      <c r="D426" s="994"/>
      <c r="E426" s="1096"/>
      <c r="F426" s="1096"/>
      <c r="G426" s="1096"/>
      <c r="H426" s="1096"/>
      <c r="I426" s="994"/>
      <c r="J426" s="994"/>
      <c r="K426" s="994"/>
      <c r="L426" s="1097"/>
      <c r="M426" s="994"/>
      <c r="N426" s="1098"/>
      <c r="O426" s="994"/>
      <c r="P426" s="994"/>
      <c r="Q426" s="994"/>
      <c r="R426" s="994"/>
      <c r="S426" s="994"/>
      <c r="T426" s="994"/>
      <c r="U426" s="994"/>
      <c r="V426" s="891"/>
      <c r="W426" s="994"/>
      <c r="X426" s="994"/>
      <c r="Y426" s="994"/>
    </row>
    <row r="427">
      <c r="A427" s="994"/>
      <c r="B427" s="1094"/>
      <c r="C427" s="1095"/>
      <c r="D427" s="994"/>
      <c r="E427" s="1096"/>
      <c r="F427" s="1096"/>
      <c r="G427" s="1096"/>
      <c r="H427" s="1096"/>
      <c r="I427" s="994"/>
      <c r="J427" s="994"/>
      <c r="K427" s="994"/>
      <c r="L427" s="1097"/>
      <c r="M427" s="994"/>
      <c r="N427" s="1098"/>
      <c r="O427" s="994"/>
      <c r="P427" s="994"/>
      <c r="Q427" s="994"/>
      <c r="R427" s="994"/>
      <c r="S427" s="994"/>
      <c r="T427" s="994"/>
      <c r="U427" s="994"/>
      <c r="V427" s="891"/>
      <c r="W427" s="994"/>
      <c r="X427" s="994"/>
      <c r="Y427" s="994"/>
    </row>
    <row r="428">
      <c r="A428" s="994"/>
      <c r="B428" s="1094"/>
      <c r="C428" s="1095"/>
      <c r="D428" s="994"/>
      <c r="E428" s="1096"/>
      <c r="F428" s="1096"/>
      <c r="G428" s="1096"/>
      <c r="H428" s="1096"/>
      <c r="I428" s="994"/>
      <c r="J428" s="994"/>
      <c r="K428" s="994"/>
      <c r="L428" s="1097"/>
      <c r="M428" s="994"/>
      <c r="N428" s="1098"/>
      <c r="O428" s="994"/>
      <c r="P428" s="994"/>
      <c r="Q428" s="994"/>
      <c r="R428" s="994"/>
      <c r="S428" s="994"/>
      <c r="T428" s="994"/>
      <c r="U428" s="994"/>
      <c r="V428" s="891"/>
      <c r="W428" s="994"/>
      <c r="X428" s="994"/>
      <c r="Y428" s="994"/>
    </row>
    <row r="429">
      <c r="A429" s="994"/>
      <c r="B429" s="1094"/>
      <c r="C429" s="1095"/>
      <c r="D429" s="994"/>
      <c r="E429" s="1096"/>
      <c r="F429" s="1096"/>
      <c r="G429" s="1096"/>
      <c r="H429" s="1096"/>
      <c r="I429" s="994"/>
      <c r="J429" s="994"/>
      <c r="K429" s="994"/>
      <c r="L429" s="1097"/>
      <c r="M429" s="994"/>
      <c r="N429" s="1098"/>
      <c r="O429" s="994"/>
      <c r="P429" s="994"/>
      <c r="Q429" s="994"/>
      <c r="R429" s="994"/>
      <c r="S429" s="994"/>
      <c r="T429" s="994"/>
      <c r="U429" s="994"/>
      <c r="V429" s="891"/>
      <c r="W429" s="994"/>
      <c r="X429" s="994"/>
      <c r="Y429" s="994"/>
    </row>
    <row r="430">
      <c r="A430" s="994"/>
      <c r="B430" s="1094"/>
      <c r="C430" s="1095"/>
      <c r="D430" s="994"/>
      <c r="E430" s="1096"/>
      <c r="F430" s="1096"/>
      <c r="G430" s="1096"/>
      <c r="H430" s="1096"/>
      <c r="I430" s="994"/>
      <c r="J430" s="994"/>
      <c r="K430" s="994"/>
      <c r="L430" s="1097"/>
      <c r="M430" s="994"/>
      <c r="N430" s="1098"/>
      <c r="O430" s="994"/>
      <c r="P430" s="994"/>
      <c r="Q430" s="994"/>
      <c r="R430" s="994"/>
      <c r="S430" s="994"/>
      <c r="T430" s="994"/>
      <c r="U430" s="994"/>
      <c r="V430" s="891"/>
      <c r="W430" s="994"/>
      <c r="X430" s="994"/>
      <c r="Y430" s="994"/>
    </row>
    <row r="431">
      <c r="A431" s="994"/>
      <c r="B431" s="1094"/>
      <c r="C431" s="1095"/>
      <c r="D431" s="994"/>
      <c r="E431" s="1096"/>
      <c r="F431" s="1096"/>
      <c r="G431" s="1096"/>
      <c r="H431" s="1096"/>
      <c r="I431" s="994"/>
      <c r="J431" s="994"/>
      <c r="K431" s="994"/>
      <c r="L431" s="1097"/>
      <c r="M431" s="994"/>
      <c r="N431" s="1098"/>
      <c r="O431" s="994"/>
      <c r="P431" s="994"/>
      <c r="Q431" s="994"/>
      <c r="R431" s="994"/>
      <c r="S431" s="994"/>
      <c r="T431" s="994"/>
      <c r="U431" s="994"/>
      <c r="V431" s="891"/>
      <c r="W431" s="994"/>
      <c r="X431" s="994"/>
      <c r="Y431" s="994"/>
    </row>
    <row r="432">
      <c r="A432" s="994"/>
      <c r="B432" s="1094"/>
      <c r="C432" s="1095"/>
      <c r="D432" s="994"/>
      <c r="E432" s="1096"/>
      <c r="F432" s="1096"/>
      <c r="G432" s="1096"/>
      <c r="H432" s="1096"/>
      <c r="I432" s="994"/>
      <c r="J432" s="994"/>
      <c r="K432" s="994"/>
      <c r="L432" s="1097"/>
      <c r="M432" s="994"/>
      <c r="N432" s="1098"/>
      <c r="O432" s="994"/>
      <c r="P432" s="994"/>
      <c r="Q432" s="994"/>
      <c r="R432" s="994"/>
      <c r="S432" s="994"/>
      <c r="T432" s="994"/>
      <c r="U432" s="994"/>
      <c r="V432" s="891"/>
      <c r="W432" s="994"/>
      <c r="X432" s="994"/>
      <c r="Y432" s="994"/>
    </row>
    <row r="433">
      <c r="A433" s="994"/>
      <c r="B433" s="1094"/>
      <c r="C433" s="1095"/>
      <c r="D433" s="994"/>
      <c r="E433" s="1096"/>
      <c r="F433" s="1096"/>
      <c r="G433" s="1096"/>
      <c r="H433" s="1096"/>
      <c r="I433" s="994"/>
      <c r="J433" s="994"/>
      <c r="K433" s="994"/>
      <c r="L433" s="1097"/>
      <c r="M433" s="994"/>
      <c r="N433" s="1098"/>
      <c r="O433" s="994"/>
      <c r="P433" s="994"/>
      <c r="Q433" s="994"/>
      <c r="R433" s="994"/>
      <c r="S433" s="994"/>
      <c r="T433" s="994"/>
      <c r="U433" s="994"/>
      <c r="V433" s="891"/>
      <c r="W433" s="994"/>
      <c r="X433" s="994"/>
      <c r="Y433" s="994"/>
    </row>
    <row r="434">
      <c r="A434" s="994"/>
      <c r="B434" s="1094"/>
      <c r="C434" s="1095"/>
      <c r="D434" s="994"/>
      <c r="E434" s="1096"/>
      <c r="F434" s="1096"/>
      <c r="G434" s="1096"/>
      <c r="H434" s="1096"/>
      <c r="I434" s="994"/>
      <c r="J434" s="994"/>
      <c r="K434" s="994"/>
      <c r="L434" s="1097"/>
      <c r="M434" s="994"/>
      <c r="N434" s="1098"/>
      <c r="O434" s="994"/>
      <c r="P434" s="994"/>
      <c r="Q434" s="994"/>
      <c r="R434" s="994"/>
      <c r="S434" s="994"/>
      <c r="T434" s="994"/>
      <c r="U434" s="994"/>
      <c r="V434" s="891"/>
      <c r="W434" s="994"/>
      <c r="X434" s="994"/>
      <c r="Y434" s="994"/>
    </row>
    <row r="435">
      <c r="A435" s="994"/>
      <c r="B435" s="1094"/>
      <c r="C435" s="1095"/>
      <c r="D435" s="994"/>
      <c r="E435" s="1096"/>
      <c r="F435" s="1096"/>
      <c r="G435" s="1096"/>
      <c r="H435" s="1096"/>
      <c r="I435" s="994"/>
      <c r="J435" s="994"/>
      <c r="K435" s="994"/>
      <c r="L435" s="1097"/>
      <c r="M435" s="994"/>
      <c r="N435" s="1098"/>
      <c r="O435" s="994"/>
      <c r="P435" s="994"/>
      <c r="Q435" s="994"/>
      <c r="R435" s="994"/>
      <c r="S435" s="994"/>
      <c r="T435" s="994"/>
      <c r="U435" s="994"/>
      <c r="V435" s="891"/>
      <c r="W435" s="994"/>
      <c r="X435" s="994"/>
      <c r="Y435" s="994"/>
    </row>
    <row r="436">
      <c r="A436" s="994"/>
      <c r="B436" s="1094"/>
      <c r="C436" s="1095"/>
      <c r="D436" s="994"/>
      <c r="E436" s="1096"/>
      <c r="F436" s="1096"/>
      <c r="G436" s="1096"/>
      <c r="H436" s="1096"/>
      <c r="I436" s="994"/>
      <c r="J436" s="994"/>
      <c r="K436" s="994"/>
      <c r="L436" s="1097"/>
      <c r="M436" s="994"/>
      <c r="N436" s="1098"/>
      <c r="O436" s="994"/>
      <c r="P436" s="994"/>
      <c r="Q436" s="994"/>
      <c r="R436" s="994"/>
      <c r="S436" s="994"/>
      <c r="T436" s="994"/>
      <c r="U436" s="994"/>
      <c r="V436" s="891"/>
      <c r="W436" s="994"/>
      <c r="X436" s="994"/>
      <c r="Y436" s="994"/>
    </row>
    <row r="437">
      <c r="A437" s="994"/>
      <c r="B437" s="1094"/>
      <c r="C437" s="1095"/>
      <c r="D437" s="994"/>
      <c r="E437" s="1096"/>
      <c r="F437" s="1096"/>
      <c r="G437" s="1096"/>
      <c r="H437" s="1096"/>
      <c r="I437" s="994"/>
      <c r="J437" s="994"/>
      <c r="K437" s="994"/>
      <c r="L437" s="1097"/>
      <c r="M437" s="994"/>
      <c r="N437" s="1098"/>
      <c r="O437" s="994"/>
      <c r="P437" s="994"/>
      <c r="Q437" s="994"/>
      <c r="R437" s="994"/>
      <c r="S437" s="994"/>
      <c r="T437" s="994"/>
      <c r="U437" s="994"/>
      <c r="V437" s="891"/>
      <c r="W437" s="994"/>
      <c r="X437" s="994"/>
      <c r="Y437" s="994"/>
    </row>
    <row r="438">
      <c r="A438" s="994"/>
      <c r="B438" s="1094"/>
      <c r="C438" s="1095"/>
      <c r="D438" s="994"/>
      <c r="E438" s="1096"/>
      <c r="F438" s="1096"/>
      <c r="G438" s="1096"/>
      <c r="H438" s="1096"/>
      <c r="I438" s="994"/>
      <c r="J438" s="994"/>
      <c r="K438" s="994"/>
      <c r="L438" s="1097"/>
      <c r="M438" s="994"/>
      <c r="N438" s="1098"/>
      <c r="O438" s="994"/>
      <c r="P438" s="994"/>
      <c r="Q438" s="994"/>
      <c r="R438" s="994"/>
      <c r="S438" s="994"/>
      <c r="T438" s="994"/>
      <c r="U438" s="994"/>
      <c r="V438" s="891"/>
      <c r="W438" s="994"/>
      <c r="X438" s="994"/>
      <c r="Y438" s="994"/>
    </row>
    <row r="439">
      <c r="A439" s="994"/>
      <c r="B439" s="1094"/>
      <c r="C439" s="1095"/>
      <c r="D439" s="994"/>
      <c r="E439" s="1096"/>
      <c r="F439" s="1096"/>
      <c r="G439" s="1096"/>
      <c r="H439" s="1096"/>
      <c r="I439" s="994"/>
      <c r="J439" s="994"/>
      <c r="K439" s="994"/>
      <c r="L439" s="1097"/>
      <c r="M439" s="994"/>
      <c r="N439" s="1098"/>
      <c r="O439" s="994"/>
      <c r="P439" s="994"/>
      <c r="Q439" s="994"/>
      <c r="R439" s="994"/>
      <c r="S439" s="994"/>
      <c r="T439" s="994"/>
      <c r="U439" s="994"/>
      <c r="V439" s="891"/>
      <c r="W439" s="994"/>
      <c r="X439" s="994"/>
      <c r="Y439" s="994"/>
    </row>
    <row r="440">
      <c r="A440" s="994"/>
      <c r="B440" s="1094"/>
      <c r="C440" s="1095"/>
      <c r="D440" s="994"/>
      <c r="E440" s="1096"/>
      <c r="F440" s="1096"/>
      <c r="G440" s="1096"/>
      <c r="H440" s="1096"/>
      <c r="I440" s="994"/>
      <c r="J440" s="994"/>
      <c r="K440" s="994"/>
      <c r="L440" s="1097"/>
      <c r="M440" s="994"/>
      <c r="N440" s="1098"/>
      <c r="O440" s="994"/>
      <c r="P440" s="994"/>
      <c r="Q440" s="994"/>
      <c r="R440" s="994"/>
      <c r="S440" s="994"/>
      <c r="T440" s="994"/>
      <c r="U440" s="994"/>
      <c r="V440" s="891"/>
      <c r="W440" s="994"/>
      <c r="X440" s="994"/>
      <c r="Y440" s="994"/>
    </row>
    <row r="441">
      <c r="A441" s="994"/>
      <c r="B441" s="1094"/>
      <c r="C441" s="1095"/>
      <c r="D441" s="994"/>
      <c r="E441" s="1096"/>
      <c r="F441" s="1096"/>
      <c r="G441" s="1096"/>
      <c r="H441" s="1096"/>
      <c r="I441" s="994"/>
      <c r="J441" s="994"/>
      <c r="K441" s="994"/>
      <c r="L441" s="1097"/>
      <c r="M441" s="994"/>
      <c r="N441" s="1098"/>
      <c r="O441" s="994"/>
      <c r="P441" s="994"/>
      <c r="Q441" s="994"/>
      <c r="R441" s="994"/>
      <c r="S441" s="994"/>
      <c r="T441" s="994"/>
      <c r="U441" s="994"/>
      <c r="V441" s="891"/>
      <c r="W441" s="994"/>
      <c r="X441" s="994"/>
      <c r="Y441" s="994"/>
    </row>
    <row r="442">
      <c r="A442" s="994"/>
      <c r="B442" s="1094"/>
      <c r="C442" s="1095"/>
      <c r="D442" s="994"/>
      <c r="E442" s="1096"/>
      <c r="F442" s="1096"/>
      <c r="G442" s="1096"/>
      <c r="H442" s="1096"/>
      <c r="I442" s="994"/>
      <c r="J442" s="994"/>
      <c r="K442" s="994"/>
      <c r="L442" s="1097"/>
      <c r="M442" s="994"/>
      <c r="N442" s="1098"/>
      <c r="O442" s="994"/>
      <c r="P442" s="994"/>
      <c r="Q442" s="994"/>
      <c r="R442" s="994"/>
      <c r="S442" s="994"/>
      <c r="T442" s="994"/>
      <c r="U442" s="994"/>
      <c r="V442" s="891"/>
      <c r="W442" s="994"/>
      <c r="X442" s="994"/>
      <c r="Y442" s="994"/>
    </row>
    <row r="443">
      <c r="A443" s="994"/>
      <c r="B443" s="1094"/>
      <c r="C443" s="1095"/>
      <c r="D443" s="994"/>
      <c r="E443" s="1096"/>
      <c r="F443" s="1096"/>
      <c r="G443" s="1096"/>
      <c r="H443" s="1096"/>
      <c r="I443" s="994"/>
      <c r="J443" s="994"/>
      <c r="K443" s="994"/>
      <c r="L443" s="1097"/>
      <c r="M443" s="994"/>
      <c r="N443" s="1098"/>
      <c r="O443" s="994"/>
      <c r="P443" s="994"/>
      <c r="Q443" s="994"/>
      <c r="R443" s="994"/>
      <c r="S443" s="994"/>
      <c r="T443" s="994"/>
      <c r="U443" s="994"/>
      <c r="V443" s="891"/>
      <c r="W443" s="994"/>
      <c r="X443" s="994"/>
      <c r="Y443" s="994"/>
    </row>
    <row r="444">
      <c r="A444" s="994"/>
      <c r="B444" s="1094"/>
      <c r="C444" s="1095"/>
      <c r="D444" s="994"/>
      <c r="E444" s="1096"/>
      <c r="F444" s="1096"/>
      <c r="G444" s="1096"/>
      <c r="H444" s="1096"/>
      <c r="I444" s="994"/>
      <c r="J444" s="994"/>
      <c r="K444" s="994"/>
      <c r="L444" s="1097"/>
      <c r="M444" s="994"/>
      <c r="N444" s="1098"/>
      <c r="O444" s="994"/>
      <c r="P444" s="994"/>
      <c r="Q444" s="994"/>
      <c r="R444" s="994"/>
      <c r="S444" s="994"/>
      <c r="T444" s="994"/>
      <c r="U444" s="994"/>
      <c r="V444" s="891"/>
      <c r="W444" s="994"/>
      <c r="X444" s="994"/>
      <c r="Y444" s="994"/>
    </row>
    <row r="445">
      <c r="A445" s="994"/>
      <c r="B445" s="1094"/>
      <c r="C445" s="1095"/>
      <c r="D445" s="994"/>
      <c r="E445" s="1096"/>
      <c r="F445" s="1096"/>
      <c r="G445" s="1096"/>
      <c r="H445" s="1096"/>
      <c r="I445" s="994"/>
      <c r="J445" s="994"/>
      <c r="K445" s="994"/>
      <c r="L445" s="1097"/>
      <c r="M445" s="994"/>
      <c r="N445" s="1098"/>
      <c r="O445" s="994"/>
      <c r="P445" s="994"/>
      <c r="Q445" s="994"/>
      <c r="R445" s="994"/>
      <c r="S445" s="994"/>
      <c r="T445" s="994"/>
      <c r="U445" s="994"/>
      <c r="V445" s="891"/>
      <c r="W445" s="994"/>
      <c r="X445" s="994"/>
      <c r="Y445" s="994"/>
    </row>
    <row r="446">
      <c r="A446" s="994"/>
      <c r="B446" s="1094"/>
      <c r="C446" s="1095"/>
      <c r="D446" s="994"/>
      <c r="E446" s="1096"/>
      <c r="F446" s="1096"/>
      <c r="G446" s="1096"/>
      <c r="H446" s="1096"/>
      <c r="I446" s="994"/>
      <c r="J446" s="994"/>
      <c r="K446" s="994"/>
      <c r="L446" s="1097"/>
      <c r="M446" s="994"/>
      <c r="N446" s="1098"/>
      <c r="O446" s="994"/>
      <c r="P446" s="994"/>
      <c r="Q446" s="994"/>
      <c r="R446" s="994"/>
      <c r="S446" s="994"/>
      <c r="T446" s="994"/>
      <c r="U446" s="994"/>
      <c r="V446" s="891"/>
      <c r="W446" s="994"/>
      <c r="X446" s="994"/>
      <c r="Y446" s="994"/>
    </row>
    <row r="447">
      <c r="A447" s="994"/>
      <c r="B447" s="1094"/>
      <c r="C447" s="1095"/>
      <c r="D447" s="994"/>
      <c r="E447" s="1096"/>
      <c r="F447" s="1096"/>
      <c r="G447" s="1096"/>
      <c r="H447" s="1096"/>
      <c r="I447" s="994"/>
      <c r="J447" s="994"/>
      <c r="K447" s="994"/>
      <c r="L447" s="1097"/>
      <c r="M447" s="994"/>
      <c r="N447" s="1098"/>
      <c r="O447" s="994"/>
      <c r="P447" s="994"/>
      <c r="Q447" s="994"/>
      <c r="R447" s="994"/>
      <c r="S447" s="994"/>
      <c r="T447" s="994"/>
      <c r="U447" s="994"/>
      <c r="V447" s="891"/>
      <c r="W447" s="994"/>
      <c r="X447" s="994"/>
      <c r="Y447" s="994"/>
    </row>
    <row r="448">
      <c r="A448" s="994"/>
      <c r="B448" s="1094"/>
      <c r="C448" s="1095"/>
      <c r="D448" s="994"/>
      <c r="E448" s="1096"/>
      <c r="F448" s="1096"/>
      <c r="G448" s="1096"/>
      <c r="H448" s="1096"/>
      <c r="I448" s="994"/>
      <c r="J448" s="994"/>
      <c r="K448" s="994"/>
      <c r="L448" s="1097"/>
      <c r="M448" s="994"/>
      <c r="N448" s="1098"/>
      <c r="O448" s="994"/>
      <c r="P448" s="994"/>
      <c r="Q448" s="994"/>
      <c r="R448" s="994"/>
      <c r="S448" s="994"/>
      <c r="T448" s="994"/>
      <c r="U448" s="994"/>
      <c r="V448" s="891"/>
      <c r="W448" s="994"/>
      <c r="X448" s="994"/>
      <c r="Y448" s="994"/>
    </row>
    <row r="449">
      <c r="A449" s="994"/>
      <c r="B449" s="1094"/>
      <c r="C449" s="1095"/>
      <c r="D449" s="994"/>
      <c r="E449" s="1096"/>
      <c r="F449" s="1096"/>
      <c r="G449" s="1096"/>
      <c r="H449" s="1096"/>
      <c r="I449" s="994"/>
      <c r="J449" s="994"/>
      <c r="K449" s="994"/>
      <c r="L449" s="1097"/>
      <c r="M449" s="994"/>
      <c r="N449" s="1098"/>
      <c r="O449" s="994"/>
      <c r="P449" s="994"/>
      <c r="Q449" s="994"/>
      <c r="R449" s="994"/>
      <c r="S449" s="994"/>
      <c r="T449" s="994"/>
      <c r="U449" s="994"/>
      <c r="V449" s="891"/>
      <c r="W449" s="994"/>
      <c r="X449" s="994"/>
      <c r="Y449" s="994"/>
    </row>
    <row r="450">
      <c r="A450" s="994"/>
      <c r="B450" s="1094"/>
      <c r="C450" s="1095"/>
      <c r="D450" s="994"/>
      <c r="E450" s="1096"/>
      <c r="F450" s="1096"/>
      <c r="G450" s="1096"/>
      <c r="H450" s="1096"/>
      <c r="I450" s="994"/>
      <c r="J450" s="994"/>
      <c r="K450" s="994"/>
      <c r="L450" s="1097"/>
      <c r="M450" s="994"/>
      <c r="N450" s="1098"/>
      <c r="O450" s="994"/>
      <c r="P450" s="994"/>
      <c r="Q450" s="994"/>
      <c r="R450" s="994"/>
      <c r="S450" s="994"/>
      <c r="T450" s="994"/>
      <c r="U450" s="994"/>
      <c r="V450" s="891"/>
      <c r="W450" s="994"/>
      <c r="X450" s="994"/>
      <c r="Y450" s="994"/>
    </row>
    <row r="451">
      <c r="A451" s="994"/>
      <c r="B451" s="1094"/>
      <c r="C451" s="1095"/>
      <c r="D451" s="994"/>
      <c r="E451" s="1096"/>
      <c r="F451" s="1096"/>
      <c r="G451" s="1096"/>
      <c r="H451" s="1096"/>
      <c r="I451" s="994"/>
      <c r="J451" s="994"/>
      <c r="K451" s="994"/>
      <c r="L451" s="1097"/>
      <c r="M451" s="994"/>
      <c r="N451" s="1098"/>
      <c r="O451" s="994"/>
      <c r="P451" s="994"/>
      <c r="Q451" s="994"/>
      <c r="R451" s="994"/>
      <c r="S451" s="994"/>
      <c r="T451" s="994"/>
      <c r="U451" s="994"/>
      <c r="V451" s="891"/>
      <c r="W451" s="994"/>
      <c r="X451" s="994"/>
      <c r="Y451" s="994"/>
    </row>
    <row r="452">
      <c r="A452" s="994"/>
      <c r="B452" s="1094"/>
      <c r="C452" s="1095"/>
      <c r="D452" s="994"/>
      <c r="E452" s="1096"/>
      <c r="F452" s="1096"/>
      <c r="G452" s="1096"/>
      <c r="H452" s="1096"/>
      <c r="I452" s="994"/>
      <c r="J452" s="994"/>
      <c r="K452" s="994"/>
      <c r="L452" s="1097"/>
      <c r="M452" s="994"/>
      <c r="N452" s="1098"/>
      <c r="O452" s="994"/>
      <c r="P452" s="994"/>
      <c r="Q452" s="994"/>
      <c r="R452" s="994"/>
      <c r="S452" s="994"/>
      <c r="T452" s="994"/>
      <c r="U452" s="994"/>
      <c r="V452" s="891"/>
      <c r="W452" s="994"/>
      <c r="X452" s="994"/>
      <c r="Y452" s="994"/>
    </row>
    <row r="453">
      <c r="A453" s="994"/>
      <c r="B453" s="1094"/>
      <c r="C453" s="1095"/>
      <c r="D453" s="994"/>
      <c r="E453" s="1096"/>
      <c r="F453" s="1096"/>
      <c r="G453" s="1096"/>
      <c r="H453" s="1096"/>
      <c r="I453" s="994"/>
      <c r="J453" s="994"/>
      <c r="K453" s="994"/>
      <c r="L453" s="1097"/>
      <c r="M453" s="994"/>
      <c r="N453" s="1098"/>
      <c r="O453" s="994"/>
      <c r="P453" s="994"/>
      <c r="Q453" s="994"/>
      <c r="R453" s="994"/>
      <c r="S453" s="994"/>
      <c r="T453" s="994"/>
      <c r="U453" s="994"/>
      <c r="V453" s="891"/>
      <c r="W453" s="994"/>
      <c r="X453" s="994"/>
      <c r="Y453" s="994"/>
    </row>
    <row r="454">
      <c r="A454" s="994"/>
      <c r="B454" s="1094"/>
      <c r="C454" s="1095"/>
      <c r="D454" s="994"/>
      <c r="E454" s="1096"/>
      <c r="F454" s="1096"/>
      <c r="G454" s="1096"/>
      <c r="H454" s="1096"/>
      <c r="I454" s="994"/>
      <c r="J454" s="994"/>
      <c r="K454" s="994"/>
      <c r="L454" s="1097"/>
      <c r="M454" s="994"/>
      <c r="N454" s="1098"/>
      <c r="O454" s="994"/>
      <c r="P454" s="994"/>
      <c r="Q454" s="994"/>
      <c r="R454" s="994"/>
      <c r="S454" s="994"/>
      <c r="T454" s="994"/>
      <c r="U454" s="994"/>
      <c r="V454" s="891"/>
      <c r="W454" s="994"/>
      <c r="X454" s="994"/>
      <c r="Y454" s="994"/>
    </row>
    <row r="455">
      <c r="A455" s="994"/>
      <c r="B455" s="1094"/>
      <c r="C455" s="1095"/>
      <c r="D455" s="994"/>
      <c r="E455" s="1096"/>
      <c r="F455" s="1096"/>
      <c r="G455" s="1096"/>
      <c r="H455" s="1096"/>
      <c r="I455" s="994"/>
      <c r="J455" s="994"/>
      <c r="K455" s="994"/>
      <c r="L455" s="1097"/>
      <c r="M455" s="994"/>
      <c r="N455" s="1098"/>
      <c r="O455" s="994"/>
      <c r="P455" s="994"/>
      <c r="Q455" s="994"/>
      <c r="R455" s="994"/>
      <c r="S455" s="994"/>
      <c r="T455" s="994"/>
      <c r="U455" s="994"/>
      <c r="V455" s="891"/>
      <c r="W455" s="994"/>
      <c r="X455" s="994"/>
      <c r="Y455" s="994"/>
    </row>
    <row r="456">
      <c r="A456" s="994"/>
      <c r="B456" s="1094"/>
      <c r="C456" s="1095"/>
      <c r="D456" s="994"/>
      <c r="E456" s="1096"/>
      <c r="F456" s="1096"/>
      <c r="G456" s="1096"/>
      <c r="H456" s="1096"/>
      <c r="I456" s="994"/>
      <c r="J456" s="994"/>
      <c r="K456" s="994"/>
      <c r="L456" s="1097"/>
      <c r="M456" s="994"/>
      <c r="N456" s="1098"/>
      <c r="O456" s="994"/>
      <c r="P456" s="994"/>
      <c r="Q456" s="994"/>
      <c r="R456" s="994"/>
      <c r="S456" s="994"/>
      <c r="T456" s="994"/>
      <c r="U456" s="994"/>
      <c r="V456" s="891"/>
      <c r="W456" s="994"/>
      <c r="X456" s="994"/>
      <c r="Y456" s="994"/>
    </row>
    <row r="457">
      <c r="A457" s="994"/>
      <c r="B457" s="1094"/>
      <c r="C457" s="1095"/>
      <c r="D457" s="994"/>
      <c r="E457" s="1096"/>
      <c r="F457" s="1096"/>
      <c r="G457" s="1096"/>
      <c r="H457" s="1096"/>
      <c r="I457" s="994"/>
      <c r="J457" s="994"/>
      <c r="K457" s="994"/>
      <c r="L457" s="1097"/>
      <c r="M457" s="994"/>
      <c r="N457" s="1098"/>
      <c r="O457" s="994"/>
      <c r="P457" s="994"/>
      <c r="Q457" s="994"/>
      <c r="R457" s="994"/>
      <c r="S457" s="994"/>
      <c r="T457" s="994"/>
      <c r="U457" s="994"/>
      <c r="V457" s="891"/>
      <c r="W457" s="994"/>
      <c r="X457" s="994"/>
      <c r="Y457" s="994"/>
    </row>
    <row r="458">
      <c r="A458" s="994"/>
      <c r="B458" s="1094"/>
      <c r="C458" s="1095"/>
      <c r="D458" s="994"/>
      <c r="E458" s="1096"/>
      <c r="F458" s="1096"/>
      <c r="G458" s="1096"/>
      <c r="H458" s="1096"/>
      <c r="I458" s="994"/>
      <c r="J458" s="994"/>
      <c r="K458" s="994"/>
      <c r="L458" s="1097"/>
      <c r="M458" s="994"/>
      <c r="N458" s="1098"/>
      <c r="O458" s="994"/>
      <c r="P458" s="994"/>
      <c r="Q458" s="994"/>
      <c r="R458" s="994"/>
      <c r="S458" s="994"/>
      <c r="T458" s="994"/>
      <c r="U458" s="994"/>
      <c r="V458" s="891"/>
      <c r="W458" s="994"/>
      <c r="X458" s="994"/>
      <c r="Y458" s="994"/>
    </row>
    <row r="459">
      <c r="A459" s="994"/>
      <c r="B459" s="1094"/>
      <c r="C459" s="1095"/>
      <c r="D459" s="994"/>
      <c r="E459" s="1096"/>
      <c r="F459" s="1096"/>
      <c r="G459" s="1096"/>
      <c r="H459" s="1096"/>
      <c r="I459" s="994"/>
      <c r="J459" s="994"/>
      <c r="K459" s="994"/>
      <c r="L459" s="1097"/>
      <c r="M459" s="994"/>
      <c r="N459" s="1098"/>
      <c r="O459" s="994"/>
      <c r="P459" s="994"/>
      <c r="Q459" s="994"/>
      <c r="R459" s="994"/>
      <c r="S459" s="994"/>
      <c r="T459" s="994"/>
      <c r="U459" s="994"/>
      <c r="V459" s="891"/>
      <c r="W459" s="994"/>
      <c r="X459" s="994"/>
      <c r="Y459" s="994"/>
    </row>
    <row r="460">
      <c r="A460" s="994"/>
      <c r="B460" s="1094"/>
      <c r="C460" s="1095"/>
      <c r="D460" s="994"/>
      <c r="E460" s="1096"/>
      <c r="F460" s="1096"/>
      <c r="G460" s="1096"/>
      <c r="H460" s="1096"/>
      <c r="I460" s="994"/>
      <c r="J460" s="994"/>
      <c r="K460" s="994"/>
      <c r="L460" s="1097"/>
      <c r="M460" s="994"/>
      <c r="N460" s="1098"/>
      <c r="O460" s="994"/>
      <c r="P460" s="994"/>
      <c r="Q460" s="994"/>
      <c r="R460" s="994"/>
      <c r="S460" s="994"/>
      <c r="T460" s="994"/>
      <c r="U460" s="994"/>
      <c r="V460" s="891"/>
      <c r="W460" s="994"/>
      <c r="X460" s="994"/>
      <c r="Y460" s="994"/>
    </row>
    <row r="461">
      <c r="A461" s="994"/>
      <c r="B461" s="1094"/>
      <c r="C461" s="1095"/>
      <c r="D461" s="994"/>
      <c r="E461" s="1096"/>
      <c r="F461" s="1096"/>
      <c r="G461" s="1096"/>
      <c r="H461" s="1096"/>
      <c r="I461" s="994"/>
      <c r="J461" s="994"/>
      <c r="K461" s="994"/>
      <c r="L461" s="1097"/>
      <c r="M461" s="994"/>
      <c r="N461" s="1098"/>
      <c r="O461" s="994"/>
      <c r="P461" s="994"/>
      <c r="Q461" s="994"/>
      <c r="R461" s="994"/>
      <c r="S461" s="994"/>
      <c r="T461" s="994"/>
      <c r="U461" s="994"/>
      <c r="V461" s="891"/>
      <c r="W461" s="994"/>
      <c r="X461" s="994"/>
      <c r="Y461" s="994"/>
    </row>
    <row r="462">
      <c r="A462" s="994"/>
      <c r="B462" s="1094"/>
      <c r="C462" s="1095"/>
      <c r="D462" s="994"/>
      <c r="E462" s="1096"/>
      <c r="F462" s="1096"/>
      <c r="G462" s="1096"/>
      <c r="H462" s="1096"/>
      <c r="I462" s="994"/>
      <c r="J462" s="994"/>
      <c r="K462" s="994"/>
      <c r="L462" s="1097"/>
      <c r="M462" s="994"/>
      <c r="N462" s="1098"/>
      <c r="O462" s="994"/>
      <c r="P462" s="994"/>
      <c r="Q462" s="994"/>
      <c r="R462" s="994"/>
      <c r="S462" s="994"/>
      <c r="T462" s="994"/>
      <c r="U462" s="994"/>
      <c r="V462" s="891"/>
      <c r="W462" s="994"/>
      <c r="X462" s="994"/>
      <c r="Y462" s="994"/>
    </row>
    <row r="463">
      <c r="A463" s="994"/>
      <c r="B463" s="1094"/>
      <c r="C463" s="1095"/>
      <c r="D463" s="994"/>
      <c r="E463" s="1096"/>
      <c r="F463" s="1096"/>
      <c r="G463" s="1096"/>
      <c r="H463" s="1096"/>
      <c r="I463" s="994"/>
      <c r="J463" s="994"/>
      <c r="K463" s="994"/>
      <c r="L463" s="1097"/>
      <c r="M463" s="994"/>
      <c r="N463" s="1098"/>
      <c r="O463" s="994"/>
      <c r="P463" s="994"/>
      <c r="Q463" s="994"/>
      <c r="R463" s="994"/>
      <c r="S463" s="994"/>
      <c r="T463" s="994"/>
      <c r="U463" s="994"/>
      <c r="V463" s="891"/>
      <c r="W463" s="994"/>
      <c r="X463" s="994"/>
      <c r="Y463" s="994"/>
    </row>
    <row r="464">
      <c r="A464" s="994"/>
      <c r="B464" s="1094"/>
      <c r="C464" s="1095"/>
      <c r="D464" s="994"/>
      <c r="E464" s="1096"/>
      <c r="F464" s="1096"/>
      <c r="G464" s="1096"/>
      <c r="H464" s="1096"/>
      <c r="I464" s="994"/>
      <c r="J464" s="994"/>
      <c r="K464" s="994"/>
      <c r="L464" s="1097"/>
      <c r="M464" s="994"/>
      <c r="N464" s="1098"/>
      <c r="O464" s="994"/>
      <c r="P464" s="994"/>
      <c r="Q464" s="994"/>
      <c r="R464" s="994"/>
      <c r="S464" s="994"/>
      <c r="T464" s="994"/>
      <c r="U464" s="994"/>
      <c r="V464" s="891"/>
      <c r="W464" s="994"/>
      <c r="X464" s="994"/>
      <c r="Y464" s="994"/>
    </row>
    <row r="465">
      <c r="A465" s="994"/>
      <c r="B465" s="1094"/>
      <c r="C465" s="1095"/>
      <c r="D465" s="994"/>
      <c r="E465" s="1096"/>
      <c r="F465" s="1096"/>
      <c r="G465" s="1096"/>
      <c r="H465" s="1096"/>
      <c r="I465" s="994"/>
      <c r="J465" s="994"/>
      <c r="K465" s="994"/>
      <c r="L465" s="1097"/>
      <c r="M465" s="994"/>
      <c r="N465" s="1098"/>
      <c r="O465" s="994"/>
      <c r="P465" s="994"/>
      <c r="Q465" s="994"/>
      <c r="R465" s="994"/>
      <c r="S465" s="994"/>
      <c r="T465" s="994"/>
      <c r="U465" s="994"/>
      <c r="V465" s="891"/>
      <c r="W465" s="994"/>
      <c r="X465" s="994"/>
      <c r="Y465" s="994"/>
    </row>
    <row r="466">
      <c r="A466" s="994"/>
      <c r="B466" s="1094"/>
      <c r="C466" s="1095"/>
      <c r="D466" s="994"/>
      <c r="E466" s="1096"/>
      <c r="F466" s="1096"/>
      <c r="G466" s="1096"/>
      <c r="H466" s="1096"/>
      <c r="I466" s="994"/>
      <c r="J466" s="994"/>
      <c r="K466" s="994"/>
      <c r="L466" s="1097"/>
      <c r="M466" s="994"/>
      <c r="N466" s="1098"/>
      <c r="O466" s="994"/>
      <c r="P466" s="994"/>
      <c r="Q466" s="994"/>
      <c r="R466" s="994"/>
      <c r="S466" s="994"/>
      <c r="T466" s="994"/>
      <c r="U466" s="994"/>
      <c r="V466" s="891"/>
      <c r="W466" s="994"/>
      <c r="X466" s="994"/>
      <c r="Y466" s="994"/>
    </row>
    <row r="467">
      <c r="A467" s="994"/>
      <c r="B467" s="1094"/>
      <c r="C467" s="1095"/>
      <c r="D467" s="994"/>
      <c r="E467" s="1096"/>
      <c r="F467" s="1096"/>
      <c r="G467" s="1096"/>
      <c r="H467" s="1096"/>
      <c r="I467" s="994"/>
      <c r="J467" s="994"/>
      <c r="K467" s="994"/>
      <c r="L467" s="1097"/>
      <c r="M467" s="994"/>
      <c r="N467" s="1098"/>
      <c r="O467" s="994"/>
      <c r="P467" s="994"/>
      <c r="Q467" s="994"/>
      <c r="R467" s="994"/>
      <c r="S467" s="994"/>
      <c r="T467" s="994"/>
      <c r="U467" s="994"/>
      <c r="V467" s="891"/>
      <c r="W467" s="994"/>
      <c r="X467" s="994"/>
      <c r="Y467" s="994"/>
    </row>
    <row r="468">
      <c r="A468" s="994"/>
      <c r="B468" s="1094"/>
      <c r="C468" s="1095"/>
      <c r="D468" s="994"/>
      <c r="E468" s="1096"/>
      <c r="F468" s="1096"/>
      <c r="G468" s="1096"/>
      <c r="H468" s="1096"/>
      <c r="I468" s="994"/>
      <c r="J468" s="994"/>
      <c r="K468" s="994"/>
      <c r="L468" s="1097"/>
      <c r="M468" s="994"/>
      <c r="N468" s="1098"/>
      <c r="O468" s="994"/>
      <c r="P468" s="994"/>
      <c r="Q468" s="994"/>
      <c r="R468" s="994"/>
      <c r="S468" s="994"/>
      <c r="T468" s="994"/>
      <c r="U468" s="994"/>
      <c r="V468" s="891"/>
      <c r="W468" s="994"/>
      <c r="X468" s="994"/>
      <c r="Y468" s="994"/>
    </row>
    <row r="469">
      <c r="A469" s="994"/>
      <c r="B469" s="1094"/>
      <c r="C469" s="1095"/>
      <c r="D469" s="994"/>
      <c r="E469" s="1096"/>
      <c r="F469" s="1096"/>
      <c r="G469" s="1096"/>
      <c r="H469" s="1096"/>
      <c r="I469" s="994"/>
      <c r="J469" s="994"/>
      <c r="K469" s="994"/>
      <c r="L469" s="1097"/>
      <c r="M469" s="994"/>
      <c r="N469" s="1098"/>
      <c r="O469" s="994"/>
      <c r="P469" s="994"/>
      <c r="Q469" s="994"/>
      <c r="R469" s="994"/>
      <c r="S469" s="994"/>
      <c r="T469" s="994"/>
      <c r="U469" s="994"/>
      <c r="V469" s="891"/>
      <c r="W469" s="994"/>
      <c r="X469" s="994"/>
      <c r="Y469" s="994"/>
    </row>
    <row r="470">
      <c r="A470" s="994"/>
      <c r="B470" s="1094"/>
      <c r="C470" s="1095"/>
      <c r="D470" s="994"/>
      <c r="E470" s="1096"/>
      <c r="F470" s="1096"/>
      <c r="G470" s="1096"/>
      <c r="H470" s="1096"/>
      <c r="I470" s="994"/>
      <c r="J470" s="994"/>
      <c r="K470" s="994"/>
      <c r="L470" s="1097"/>
      <c r="M470" s="994"/>
      <c r="N470" s="1098"/>
      <c r="O470" s="994"/>
      <c r="P470" s="994"/>
      <c r="Q470" s="994"/>
      <c r="R470" s="994"/>
      <c r="S470" s="994"/>
      <c r="T470" s="994"/>
      <c r="U470" s="994"/>
      <c r="V470" s="891"/>
      <c r="W470" s="994"/>
      <c r="X470" s="994"/>
      <c r="Y470" s="994"/>
    </row>
    <row r="471">
      <c r="A471" s="994"/>
      <c r="B471" s="1094"/>
      <c r="C471" s="1095"/>
      <c r="D471" s="994"/>
      <c r="E471" s="1096"/>
      <c r="F471" s="1096"/>
      <c r="G471" s="1096"/>
      <c r="H471" s="1096"/>
      <c r="I471" s="994"/>
      <c r="J471" s="994"/>
      <c r="K471" s="994"/>
      <c r="L471" s="1097"/>
      <c r="M471" s="994"/>
      <c r="N471" s="1098"/>
      <c r="O471" s="994"/>
      <c r="P471" s="994"/>
      <c r="Q471" s="994"/>
      <c r="R471" s="994"/>
      <c r="S471" s="994"/>
      <c r="T471" s="994"/>
      <c r="U471" s="994"/>
      <c r="V471" s="891"/>
      <c r="W471" s="994"/>
      <c r="X471" s="994"/>
      <c r="Y471" s="994"/>
    </row>
    <row r="472">
      <c r="A472" s="994"/>
      <c r="B472" s="1094"/>
      <c r="C472" s="1095"/>
      <c r="D472" s="994"/>
      <c r="E472" s="1096"/>
      <c r="F472" s="1096"/>
      <c r="G472" s="1096"/>
      <c r="H472" s="1096"/>
      <c r="I472" s="994"/>
      <c r="J472" s="994"/>
      <c r="K472" s="994"/>
      <c r="L472" s="1097"/>
      <c r="M472" s="994"/>
      <c r="N472" s="1098"/>
      <c r="O472" s="994"/>
      <c r="P472" s="994"/>
      <c r="Q472" s="994"/>
      <c r="R472" s="994"/>
      <c r="S472" s="994"/>
      <c r="T472" s="994"/>
      <c r="U472" s="994"/>
      <c r="V472" s="891"/>
      <c r="W472" s="994"/>
      <c r="X472" s="994"/>
      <c r="Y472" s="994"/>
    </row>
    <row r="473">
      <c r="A473" s="994"/>
      <c r="B473" s="1094"/>
      <c r="C473" s="1095"/>
      <c r="D473" s="994"/>
      <c r="E473" s="1096"/>
      <c r="F473" s="1096"/>
      <c r="G473" s="1096"/>
      <c r="H473" s="1096"/>
      <c r="I473" s="994"/>
      <c r="J473" s="994"/>
      <c r="K473" s="994"/>
      <c r="L473" s="1097"/>
      <c r="M473" s="994"/>
      <c r="N473" s="1098"/>
      <c r="O473" s="994"/>
      <c r="P473" s="994"/>
      <c r="Q473" s="994"/>
      <c r="R473" s="994"/>
      <c r="S473" s="994"/>
      <c r="T473" s="994"/>
      <c r="U473" s="994"/>
      <c r="V473" s="891"/>
      <c r="W473" s="994"/>
      <c r="X473" s="994"/>
      <c r="Y473" s="994"/>
    </row>
    <row r="474">
      <c r="A474" s="994"/>
      <c r="B474" s="1094"/>
      <c r="C474" s="1095"/>
      <c r="D474" s="994"/>
      <c r="E474" s="1096"/>
      <c r="F474" s="1096"/>
      <c r="G474" s="1096"/>
      <c r="H474" s="1096"/>
      <c r="I474" s="994"/>
      <c r="J474" s="994"/>
      <c r="K474" s="994"/>
      <c r="L474" s="1097"/>
      <c r="M474" s="994"/>
      <c r="N474" s="1098"/>
      <c r="O474" s="994"/>
      <c r="P474" s="994"/>
      <c r="Q474" s="994"/>
      <c r="R474" s="994"/>
      <c r="S474" s="994"/>
      <c r="T474" s="994"/>
      <c r="U474" s="994"/>
      <c r="V474" s="891"/>
      <c r="W474" s="994"/>
      <c r="X474" s="994"/>
      <c r="Y474" s="994"/>
    </row>
    <row r="475">
      <c r="A475" s="994"/>
      <c r="B475" s="1094"/>
      <c r="C475" s="1095"/>
      <c r="D475" s="994"/>
      <c r="E475" s="1096"/>
      <c r="F475" s="1096"/>
      <c r="G475" s="1096"/>
      <c r="H475" s="1096"/>
      <c r="I475" s="994"/>
      <c r="J475" s="994"/>
      <c r="K475" s="994"/>
      <c r="L475" s="1097"/>
      <c r="M475" s="994"/>
      <c r="N475" s="1098"/>
      <c r="O475" s="994"/>
      <c r="P475" s="994"/>
      <c r="Q475" s="994"/>
      <c r="R475" s="994"/>
      <c r="S475" s="994"/>
      <c r="T475" s="994"/>
      <c r="U475" s="994"/>
      <c r="V475" s="891"/>
      <c r="W475" s="994"/>
      <c r="X475" s="994"/>
      <c r="Y475" s="994"/>
    </row>
    <row r="476">
      <c r="A476" s="994"/>
      <c r="B476" s="1094"/>
      <c r="C476" s="1095"/>
      <c r="D476" s="994"/>
      <c r="E476" s="1096"/>
      <c r="F476" s="1096"/>
      <c r="G476" s="1096"/>
      <c r="H476" s="1096"/>
      <c r="I476" s="994"/>
      <c r="J476" s="994"/>
      <c r="K476" s="994"/>
      <c r="L476" s="1097"/>
      <c r="M476" s="994"/>
      <c r="N476" s="1098"/>
      <c r="O476" s="994"/>
      <c r="P476" s="994"/>
      <c r="Q476" s="994"/>
      <c r="R476" s="994"/>
      <c r="S476" s="994"/>
      <c r="T476" s="994"/>
      <c r="U476" s="994"/>
      <c r="V476" s="891"/>
      <c r="W476" s="994"/>
      <c r="X476" s="994"/>
      <c r="Y476" s="994"/>
    </row>
    <row r="477">
      <c r="A477" s="994"/>
      <c r="B477" s="1094"/>
      <c r="C477" s="1095"/>
      <c r="D477" s="994"/>
      <c r="E477" s="1096"/>
      <c r="F477" s="1096"/>
      <c r="G477" s="1096"/>
      <c r="H477" s="1096"/>
      <c r="I477" s="994"/>
      <c r="J477" s="994"/>
      <c r="K477" s="994"/>
      <c r="L477" s="1097"/>
      <c r="M477" s="994"/>
      <c r="N477" s="1098"/>
      <c r="O477" s="994"/>
      <c r="P477" s="994"/>
      <c r="Q477" s="994"/>
      <c r="R477" s="994"/>
      <c r="S477" s="994"/>
      <c r="T477" s="994"/>
      <c r="U477" s="994"/>
      <c r="V477" s="891"/>
      <c r="W477" s="994"/>
      <c r="X477" s="994"/>
      <c r="Y477" s="994"/>
    </row>
    <row r="478">
      <c r="A478" s="994"/>
      <c r="B478" s="1094"/>
      <c r="C478" s="1095"/>
      <c r="D478" s="994"/>
      <c r="E478" s="1096"/>
      <c r="F478" s="1096"/>
      <c r="G478" s="1096"/>
      <c r="H478" s="1096"/>
      <c r="I478" s="994"/>
      <c r="J478" s="994"/>
      <c r="K478" s="994"/>
      <c r="L478" s="1097"/>
      <c r="M478" s="994"/>
      <c r="N478" s="1098"/>
      <c r="O478" s="994"/>
      <c r="P478" s="994"/>
      <c r="Q478" s="994"/>
      <c r="R478" s="994"/>
      <c r="S478" s="994"/>
      <c r="T478" s="994"/>
      <c r="U478" s="994"/>
      <c r="V478" s="891"/>
      <c r="W478" s="994"/>
      <c r="X478" s="994"/>
      <c r="Y478" s="994"/>
    </row>
    <row r="479">
      <c r="A479" s="994"/>
      <c r="B479" s="1094"/>
      <c r="C479" s="1095"/>
      <c r="D479" s="994"/>
      <c r="E479" s="1096"/>
      <c r="F479" s="1096"/>
      <c r="G479" s="1096"/>
      <c r="H479" s="1096"/>
      <c r="I479" s="994"/>
      <c r="J479" s="994"/>
      <c r="K479" s="994"/>
      <c r="L479" s="1097"/>
      <c r="M479" s="994"/>
      <c r="N479" s="1098"/>
      <c r="O479" s="994"/>
      <c r="P479" s="994"/>
      <c r="Q479" s="994"/>
      <c r="R479" s="994"/>
      <c r="S479" s="994"/>
      <c r="T479" s="994"/>
      <c r="U479" s="994"/>
      <c r="V479" s="891"/>
      <c r="W479" s="994"/>
      <c r="X479" s="994"/>
      <c r="Y479" s="994"/>
    </row>
    <row r="480">
      <c r="A480" s="994"/>
      <c r="B480" s="1094"/>
      <c r="C480" s="1095"/>
      <c r="D480" s="994"/>
      <c r="E480" s="1096"/>
      <c r="F480" s="1096"/>
      <c r="G480" s="1096"/>
      <c r="H480" s="1096"/>
      <c r="I480" s="994"/>
      <c r="J480" s="994"/>
      <c r="K480" s="994"/>
      <c r="L480" s="1097"/>
      <c r="M480" s="994"/>
      <c r="N480" s="1098"/>
      <c r="O480" s="994"/>
      <c r="P480" s="994"/>
      <c r="Q480" s="994"/>
      <c r="R480" s="994"/>
      <c r="S480" s="994"/>
      <c r="T480" s="994"/>
      <c r="U480" s="994"/>
      <c r="V480" s="891"/>
      <c r="W480" s="994"/>
      <c r="X480" s="994"/>
      <c r="Y480" s="994"/>
    </row>
    <row r="481">
      <c r="A481" s="994"/>
      <c r="B481" s="1094"/>
      <c r="C481" s="1095"/>
      <c r="D481" s="994"/>
      <c r="E481" s="1096"/>
      <c r="F481" s="1096"/>
      <c r="G481" s="1096"/>
      <c r="H481" s="1096"/>
      <c r="I481" s="994"/>
      <c r="J481" s="994"/>
      <c r="K481" s="994"/>
      <c r="L481" s="1097"/>
      <c r="M481" s="994"/>
      <c r="N481" s="1098"/>
      <c r="O481" s="994"/>
      <c r="P481" s="994"/>
      <c r="Q481" s="994"/>
      <c r="R481" s="994"/>
      <c r="S481" s="994"/>
      <c r="T481" s="994"/>
      <c r="U481" s="994"/>
      <c r="V481" s="891"/>
      <c r="W481" s="994"/>
      <c r="X481" s="994"/>
      <c r="Y481" s="994"/>
    </row>
    <row r="482">
      <c r="A482" s="994"/>
      <c r="B482" s="1094"/>
      <c r="C482" s="1095"/>
      <c r="D482" s="994"/>
      <c r="E482" s="1096"/>
      <c r="F482" s="1096"/>
      <c r="G482" s="1096"/>
      <c r="H482" s="1096"/>
      <c r="I482" s="994"/>
      <c r="J482" s="994"/>
      <c r="K482" s="994"/>
      <c r="L482" s="1097"/>
      <c r="M482" s="994"/>
      <c r="N482" s="1098"/>
      <c r="O482" s="994"/>
      <c r="P482" s="994"/>
      <c r="Q482" s="994"/>
      <c r="R482" s="994"/>
      <c r="S482" s="994"/>
      <c r="T482" s="994"/>
      <c r="U482" s="994"/>
      <c r="V482" s="891"/>
      <c r="W482" s="994"/>
      <c r="X482" s="994"/>
      <c r="Y482" s="994"/>
    </row>
    <row r="483">
      <c r="A483" s="994"/>
      <c r="B483" s="1094"/>
      <c r="C483" s="1095"/>
      <c r="D483" s="994"/>
      <c r="E483" s="1096"/>
      <c r="F483" s="1096"/>
      <c r="G483" s="1096"/>
      <c r="H483" s="1096"/>
      <c r="I483" s="994"/>
      <c r="J483" s="994"/>
      <c r="K483" s="994"/>
      <c r="L483" s="1097"/>
      <c r="M483" s="994"/>
      <c r="N483" s="1098"/>
      <c r="O483" s="994"/>
      <c r="P483" s="994"/>
      <c r="Q483" s="994"/>
      <c r="R483" s="994"/>
      <c r="S483" s="994"/>
      <c r="T483" s="994"/>
      <c r="U483" s="994"/>
      <c r="V483" s="891"/>
      <c r="W483" s="994"/>
      <c r="X483" s="994"/>
      <c r="Y483" s="994"/>
    </row>
    <row r="484">
      <c r="A484" s="994"/>
      <c r="B484" s="1094"/>
      <c r="C484" s="1095"/>
      <c r="D484" s="994"/>
      <c r="E484" s="1096"/>
      <c r="F484" s="1096"/>
      <c r="G484" s="1096"/>
      <c r="H484" s="1096"/>
      <c r="I484" s="994"/>
      <c r="J484" s="994"/>
      <c r="K484" s="994"/>
      <c r="L484" s="1097"/>
      <c r="M484" s="994"/>
      <c r="N484" s="1098"/>
      <c r="O484" s="994"/>
      <c r="P484" s="994"/>
      <c r="Q484" s="994"/>
      <c r="R484" s="994"/>
      <c r="S484" s="994"/>
      <c r="T484" s="994"/>
      <c r="U484" s="994"/>
      <c r="V484" s="891"/>
      <c r="W484" s="994"/>
      <c r="X484" s="994"/>
      <c r="Y484" s="994"/>
    </row>
    <row r="485">
      <c r="A485" s="994"/>
      <c r="B485" s="1094"/>
      <c r="C485" s="1095"/>
      <c r="D485" s="994"/>
      <c r="E485" s="1096"/>
      <c r="F485" s="1096"/>
      <c r="G485" s="1096"/>
      <c r="H485" s="1096"/>
      <c r="I485" s="994"/>
      <c r="J485" s="994"/>
      <c r="K485" s="994"/>
      <c r="L485" s="1097"/>
      <c r="M485" s="994"/>
      <c r="N485" s="1098"/>
      <c r="O485" s="994"/>
      <c r="P485" s="994"/>
      <c r="Q485" s="994"/>
      <c r="R485" s="994"/>
      <c r="S485" s="994"/>
      <c r="T485" s="994"/>
      <c r="U485" s="994"/>
      <c r="V485" s="891"/>
      <c r="W485" s="994"/>
      <c r="X485" s="994"/>
      <c r="Y485" s="994"/>
    </row>
    <row r="486">
      <c r="A486" s="994"/>
      <c r="B486" s="1094"/>
      <c r="C486" s="1095"/>
      <c r="D486" s="994"/>
      <c r="E486" s="1096"/>
      <c r="F486" s="1096"/>
      <c r="G486" s="1096"/>
      <c r="H486" s="1096"/>
      <c r="I486" s="994"/>
      <c r="J486" s="994"/>
      <c r="K486" s="994"/>
      <c r="L486" s="1097"/>
      <c r="M486" s="994"/>
      <c r="N486" s="1098"/>
      <c r="O486" s="994"/>
      <c r="P486" s="994"/>
      <c r="Q486" s="994"/>
      <c r="R486" s="994"/>
      <c r="S486" s="994"/>
      <c r="T486" s="994"/>
      <c r="U486" s="994"/>
      <c r="V486" s="891"/>
      <c r="W486" s="994"/>
      <c r="X486" s="994"/>
      <c r="Y486" s="994"/>
    </row>
    <row r="487">
      <c r="A487" s="994"/>
      <c r="B487" s="1094"/>
      <c r="C487" s="1095"/>
      <c r="D487" s="994"/>
      <c r="E487" s="1096"/>
      <c r="F487" s="1096"/>
      <c r="G487" s="1096"/>
      <c r="H487" s="1096"/>
      <c r="I487" s="994"/>
      <c r="J487" s="994"/>
      <c r="K487" s="994"/>
      <c r="L487" s="1097"/>
      <c r="M487" s="994"/>
      <c r="N487" s="1098"/>
      <c r="O487" s="994"/>
      <c r="P487" s="994"/>
      <c r="Q487" s="994"/>
      <c r="R487" s="994"/>
      <c r="S487" s="994"/>
      <c r="T487" s="994"/>
      <c r="U487" s="994"/>
      <c r="V487" s="891"/>
      <c r="W487" s="994"/>
      <c r="X487" s="994"/>
      <c r="Y487" s="994"/>
    </row>
    <row r="488">
      <c r="A488" s="994"/>
      <c r="B488" s="1094"/>
      <c r="C488" s="1095"/>
      <c r="D488" s="994"/>
      <c r="E488" s="1096"/>
      <c r="F488" s="1096"/>
      <c r="G488" s="1096"/>
      <c r="H488" s="1096"/>
      <c r="I488" s="994"/>
      <c r="J488" s="994"/>
      <c r="K488" s="994"/>
      <c r="L488" s="1097"/>
      <c r="M488" s="994"/>
      <c r="N488" s="1098"/>
      <c r="O488" s="994"/>
      <c r="P488" s="994"/>
      <c r="Q488" s="994"/>
      <c r="R488" s="994"/>
      <c r="S488" s="994"/>
      <c r="T488" s="994"/>
      <c r="U488" s="994"/>
      <c r="V488" s="891"/>
      <c r="W488" s="994"/>
      <c r="X488" s="994"/>
      <c r="Y488" s="994"/>
    </row>
    <row r="489">
      <c r="A489" s="994"/>
      <c r="B489" s="1094"/>
      <c r="C489" s="1095"/>
      <c r="D489" s="994"/>
      <c r="E489" s="1096"/>
      <c r="F489" s="1096"/>
      <c r="G489" s="1096"/>
      <c r="H489" s="1096"/>
      <c r="I489" s="994"/>
      <c r="J489" s="994"/>
      <c r="K489" s="994"/>
      <c r="L489" s="1097"/>
      <c r="M489" s="994"/>
      <c r="N489" s="1098"/>
      <c r="O489" s="994"/>
      <c r="P489" s="994"/>
      <c r="Q489" s="994"/>
      <c r="R489" s="994"/>
      <c r="S489" s="994"/>
      <c r="T489" s="994"/>
      <c r="U489" s="994"/>
      <c r="V489" s="891"/>
      <c r="W489" s="994"/>
      <c r="X489" s="994"/>
      <c r="Y489" s="994"/>
    </row>
    <row r="490">
      <c r="A490" s="994"/>
      <c r="B490" s="1094"/>
      <c r="C490" s="1095"/>
      <c r="D490" s="994"/>
      <c r="E490" s="1096"/>
      <c r="F490" s="1096"/>
      <c r="G490" s="1096"/>
      <c r="H490" s="1096"/>
      <c r="I490" s="994"/>
      <c r="J490" s="994"/>
      <c r="K490" s="994"/>
      <c r="L490" s="1097"/>
      <c r="M490" s="994"/>
      <c r="N490" s="1098"/>
      <c r="O490" s="994"/>
      <c r="P490" s="994"/>
      <c r="Q490" s="994"/>
      <c r="R490" s="994"/>
      <c r="S490" s="994"/>
      <c r="T490" s="994"/>
      <c r="U490" s="994"/>
      <c r="V490" s="891"/>
      <c r="W490" s="994"/>
      <c r="X490" s="994"/>
      <c r="Y490" s="994"/>
    </row>
    <row r="491">
      <c r="A491" s="994"/>
      <c r="B491" s="1094"/>
      <c r="C491" s="1095"/>
      <c r="D491" s="994"/>
      <c r="E491" s="1096"/>
      <c r="F491" s="1096"/>
      <c r="G491" s="1096"/>
      <c r="H491" s="1096"/>
      <c r="I491" s="994"/>
      <c r="J491" s="994"/>
      <c r="K491" s="994"/>
      <c r="L491" s="1097"/>
      <c r="M491" s="994"/>
      <c r="N491" s="1098"/>
      <c r="O491" s="994"/>
      <c r="P491" s="994"/>
      <c r="Q491" s="994"/>
      <c r="R491" s="994"/>
      <c r="S491" s="994"/>
      <c r="T491" s="994"/>
      <c r="U491" s="994"/>
      <c r="V491" s="891"/>
      <c r="W491" s="994"/>
      <c r="X491" s="994"/>
      <c r="Y491" s="994"/>
    </row>
    <row r="492">
      <c r="A492" s="994"/>
      <c r="B492" s="1094"/>
      <c r="C492" s="1095"/>
      <c r="D492" s="994"/>
      <c r="E492" s="1096"/>
      <c r="F492" s="1096"/>
      <c r="G492" s="1096"/>
      <c r="H492" s="1096"/>
      <c r="I492" s="994"/>
      <c r="J492" s="994"/>
      <c r="K492" s="994"/>
      <c r="L492" s="1097"/>
      <c r="M492" s="994"/>
      <c r="N492" s="1098"/>
      <c r="O492" s="994"/>
      <c r="P492" s="994"/>
      <c r="Q492" s="994"/>
      <c r="R492" s="994"/>
      <c r="S492" s="994"/>
      <c r="T492" s="994"/>
      <c r="U492" s="994"/>
      <c r="V492" s="891"/>
      <c r="W492" s="994"/>
      <c r="X492" s="994"/>
      <c r="Y492" s="994"/>
    </row>
    <row r="493">
      <c r="A493" s="994"/>
      <c r="B493" s="1094"/>
      <c r="C493" s="1095"/>
      <c r="D493" s="994"/>
      <c r="E493" s="1096"/>
      <c r="F493" s="1096"/>
      <c r="G493" s="1096"/>
      <c r="H493" s="1096"/>
      <c r="I493" s="994"/>
      <c r="J493" s="994"/>
      <c r="K493" s="994"/>
      <c r="L493" s="1097"/>
      <c r="M493" s="994"/>
      <c r="N493" s="1098"/>
      <c r="O493" s="994"/>
      <c r="P493" s="994"/>
      <c r="Q493" s="994"/>
      <c r="R493" s="994"/>
      <c r="S493" s="994"/>
      <c r="T493" s="994"/>
      <c r="U493" s="994"/>
      <c r="V493" s="891"/>
      <c r="W493" s="994"/>
      <c r="X493" s="994"/>
      <c r="Y493" s="994"/>
    </row>
    <row r="494">
      <c r="A494" s="994"/>
      <c r="B494" s="1094"/>
      <c r="C494" s="1095"/>
      <c r="D494" s="994"/>
      <c r="E494" s="1096"/>
      <c r="F494" s="1096"/>
      <c r="G494" s="1096"/>
      <c r="H494" s="1096"/>
      <c r="I494" s="994"/>
      <c r="J494" s="994"/>
      <c r="K494" s="994"/>
      <c r="L494" s="1097"/>
      <c r="M494" s="994"/>
      <c r="N494" s="1098"/>
      <c r="O494" s="994"/>
      <c r="P494" s="994"/>
      <c r="Q494" s="994"/>
      <c r="R494" s="994"/>
      <c r="S494" s="994"/>
      <c r="T494" s="994"/>
      <c r="U494" s="994"/>
      <c r="V494" s="891"/>
      <c r="W494" s="994"/>
      <c r="X494" s="994"/>
      <c r="Y494" s="994"/>
    </row>
    <row r="495">
      <c r="A495" s="994"/>
      <c r="B495" s="1094"/>
      <c r="C495" s="1095"/>
      <c r="D495" s="994"/>
      <c r="E495" s="1096"/>
      <c r="F495" s="1096"/>
      <c r="G495" s="1096"/>
      <c r="H495" s="1096"/>
      <c r="I495" s="994"/>
      <c r="J495" s="994"/>
      <c r="K495" s="994"/>
      <c r="L495" s="1097"/>
      <c r="M495" s="994"/>
      <c r="N495" s="1098"/>
      <c r="O495" s="994"/>
      <c r="P495" s="994"/>
      <c r="Q495" s="994"/>
      <c r="R495" s="994"/>
      <c r="S495" s="994"/>
      <c r="T495" s="994"/>
      <c r="U495" s="994"/>
      <c r="V495" s="891"/>
      <c r="W495" s="994"/>
      <c r="X495" s="994"/>
      <c r="Y495" s="994"/>
    </row>
    <row r="496">
      <c r="A496" s="994"/>
      <c r="B496" s="1094"/>
      <c r="C496" s="1095"/>
      <c r="D496" s="994"/>
      <c r="E496" s="1096"/>
      <c r="F496" s="1096"/>
      <c r="G496" s="1096"/>
      <c r="H496" s="1096"/>
      <c r="I496" s="994"/>
      <c r="J496" s="994"/>
      <c r="K496" s="994"/>
      <c r="L496" s="1097"/>
      <c r="M496" s="994"/>
      <c r="N496" s="1098"/>
      <c r="O496" s="994"/>
      <c r="P496" s="994"/>
      <c r="Q496" s="994"/>
      <c r="R496" s="994"/>
      <c r="S496" s="994"/>
      <c r="T496" s="994"/>
      <c r="U496" s="994"/>
      <c r="V496" s="891"/>
      <c r="W496" s="994"/>
      <c r="X496" s="994"/>
      <c r="Y496" s="994"/>
    </row>
    <row r="497">
      <c r="A497" s="994"/>
      <c r="B497" s="1094"/>
      <c r="C497" s="1095"/>
      <c r="D497" s="994"/>
      <c r="E497" s="1096"/>
      <c r="F497" s="1096"/>
      <c r="G497" s="1096"/>
      <c r="H497" s="1096"/>
      <c r="I497" s="994"/>
      <c r="J497" s="994"/>
      <c r="K497" s="994"/>
      <c r="L497" s="1097"/>
      <c r="M497" s="994"/>
      <c r="N497" s="1098"/>
      <c r="O497" s="994"/>
      <c r="P497" s="994"/>
      <c r="Q497" s="994"/>
      <c r="R497" s="994"/>
      <c r="S497" s="994"/>
      <c r="T497" s="994"/>
      <c r="U497" s="994"/>
      <c r="V497" s="891"/>
      <c r="W497" s="994"/>
      <c r="X497" s="994"/>
      <c r="Y497" s="994"/>
    </row>
    <row r="498">
      <c r="A498" s="994"/>
      <c r="B498" s="1094"/>
      <c r="C498" s="1095"/>
      <c r="D498" s="994"/>
      <c r="E498" s="1096"/>
      <c r="F498" s="1096"/>
      <c r="G498" s="1096"/>
      <c r="H498" s="1096"/>
      <c r="I498" s="994"/>
      <c r="J498" s="994"/>
      <c r="K498" s="994"/>
      <c r="L498" s="1097"/>
      <c r="M498" s="994"/>
      <c r="N498" s="1098"/>
      <c r="O498" s="994"/>
      <c r="P498" s="994"/>
      <c r="Q498" s="994"/>
      <c r="R498" s="994"/>
      <c r="S498" s="994"/>
      <c r="T498" s="994"/>
      <c r="U498" s="994"/>
      <c r="V498" s="891"/>
      <c r="W498" s="994"/>
      <c r="X498" s="994"/>
      <c r="Y498" s="994"/>
    </row>
    <row r="499">
      <c r="A499" s="994"/>
      <c r="B499" s="1094"/>
      <c r="C499" s="1095"/>
      <c r="D499" s="994"/>
      <c r="E499" s="1096"/>
      <c r="F499" s="1096"/>
      <c r="G499" s="1096"/>
      <c r="H499" s="1096"/>
      <c r="I499" s="994"/>
      <c r="J499" s="994"/>
      <c r="K499" s="994"/>
      <c r="L499" s="1097"/>
      <c r="M499" s="994"/>
      <c r="N499" s="1098"/>
      <c r="O499" s="994"/>
      <c r="P499" s="994"/>
      <c r="Q499" s="994"/>
      <c r="R499" s="994"/>
      <c r="S499" s="994"/>
      <c r="T499" s="994"/>
      <c r="U499" s="994"/>
      <c r="V499" s="891"/>
      <c r="W499" s="994"/>
      <c r="X499" s="994"/>
      <c r="Y499" s="994"/>
    </row>
    <row r="500">
      <c r="A500" s="994"/>
      <c r="B500" s="1094"/>
      <c r="C500" s="1095"/>
      <c r="D500" s="994"/>
      <c r="E500" s="1096"/>
      <c r="F500" s="1096"/>
      <c r="G500" s="1096"/>
      <c r="H500" s="1096"/>
      <c r="I500" s="994"/>
      <c r="J500" s="994"/>
      <c r="K500" s="994"/>
      <c r="L500" s="1097"/>
      <c r="M500" s="994"/>
      <c r="N500" s="1098"/>
      <c r="O500" s="994"/>
      <c r="P500" s="994"/>
      <c r="Q500" s="994"/>
      <c r="R500" s="994"/>
      <c r="S500" s="994"/>
      <c r="T500" s="994"/>
      <c r="U500" s="994"/>
      <c r="V500" s="891"/>
      <c r="W500" s="994"/>
      <c r="X500" s="994"/>
      <c r="Y500" s="994"/>
    </row>
    <row r="501">
      <c r="A501" s="994"/>
      <c r="B501" s="1094"/>
      <c r="C501" s="1095"/>
      <c r="D501" s="994"/>
      <c r="E501" s="1096"/>
      <c r="F501" s="1096"/>
      <c r="G501" s="1096"/>
      <c r="H501" s="1096"/>
      <c r="I501" s="994"/>
      <c r="J501" s="994"/>
      <c r="K501" s="994"/>
      <c r="L501" s="1097"/>
      <c r="M501" s="994"/>
      <c r="N501" s="1098"/>
      <c r="O501" s="994"/>
      <c r="P501" s="994"/>
      <c r="Q501" s="994"/>
      <c r="R501" s="994"/>
      <c r="S501" s="994"/>
      <c r="T501" s="994"/>
      <c r="U501" s="994"/>
      <c r="V501" s="891"/>
      <c r="W501" s="994"/>
      <c r="X501" s="994"/>
      <c r="Y501" s="994"/>
    </row>
    <row r="502">
      <c r="A502" s="994"/>
      <c r="B502" s="1094"/>
      <c r="C502" s="1095"/>
      <c r="D502" s="994"/>
      <c r="E502" s="1096"/>
      <c r="F502" s="1096"/>
      <c r="G502" s="1096"/>
      <c r="H502" s="1096"/>
      <c r="I502" s="994"/>
      <c r="J502" s="994"/>
      <c r="K502" s="994"/>
      <c r="L502" s="1097"/>
      <c r="M502" s="994"/>
      <c r="N502" s="1098"/>
      <c r="O502" s="994"/>
      <c r="P502" s="994"/>
      <c r="Q502" s="994"/>
      <c r="R502" s="994"/>
      <c r="S502" s="994"/>
      <c r="T502" s="994"/>
      <c r="U502" s="994"/>
      <c r="V502" s="891"/>
      <c r="W502" s="994"/>
      <c r="X502" s="994"/>
      <c r="Y502" s="994"/>
    </row>
    <row r="503">
      <c r="A503" s="994"/>
      <c r="B503" s="1094"/>
      <c r="C503" s="1095"/>
      <c r="D503" s="994"/>
      <c r="E503" s="1096"/>
      <c r="F503" s="1096"/>
      <c r="G503" s="1096"/>
      <c r="H503" s="1096"/>
      <c r="I503" s="994"/>
      <c r="J503" s="994"/>
      <c r="K503" s="994"/>
      <c r="L503" s="1097"/>
      <c r="M503" s="994"/>
      <c r="N503" s="1098"/>
      <c r="O503" s="994"/>
      <c r="P503" s="994"/>
      <c r="Q503" s="994"/>
      <c r="R503" s="994"/>
      <c r="S503" s="994"/>
      <c r="T503" s="994"/>
      <c r="U503" s="994"/>
      <c r="V503" s="891"/>
      <c r="W503" s="994"/>
      <c r="X503" s="994"/>
      <c r="Y503" s="994"/>
    </row>
    <row r="504">
      <c r="A504" s="994"/>
      <c r="B504" s="1094"/>
      <c r="C504" s="1095"/>
      <c r="D504" s="994"/>
      <c r="E504" s="1096"/>
      <c r="F504" s="1096"/>
      <c r="G504" s="1096"/>
      <c r="H504" s="1096"/>
      <c r="I504" s="994"/>
      <c r="J504" s="994"/>
      <c r="K504" s="994"/>
      <c r="L504" s="1097"/>
      <c r="M504" s="994"/>
      <c r="N504" s="1098"/>
      <c r="O504" s="994"/>
      <c r="P504" s="994"/>
      <c r="Q504" s="994"/>
      <c r="R504" s="994"/>
      <c r="S504" s="994"/>
      <c r="T504" s="994"/>
      <c r="U504" s="994"/>
      <c r="V504" s="891"/>
      <c r="W504" s="994"/>
      <c r="X504" s="994"/>
      <c r="Y504" s="994"/>
    </row>
    <row r="505">
      <c r="A505" s="994"/>
      <c r="B505" s="1094"/>
      <c r="C505" s="1095"/>
      <c r="D505" s="994"/>
      <c r="E505" s="1096"/>
      <c r="F505" s="1096"/>
      <c r="G505" s="1096"/>
      <c r="H505" s="1096"/>
      <c r="I505" s="994"/>
      <c r="J505" s="994"/>
      <c r="K505" s="994"/>
      <c r="L505" s="1097"/>
      <c r="M505" s="994"/>
      <c r="N505" s="1098"/>
      <c r="O505" s="994"/>
      <c r="P505" s="994"/>
      <c r="Q505" s="994"/>
      <c r="R505" s="994"/>
      <c r="S505" s="994"/>
      <c r="T505" s="994"/>
      <c r="U505" s="994"/>
      <c r="V505" s="891"/>
      <c r="W505" s="994"/>
      <c r="X505" s="994"/>
      <c r="Y505" s="994"/>
    </row>
    <row r="506">
      <c r="A506" s="994"/>
      <c r="B506" s="1094"/>
      <c r="C506" s="1095"/>
      <c r="D506" s="994"/>
      <c r="E506" s="1096"/>
      <c r="F506" s="1096"/>
      <c r="G506" s="1096"/>
      <c r="H506" s="1096"/>
      <c r="I506" s="994"/>
      <c r="J506" s="994"/>
      <c r="K506" s="994"/>
      <c r="L506" s="1097"/>
      <c r="M506" s="994"/>
      <c r="N506" s="1098"/>
      <c r="O506" s="994"/>
      <c r="P506" s="994"/>
      <c r="Q506" s="994"/>
      <c r="R506" s="994"/>
      <c r="S506" s="994"/>
      <c r="T506" s="994"/>
      <c r="U506" s="994"/>
      <c r="V506" s="891"/>
      <c r="W506" s="994"/>
      <c r="X506" s="994"/>
      <c r="Y506" s="994"/>
    </row>
    <row r="507">
      <c r="A507" s="994"/>
      <c r="B507" s="1094"/>
      <c r="C507" s="1095"/>
      <c r="D507" s="994"/>
      <c r="E507" s="1096"/>
      <c r="F507" s="1096"/>
      <c r="G507" s="1096"/>
      <c r="H507" s="1096"/>
      <c r="I507" s="994"/>
      <c r="J507" s="994"/>
      <c r="K507" s="994"/>
      <c r="L507" s="1097"/>
      <c r="M507" s="994"/>
      <c r="N507" s="1098"/>
      <c r="O507" s="994"/>
      <c r="P507" s="994"/>
      <c r="Q507" s="994"/>
      <c r="R507" s="994"/>
      <c r="S507" s="994"/>
      <c r="T507" s="994"/>
      <c r="U507" s="994"/>
      <c r="V507" s="891"/>
      <c r="W507" s="994"/>
      <c r="X507" s="994"/>
      <c r="Y507" s="994"/>
    </row>
    <row r="508">
      <c r="A508" s="994"/>
      <c r="B508" s="1094"/>
      <c r="C508" s="1095"/>
      <c r="D508" s="994"/>
      <c r="E508" s="1096"/>
      <c r="F508" s="1096"/>
      <c r="G508" s="1096"/>
      <c r="H508" s="1096"/>
      <c r="I508" s="994"/>
      <c r="J508" s="994"/>
      <c r="K508" s="994"/>
      <c r="L508" s="1097"/>
      <c r="M508" s="994"/>
      <c r="N508" s="1098"/>
      <c r="O508" s="994"/>
      <c r="P508" s="994"/>
      <c r="Q508" s="994"/>
      <c r="R508" s="994"/>
      <c r="S508" s="994"/>
      <c r="T508" s="994"/>
      <c r="U508" s="994"/>
      <c r="V508" s="891"/>
      <c r="W508" s="994"/>
      <c r="X508" s="994"/>
      <c r="Y508" s="994"/>
    </row>
    <row r="509">
      <c r="A509" s="994"/>
      <c r="B509" s="1094"/>
      <c r="C509" s="1095"/>
      <c r="D509" s="994"/>
      <c r="E509" s="1096"/>
      <c r="F509" s="1096"/>
      <c r="G509" s="1096"/>
      <c r="H509" s="1096"/>
      <c r="I509" s="994"/>
      <c r="J509" s="994"/>
      <c r="K509" s="994"/>
      <c r="L509" s="1097"/>
      <c r="M509" s="994"/>
      <c r="N509" s="1098"/>
      <c r="O509" s="994"/>
      <c r="P509" s="994"/>
      <c r="Q509" s="994"/>
      <c r="R509" s="994"/>
      <c r="S509" s="994"/>
      <c r="T509" s="994"/>
      <c r="U509" s="994"/>
      <c r="V509" s="891"/>
      <c r="W509" s="994"/>
      <c r="X509" s="994"/>
      <c r="Y509" s="994"/>
    </row>
    <row r="510">
      <c r="A510" s="994"/>
      <c r="B510" s="1094"/>
      <c r="C510" s="1095"/>
      <c r="D510" s="994"/>
      <c r="E510" s="1096"/>
      <c r="F510" s="1096"/>
      <c r="G510" s="1096"/>
      <c r="H510" s="1096"/>
      <c r="I510" s="994"/>
      <c r="J510" s="994"/>
      <c r="K510" s="994"/>
      <c r="L510" s="1097"/>
      <c r="M510" s="994"/>
      <c r="N510" s="1098"/>
      <c r="O510" s="994"/>
      <c r="P510" s="994"/>
      <c r="Q510" s="994"/>
      <c r="R510" s="994"/>
      <c r="S510" s="994"/>
      <c r="T510" s="994"/>
      <c r="U510" s="994"/>
      <c r="V510" s="891"/>
      <c r="W510" s="994"/>
      <c r="X510" s="994"/>
      <c r="Y510" s="994"/>
    </row>
    <row r="511">
      <c r="A511" s="994"/>
      <c r="B511" s="1094"/>
      <c r="C511" s="1095"/>
      <c r="D511" s="994"/>
      <c r="E511" s="1096"/>
      <c r="F511" s="1096"/>
      <c r="G511" s="1096"/>
      <c r="H511" s="1096"/>
      <c r="I511" s="994"/>
      <c r="J511" s="994"/>
      <c r="K511" s="994"/>
      <c r="L511" s="1097"/>
      <c r="M511" s="994"/>
      <c r="N511" s="1098"/>
      <c r="O511" s="994"/>
      <c r="P511" s="994"/>
      <c r="Q511" s="994"/>
      <c r="R511" s="994"/>
      <c r="S511" s="994"/>
      <c r="T511" s="994"/>
      <c r="U511" s="994"/>
      <c r="V511" s="891"/>
      <c r="W511" s="994"/>
      <c r="X511" s="994"/>
      <c r="Y511" s="994"/>
    </row>
    <row r="512">
      <c r="A512" s="994"/>
      <c r="B512" s="1094"/>
      <c r="C512" s="1095"/>
      <c r="D512" s="994"/>
      <c r="E512" s="1096"/>
      <c r="F512" s="1096"/>
      <c r="G512" s="1096"/>
      <c r="H512" s="1096"/>
      <c r="I512" s="994"/>
      <c r="J512" s="994"/>
      <c r="K512" s="994"/>
      <c r="L512" s="1097"/>
      <c r="M512" s="994"/>
      <c r="N512" s="1098"/>
      <c r="O512" s="994"/>
      <c r="P512" s="994"/>
      <c r="Q512" s="994"/>
      <c r="R512" s="994"/>
      <c r="S512" s="994"/>
      <c r="T512" s="994"/>
      <c r="U512" s="994"/>
      <c r="V512" s="891"/>
      <c r="W512" s="994"/>
      <c r="X512" s="994"/>
      <c r="Y512" s="994"/>
    </row>
    <row r="513">
      <c r="A513" s="994"/>
      <c r="B513" s="1094"/>
      <c r="C513" s="1095"/>
      <c r="D513" s="994"/>
      <c r="E513" s="1096"/>
      <c r="F513" s="1096"/>
      <c r="G513" s="1096"/>
      <c r="H513" s="1096"/>
      <c r="I513" s="994"/>
      <c r="J513" s="994"/>
      <c r="K513" s="994"/>
      <c r="L513" s="1097"/>
      <c r="M513" s="994"/>
      <c r="N513" s="1098"/>
      <c r="O513" s="994"/>
      <c r="P513" s="994"/>
      <c r="Q513" s="994"/>
      <c r="R513" s="994"/>
      <c r="S513" s="994"/>
      <c r="T513" s="994"/>
      <c r="U513" s="994"/>
      <c r="V513" s="891"/>
      <c r="W513" s="994"/>
      <c r="X513" s="994"/>
      <c r="Y513" s="994"/>
    </row>
    <row r="514">
      <c r="A514" s="994"/>
      <c r="B514" s="1094"/>
      <c r="C514" s="1095"/>
      <c r="D514" s="994"/>
      <c r="E514" s="1096"/>
      <c r="F514" s="1096"/>
      <c r="G514" s="1096"/>
      <c r="H514" s="1096"/>
      <c r="I514" s="994"/>
      <c r="J514" s="994"/>
      <c r="K514" s="994"/>
      <c r="L514" s="1097"/>
      <c r="M514" s="994"/>
      <c r="N514" s="1098"/>
      <c r="O514" s="994"/>
      <c r="P514" s="994"/>
      <c r="Q514" s="994"/>
      <c r="R514" s="994"/>
      <c r="S514" s="994"/>
      <c r="T514" s="994"/>
      <c r="U514" s="994"/>
      <c r="V514" s="891"/>
      <c r="W514" s="994"/>
      <c r="X514" s="994"/>
      <c r="Y514" s="994"/>
    </row>
    <row r="515">
      <c r="A515" s="994"/>
      <c r="B515" s="1094"/>
      <c r="C515" s="1095"/>
      <c r="D515" s="994"/>
      <c r="E515" s="1096"/>
      <c r="F515" s="1096"/>
      <c r="G515" s="1096"/>
      <c r="H515" s="1096"/>
      <c r="I515" s="994"/>
      <c r="J515" s="994"/>
      <c r="K515" s="994"/>
      <c r="L515" s="1097"/>
      <c r="M515" s="994"/>
      <c r="N515" s="1098"/>
      <c r="O515" s="994"/>
      <c r="P515" s="994"/>
      <c r="Q515" s="994"/>
      <c r="R515" s="994"/>
      <c r="S515" s="994"/>
      <c r="T515" s="994"/>
      <c r="U515" s="994"/>
      <c r="V515" s="891"/>
      <c r="W515" s="994"/>
      <c r="X515" s="994"/>
      <c r="Y515" s="994"/>
    </row>
    <row r="516">
      <c r="A516" s="994"/>
      <c r="B516" s="1094"/>
      <c r="C516" s="1095"/>
      <c r="D516" s="994"/>
      <c r="E516" s="1096"/>
      <c r="F516" s="1096"/>
      <c r="G516" s="1096"/>
      <c r="H516" s="1096"/>
      <c r="I516" s="994"/>
      <c r="J516" s="994"/>
      <c r="K516" s="994"/>
      <c r="L516" s="1097"/>
      <c r="M516" s="994"/>
      <c r="N516" s="1098"/>
      <c r="O516" s="994"/>
      <c r="P516" s="994"/>
      <c r="Q516" s="994"/>
      <c r="R516" s="994"/>
      <c r="S516" s="994"/>
      <c r="T516" s="994"/>
      <c r="U516" s="994"/>
      <c r="V516" s="891"/>
      <c r="W516" s="994"/>
      <c r="X516" s="994"/>
      <c r="Y516" s="994"/>
    </row>
    <row r="517">
      <c r="A517" s="994"/>
      <c r="B517" s="1094"/>
      <c r="C517" s="1095"/>
      <c r="D517" s="994"/>
      <c r="E517" s="1096"/>
      <c r="F517" s="1096"/>
      <c r="G517" s="1096"/>
      <c r="H517" s="1096"/>
      <c r="I517" s="994"/>
      <c r="J517" s="994"/>
      <c r="K517" s="994"/>
      <c r="L517" s="1097"/>
      <c r="M517" s="994"/>
      <c r="N517" s="1098"/>
      <c r="O517" s="994"/>
      <c r="P517" s="994"/>
      <c r="Q517" s="994"/>
      <c r="R517" s="994"/>
      <c r="S517" s="994"/>
      <c r="T517" s="994"/>
      <c r="U517" s="994"/>
      <c r="V517" s="891"/>
      <c r="W517" s="994"/>
      <c r="X517" s="994"/>
      <c r="Y517" s="994"/>
    </row>
    <row r="518">
      <c r="A518" s="994"/>
      <c r="B518" s="1094"/>
      <c r="C518" s="1095"/>
      <c r="D518" s="994"/>
      <c r="E518" s="1096"/>
      <c r="F518" s="1096"/>
      <c r="G518" s="1096"/>
      <c r="H518" s="1096"/>
      <c r="I518" s="994"/>
      <c r="J518" s="994"/>
      <c r="K518" s="994"/>
      <c r="L518" s="1097"/>
      <c r="M518" s="994"/>
      <c r="N518" s="1098"/>
      <c r="O518" s="994"/>
      <c r="P518" s="994"/>
      <c r="Q518" s="994"/>
      <c r="R518" s="994"/>
      <c r="S518" s="994"/>
      <c r="T518" s="994"/>
      <c r="U518" s="994"/>
      <c r="V518" s="891"/>
      <c r="W518" s="994"/>
      <c r="X518" s="994"/>
      <c r="Y518" s="994"/>
    </row>
    <row r="519">
      <c r="A519" s="994"/>
      <c r="B519" s="1094"/>
      <c r="C519" s="1095"/>
      <c r="D519" s="994"/>
      <c r="E519" s="1096"/>
      <c r="F519" s="1096"/>
      <c r="G519" s="1096"/>
      <c r="H519" s="1096"/>
      <c r="I519" s="994"/>
      <c r="J519" s="994"/>
      <c r="K519" s="994"/>
      <c r="L519" s="1097"/>
      <c r="M519" s="994"/>
      <c r="N519" s="1098"/>
      <c r="O519" s="994"/>
      <c r="P519" s="994"/>
      <c r="Q519" s="994"/>
      <c r="R519" s="994"/>
      <c r="S519" s="994"/>
      <c r="T519" s="994"/>
      <c r="U519" s="994"/>
      <c r="V519" s="891"/>
      <c r="W519" s="994"/>
      <c r="X519" s="994"/>
      <c r="Y519" s="994"/>
    </row>
    <row r="520">
      <c r="A520" s="994"/>
      <c r="B520" s="1094"/>
      <c r="C520" s="1095"/>
      <c r="D520" s="994"/>
      <c r="E520" s="1096"/>
      <c r="F520" s="1096"/>
      <c r="G520" s="1096"/>
      <c r="H520" s="1096"/>
      <c r="I520" s="994"/>
      <c r="J520" s="994"/>
      <c r="K520" s="994"/>
      <c r="L520" s="1097"/>
      <c r="M520" s="994"/>
      <c r="N520" s="1098"/>
      <c r="O520" s="994"/>
      <c r="P520" s="994"/>
      <c r="Q520" s="994"/>
      <c r="R520" s="994"/>
      <c r="S520" s="994"/>
      <c r="T520" s="994"/>
      <c r="U520" s="994"/>
      <c r="V520" s="891"/>
      <c r="W520" s="994"/>
      <c r="X520" s="994"/>
      <c r="Y520" s="994"/>
    </row>
    <row r="521">
      <c r="A521" s="994"/>
      <c r="B521" s="1094"/>
      <c r="C521" s="1095"/>
      <c r="D521" s="994"/>
      <c r="E521" s="1096"/>
      <c r="F521" s="1096"/>
      <c r="G521" s="1096"/>
      <c r="H521" s="1096"/>
      <c r="I521" s="994"/>
      <c r="J521" s="994"/>
      <c r="K521" s="994"/>
      <c r="L521" s="1097"/>
      <c r="M521" s="994"/>
      <c r="N521" s="1098"/>
      <c r="O521" s="994"/>
      <c r="P521" s="994"/>
      <c r="Q521" s="994"/>
      <c r="R521" s="994"/>
      <c r="S521" s="994"/>
      <c r="T521" s="994"/>
      <c r="U521" s="994"/>
      <c r="V521" s="891"/>
      <c r="W521" s="994"/>
      <c r="X521" s="994"/>
      <c r="Y521" s="994"/>
    </row>
    <row r="522">
      <c r="A522" s="994"/>
      <c r="B522" s="1094"/>
      <c r="C522" s="1095"/>
      <c r="D522" s="994"/>
      <c r="E522" s="1096"/>
      <c r="F522" s="1096"/>
      <c r="G522" s="1096"/>
      <c r="H522" s="1096"/>
      <c r="I522" s="994"/>
      <c r="J522" s="994"/>
      <c r="K522" s="994"/>
      <c r="L522" s="1097"/>
      <c r="M522" s="994"/>
      <c r="N522" s="1098"/>
      <c r="O522" s="994"/>
      <c r="P522" s="994"/>
      <c r="Q522" s="994"/>
      <c r="R522" s="994"/>
      <c r="S522" s="994"/>
      <c r="T522" s="994"/>
      <c r="U522" s="994"/>
      <c r="V522" s="891"/>
      <c r="W522" s="994"/>
      <c r="X522" s="994"/>
      <c r="Y522" s="994"/>
    </row>
    <row r="523">
      <c r="A523" s="994"/>
      <c r="B523" s="1094"/>
      <c r="C523" s="1095"/>
      <c r="D523" s="994"/>
      <c r="E523" s="1096"/>
      <c r="F523" s="1096"/>
      <c r="G523" s="1096"/>
      <c r="H523" s="1096"/>
      <c r="I523" s="994"/>
      <c r="J523" s="994"/>
      <c r="K523" s="994"/>
      <c r="L523" s="1097"/>
      <c r="M523" s="994"/>
      <c r="N523" s="1098"/>
      <c r="O523" s="994"/>
      <c r="P523" s="994"/>
      <c r="Q523" s="994"/>
      <c r="R523" s="994"/>
      <c r="S523" s="994"/>
      <c r="T523" s="994"/>
      <c r="U523" s="994"/>
      <c r="V523" s="891"/>
      <c r="W523" s="994"/>
      <c r="X523" s="994"/>
      <c r="Y523" s="994"/>
    </row>
    <row r="524">
      <c r="A524" s="994"/>
      <c r="B524" s="1094"/>
      <c r="C524" s="1095"/>
      <c r="D524" s="994"/>
      <c r="E524" s="1096"/>
      <c r="F524" s="1096"/>
      <c r="G524" s="1096"/>
      <c r="H524" s="1096"/>
      <c r="I524" s="994"/>
      <c r="J524" s="994"/>
      <c r="K524" s="994"/>
      <c r="L524" s="1097"/>
      <c r="M524" s="994"/>
      <c r="N524" s="1098"/>
      <c r="O524" s="994"/>
      <c r="P524" s="994"/>
      <c r="Q524" s="994"/>
      <c r="R524" s="994"/>
      <c r="S524" s="994"/>
      <c r="T524" s="994"/>
      <c r="U524" s="994"/>
      <c r="V524" s="891"/>
      <c r="W524" s="994"/>
      <c r="X524" s="994"/>
      <c r="Y524" s="994"/>
    </row>
    <row r="525">
      <c r="A525" s="994"/>
      <c r="B525" s="1094"/>
      <c r="C525" s="1095"/>
      <c r="D525" s="994"/>
      <c r="E525" s="1096"/>
      <c r="F525" s="1096"/>
      <c r="G525" s="1096"/>
      <c r="H525" s="1096"/>
      <c r="I525" s="994"/>
      <c r="J525" s="994"/>
      <c r="K525" s="994"/>
      <c r="L525" s="1097"/>
      <c r="M525" s="994"/>
      <c r="N525" s="1098"/>
      <c r="O525" s="994"/>
      <c r="P525" s="994"/>
      <c r="Q525" s="994"/>
      <c r="R525" s="994"/>
      <c r="S525" s="994"/>
      <c r="T525" s="994"/>
      <c r="U525" s="994"/>
      <c r="V525" s="891"/>
      <c r="W525" s="994"/>
      <c r="X525" s="994"/>
      <c r="Y525" s="994"/>
    </row>
    <row r="526">
      <c r="A526" s="994"/>
      <c r="B526" s="1094"/>
      <c r="C526" s="1095"/>
      <c r="D526" s="994"/>
      <c r="E526" s="1096"/>
      <c r="F526" s="1096"/>
      <c r="G526" s="1096"/>
      <c r="H526" s="1096"/>
      <c r="I526" s="994"/>
      <c r="J526" s="994"/>
      <c r="K526" s="994"/>
      <c r="L526" s="1097"/>
      <c r="M526" s="994"/>
      <c r="N526" s="1098"/>
      <c r="O526" s="994"/>
      <c r="P526" s="994"/>
      <c r="Q526" s="994"/>
      <c r="R526" s="994"/>
      <c r="S526" s="994"/>
      <c r="T526" s="994"/>
      <c r="U526" s="994"/>
      <c r="V526" s="891"/>
      <c r="W526" s="994"/>
      <c r="X526" s="994"/>
      <c r="Y526" s="994"/>
    </row>
    <row r="527">
      <c r="A527" s="994"/>
      <c r="B527" s="1094"/>
      <c r="C527" s="1095"/>
      <c r="D527" s="994"/>
      <c r="E527" s="1096"/>
      <c r="F527" s="1096"/>
      <c r="G527" s="1096"/>
      <c r="H527" s="1096"/>
      <c r="I527" s="994"/>
      <c r="J527" s="994"/>
      <c r="K527" s="994"/>
      <c r="L527" s="1097"/>
      <c r="M527" s="994"/>
      <c r="N527" s="1098"/>
      <c r="O527" s="994"/>
      <c r="P527" s="994"/>
      <c r="Q527" s="994"/>
      <c r="R527" s="994"/>
      <c r="S527" s="994"/>
      <c r="T527" s="994"/>
      <c r="U527" s="994"/>
      <c r="V527" s="891"/>
      <c r="W527" s="994"/>
      <c r="X527" s="994"/>
      <c r="Y527" s="994"/>
    </row>
    <row r="528">
      <c r="A528" s="994"/>
      <c r="B528" s="1094"/>
      <c r="C528" s="1095"/>
      <c r="D528" s="994"/>
      <c r="E528" s="1096"/>
      <c r="F528" s="1096"/>
      <c r="G528" s="1096"/>
      <c r="H528" s="1096"/>
      <c r="I528" s="994"/>
      <c r="J528" s="994"/>
      <c r="K528" s="994"/>
      <c r="L528" s="1097"/>
      <c r="M528" s="994"/>
      <c r="N528" s="1098"/>
      <c r="O528" s="994"/>
      <c r="P528" s="994"/>
      <c r="Q528" s="994"/>
      <c r="R528" s="994"/>
      <c r="S528" s="994"/>
      <c r="T528" s="994"/>
      <c r="U528" s="994"/>
      <c r="V528" s="891"/>
      <c r="W528" s="994"/>
      <c r="X528" s="994"/>
      <c r="Y528" s="994"/>
    </row>
    <row r="529">
      <c r="A529" s="994"/>
      <c r="B529" s="1094"/>
      <c r="C529" s="1095"/>
      <c r="D529" s="994"/>
      <c r="E529" s="1096"/>
      <c r="F529" s="1096"/>
      <c r="G529" s="1096"/>
      <c r="H529" s="1096"/>
      <c r="I529" s="994"/>
      <c r="J529" s="994"/>
      <c r="K529" s="994"/>
      <c r="L529" s="1097"/>
      <c r="M529" s="994"/>
      <c r="N529" s="1098"/>
      <c r="O529" s="994"/>
      <c r="P529" s="994"/>
      <c r="Q529" s="994"/>
      <c r="R529" s="994"/>
      <c r="S529" s="994"/>
      <c r="T529" s="994"/>
      <c r="U529" s="994"/>
      <c r="V529" s="891"/>
      <c r="W529" s="994"/>
      <c r="X529" s="994"/>
      <c r="Y529" s="994"/>
    </row>
    <row r="530">
      <c r="A530" s="994"/>
      <c r="B530" s="1094"/>
      <c r="C530" s="1095"/>
      <c r="D530" s="994"/>
      <c r="E530" s="1096"/>
      <c r="F530" s="1096"/>
      <c r="G530" s="1096"/>
      <c r="H530" s="1096"/>
      <c r="I530" s="994"/>
      <c r="J530" s="994"/>
      <c r="K530" s="994"/>
      <c r="L530" s="1097"/>
      <c r="M530" s="994"/>
      <c r="N530" s="1098"/>
      <c r="O530" s="994"/>
      <c r="P530" s="994"/>
      <c r="Q530" s="994"/>
      <c r="R530" s="994"/>
      <c r="S530" s="994"/>
      <c r="T530" s="994"/>
      <c r="U530" s="994"/>
      <c r="V530" s="891"/>
      <c r="W530" s="994"/>
      <c r="X530" s="994"/>
      <c r="Y530" s="994"/>
    </row>
    <row r="531">
      <c r="A531" s="994"/>
      <c r="B531" s="1094"/>
      <c r="C531" s="1095"/>
      <c r="D531" s="994"/>
      <c r="E531" s="1096"/>
      <c r="F531" s="1096"/>
      <c r="G531" s="1096"/>
      <c r="H531" s="1096"/>
      <c r="I531" s="994"/>
      <c r="J531" s="994"/>
      <c r="K531" s="994"/>
      <c r="L531" s="1097"/>
      <c r="M531" s="994"/>
      <c r="N531" s="1098"/>
      <c r="O531" s="994"/>
      <c r="P531" s="994"/>
      <c r="Q531" s="994"/>
      <c r="R531" s="994"/>
      <c r="S531" s="994"/>
      <c r="T531" s="994"/>
      <c r="U531" s="994"/>
      <c r="V531" s="891"/>
      <c r="W531" s="994"/>
      <c r="X531" s="994"/>
      <c r="Y531" s="994"/>
    </row>
    <row r="532">
      <c r="A532" s="994"/>
      <c r="B532" s="1094"/>
      <c r="C532" s="1095"/>
      <c r="D532" s="994"/>
      <c r="E532" s="1096"/>
      <c r="F532" s="1096"/>
      <c r="G532" s="1096"/>
      <c r="H532" s="1096"/>
      <c r="I532" s="994"/>
      <c r="J532" s="994"/>
      <c r="K532" s="994"/>
      <c r="L532" s="1097"/>
      <c r="M532" s="994"/>
      <c r="N532" s="1098"/>
      <c r="O532" s="994"/>
      <c r="P532" s="994"/>
      <c r="Q532" s="994"/>
      <c r="R532" s="994"/>
      <c r="S532" s="994"/>
      <c r="T532" s="994"/>
      <c r="U532" s="994"/>
      <c r="V532" s="891"/>
      <c r="W532" s="994"/>
      <c r="X532" s="994"/>
      <c r="Y532" s="994"/>
    </row>
    <row r="533">
      <c r="A533" s="994"/>
      <c r="B533" s="1094"/>
      <c r="C533" s="1095"/>
      <c r="D533" s="994"/>
      <c r="E533" s="1096"/>
      <c r="F533" s="1096"/>
      <c r="G533" s="1096"/>
      <c r="H533" s="1096"/>
      <c r="I533" s="994"/>
      <c r="J533" s="994"/>
      <c r="K533" s="994"/>
      <c r="L533" s="1097"/>
      <c r="M533" s="994"/>
      <c r="N533" s="1098"/>
      <c r="O533" s="994"/>
      <c r="P533" s="994"/>
      <c r="Q533" s="994"/>
      <c r="R533" s="994"/>
      <c r="S533" s="994"/>
      <c r="T533" s="994"/>
      <c r="U533" s="994"/>
      <c r="V533" s="891"/>
      <c r="W533" s="994"/>
      <c r="X533" s="994"/>
      <c r="Y533" s="994"/>
    </row>
    <row r="534">
      <c r="A534" s="994"/>
      <c r="B534" s="1094"/>
      <c r="C534" s="1095"/>
      <c r="D534" s="994"/>
      <c r="E534" s="1096"/>
      <c r="F534" s="1096"/>
      <c r="G534" s="1096"/>
      <c r="H534" s="1096"/>
      <c r="I534" s="994"/>
      <c r="J534" s="994"/>
      <c r="K534" s="994"/>
      <c r="L534" s="1097"/>
      <c r="M534" s="994"/>
      <c r="N534" s="1098"/>
      <c r="O534" s="994"/>
      <c r="P534" s="994"/>
      <c r="Q534" s="994"/>
      <c r="R534" s="994"/>
      <c r="S534" s="994"/>
      <c r="T534" s="994"/>
      <c r="U534" s="994"/>
      <c r="V534" s="891"/>
      <c r="W534" s="994"/>
      <c r="X534" s="994"/>
      <c r="Y534" s="994"/>
    </row>
    <row r="535">
      <c r="A535" s="994"/>
      <c r="B535" s="1094"/>
      <c r="C535" s="1095"/>
      <c r="D535" s="994"/>
      <c r="E535" s="1096"/>
      <c r="F535" s="1096"/>
      <c r="G535" s="1096"/>
      <c r="H535" s="1096"/>
      <c r="I535" s="994"/>
      <c r="J535" s="994"/>
      <c r="K535" s="994"/>
      <c r="L535" s="1097"/>
      <c r="M535" s="994"/>
      <c r="N535" s="1098"/>
      <c r="O535" s="994"/>
      <c r="P535" s="994"/>
      <c r="Q535" s="994"/>
      <c r="R535" s="994"/>
      <c r="S535" s="994"/>
      <c r="T535" s="994"/>
      <c r="U535" s="994"/>
      <c r="V535" s="891"/>
      <c r="W535" s="994"/>
      <c r="X535" s="994"/>
      <c r="Y535" s="994"/>
    </row>
    <row r="536">
      <c r="A536" s="994"/>
      <c r="B536" s="1094"/>
      <c r="C536" s="1095"/>
      <c r="D536" s="994"/>
      <c r="E536" s="1096"/>
      <c r="F536" s="1096"/>
      <c r="G536" s="1096"/>
      <c r="H536" s="1096"/>
      <c r="I536" s="994"/>
      <c r="J536" s="994"/>
      <c r="K536" s="994"/>
      <c r="L536" s="1097"/>
      <c r="M536" s="994"/>
      <c r="N536" s="1098"/>
      <c r="O536" s="994"/>
      <c r="P536" s="994"/>
      <c r="Q536" s="994"/>
      <c r="R536" s="994"/>
      <c r="S536" s="994"/>
      <c r="T536" s="994"/>
      <c r="U536" s="994"/>
      <c r="V536" s="891"/>
      <c r="W536" s="994"/>
      <c r="X536" s="994"/>
      <c r="Y536" s="994"/>
    </row>
    <row r="537">
      <c r="A537" s="994"/>
      <c r="B537" s="1094"/>
      <c r="C537" s="1095"/>
      <c r="D537" s="994"/>
      <c r="E537" s="1096"/>
      <c r="F537" s="1096"/>
      <c r="G537" s="1096"/>
      <c r="H537" s="1096"/>
      <c r="I537" s="994"/>
      <c r="J537" s="994"/>
      <c r="K537" s="994"/>
      <c r="L537" s="1097"/>
      <c r="M537" s="994"/>
      <c r="N537" s="1098"/>
      <c r="O537" s="994"/>
      <c r="P537" s="994"/>
      <c r="Q537" s="994"/>
      <c r="R537" s="994"/>
      <c r="S537" s="994"/>
      <c r="T537" s="994"/>
      <c r="U537" s="994"/>
      <c r="V537" s="891"/>
      <c r="W537" s="994"/>
      <c r="X537" s="994"/>
      <c r="Y537" s="994"/>
    </row>
    <row r="538">
      <c r="A538" s="994"/>
      <c r="B538" s="1094"/>
      <c r="C538" s="1095"/>
      <c r="D538" s="994"/>
      <c r="E538" s="1096"/>
      <c r="F538" s="1096"/>
      <c r="G538" s="1096"/>
      <c r="H538" s="1096"/>
      <c r="I538" s="994"/>
      <c r="J538" s="994"/>
      <c r="K538" s="994"/>
      <c r="L538" s="1097"/>
      <c r="M538" s="994"/>
      <c r="N538" s="1098"/>
      <c r="O538" s="994"/>
      <c r="P538" s="994"/>
      <c r="Q538" s="994"/>
      <c r="R538" s="994"/>
      <c r="S538" s="994"/>
      <c r="T538" s="994"/>
      <c r="U538" s="994"/>
      <c r="V538" s="891"/>
      <c r="W538" s="994"/>
      <c r="X538" s="994"/>
      <c r="Y538" s="994"/>
    </row>
    <row r="539">
      <c r="A539" s="994"/>
      <c r="B539" s="1094"/>
      <c r="C539" s="1095"/>
      <c r="D539" s="994"/>
      <c r="E539" s="1096"/>
      <c r="F539" s="1096"/>
      <c r="G539" s="1096"/>
      <c r="H539" s="1096"/>
      <c r="I539" s="994"/>
      <c r="J539" s="994"/>
      <c r="K539" s="994"/>
      <c r="L539" s="1097"/>
      <c r="M539" s="994"/>
      <c r="N539" s="1098"/>
      <c r="O539" s="994"/>
      <c r="P539" s="994"/>
      <c r="Q539" s="994"/>
      <c r="R539" s="994"/>
      <c r="S539" s="994"/>
      <c r="T539" s="994"/>
      <c r="U539" s="994"/>
      <c r="V539" s="891"/>
      <c r="W539" s="994"/>
      <c r="X539" s="994"/>
      <c r="Y539" s="994"/>
    </row>
    <row r="540">
      <c r="A540" s="994"/>
      <c r="B540" s="1094"/>
      <c r="C540" s="1095"/>
      <c r="D540" s="994"/>
      <c r="E540" s="1096"/>
      <c r="F540" s="1096"/>
      <c r="G540" s="1096"/>
      <c r="H540" s="1096"/>
      <c r="I540" s="994"/>
      <c r="J540" s="994"/>
      <c r="K540" s="994"/>
      <c r="L540" s="1097"/>
      <c r="M540" s="994"/>
      <c r="N540" s="1098"/>
      <c r="O540" s="994"/>
      <c r="P540" s="994"/>
      <c r="Q540" s="994"/>
      <c r="R540" s="994"/>
      <c r="S540" s="994"/>
      <c r="T540" s="994"/>
      <c r="U540" s="994"/>
      <c r="V540" s="891"/>
      <c r="W540" s="994"/>
      <c r="X540" s="994"/>
      <c r="Y540" s="994"/>
    </row>
    <row r="541">
      <c r="A541" s="994"/>
      <c r="B541" s="1094"/>
      <c r="C541" s="1095"/>
      <c r="D541" s="994"/>
      <c r="E541" s="1096"/>
      <c r="F541" s="1096"/>
      <c r="G541" s="1096"/>
      <c r="H541" s="1096"/>
      <c r="I541" s="994"/>
      <c r="J541" s="994"/>
      <c r="K541" s="994"/>
      <c r="L541" s="1097"/>
      <c r="M541" s="994"/>
      <c r="N541" s="1098"/>
      <c r="O541" s="994"/>
      <c r="P541" s="994"/>
      <c r="Q541" s="994"/>
      <c r="R541" s="994"/>
      <c r="S541" s="994"/>
      <c r="T541" s="994"/>
      <c r="U541" s="994"/>
      <c r="V541" s="891"/>
      <c r="W541" s="994"/>
      <c r="X541" s="994"/>
      <c r="Y541" s="994"/>
    </row>
    <row r="542">
      <c r="A542" s="994"/>
      <c r="B542" s="1094"/>
      <c r="C542" s="1095"/>
      <c r="D542" s="994"/>
      <c r="E542" s="1096"/>
      <c r="F542" s="1096"/>
      <c r="G542" s="1096"/>
      <c r="H542" s="1096"/>
      <c r="I542" s="994"/>
      <c r="J542" s="994"/>
      <c r="K542" s="994"/>
      <c r="L542" s="1097"/>
      <c r="M542" s="994"/>
      <c r="N542" s="1098"/>
      <c r="O542" s="994"/>
      <c r="P542" s="994"/>
      <c r="Q542" s="994"/>
      <c r="R542" s="994"/>
      <c r="S542" s="994"/>
      <c r="T542" s="994"/>
      <c r="U542" s="994"/>
      <c r="V542" s="891"/>
      <c r="W542" s="994"/>
      <c r="X542" s="994"/>
      <c r="Y542" s="994"/>
    </row>
    <row r="543">
      <c r="A543" s="994"/>
      <c r="B543" s="1094"/>
      <c r="C543" s="1095"/>
      <c r="D543" s="994"/>
      <c r="E543" s="1096"/>
      <c r="F543" s="1096"/>
      <c r="G543" s="1096"/>
      <c r="H543" s="1096"/>
      <c r="I543" s="994"/>
      <c r="J543" s="994"/>
      <c r="K543" s="994"/>
      <c r="L543" s="1097"/>
      <c r="M543" s="994"/>
      <c r="N543" s="1098"/>
      <c r="O543" s="994"/>
      <c r="P543" s="994"/>
      <c r="Q543" s="994"/>
      <c r="R543" s="994"/>
      <c r="S543" s="994"/>
      <c r="T543" s="994"/>
      <c r="U543" s="994"/>
      <c r="V543" s="891"/>
      <c r="W543" s="994"/>
      <c r="X543" s="994"/>
      <c r="Y543" s="994"/>
    </row>
    <row r="544">
      <c r="A544" s="994"/>
      <c r="B544" s="1094"/>
      <c r="C544" s="1095"/>
      <c r="D544" s="994"/>
      <c r="E544" s="1096"/>
      <c r="F544" s="1096"/>
      <c r="G544" s="1096"/>
      <c r="H544" s="1096"/>
      <c r="I544" s="994"/>
      <c r="J544" s="994"/>
      <c r="K544" s="994"/>
      <c r="L544" s="1097"/>
      <c r="M544" s="994"/>
      <c r="N544" s="1098"/>
      <c r="O544" s="994"/>
      <c r="P544" s="994"/>
      <c r="Q544" s="994"/>
      <c r="R544" s="994"/>
      <c r="S544" s="994"/>
      <c r="T544" s="994"/>
      <c r="U544" s="994"/>
      <c r="V544" s="891"/>
      <c r="W544" s="994"/>
      <c r="X544" s="994"/>
      <c r="Y544" s="994"/>
    </row>
    <row r="545">
      <c r="A545" s="994"/>
      <c r="B545" s="1094"/>
      <c r="C545" s="1095"/>
      <c r="D545" s="994"/>
      <c r="E545" s="1096"/>
      <c r="F545" s="1096"/>
      <c r="G545" s="1096"/>
      <c r="H545" s="1096"/>
      <c r="I545" s="994"/>
      <c r="J545" s="994"/>
      <c r="K545" s="994"/>
      <c r="L545" s="1097"/>
      <c r="M545" s="994"/>
      <c r="N545" s="1098"/>
      <c r="O545" s="994"/>
      <c r="P545" s="994"/>
      <c r="Q545" s="994"/>
      <c r="R545" s="994"/>
      <c r="S545" s="994"/>
      <c r="T545" s="994"/>
      <c r="U545" s="994"/>
      <c r="V545" s="891"/>
      <c r="W545" s="994"/>
      <c r="X545" s="994"/>
      <c r="Y545" s="994"/>
    </row>
    <row r="546">
      <c r="A546" s="994"/>
      <c r="B546" s="1094"/>
      <c r="C546" s="1095"/>
      <c r="D546" s="994"/>
      <c r="E546" s="1096"/>
      <c r="F546" s="1096"/>
      <c r="G546" s="1096"/>
      <c r="H546" s="1096"/>
      <c r="I546" s="994"/>
      <c r="J546" s="994"/>
      <c r="K546" s="994"/>
      <c r="L546" s="1097"/>
      <c r="M546" s="994"/>
      <c r="N546" s="1098"/>
      <c r="O546" s="994"/>
      <c r="P546" s="994"/>
      <c r="Q546" s="994"/>
      <c r="R546" s="994"/>
      <c r="S546" s="994"/>
      <c r="T546" s="994"/>
      <c r="U546" s="994"/>
      <c r="V546" s="891"/>
      <c r="W546" s="994"/>
      <c r="X546" s="994"/>
      <c r="Y546" s="994"/>
    </row>
    <row r="547">
      <c r="A547" s="994"/>
      <c r="B547" s="1094"/>
      <c r="C547" s="1095"/>
      <c r="D547" s="994"/>
      <c r="E547" s="1096"/>
      <c r="F547" s="1096"/>
      <c r="G547" s="1096"/>
      <c r="H547" s="1096"/>
      <c r="I547" s="994"/>
      <c r="J547" s="994"/>
      <c r="K547" s="994"/>
      <c r="L547" s="1097"/>
      <c r="M547" s="994"/>
      <c r="N547" s="1098"/>
      <c r="O547" s="994"/>
      <c r="P547" s="994"/>
      <c r="Q547" s="994"/>
      <c r="R547" s="994"/>
      <c r="S547" s="994"/>
      <c r="T547" s="994"/>
      <c r="U547" s="994"/>
      <c r="V547" s="891"/>
      <c r="W547" s="994"/>
      <c r="X547" s="994"/>
      <c r="Y547" s="994"/>
    </row>
    <row r="548">
      <c r="A548" s="994"/>
      <c r="B548" s="1094"/>
      <c r="C548" s="1095"/>
      <c r="D548" s="994"/>
      <c r="E548" s="1096"/>
      <c r="F548" s="1096"/>
      <c r="G548" s="1096"/>
      <c r="H548" s="1096"/>
      <c r="I548" s="994"/>
      <c r="J548" s="994"/>
      <c r="K548" s="994"/>
      <c r="L548" s="1097"/>
      <c r="M548" s="994"/>
      <c r="N548" s="1098"/>
      <c r="O548" s="994"/>
      <c r="P548" s="994"/>
      <c r="Q548" s="994"/>
      <c r="R548" s="994"/>
      <c r="S548" s="994"/>
      <c r="T548" s="994"/>
      <c r="U548" s="994"/>
      <c r="V548" s="891"/>
      <c r="W548" s="994"/>
      <c r="X548" s="994"/>
      <c r="Y548" s="994"/>
    </row>
    <row r="549">
      <c r="A549" s="994"/>
      <c r="B549" s="1094"/>
      <c r="C549" s="1095"/>
      <c r="D549" s="994"/>
      <c r="E549" s="1096"/>
      <c r="F549" s="1096"/>
      <c r="G549" s="1096"/>
      <c r="H549" s="1096"/>
      <c r="I549" s="994"/>
      <c r="J549" s="994"/>
      <c r="K549" s="994"/>
      <c r="L549" s="1097"/>
      <c r="M549" s="994"/>
      <c r="N549" s="1098"/>
      <c r="O549" s="994"/>
      <c r="P549" s="994"/>
      <c r="Q549" s="994"/>
      <c r="R549" s="994"/>
      <c r="S549" s="994"/>
      <c r="T549" s="994"/>
      <c r="U549" s="994"/>
      <c r="V549" s="891"/>
      <c r="W549" s="994"/>
      <c r="X549" s="994"/>
      <c r="Y549" s="994"/>
    </row>
    <row r="550">
      <c r="A550" s="994"/>
      <c r="B550" s="1094"/>
      <c r="C550" s="1095"/>
      <c r="D550" s="994"/>
      <c r="E550" s="1096"/>
      <c r="F550" s="1096"/>
      <c r="G550" s="1096"/>
      <c r="H550" s="1096"/>
      <c r="I550" s="994"/>
      <c r="J550" s="994"/>
      <c r="K550" s="994"/>
      <c r="L550" s="1097"/>
      <c r="M550" s="994"/>
      <c r="N550" s="1098"/>
      <c r="O550" s="994"/>
      <c r="P550" s="994"/>
      <c r="Q550" s="994"/>
      <c r="R550" s="994"/>
      <c r="S550" s="994"/>
      <c r="T550" s="994"/>
      <c r="U550" s="994"/>
      <c r="V550" s="891"/>
      <c r="W550" s="994"/>
      <c r="X550" s="994"/>
      <c r="Y550" s="994"/>
    </row>
    <row r="551">
      <c r="A551" s="994"/>
      <c r="B551" s="1094"/>
      <c r="C551" s="1095"/>
      <c r="D551" s="994"/>
      <c r="E551" s="1096"/>
      <c r="F551" s="1096"/>
      <c r="G551" s="1096"/>
      <c r="H551" s="1096"/>
      <c r="I551" s="994"/>
      <c r="J551" s="994"/>
      <c r="K551" s="994"/>
      <c r="L551" s="1097"/>
      <c r="M551" s="994"/>
      <c r="N551" s="1098"/>
      <c r="O551" s="994"/>
      <c r="P551" s="994"/>
      <c r="Q551" s="994"/>
      <c r="R551" s="994"/>
      <c r="S551" s="994"/>
      <c r="T551" s="994"/>
      <c r="U551" s="994"/>
      <c r="V551" s="891"/>
      <c r="W551" s="994"/>
      <c r="X551" s="994"/>
      <c r="Y551" s="994"/>
    </row>
    <row r="552">
      <c r="A552" s="994"/>
      <c r="B552" s="1094"/>
      <c r="C552" s="1095"/>
      <c r="D552" s="994"/>
      <c r="E552" s="1096"/>
      <c r="F552" s="1096"/>
      <c r="G552" s="1096"/>
      <c r="H552" s="1096"/>
      <c r="I552" s="994"/>
      <c r="J552" s="994"/>
      <c r="K552" s="994"/>
      <c r="L552" s="1097"/>
      <c r="M552" s="994"/>
      <c r="N552" s="1098"/>
      <c r="O552" s="994"/>
      <c r="P552" s="994"/>
      <c r="Q552" s="994"/>
      <c r="R552" s="994"/>
      <c r="S552" s="994"/>
      <c r="T552" s="994"/>
      <c r="U552" s="994"/>
      <c r="V552" s="891"/>
      <c r="W552" s="994"/>
      <c r="X552" s="994"/>
      <c r="Y552" s="994"/>
    </row>
    <row r="553">
      <c r="A553" s="994"/>
      <c r="B553" s="1094"/>
      <c r="C553" s="1095"/>
      <c r="D553" s="994"/>
      <c r="E553" s="1096"/>
      <c r="F553" s="1096"/>
      <c r="G553" s="1096"/>
      <c r="H553" s="1096"/>
      <c r="I553" s="994"/>
      <c r="J553" s="994"/>
      <c r="K553" s="994"/>
      <c r="L553" s="1097"/>
      <c r="M553" s="994"/>
      <c r="N553" s="1098"/>
      <c r="O553" s="994"/>
      <c r="P553" s="994"/>
      <c r="Q553" s="994"/>
      <c r="R553" s="994"/>
      <c r="S553" s="994"/>
      <c r="T553" s="994"/>
      <c r="U553" s="994"/>
      <c r="V553" s="891"/>
      <c r="W553" s="994"/>
      <c r="X553" s="994"/>
      <c r="Y553" s="994"/>
    </row>
    <row r="554">
      <c r="A554" s="994"/>
      <c r="B554" s="1094"/>
      <c r="C554" s="1095"/>
      <c r="D554" s="994"/>
      <c r="E554" s="1096"/>
      <c r="F554" s="1096"/>
      <c r="G554" s="1096"/>
      <c r="H554" s="1096"/>
      <c r="I554" s="994"/>
      <c r="J554" s="994"/>
      <c r="K554" s="994"/>
      <c r="L554" s="1097"/>
      <c r="M554" s="994"/>
      <c r="N554" s="1098"/>
      <c r="O554" s="994"/>
      <c r="P554" s="994"/>
      <c r="Q554" s="994"/>
      <c r="R554" s="994"/>
      <c r="S554" s="994"/>
      <c r="T554" s="994"/>
      <c r="U554" s="994"/>
      <c r="V554" s="891"/>
      <c r="W554" s="994"/>
      <c r="X554" s="994"/>
      <c r="Y554" s="994"/>
    </row>
    <row r="555">
      <c r="A555" s="994"/>
      <c r="B555" s="1094"/>
      <c r="C555" s="1095"/>
      <c r="D555" s="994"/>
      <c r="E555" s="1096"/>
      <c r="F555" s="1096"/>
      <c r="G555" s="1096"/>
      <c r="H555" s="1096"/>
      <c r="I555" s="994"/>
      <c r="J555" s="994"/>
      <c r="K555" s="994"/>
      <c r="L555" s="1097"/>
      <c r="M555" s="994"/>
      <c r="N555" s="1098"/>
      <c r="O555" s="994"/>
      <c r="P555" s="994"/>
      <c r="Q555" s="994"/>
      <c r="R555" s="994"/>
      <c r="S555" s="994"/>
      <c r="T555" s="994"/>
      <c r="U555" s="994"/>
      <c r="V555" s="891"/>
      <c r="W555" s="994"/>
      <c r="X555" s="994"/>
      <c r="Y555" s="994"/>
    </row>
    <row r="556">
      <c r="A556" s="994"/>
      <c r="B556" s="1094"/>
      <c r="C556" s="1095"/>
      <c r="D556" s="994"/>
      <c r="E556" s="1096"/>
      <c r="F556" s="1096"/>
      <c r="G556" s="1096"/>
      <c r="H556" s="1096"/>
      <c r="I556" s="994"/>
      <c r="J556" s="994"/>
      <c r="K556" s="994"/>
      <c r="L556" s="1097"/>
      <c r="M556" s="994"/>
      <c r="N556" s="1098"/>
      <c r="O556" s="994"/>
      <c r="P556" s="994"/>
      <c r="Q556" s="994"/>
      <c r="R556" s="994"/>
      <c r="S556" s="994"/>
      <c r="T556" s="994"/>
      <c r="U556" s="994"/>
      <c r="V556" s="891"/>
      <c r="W556" s="994"/>
      <c r="X556" s="994"/>
      <c r="Y556" s="994"/>
    </row>
    <row r="557">
      <c r="A557" s="994"/>
      <c r="B557" s="1094"/>
      <c r="C557" s="1095"/>
      <c r="D557" s="994"/>
      <c r="E557" s="1096"/>
      <c r="F557" s="1096"/>
      <c r="G557" s="1096"/>
      <c r="H557" s="1096"/>
      <c r="I557" s="994"/>
      <c r="J557" s="994"/>
      <c r="K557" s="994"/>
      <c r="L557" s="1097"/>
      <c r="M557" s="994"/>
      <c r="N557" s="1098"/>
      <c r="O557" s="994"/>
      <c r="P557" s="994"/>
      <c r="Q557" s="994"/>
      <c r="R557" s="994"/>
      <c r="S557" s="994"/>
      <c r="T557" s="994"/>
      <c r="U557" s="994"/>
      <c r="V557" s="891"/>
      <c r="W557" s="994"/>
      <c r="X557" s="994"/>
      <c r="Y557" s="994"/>
    </row>
    <row r="558">
      <c r="A558" s="994"/>
      <c r="B558" s="1094"/>
      <c r="C558" s="1095"/>
      <c r="D558" s="994"/>
      <c r="E558" s="1096"/>
      <c r="F558" s="1096"/>
      <c r="G558" s="1096"/>
      <c r="H558" s="1096"/>
      <c r="I558" s="994"/>
      <c r="J558" s="994"/>
      <c r="K558" s="994"/>
      <c r="L558" s="1097"/>
      <c r="M558" s="994"/>
      <c r="N558" s="1098"/>
      <c r="O558" s="994"/>
      <c r="P558" s="994"/>
      <c r="Q558" s="994"/>
      <c r="R558" s="994"/>
      <c r="S558" s="994"/>
      <c r="T558" s="994"/>
      <c r="U558" s="994"/>
      <c r="V558" s="891"/>
      <c r="W558" s="994"/>
      <c r="X558" s="994"/>
      <c r="Y558" s="994"/>
    </row>
    <row r="559">
      <c r="A559" s="994"/>
      <c r="B559" s="1094"/>
      <c r="C559" s="1095"/>
      <c r="D559" s="994"/>
      <c r="E559" s="1096"/>
      <c r="F559" s="1096"/>
      <c r="G559" s="1096"/>
      <c r="H559" s="1096"/>
      <c r="I559" s="994"/>
      <c r="J559" s="994"/>
      <c r="K559" s="994"/>
      <c r="L559" s="1097"/>
      <c r="M559" s="994"/>
      <c r="N559" s="1098"/>
      <c r="O559" s="994"/>
      <c r="P559" s="994"/>
      <c r="Q559" s="994"/>
      <c r="R559" s="994"/>
      <c r="S559" s="994"/>
      <c r="T559" s="994"/>
      <c r="U559" s="994"/>
      <c r="V559" s="891"/>
      <c r="W559" s="994"/>
      <c r="X559" s="994"/>
      <c r="Y559" s="994"/>
    </row>
    <row r="560">
      <c r="A560" s="994"/>
      <c r="B560" s="1094"/>
      <c r="C560" s="1095"/>
      <c r="D560" s="994"/>
      <c r="E560" s="1096"/>
      <c r="F560" s="1096"/>
      <c r="G560" s="1096"/>
      <c r="H560" s="1096"/>
      <c r="I560" s="994"/>
      <c r="J560" s="994"/>
      <c r="K560" s="994"/>
      <c r="L560" s="1097"/>
      <c r="M560" s="994"/>
      <c r="N560" s="1098"/>
      <c r="O560" s="994"/>
      <c r="P560" s="994"/>
      <c r="Q560" s="994"/>
      <c r="R560" s="994"/>
      <c r="S560" s="994"/>
      <c r="T560" s="994"/>
      <c r="U560" s="994"/>
      <c r="V560" s="891"/>
      <c r="W560" s="994"/>
      <c r="X560" s="994"/>
      <c r="Y560" s="994"/>
    </row>
    <row r="561">
      <c r="A561" s="994"/>
      <c r="B561" s="1094"/>
      <c r="C561" s="1095"/>
      <c r="D561" s="994"/>
      <c r="E561" s="1096"/>
      <c r="F561" s="1096"/>
      <c r="G561" s="1096"/>
      <c r="H561" s="1096"/>
      <c r="I561" s="994"/>
      <c r="J561" s="994"/>
      <c r="K561" s="994"/>
      <c r="L561" s="1097"/>
      <c r="M561" s="994"/>
      <c r="N561" s="1098"/>
      <c r="O561" s="994"/>
      <c r="P561" s="994"/>
      <c r="Q561" s="994"/>
      <c r="R561" s="994"/>
      <c r="S561" s="994"/>
      <c r="T561" s="994"/>
      <c r="U561" s="994"/>
      <c r="V561" s="891"/>
      <c r="W561" s="994"/>
      <c r="X561" s="994"/>
      <c r="Y561" s="994"/>
    </row>
    <row r="562">
      <c r="A562" s="994"/>
      <c r="B562" s="1094"/>
      <c r="C562" s="1095"/>
      <c r="D562" s="994"/>
      <c r="E562" s="1096"/>
      <c r="F562" s="1096"/>
      <c r="G562" s="1096"/>
      <c r="H562" s="1096"/>
      <c r="I562" s="994"/>
      <c r="J562" s="994"/>
      <c r="K562" s="994"/>
      <c r="L562" s="1097"/>
      <c r="M562" s="994"/>
      <c r="N562" s="1098"/>
      <c r="O562" s="994"/>
      <c r="P562" s="994"/>
      <c r="Q562" s="994"/>
      <c r="R562" s="994"/>
      <c r="S562" s="994"/>
      <c r="T562" s="994"/>
      <c r="U562" s="994"/>
      <c r="V562" s="891"/>
      <c r="W562" s="994"/>
      <c r="X562" s="994"/>
      <c r="Y562" s="994"/>
    </row>
    <row r="563">
      <c r="A563" s="994"/>
      <c r="B563" s="1094"/>
      <c r="C563" s="1095"/>
      <c r="D563" s="994"/>
      <c r="E563" s="1096"/>
      <c r="F563" s="1096"/>
      <c r="G563" s="1096"/>
      <c r="H563" s="1096"/>
      <c r="I563" s="994"/>
      <c r="J563" s="994"/>
      <c r="K563" s="994"/>
      <c r="L563" s="1097"/>
      <c r="M563" s="994"/>
      <c r="N563" s="1098"/>
      <c r="O563" s="994"/>
      <c r="P563" s="994"/>
      <c r="Q563" s="994"/>
      <c r="R563" s="994"/>
      <c r="S563" s="994"/>
      <c r="T563" s="994"/>
      <c r="U563" s="994"/>
      <c r="V563" s="891"/>
      <c r="W563" s="994"/>
      <c r="X563" s="994"/>
      <c r="Y563" s="994"/>
    </row>
    <row r="564">
      <c r="A564" s="994"/>
      <c r="B564" s="1094"/>
      <c r="C564" s="1095"/>
      <c r="D564" s="994"/>
      <c r="E564" s="1096"/>
      <c r="F564" s="1096"/>
      <c r="G564" s="1096"/>
      <c r="H564" s="1096"/>
      <c r="I564" s="994"/>
      <c r="J564" s="994"/>
      <c r="K564" s="994"/>
      <c r="L564" s="1097"/>
      <c r="M564" s="994"/>
      <c r="N564" s="1098"/>
      <c r="O564" s="994"/>
      <c r="P564" s="994"/>
      <c r="Q564" s="994"/>
      <c r="R564" s="994"/>
      <c r="S564" s="994"/>
      <c r="T564" s="994"/>
      <c r="U564" s="994"/>
      <c r="V564" s="891"/>
      <c r="W564" s="994"/>
      <c r="X564" s="994"/>
      <c r="Y564" s="994"/>
    </row>
    <row r="565">
      <c r="A565" s="994"/>
      <c r="B565" s="1094"/>
      <c r="C565" s="1095"/>
      <c r="D565" s="994"/>
      <c r="E565" s="1096"/>
      <c r="F565" s="1096"/>
      <c r="G565" s="1096"/>
      <c r="H565" s="1096"/>
      <c r="I565" s="994"/>
      <c r="J565" s="994"/>
      <c r="K565" s="994"/>
      <c r="L565" s="1097"/>
      <c r="M565" s="994"/>
      <c r="N565" s="1098"/>
      <c r="O565" s="994"/>
      <c r="P565" s="994"/>
      <c r="Q565" s="994"/>
      <c r="R565" s="994"/>
      <c r="S565" s="994"/>
      <c r="T565" s="994"/>
      <c r="U565" s="994"/>
      <c r="V565" s="891"/>
      <c r="W565" s="994"/>
      <c r="X565" s="994"/>
      <c r="Y565" s="994"/>
    </row>
    <row r="566">
      <c r="A566" s="994"/>
      <c r="B566" s="1094"/>
      <c r="C566" s="1095"/>
      <c r="D566" s="994"/>
      <c r="E566" s="1096"/>
      <c r="F566" s="1096"/>
      <c r="G566" s="1096"/>
      <c r="H566" s="1096"/>
      <c r="I566" s="994"/>
      <c r="J566" s="994"/>
      <c r="K566" s="994"/>
      <c r="L566" s="1097"/>
      <c r="M566" s="994"/>
      <c r="N566" s="1098"/>
      <c r="O566" s="994"/>
      <c r="P566" s="994"/>
      <c r="Q566" s="994"/>
      <c r="R566" s="994"/>
      <c r="S566" s="994"/>
      <c r="T566" s="994"/>
      <c r="U566" s="994"/>
      <c r="V566" s="891"/>
      <c r="W566" s="994"/>
      <c r="X566" s="994"/>
      <c r="Y566" s="994"/>
    </row>
    <row r="567">
      <c r="A567" s="994"/>
      <c r="B567" s="1094"/>
      <c r="C567" s="1095"/>
      <c r="D567" s="994"/>
      <c r="E567" s="1096"/>
      <c r="F567" s="1096"/>
      <c r="G567" s="1096"/>
      <c r="H567" s="1096"/>
      <c r="I567" s="994"/>
      <c r="J567" s="994"/>
      <c r="K567" s="994"/>
      <c r="L567" s="1097"/>
      <c r="M567" s="994"/>
      <c r="N567" s="1098"/>
      <c r="O567" s="994"/>
      <c r="P567" s="994"/>
      <c r="Q567" s="994"/>
      <c r="R567" s="994"/>
      <c r="S567" s="994"/>
      <c r="T567" s="994"/>
      <c r="U567" s="994"/>
      <c r="V567" s="891"/>
      <c r="W567" s="994"/>
      <c r="X567" s="994"/>
      <c r="Y567" s="994"/>
    </row>
    <row r="568">
      <c r="A568" s="994"/>
      <c r="B568" s="1094"/>
      <c r="C568" s="1095"/>
      <c r="D568" s="994"/>
      <c r="E568" s="1096"/>
      <c r="F568" s="1096"/>
      <c r="G568" s="1096"/>
      <c r="H568" s="1096"/>
      <c r="I568" s="994"/>
      <c r="J568" s="994"/>
      <c r="K568" s="994"/>
      <c r="L568" s="1097"/>
      <c r="M568" s="994"/>
      <c r="N568" s="1098"/>
      <c r="O568" s="994"/>
      <c r="P568" s="994"/>
      <c r="Q568" s="994"/>
      <c r="R568" s="994"/>
      <c r="S568" s="994"/>
      <c r="T568" s="994"/>
      <c r="U568" s="994"/>
      <c r="V568" s="891"/>
      <c r="W568" s="994"/>
      <c r="X568" s="994"/>
      <c r="Y568" s="994"/>
    </row>
    <row r="569">
      <c r="A569" s="994"/>
      <c r="B569" s="1094"/>
      <c r="C569" s="1095"/>
      <c r="D569" s="994"/>
      <c r="E569" s="1096"/>
      <c r="F569" s="1096"/>
      <c r="G569" s="1096"/>
      <c r="H569" s="1096"/>
      <c r="I569" s="994"/>
      <c r="J569" s="994"/>
      <c r="K569" s="994"/>
      <c r="L569" s="1097"/>
      <c r="M569" s="994"/>
      <c r="N569" s="1098"/>
      <c r="O569" s="994"/>
      <c r="P569" s="994"/>
      <c r="Q569" s="994"/>
      <c r="R569" s="994"/>
      <c r="S569" s="994"/>
      <c r="T569" s="994"/>
      <c r="U569" s="994"/>
      <c r="V569" s="891"/>
      <c r="W569" s="994"/>
      <c r="X569" s="994"/>
      <c r="Y569" s="994"/>
    </row>
    <row r="570">
      <c r="A570" s="994"/>
      <c r="B570" s="1094"/>
      <c r="C570" s="1095"/>
      <c r="D570" s="994"/>
      <c r="E570" s="1096"/>
      <c r="F570" s="1096"/>
      <c r="G570" s="1096"/>
      <c r="H570" s="1096"/>
      <c r="I570" s="994"/>
      <c r="J570" s="994"/>
      <c r="K570" s="994"/>
      <c r="L570" s="1097"/>
      <c r="M570" s="994"/>
      <c r="N570" s="1098"/>
      <c r="O570" s="994"/>
      <c r="P570" s="994"/>
      <c r="Q570" s="994"/>
      <c r="R570" s="994"/>
      <c r="S570" s="994"/>
      <c r="T570" s="994"/>
      <c r="U570" s="994"/>
      <c r="V570" s="891"/>
      <c r="W570" s="994"/>
      <c r="X570" s="994"/>
      <c r="Y570" s="994"/>
    </row>
    <row r="571">
      <c r="A571" s="994"/>
      <c r="B571" s="1094"/>
      <c r="C571" s="1095"/>
      <c r="D571" s="994"/>
      <c r="E571" s="1096"/>
      <c r="F571" s="1096"/>
      <c r="G571" s="1096"/>
      <c r="H571" s="1096"/>
      <c r="I571" s="994"/>
      <c r="J571" s="994"/>
      <c r="K571" s="994"/>
      <c r="L571" s="1097"/>
      <c r="M571" s="994"/>
      <c r="N571" s="1098"/>
      <c r="O571" s="994"/>
      <c r="P571" s="994"/>
      <c r="Q571" s="994"/>
      <c r="R571" s="994"/>
      <c r="S571" s="994"/>
      <c r="T571" s="994"/>
      <c r="U571" s="994"/>
      <c r="V571" s="891"/>
      <c r="W571" s="994"/>
      <c r="X571" s="994"/>
      <c r="Y571" s="994"/>
    </row>
    <row r="572">
      <c r="A572" s="994"/>
      <c r="B572" s="1094"/>
      <c r="C572" s="1095"/>
      <c r="D572" s="994"/>
      <c r="E572" s="1096"/>
      <c r="F572" s="1096"/>
      <c r="G572" s="1096"/>
      <c r="H572" s="1096"/>
      <c r="I572" s="994"/>
      <c r="J572" s="994"/>
      <c r="K572" s="994"/>
      <c r="L572" s="1097"/>
      <c r="M572" s="994"/>
      <c r="N572" s="1098"/>
      <c r="O572" s="994"/>
      <c r="P572" s="994"/>
      <c r="Q572" s="994"/>
      <c r="R572" s="994"/>
      <c r="S572" s="994"/>
      <c r="T572" s="994"/>
      <c r="U572" s="994"/>
      <c r="V572" s="891"/>
      <c r="W572" s="994"/>
      <c r="X572" s="994"/>
      <c r="Y572" s="994"/>
    </row>
    <row r="573">
      <c r="A573" s="994"/>
      <c r="B573" s="1094"/>
      <c r="C573" s="1095"/>
      <c r="D573" s="994"/>
      <c r="E573" s="1096"/>
      <c r="F573" s="1096"/>
      <c r="G573" s="1096"/>
      <c r="H573" s="1096"/>
      <c r="I573" s="994"/>
      <c r="J573" s="994"/>
      <c r="K573" s="994"/>
      <c r="L573" s="1097"/>
      <c r="M573" s="994"/>
      <c r="N573" s="1098"/>
      <c r="O573" s="994"/>
      <c r="P573" s="994"/>
      <c r="Q573" s="994"/>
      <c r="R573" s="994"/>
      <c r="S573" s="994"/>
      <c r="T573" s="994"/>
      <c r="U573" s="994"/>
      <c r="V573" s="891"/>
      <c r="W573" s="994"/>
      <c r="X573" s="994"/>
      <c r="Y573" s="994"/>
    </row>
    <row r="574">
      <c r="A574" s="994"/>
      <c r="B574" s="1094"/>
      <c r="C574" s="1095"/>
      <c r="D574" s="994"/>
      <c r="E574" s="1096"/>
      <c r="F574" s="1096"/>
      <c r="G574" s="1096"/>
      <c r="H574" s="1096"/>
      <c r="I574" s="994"/>
      <c r="J574" s="994"/>
      <c r="K574" s="994"/>
      <c r="L574" s="1097"/>
      <c r="M574" s="994"/>
      <c r="N574" s="1098"/>
      <c r="O574" s="994"/>
      <c r="P574" s="994"/>
      <c r="Q574" s="994"/>
      <c r="R574" s="994"/>
      <c r="S574" s="994"/>
      <c r="T574" s="994"/>
      <c r="U574" s="994"/>
      <c r="V574" s="891"/>
      <c r="W574" s="994"/>
      <c r="X574" s="994"/>
      <c r="Y574" s="994"/>
    </row>
    <row r="575">
      <c r="A575" s="994"/>
      <c r="B575" s="1094"/>
      <c r="C575" s="1095"/>
      <c r="D575" s="994"/>
      <c r="E575" s="1096"/>
      <c r="F575" s="1096"/>
      <c r="G575" s="1096"/>
      <c r="H575" s="1096"/>
      <c r="I575" s="994"/>
      <c r="J575" s="994"/>
      <c r="K575" s="994"/>
      <c r="L575" s="1097"/>
      <c r="M575" s="994"/>
      <c r="N575" s="1098"/>
      <c r="O575" s="994"/>
      <c r="P575" s="994"/>
      <c r="Q575" s="994"/>
      <c r="R575" s="994"/>
      <c r="S575" s="994"/>
      <c r="T575" s="994"/>
      <c r="U575" s="994"/>
      <c r="V575" s="891"/>
      <c r="W575" s="994"/>
      <c r="X575" s="994"/>
      <c r="Y575" s="994"/>
    </row>
    <row r="576">
      <c r="A576" s="994"/>
      <c r="B576" s="1094"/>
      <c r="C576" s="1095"/>
      <c r="D576" s="994"/>
      <c r="E576" s="1096"/>
      <c r="F576" s="1096"/>
      <c r="G576" s="1096"/>
      <c r="H576" s="1096"/>
      <c r="I576" s="994"/>
      <c r="J576" s="994"/>
      <c r="K576" s="994"/>
      <c r="L576" s="1097"/>
      <c r="M576" s="994"/>
      <c r="N576" s="1098"/>
      <c r="O576" s="994"/>
      <c r="P576" s="994"/>
      <c r="Q576" s="994"/>
      <c r="R576" s="994"/>
      <c r="S576" s="994"/>
      <c r="T576" s="994"/>
      <c r="U576" s="994"/>
      <c r="V576" s="891"/>
      <c r="W576" s="994"/>
      <c r="X576" s="994"/>
      <c r="Y576" s="994"/>
    </row>
    <row r="577">
      <c r="A577" s="994"/>
      <c r="B577" s="1094"/>
      <c r="C577" s="1095"/>
      <c r="D577" s="994"/>
      <c r="E577" s="1096"/>
      <c r="F577" s="1096"/>
      <c r="G577" s="1096"/>
      <c r="H577" s="1096"/>
      <c r="I577" s="994"/>
      <c r="J577" s="994"/>
      <c r="K577" s="994"/>
      <c r="L577" s="1097"/>
      <c r="M577" s="994"/>
      <c r="N577" s="1098"/>
      <c r="O577" s="994"/>
      <c r="P577" s="994"/>
      <c r="Q577" s="994"/>
      <c r="R577" s="994"/>
      <c r="S577" s="994"/>
      <c r="T577" s="994"/>
      <c r="U577" s="994"/>
      <c r="V577" s="891"/>
      <c r="W577" s="994"/>
      <c r="X577" s="994"/>
      <c r="Y577" s="994"/>
    </row>
    <row r="578">
      <c r="A578" s="994"/>
      <c r="B578" s="1094"/>
      <c r="C578" s="1095"/>
      <c r="D578" s="994"/>
      <c r="E578" s="1096"/>
      <c r="F578" s="1096"/>
      <c r="G578" s="1096"/>
      <c r="H578" s="1096"/>
      <c r="I578" s="994"/>
      <c r="J578" s="994"/>
      <c r="K578" s="994"/>
      <c r="L578" s="1097"/>
      <c r="M578" s="994"/>
      <c r="N578" s="1098"/>
      <c r="O578" s="994"/>
      <c r="P578" s="994"/>
      <c r="Q578" s="994"/>
      <c r="R578" s="994"/>
      <c r="S578" s="994"/>
      <c r="T578" s="994"/>
      <c r="U578" s="994"/>
      <c r="V578" s="891"/>
      <c r="W578" s="994"/>
      <c r="X578" s="994"/>
      <c r="Y578" s="994"/>
    </row>
    <row r="579">
      <c r="A579" s="994"/>
      <c r="B579" s="1094"/>
      <c r="C579" s="1095"/>
      <c r="D579" s="994"/>
      <c r="E579" s="1096"/>
      <c r="F579" s="1096"/>
      <c r="G579" s="1096"/>
      <c r="H579" s="1096"/>
      <c r="I579" s="994"/>
      <c r="J579" s="994"/>
      <c r="K579" s="994"/>
      <c r="L579" s="1097"/>
      <c r="M579" s="994"/>
      <c r="N579" s="1098"/>
      <c r="O579" s="994"/>
      <c r="P579" s="994"/>
      <c r="Q579" s="994"/>
      <c r="R579" s="994"/>
      <c r="S579" s="994"/>
      <c r="T579" s="994"/>
      <c r="U579" s="994"/>
      <c r="V579" s="891"/>
      <c r="W579" s="994"/>
      <c r="X579" s="994"/>
      <c r="Y579" s="994"/>
    </row>
    <row r="580">
      <c r="A580" s="994"/>
      <c r="B580" s="1094"/>
      <c r="C580" s="1095"/>
      <c r="D580" s="994"/>
      <c r="E580" s="1096"/>
      <c r="F580" s="1096"/>
      <c r="G580" s="1096"/>
      <c r="H580" s="1096"/>
      <c r="I580" s="994"/>
      <c r="J580" s="994"/>
      <c r="K580" s="994"/>
      <c r="L580" s="1097"/>
      <c r="M580" s="994"/>
      <c r="N580" s="1098"/>
      <c r="O580" s="994"/>
      <c r="P580" s="994"/>
      <c r="Q580" s="994"/>
      <c r="R580" s="994"/>
      <c r="S580" s="994"/>
      <c r="T580" s="994"/>
      <c r="U580" s="994"/>
      <c r="V580" s="891"/>
      <c r="W580" s="994"/>
      <c r="X580" s="994"/>
      <c r="Y580" s="994"/>
    </row>
    <row r="581">
      <c r="A581" s="994"/>
      <c r="B581" s="1094"/>
      <c r="C581" s="1095"/>
      <c r="D581" s="994"/>
      <c r="E581" s="1096"/>
      <c r="F581" s="1096"/>
      <c r="G581" s="1096"/>
      <c r="H581" s="1096"/>
      <c r="I581" s="994"/>
      <c r="J581" s="994"/>
      <c r="K581" s="994"/>
      <c r="L581" s="1097"/>
      <c r="M581" s="994"/>
      <c r="N581" s="1098"/>
      <c r="O581" s="994"/>
      <c r="P581" s="994"/>
      <c r="Q581" s="994"/>
      <c r="R581" s="994"/>
      <c r="S581" s="994"/>
      <c r="T581" s="994"/>
      <c r="U581" s="994"/>
      <c r="V581" s="891"/>
      <c r="W581" s="994"/>
      <c r="X581" s="994"/>
      <c r="Y581" s="994"/>
    </row>
    <row r="582">
      <c r="A582" s="994"/>
      <c r="B582" s="1094"/>
      <c r="C582" s="1095"/>
      <c r="D582" s="994"/>
      <c r="E582" s="1096"/>
      <c r="F582" s="1096"/>
      <c r="G582" s="1096"/>
      <c r="H582" s="1096"/>
      <c r="I582" s="994"/>
      <c r="J582" s="994"/>
      <c r="K582" s="994"/>
      <c r="L582" s="1097"/>
      <c r="M582" s="994"/>
      <c r="N582" s="1098"/>
      <c r="O582" s="994"/>
      <c r="P582" s="994"/>
      <c r="Q582" s="994"/>
      <c r="R582" s="994"/>
      <c r="S582" s="994"/>
      <c r="T582" s="994"/>
      <c r="U582" s="994"/>
      <c r="V582" s="891"/>
      <c r="W582" s="994"/>
      <c r="X582" s="994"/>
      <c r="Y582" s="994"/>
    </row>
    <row r="583">
      <c r="A583" s="994"/>
      <c r="B583" s="1094"/>
      <c r="C583" s="1095"/>
      <c r="D583" s="994"/>
      <c r="E583" s="1096"/>
      <c r="F583" s="1096"/>
      <c r="G583" s="1096"/>
      <c r="H583" s="1096"/>
      <c r="I583" s="994"/>
      <c r="J583" s="994"/>
      <c r="K583" s="994"/>
      <c r="L583" s="1097"/>
      <c r="M583" s="994"/>
      <c r="N583" s="1098"/>
      <c r="O583" s="994"/>
      <c r="P583" s="994"/>
      <c r="Q583" s="994"/>
      <c r="R583" s="994"/>
      <c r="S583" s="994"/>
      <c r="T583" s="994"/>
      <c r="U583" s="994"/>
      <c r="V583" s="891"/>
      <c r="W583" s="994"/>
      <c r="X583" s="994"/>
      <c r="Y583" s="994"/>
    </row>
    <row r="584">
      <c r="A584" s="994"/>
      <c r="B584" s="1094"/>
      <c r="C584" s="1095"/>
      <c r="D584" s="994"/>
      <c r="E584" s="1096"/>
      <c r="F584" s="1096"/>
      <c r="G584" s="1096"/>
      <c r="H584" s="1096"/>
      <c r="I584" s="994"/>
      <c r="J584" s="994"/>
      <c r="K584" s="994"/>
      <c r="L584" s="1097"/>
      <c r="M584" s="994"/>
      <c r="N584" s="1098"/>
      <c r="O584" s="994"/>
      <c r="P584" s="994"/>
      <c r="Q584" s="994"/>
      <c r="R584" s="994"/>
      <c r="S584" s="994"/>
      <c r="T584" s="994"/>
      <c r="U584" s="994"/>
      <c r="V584" s="891"/>
      <c r="W584" s="994"/>
      <c r="X584" s="994"/>
      <c r="Y584" s="994"/>
    </row>
    <row r="585">
      <c r="A585" s="994"/>
      <c r="B585" s="1094"/>
      <c r="C585" s="1095"/>
      <c r="D585" s="994"/>
      <c r="E585" s="1096"/>
      <c r="F585" s="1096"/>
      <c r="G585" s="1096"/>
      <c r="H585" s="1096"/>
      <c r="I585" s="994"/>
      <c r="J585" s="994"/>
      <c r="K585" s="994"/>
      <c r="L585" s="1097"/>
      <c r="M585" s="994"/>
      <c r="N585" s="1098"/>
      <c r="O585" s="994"/>
      <c r="P585" s="994"/>
      <c r="Q585" s="994"/>
      <c r="R585" s="994"/>
      <c r="S585" s="994"/>
      <c r="T585" s="994"/>
      <c r="U585" s="994"/>
      <c r="V585" s="891"/>
      <c r="W585" s="994"/>
      <c r="X585" s="994"/>
      <c r="Y585" s="994"/>
    </row>
    <row r="586">
      <c r="A586" s="994"/>
      <c r="B586" s="1094"/>
      <c r="C586" s="1095"/>
      <c r="D586" s="994"/>
      <c r="E586" s="1096"/>
      <c r="F586" s="1096"/>
      <c r="G586" s="1096"/>
      <c r="H586" s="1096"/>
      <c r="I586" s="994"/>
      <c r="J586" s="994"/>
      <c r="K586" s="994"/>
      <c r="L586" s="1097"/>
      <c r="M586" s="994"/>
      <c r="N586" s="1098"/>
      <c r="O586" s="994"/>
      <c r="P586" s="994"/>
      <c r="Q586" s="994"/>
      <c r="R586" s="994"/>
      <c r="S586" s="994"/>
      <c r="T586" s="994"/>
      <c r="U586" s="994"/>
      <c r="V586" s="891"/>
      <c r="W586" s="994"/>
      <c r="X586" s="994"/>
      <c r="Y586" s="994"/>
    </row>
    <row r="587">
      <c r="A587" s="994"/>
      <c r="B587" s="1094"/>
      <c r="C587" s="1095"/>
      <c r="D587" s="994"/>
      <c r="E587" s="1096"/>
      <c r="F587" s="1096"/>
      <c r="G587" s="1096"/>
      <c r="H587" s="1096"/>
      <c r="I587" s="994"/>
      <c r="J587" s="994"/>
      <c r="K587" s="994"/>
      <c r="L587" s="1097"/>
      <c r="M587" s="994"/>
      <c r="N587" s="1098"/>
      <c r="O587" s="994"/>
      <c r="P587" s="994"/>
      <c r="Q587" s="994"/>
      <c r="R587" s="994"/>
      <c r="S587" s="994"/>
      <c r="T587" s="994"/>
      <c r="U587" s="994"/>
      <c r="V587" s="891"/>
      <c r="W587" s="994"/>
      <c r="X587" s="994"/>
      <c r="Y587" s="994"/>
    </row>
    <row r="588">
      <c r="A588" s="994"/>
      <c r="B588" s="1094"/>
      <c r="C588" s="1095"/>
      <c r="D588" s="994"/>
      <c r="E588" s="1096"/>
      <c r="F588" s="1096"/>
      <c r="G588" s="1096"/>
      <c r="H588" s="1096"/>
      <c r="I588" s="994"/>
      <c r="J588" s="994"/>
      <c r="K588" s="994"/>
      <c r="L588" s="1097"/>
      <c r="M588" s="994"/>
      <c r="N588" s="1098"/>
      <c r="O588" s="994"/>
      <c r="P588" s="994"/>
      <c r="Q588" s="994"/>
      <c r="R588" s="994"/>
      <c r="S588" s="994"/>
      <c r="T588" s="994"/>
      <c r="U588" s="994"/>
      <c r="V588" s="891"/>
      <c r="W588" s="994"/>
      <c r="X588" s="994"/>
      <c r="Y588" s="994"/>
    </row>
    <row r="589">
      <c r="A589" s="994"/>
      <c r="B589" s="1094"/>
      <c r="C589" s="1095"/>
      <c r="D589" s="994"/>
      <c r="E589" s="1096"/>
      <c r="F589" s="1096"/>
      <c r="G589" s="1096"/>
      <c r="H589" s="1096"/>
      <c r="I589" s="994"/>
      <c r="J589" s="994"/>
      <c r="K589" s="994"/>
      <c r="L589" s="1097"/>
      <c r="M589" s="994"/>
      <c r="N589" s="1098"/>
      <c r="O589" s="994"/>
      <c r="P589" s="994"/>
      <c r="Q589" s="994"/>
      <c r="R589" s="994"/>
      <c r="S589" s="994"/>
      <c r="T589" s="994"/>
      <c r="U589" s="994"/>
      <c r="V589" s="891"/>
      <c r="W589" s="994"/>
      <c r="X589" s="994"/>
      <c r="Y589" s="994"/>
    </row>
    <row r="590">
      <c r="A590" s="994"/>
      <c r="B590" s="1094"/>
      <c r="C590" s="1095"/>
      <c r="D590" s="994"/>
      <c r="E590" s="1096"/>
      <c r="F590" s="1096"/>
      <c r="G590" s="1096"/>
      <c r="H590" s="1096"/>
      <c r="I590" s="994"/>
      <c r="J590" s="994"/>
      <c r="K590" s="994"/>
      <c r="L590" s="1097"/>
      <c r="M590" s="994"/>
      <c r="N590" s="1098"/>
      <c r="O590" s="994"/>
      <c r="P590" s="994"/>
      <c r="Q590" s="994"/>
      <c r="R590" s="994"/>
      <c r="S590" s="994"/>
      <c r="T590" s="994"/>
      <c r="U590" s="994"/>
      <c r="V590" s="891"/>
      <c r="W590" s="994"/>
      <c r="X590" s="994"/>
      <c r="Y590" s="994"/>
    </row>
    <row r="591">
      <c r="A591" s="994"/>
      <c r="B591" s="1094"/>
      <c r="C591" s="1095"/>
      <c r="D591" s="994"/>
      <c r="E591" s="1096"/>
      <c r="F591" s="1096"/>
      <c r="G591" s="1096"/>
      <c r="H591" s="1096"/>
      <c r="I591" s="994"/>
      <c r="J591" s="994"/>
      <c r="K591" s="994"/>
      <c r="L591" s="1097"/>
      <c r="M591" s="994"/>
      <c r="N591" s="1098"/>
      <c r="O591" s="994"/>
      <c r="P591" s="994"/>
      <c r="Q591" s="994"/>
      <c r="R591" s="994"/>
      <c r="S591" s="994"/>
      <c r="T591" s="994"/>
      <c r="U591" s="994"/>
      <c r="V591" s="891"/>
      <c r="W591" s="994"/>
      <c r="X591" s="994"/>
      <c r="Y591" s="994"/>
    </row>
    <row r="592">
      <c r="A592" s="994"/>
      <c r="B592" s="1094"/>
      <c r="C592" s="1095"/>
      <c r="D592" s="994"/>
      <c r="E592" s="1096"/>
      <c r="F592" s="1096"/>
      <c r="G592" s="1096"/>
      <c r="H592" s="1096"/>
      <c r="I592" s="994"/>
      <c r="J592" s="994"/>
      <c r="K592" s="994"/>
      <c r="L592" s="1097"/>
      <c r="M592" s="994"/>
      <c r="N592" s="1098"/>
      <c r="O592" s="994"/>
      <c r="P592" s="994"/>
      <c r="Q592" s="994"/>
      <c r="R592" s="994"/>
      <c r="S592" s="994"/>
      <c r="T592" s="994"/>
      <c r="U592" s="994"/>
      <c r="V592" s="891"/>
      <c r="W592" s="994"/>
      <c r="X592" s="994"/>
      <c r="Y592" s="994"/>
    </row>
    <row r="593">
      <c r="A593" s="994"/>
      <c r="B593" s="1094"/>
      <c r="C593" s="1095"/>
      <c r="D593" s="994"/>
      <c r="E593" s="1096"/>
      <c r="F593" s="1096"/>
      <c r="G593" s="1096"/>
      <c r="H593" s="1096"/>
      <c r="I593" s="994"/>
      <c r="J593" s="994"/>
      <c r="K593" s="994"/>
      <c r="L593" s="1097"/>
      <c r="M593" s="994"/>
      <c r="N593" s="1098"/>
      <c r="O593" s="994"/>
      <c r="P593" s="994"/>
      <c r="Q593" s="994"/>
      <c r="R593" s="994"/>
      <c r="S593" s="994"/>
      <c r="T593" s="994"/>
      <c r="U593" s="994"/>
      <c r="V593" s="891"/>
      <c r="W593" s="994"/>
      <c r="X593" s="994"/>
      <c r="Y593" s="994"/>
    </row>
    <row r="594">
      <c r="A594" s="994"/>
      <c r="B594" s="1094"/>
      <c r="C594" s="1095"/>
      <c r="D594" s="994"/>
      <c r="E594" s="1096"/>
      <c r="F594" s="1096"/>
      <c r="G594" s="1096"/>
      <c r="H594" s="1096"/>
      <c r="I594" s="994"/>
      <c r="J594" s="994"/>
      <c r="K594" s="994"/>
      <c r="L594" s="1097"/>
      <c r="M594" s="994"/>
      <c r="N594" s="1098"/>
      <c r="O594" s="994"/>
      <c r="P594" s="994"/>
      <c r="Q594" s="994"/>
      <c r="R594" s="994"/>
      <c r="S594" s="994"/>
      <c r="T594" s="994"/>
      <c r="U594" s="994"/>
      <c r="V594" s="891"/>
      <c r="W594" s="994"/>
      <c r="X594" s="994"/>
      <c r="Y594" s="994"/>
    </row>
    <row r="595">
      <c r="A595" s="994"/>
      <c r="B595" s="1094"/>
      <c r="C595" s="1095"/>
      <c r="D595" s="994"/>
      <c r="E595" s="1096"/>
      <c r="F595" s="1096"/>
      <c r="G595" s="1096"/>
      <c r="H595" s="1096"/>
      <c r="I595" s="994"/>
      <c r="J595" s="994"/>
      <c r="K595" s="994"/>
      <c r="L595" s="1097"/>
      <c r="M595" s="994"/>
      <c r="N595" s="1098"/>
      <c r="O595" s="994"/>
      <c r="P595" s="994"/>
      <c r="Q595" s="994"/>
      <c r="R595" s="994"/>
      <c r="S595" s="994"/>
      <c r="T595" s="994"/>
      <c r="U595" s="994"/>
      <c r="V595" s="891"/>
      <c r="W595" s="994"/>
      <c r="X595" s="994"/>
      <c r="Y595" s="994"/>
    </row>
    <row r="596">
      <c r="A596" s="994"/>
      <c r="B596" s="1094"/>
      <c r="C596" s="1095"/>
      <c r="D596" s="994"/>
      <c r="E596" s="1096"/>
      <c r="F596" s="1096"/>
      <c r="G596" s="1096"/>
      <c r="H596" s="1096"/>
      <c r="I596" s="994"/>
      <c r="J596" s="994"/>
      <c r="K596" s="994"/>
      <c r="L596" s="1097"/>
      <c r="M596" s="994"/>
      <c r="N596" s="1098"/>
      <c r="O596" s="994"/>
      <c r="P596" s="994"/>
      <c r="Q596" s="994"/>
      <c r="R596" s="994"/>
      <c r="S596" s="994"/>
      <c r="T596" s="994"/>
      <c r="U596" s="994"/>
      <c r="V596" s="891"/>
      <c r="W596" s="994"/>
      <c r="X596" s="994"/>
      <c r="Y596" s="994"/>
    </row>
    <row r="597">
      <c r="A597" s="994"/>
      <c r="B597" s="1094"/>
      <c r="C597" s="1095"/>
      <c r="D597" s="994"/>
      <c r="E597" s="1096"/>
      <c r="F597" s="1096"/>
      <c r="G597" s="1096"/>
      <c r="H597" s="1096"/>
      <c r="I597" s="994"/>
      <c r="J597" s="994"/>
      <c r="K597" s="994"/>
      <c r="L597" s="1097"/>
      <c r="M597" s="994"/>
      <c r="N597" s="1098"/>
      <c r="O597" s="994"/>
      <c r="P597" s="994"/>
      <c r="Q597" s="994"/>
      <c r="R597" s="994"/>
      <c r="S597" s="994"/>
      <c r="T597" s="994"/>
      <c r="U597" s="994"/>
      <c r="V597" s="891"/>
      <c r="W597" s="994"/>
      <c r="X597" s="994"/>
      <c r="Y597" s="994"/>
    </row>
    <row r="598">
      <c r="A598" s="994"/>
      <c r="B598" s="1094"/>
      <c r="C598" s="1095"/>
      <c r="D598" s="994"/>
      <c r="E598" s="1096"/>
      <c r="F598" s="1096"/>
      <c r="G598" s="1096"/>
      <c r="H598" s="1096"/>
      <c r="I598" s="994"/>
      <c r="J598" s="994"/>
      <c r="K598" s="994"/>
      <c r="L598" s="1097"/>
      <c r="M598" s="994"/>
      <c r="N598" s="1098"/>
      <c r="O598" s="994"/>
      <c r="P598" s="994"/>
      <c r="Q598" s="994"/>
      <c r="R598" s="994"/>
      <c r="S598" s="994"/>
      <c r="T598" s="994"/>
      <c r="U598" s="994"/>
      <c r="V598" s="891"/>
      <c r="W598" s="994"/>
      <c r="X598" s="994"/>
      <c r="Y598" s="994"/>
    </row>
    <row r="599">
      <c r="A599" s="994"/>
      <c r="B599" s="1094"/>
      <c r="C599" s="1095"/>
      <c r="D599" s="994"/>
      <c r="E599" s="1096"/>
      <c r="F599" s="1096"/>
      <c r="G599" s="1096"/>
      <c r="H599" s="1096"/>
      <c r="I599" s="994"/>
      <c r="J599" s="994"/>
      <c r="K599" s="994"/>
      <c r="L599" s="1097"/>
      <c r="M599" s="994"/>
      <c r="N599" s="1098"/>
      <c r="O599" s="994"/>
      <c r="P599" s="994"/>
      <c r="Q599" s="994"/>
      <c r="R599" s="994"/>
      <c r="S599" s="994"/>
      <c r="T599" s="994"/>
      <c r="U599" s="994"/>
      <c r="V599" s="891"/>
      <c r="W599" s="994"/>
      <c r="X599" s="994"/>
      <c r="Y599" s="994"/>
    </row>
    <row r="600">
      <c r="A600" s="994"/>
      <c r="B600" s="1094"/>
      <c r="C600" s="1095"/>
      <c r="D600" s="994"/>
      <c r="E600" s="1096"/>
      <c r="F600" s="1096"/>
      <c r="G600" s="1096"/>
      <c r="H600" s="1096"/>
      <c r="I600" s="994"/>
      <c r="J600" s="994"/>
      <c r="K600" s="994"/>
      <c r="L600" s="1097"/>
      <c r="M600" s="994"/>
      <c r="N600" s="1098"/>
      <c r="O600" s="994"/>
      <c r="P600" s="994"/>
      <c r="Q600" s="994"/>
      <c r="R600" s="994"/>
      <c r="S600" s="994"/>
      <c r="T600" s="994"/>
      <c r="U600" s="994"/>
      <c r="V600" s="891"/>
      <c r="W600" s="994"/>
      <c r="X600" s="994"/>
      <c r="Y600" s="994"/>
    </row>
    <row r="601">
      <c r="A601" s="994"/>
      <c r="B601" s="1094"/>
      <c r="C601" s="1095"/>
      <c r="D601" s="994"/>
      <c r="E601" s="1096"/>
      <c r="F601" s="1096"/>
      <c r="G601" s="1096"/>
      <c r="H601" s="1096"/>
      <c r="I601" s="994"/>
      <c r="J601" s="994"/>
      <c r="K601" s="994"/>
      <c r="L601" s="1097"/>
      <c r="M601" s="994"/>
      <c r="N601" s="1098"/>
      <c r="O601" s="994"/>
      <c r="P601" s="994"/>
      <c r="Q601" s="994"/>
      <c r="R601" s="994"/>
      <c r="S601" s="994"/>
      <c r="T601" s="994"/>
      <c r="U601" s="994"/>
      <c r="V601" s="891"/>
      <c r="W601" s="994"/>
      <c r="X601" s="994"/>
      <c r="Y601" s="994"/>
    </row>
    <row r="602">
      <c r="A602" s="994"/>
      <c r="B602" s="1094"/>
      <c r="C602" s="1095"/>
      <c r="D602" s="994"/>
      <c r="E602" s="1096"/>
      <c r="F602" s="1096"/>
      <c r="G602" s="1096"/>
      <c r="H602" s="1096"/>
      <c r="I602" s="994"/>
      <c r="J602" s="994"/>
      <c r="K602" s="994"/>
      <c r="L602" s="1097"/>
      <c r="M602" s="994"/>
      <c r="N602" s="1098"/>
      <c r="O602" s="994"/>
      <c r="P602" s="994"/>
      <c r="Q602" s="994"/>
      <c r="R602" s="994"/>
      <c r="S602" s="994"/>
      <c r="T602" s="994"/>
      <c r="U602" s="994"/>
      <c r="V602" s="891"/>
      <c r="W602" s="994"/>
      <c r="X602" s="994"/>
      <c r="Y602" s="994"/>
    </row>
    <row r="603">
      <c r="A603" s="994"/>
      <c r="B603" s="1094"/>
      <c r="C603" s="1095"/>
      <c r="D603" s="994"/>
      <c r="E603" s="1096"/>
      <c r="F603" s="1096"/>
      <c r="G603" s="1096"/>
      <c r="H603" s="1096"/>
      <c r="I603" s="994"/>
      <c r="J603" s="994"/>
      <c r="K603" s="994"/>
      <c r="L603" s="1097"/>
      <c r="M603" s="994"/>
      <c r="N603" s="1098"/>
      <c r="O603" s="994"/>
      <c r="P603" s="994"/>
      <c r="Q603" s="994"/>
      <c r="R603" s="994"/>
      <c r="S603" s="994"/>
      <c r="T603" s="994"/>
      <c r="U603" s="994"/>
      <c r="V603" s="891"/>
      <c r="W603" s="994"/>
      <c r="X603" s="994"/>
      <c r="Y603" s="994"/>
    </row>
    <row r="604">
      <c r="A604" s="994"/>
      <c r="B604" s="1094"/>
      <c r="C604" s="1095"/>
      <c r="D604" s="994"/>
      <c r="E604" s="1096"/>
      <c r="F604" s="1096"/>
      <c r="G604" s="1096"/>
      <c r="H604" s="1096"/>
      <c r="I604" s="994"/>
      <c r="J604" s="994"/>
      <c r="K604" s="994"/>
      <c r="L604" s="1097"/>
      <c r="M604" s="994"/>
      <c r="N604" s="1098"/>
      <c r="O604" s="994"/>
      <c r="P604" s="994"/>
      <c r="Q604" s="994"/>
      <c r="R604" s="994"/>
      <c r="S604" s="994"/>
      <c r="T604" s="994"/>
      <c r="U604" s="994"/>
      <c r="V604" s="891"/>
      <c r="W604" s="994"/>
      <c r="X604" s="994"/>
      <c r="Y604" s="994"/>
    </row>
    <row r="605">
      <c r="A605" s="994"/>
      <c r="B605" s="1094"/>
      <c r="C605" s="1095"/>
      <c r="D605" s="994"/>
      <c r="E605" s="1096"/>
      <c r="F605" s="1096"/>
      <c r="G605" s="1096"/>
      <c r="H605" s="1096"/>
      <c r="I605" s="994"/>
      <c r="J605" s="994"/>
      <c r="K605" s="994"/>
      <c r="L605" s="1097"/>
      <c r="M605" s="994"/>
      <c r="N605" s="1098"/>
      <c r="O605" s="994"/>
      <c r="P605" s="994"/>
      <c r="Q605" s="994"/>
      <c r="R605" s="994"/>
      <c r="S605" s="994"/>
      <c r="T605" s="994"/>
      <c r="U605" s="994"/>
      <c r="V605" s="891"/>
      <c r="W605" s="994"/>
      <c r="X605" s="994"/>
      <c r="Y605" s="994"/>
    </row>
    <row r="606">
      <c r="A606" s="994"/>
      <c r="B606" s="1094"/>
      <c r="C606" s="1095"/>
      <c r="D606" s="994"/>
      <c r="E606" s="1096"/>
      <c r="F606" s="1096"/>
      <c r="G606" s="1096"/>
      <c r="H606" s="1096"/>
      <c r="I606" s="994"/>
      <c r="J606" s="994"/>
      <c r="K606" s="994"/>
      <c r="L606" s="1097"/>
      <c r="M606" s="994"/>
      <c r="N606" s="1098"/>
      <c r="O606" s="994"/>
      <c r="P606" s="994"/>
      <c r="Q606" s="994"/>
      <c r="R606" s="994"/>
      <c r="S606" s="994"/>
      <c r="T606" s="994"/>
      <c r="U606" s="994"/>
      <c r="V606" s="891"/>
      <c r="W606" s="994"/>
      <c r="X606" s="994"/>
      <c r="Y606" s="994"/>
    </row>
    <row r="607">
      <c r="A607" s="994"/>
      <c r="B607" s="1094"/>
      <c r="C607" s="1095"/>
      <c r="D607" s="994"/>
      <c r="E607" s="1096"/>
      <c r="F607" s="1096"/>
      <c r="G607" s="1096"/>
      <c r="H607" s="1096"/>
      <c r="I607" s="994"/>
      <c r="J607" s="994"/>
      <c r="K607" s="994"/>
      <c r="L607" s="1097"/>
      <c r="M607" s="994"/>
      <c r="N607" s="1098"/>
      <c r="O607" s="994"/>
      <c r="P607" s="994"/>
      <c r="Q607" s="994"/>
      <c r="R607" s="994"/>
      <c r="S607" s="994"/>
      <c r="T607" s="994"/>
      <c r="U607" s="994"/>
      <c r="V607" s="891"/>
      <c r="W607" s="994"/>
      <c r="X607" s="994"/>
      <c r="Y607" s="994"/>
    </row>
    <row r="608">
      <c r="A608" s="994"/>
      <c r="B608" s="1094"/>
      <c r="C608" s="1095"/>
      <c r="D608" s="994"/>
      <c r="E608" s="1096"/>
      <c r="F608" s="1096"/>
      <c r="G608" s="1096"/>
      <c r="H608" s="1096"/>
      <c r="I608" s="994"/>
      <c r="J608" s="994"/>
      <c r="K608" s="994"/>
      <c r="L608" s="1097"/>
      <c r="M608" s="994"/>
      <c r="N608" s="1098"/>
      <c r="O608" s="994"/>
      <c r="P608" s="994"/>
      <c r="Q608" s="994"/>
      <c r="R608" s="994"/>
      <c r="S608" s="994"/>
      <c r="T608" s="994"/>
      <c r="U608" s="994"/>
      <c r="V608" s="891"/>
      <c r="W608" s="994"/>
      <c r="X608" s="994"/>
      <c r="Y608" s="994"/>
    </row>
    <row r="609">
      <c r="A609" s="994"/>
      <c r="B609" s="1094"/>
      <c r="C609" s="1095"/>
      <c r="D609" s="994"/>
      <c r="E609" s="1096"/>
      <c r="F609" s="1096"/>
      <c r="G609" s="1096"/>
      <c r="H609" s="1096"/>
      <c r="I609" s="994"/>
      <c r="J609" s="994"/>
      <c r="K609" s="994"/>
      <c r="L609" s="1097"/>
      <c r="M609" s="994"/>
      <c r="N609" s="1098"/>
      <c r="O609" s="994"/>
      <c r="P609" s="994"/>
      <c r="Q609" s="994"/>
      <c r="R609" s="994"/>
      <c r="S609" s="994"/>
      <c r="T609" s="994"/>
      <c r="U609" s="994"/>
      <c r="V609" s="891"/>
      <c r="W609" s="994"/>
      <c r="X609" s="994"/>
      <c r="Y609" s="994"/>
    </row>
    <row r="610">
      <c r="A610" s="994"/>
      <c r="B610" s="1094"/>
      <c r="C610" s="1095"/>
      <c r="D610" s="994"/>
      <c r="E610" s="1096"/>
      <c r="F610" s="1096"/>
      <c r="G610" s="1096"/>
      <c r="H610" s="1096"/>
      <c r="I610" s="994"/>
      <c r="J610" s="994"/>
      <c r="K610" s="994"/>
      <c r="L610" s="1097"/>
      <c r="M610" s="994"/>
      <c r="N610" s="1098"/>
      <c r="O610" s="994"/>
      <c r="P610" s="994"/>
      <c r="Q610" s="994"/>
      <c r="R610" s="994"/>
      <c r="S610" s="994"/>
      <c r="T610" s="994"/>
      <c r="U610" s="994"/>
      <c r="V610" s="891"/>
      <c r="W610" s="994"/>
      <c r="X610" s="994"/>
      <c r="Y610" s="994"/>
    </row>
    <row r="611">
      <c r="A611" s="994"/>
      <c r="B611" s="1094"/>
      <c r="C611" s="1095"/>
      <c r="D611" s="994"/>
      <c r="E611" s="1096"/>
      <c r="F611" s="1096"/>
      <c r="G611" s="1096"/>
      <c r="H611" s="1096"/>
      <c r="I611" s="994"/>
      <c r="J611" s="994"/>
      <c r="K611" s="994"/>
      <c r="L611" s="1097"/>
      <c r="M611" s="994"/>
      <c r="N611" s="1098"/>
      <c r="O611" s="994"/>
      <c r="P611" s="994"/>
      <c r="Q611" s="994"/>
      <c r="R611" s="994"/>
      <c r="S611" s="994"/>
      <c r="T611" s="994"/>
      <c r="U611" s="994"/>
      <c r="V611" s="891"/>
      <c r="W611" s="994"/>
      <c r="X611" s="994"/>
      <c r="Y611" s="994"/>
    </row>
    <row r="612">
      <c r="A612" s="994"/>
      <c r="B612" s="1094"/>
      <c r="C612" s="1095"/>
      <c r="D612" s="994"/>
      <c r="E612" s="1096"/>
      <c r="F612" s="1096"/>
      <c r="G612" s="1096"/>
      <c r="H612" s="1096"/>
      <c r="I612" s="994"/>
      <c r="J612" s="994"/>
      <c r="K612" s="994"/>
      <c r="L612" s="1097"/>
      <c r="M612" s="994"/>
      <c r="N612" s="1098"/>
      <c r="O612" s="994"/>
      <c r="P612" s="994"/>
      <c r="Q612" s="994"/>
      <c r="R612" s="994"/>
      <c r="S612" s="994"/>
      <c r="T612" s="994"/>
      <c r="U612" s="994"/>
      <c r="V612" s="891"/>
      <c r="W612" s="994"/>
      <c r="X612" s="994"/>
      <c r="Y612" s="994"/>
    </row>
    <row r="613">
      <c r="A613" s="994"/>
      <c r="B613" s="1094"/>
      <c r="C613" s="1095"/>
      <c r="D613" s="994"/>
      <c r="E613" s="1096"/>
      <c r="F613" s="1096"/>
      <c r="G613" s="1096"/>
      <c r="H613" s="1096"/>
      <c r="I613" s="994"/>
      <c r="J613" s="994"/>
      <c r="K613" s="994"/>
      <c r="L613" s="1097"/>
      <c r="M613" s="994"/>
      <c r="N613" s="1098"/>
      <c r="O613" s="994"/>
      <c r="P613" s="994"/>
      <c r="Q613" s="994"/>
      <c r="R613" s="994"/>
      <c r="S613" s="994"/>
      <c r="T613" s="994"/>
      <c r="U613" s="994"/>
      <c r="V613" s="891"/>
      <c r="W613" s="994"/>
      <c r="X613" s="994"/>
      <c r="Y613" s="994"/>
    </row>
    <row r="614">
      <c r="A614" s="994"/>
      <c r="B614" s="1094"/>
      <c r="C614" s="1095"/>
      <c r="D614" s="994"/>
      <c r="E614" s="1096"/>
      <c r="F614" s="1096"/>
      <c r="G614" s="1096"/>
      <c r="H614" s="1096"/>
      <c r="I614" s="994"/>
      <c r="J614" s="994"/>
      <c r="K614" s="994"/>
      <c r="L614" s="1097"/>
      <c r="M614" s="994"/>
      <c r="N614" s="1098"/>
      <c r="O614" s="994"/>
      <c r="P614" s="994"/>
      <c r="Q614" s="994"/>
      <c r="R614" s="994"/>
      <c r="S614" s="994"/>
      <c r="T614" s="994"/>
      <c r="U614" s="994"/>
      <c r="V614" s="891"/>
      <c r="W614" s="994"/>
      <c r="X614" s="994"/>
      <c r="Y614" s="994"/>
    </row>
    <row r="615">
      <c r="A615" s="994"/>
      <c r="B615" s="1094"/>
      <c r="C615" s="1095"/>
      <c r="D615" s="994"/>
      <c r="E615" s="1096"/>
      <c r="F615" s="1096"/>
      <c r="G615" s="1096"/>
      <c r="H615" s="1096"/>
      <c r="I615" s="994"/>
      <c r="J615" s="994"/>
      <c r="K615" s="994"/>
      <c r="L615" s="1097"/>
      <c r="M615" s="994"/>
      <c r="N615" s="1098"/>
      <c r="O615" s="994"/>
      <c r="P615" s="994"/>
      <c r="Q615" s="994"/>
      <c r="R615" s="994"/>
      <c r="S615" s="994"/>
      <c r="T615" s="994"/>
      <c r="U615" s="994"/>
      <c r="V615" s="891"/>
      <c r="W615" s="994"/>
      <c r="X615" s="994"/>
      <c r="Y615" s="994"/>
    </row>
    <row r="616">
      <c r="A616" s="994"/>
      <c r="B616" s="1094"/>
      <c r="C616" s="1095"/>
      <c r="D616" s="994"/>
      <c r="E616" s="1096"/>
      <c r="F616" s="1096"/>
      <c r="G616" s="1096"/>
      <c r="H616" s="1096"/>
      <c r="I616" s="994"/>
      <c r="J616" s="994"/>
      <c r="K616" s="994"/>
      <c r="L616" s="1097"/>
      <c r="M616" s="994"/>
      <c r="N616" s="1098"/>
      <c r="O616" s="994"/>
      <c r="P616" s="994"/>
      <c r="Q616" s="994"/>
      <c r="R616" s="994"/>
      <c r="S616" s="994"/>
      <c r="T616" s="994"/>
      <c r="U616" s="994"/>
      <c r="V616" s="891"/>
      <c r="W616" s="994"/>
      <c r="X616" s="994"/>
      <c r="Y616" s="994"/>
    </row>
    <row r="617">
      <c r="A617" s="994"/>
      <c r="B617" s="1094"/>
      <c r="C617" s="1095"/>
      <c r="D617" s="994"/>
      <c r="E617" s="1096"/>
      <c r="F617" s="1096"/>
      <c r="G617" s="1096"/>
      <c r="H617" s="1096"/>
      <c r="I617" s="994"/>
      <c r="J617" s="994"/>
      <c r="K617" s="994"/>
      <c r="L617" s="1097"/>
      <c r="M617" s="994"/>
      <c r="N617" s="1098"/>
      <c r="O617" s="994"/>
      <c r="P617" s="994"/>
      <c r="Q617" s="994"/>
      <c r="R617" s="994"/>
      <c r="S617" s="994"/>
      <c r="T617" s="994"/>
      <c r="U617" s="994"/>
      <c r="V617" s="891"/>
      <c r="W617" s="994"/>
      <c r="X617" s="994"/>
      <c r="Y617" s="994"/>
    </row>
    <row r="618">
      <c r="A618" s="994"/>
      <c r="B618" s="1094"/>
      <c r="C618" s="1095"/>
      <c r="D618" s="994"/>
      <c r="E618" s="1096"/>
      <c r="F618" s="1096"/>
      <c r="G618" s="1096"/>
      <c r="H618" s="1096"/>
      <c r="I618" s="994"/>
      <c r="J618" s="994"/>
      <c r="K618" s="994"/>
      <c r="L618" s="1097"/>
      <c r="M618" s="994"/>
      <c r="N618" s="1098"/>
      <c r="O618" s="994"/>
      <c r="P618" s="994"/>
      <c r="Q618" s="994"/>
      <c r="R618" s="994"/>
      <c r="S618" s="994"/>
      <c r="T618" s="994"/>
      <c r="U618" s="994"/>
      <c r="V618" s="891"/>
      <c r="W618" s="994"/>
      <c r="X618" s="994"/>
      <c r="Y618" s="994"/>
    </row>
    <row r="619">
      <c r="A619" s="994"/>
      <c r="B619" s="1094"/>
      <c r="C619" s="1095"/>
      <c r="D619" s="994"/>
      <c r="E619" s="1096"/>
      <c r="F619" s="1096"/>
      <c r="G619" s="1096"/>
      <c r="H619" s="1096"/>
      <c r="I619" s="994"/>
      <c r="J619" s="994"/>
      <c r="K619" s="994"/>
      <c r="L619" s="1097"/>
      <c r="M619" s="994"/>
      <c r="N619" s="1098"/>
      <c r="O619" s="994"/>
      <c r="P619" s="994"/>
      <c r="Q619" s="994"/>
      <c r="R619" s="994"/>
      <c r="S619" s="994"/>
      <c r="T619" s="994"/>
      <c r="U619" s="994"/>
      <c r="V619" s="891"/>
      <c r="W619" s="994"/>
      <c r="X619" s="994"/>
      <c r="Y619" s="994"/>
    </row>
    <row r="620">
      <c r="A620" s="994"/>
      <c r="B620" s="1094"/>
      <c r="C620" s="1095"/>
      <c r="D620" s="994"/>
      <c r="E620" s="1096"/>
      <c r="F620" s="1096"/>
      <c r="G620" s="1096"/>
      <c r="H620" s="1096"/>
      <c r="I620" s="994"/>
      <c r="J620" s="994"/>
      <c r="K620" s="994"/>
      <c r="L620" s="1097"/>
      <c r="M620" s="994"/>
      <c r="N620" s="1098"/>
      <c r="O620" s="994"/>
      <c r="P620" s="994"/>
      <c r="Q620" s="994"/>
      <c r="R620" s="994"/>
      <c r="S620" s="994"/>
      <c r="T620" s="994"/>
      <c r="U620" s="994"/>
      <c r="V620" s="891"/>
      <c r="W620" s="994"/>
      <c r="X620" s="994"/>
      <c r="Y620" s="994"/>
    </row>
    <row r="621">
      <c r="A621" s="994"/>
      <c r="B621" s="1094"/>
      <c r="C621" s="1095"/>
      <c r="D621" s="994"/>
      <c r="E621" s="1096"/>
      <c r="F621" s="1096"/>
      <c r="G621" s="1096"/>
      <c r="H621" s="1096"/>
      <c r="I621" s="994"/>
      <c r="J621" s="994"/>
      <c r="K621" s="994"/>
      <c r="L621" s="1097"/>
      <c r="M621" s="994"/>
      <c r="N621" s="1098"/>
      <c r="O621" s="994"/>
      <c r="P621" s="994"/>
      <c r="Q621" s="994"/>
      <c r="R621" s="994"/>
      <c r="S621" s="994"/>
      <c r="T621" s="994"/>
      <c r="U621" s="994"/>
      <c r="V621" s="891"/>
      <c r="W621" s="994"/>
      <c r="X621" s="994"/>
      <c r="Y621" s="994"/>
    </row>
    <row r="622">
      <c r="A622" s="994"/>
      <c r="B622" s="1094"/>
      <c r="C622" s="1095"/>
      <c r="D622" s="994"/>
      <c r="E622" s="1096"/>
      <c r="F622" s="1096"/>
      <c r="G622" s="1096"/>
      <c r="H622" s="1096"/>
      <c r="I622" s="994"/>
      <c r="J622" s="994"/>
      <c r="K622" s="994"/>
      <c r="L622" s="1097"/>
      <c r="M622" s="994"/>
      <c r="N622" s="1098"/>
      <c r="O622" s="994"/>
      <c r="P622" s="994"/>
      <c r="Q622" s="994"/>
      <c r="R622" s="994"/>
      <c r="S622" s="994"/>
      <c r="T622" s="994"/>
      <c r="U622" s="994"/>
      <c r="V622" s="891"/>
      <c r="W622" s="994"/>
      <c r="X622" s="994"/>
      <c r="Y622" s="994"/>
    </row>
    <row r="623">
      <c r="A623" s="994"/>
      <c r="B623" s="1094"/>
      <c r="C623" s="1095"/>
      <c r="D623" s="994"/>
      <c r="E623" s="1096"/>
      <c r="F623" s="1096"/>
      <c r="G623" s="1096"/>
      <c r="H623" s="1096"/>
      <c r="I623" s="994"/>
      <c r="J623" s="994"/>
      <c r="K623" s="994"/>
      <c r="L623" s="1097"/>
      <c r="M623" s="994"/>
      <c r="N623" s="1098"/>
      <c r="O623" s="994"/>
      <c r="P623" s="994"/>
      <c r="Q623" s="994"/>
      <c r="R623" s="994"/>
      <c r="S623" s="994"/>
      <c r="T623" s="994"/>
      <c r="U623" s="994"/>
      <c r="V623" s="891"/>
      <c r="W623" s="994"/>
      <c r="X623" s="994"/>
      <c r="Y623" s="994"/>
    </row>
    <row r="624">
      <c r="A624" s="994"/>
      <c r="B624" s="1094"/>
      <c r="C624" s="1095"/>
      <c r="D624" s="994"/>
      <c r="E624" s="1096"/>
      <c r="F624" s="1096"/>
      <c r="G624" s="1096"/>
      <c r="H624" s="1096"/>
      <c r="I624" s="994"/>
      <c r="J624" s="994"/>
      <c r="K624" s="994"/>
      <c r="L624" s="1097"/>
      <c r="M624" s="994"/>
      <c r="N624" s="1098"/>
      <c r="O624" s="994"/>
      <c r="P624" s="994"/>
      <c r="Q624" s="994"/>
      <c r="R624" s="994"/>
      <c r="S624" s="994"/>
      <c r="T624" s="994"/>
      <c r="U624" s="994"/>
      <c r="V624" s="891"/>
      <c r="W624" s="994"/>
      <c r="X624" s="994"/>
      <c r="Y624" s="994"/>
    </row>
    <row r="625">
      <c r="A625" s="994"/>
      <c r="B625" s="1094"/>
      <c r="C625" s="1095"/>
      <c r="D625" s="994"/>
      <c r="E625" s="1096"/>
      <c r="F625" s="1096"/>
      <c r="G625" s="1096"/>
      <c r="H625" s="1096"/>
      <c r="I625" s="994"/>
      <c r="J625" s="994"/>
      <c r="K625" s="994"/>
      <c r="L625" s="1097"/>
      <c r="M625" s="994"/>
      <c r="N625" s="1098"/>
      <c r="O625" s="994"/>
      <c r="P625" s="994"/>
      <c r="Q625" s="994"/>
      <c r="R625" s="994"/>
      <c r="S625" s="994"/>
      <c r="T625" s="994"/>
      <c r="U625" s="994"/>
      <c r="V625" s="891"/>
      <c r="W625" s="994"/>
      <c r="X625" s="994"/>
      <c r="Y625" s="994"/>
    </row>
    <row r="626">
      <c r="A626" s="994"/>
      <c r="B626" s="1094"/>
      <c r="C626" s="1095"/>
      <c r="D626" s="994"/>
      <c r="E626" s="1096"/>
      <c r="F626" s="1096"/>
      <c r="G626" s="1096"/>
      <c r="H626" s="1096"/>
      <c r="I626" s="994"/>
      <c r="J626" s="994"/>
      <c r="K626" s="994"/>
      <c r="L626" s="1097"/>
      <c r="M626" s="994"/>
      <c r="N626" s="1098"/>
      <c r="O626" s="994"/>
      <c r="P626" s="994"/>
      <c r="Q626" s="994"/>
      <c r="R626" s="994"/>
      <c r="S626" s="994"/>
      <c r="T626" s="994"/>
      <c r="U626" s="994"/>
      <c r="V626" s="891"/>
      <c r="W626" s="994"/>
      <c r="X626" s="994"/>
      <c r="Y626" s="994"/>
    </row>
    <row r="627">
      <c r="A627" s="994"/>
      <c r="B627" s="1094"/>
      <c r="C627" s="1095"/>
      <c r="D627" s="994"/>
      <c r="E627" s="1096"/>
      <c r="F627" s="1096"/>
      <c r="G627" s="1096"/>
      <c r="H627" s="1096"/>
      <c r="I627" s="994"/>
      <c r="J627" s="994"/>
      <c r="K627" s="994"/>
      <c r="L627" s="1097"/>
      <c r="M627" s="994"/>
      <c r="N627" s="1098"/>
      <c r="O627" s="994"/>
      <c r="P627" s="994"/>
      <c r="Q627" s="994"/>
      <c r="R627" s="994"/>
      <c r="S627" s="994"/>
      <c r="T627" s="994"/>
      <c r="U627" s="994"/>
      <c r="V627" s="891"/>
      <c r="W627" s="994"/>
      <c r="X627" s="994"/>
      <c r="Y627" s="994"/>
    </row>
    <row r="628">
      <c r="A628" s="994"/>
      <c r="B628" s="1094"/>
      <c r="C628" s="1095"/>
      <c r="D628" s="994"/>
      <c r="E628" s="1096"/>
      <c r="F628" s="1096"/>
      <c r="G628" s="1096"/>
      <c r="H628" s="1096"/>
      <c r="I628" s="994"/>
      <c r="J628" s="994"/>
      <c r="K628" s="994"/>
      <c r="L628" s="1097"/>
      <c r="M628" s="994"/>
      <c r="N628" s="1098"/>
      <c r="O628" s="994"/>
      <c r="P628" s="994"/>
      <c r="Q628" s="994"/>
      <c r="R628" s="994"/>
      <c r="S628" s="994"/>
      <c r="T628" s="994"/>
      <c r="U628" s="994"/>
      <c r="V628" s="891"/>
      <c r="W628" s="994"/>
      <c r="X628" s="994"/>
      <c r="Y628" s="994"/>
    </row>
    <row r="629">
      <c r="A629" s="994"/>
      <c r="B629" s="1094"/>
      <c r="C629" s="1095"/>
      <c r="D629" s="994"/>
      <c r="E629" s="1096"/>
      <c r="F629" s="1096"/>
      <c r="G629" s="1096"/>
      <c r="H629" s="1096"/>
      <c r="I629" s="994"/>
      <c r="J629" s="994"/>
      <c r="K629" s="994"/>
      <c r="L629" s="1097"/>
      <c r="M629" s="994"/>
      <c r="N629" s="1098"/>
      <c r="O629" s="994"/>
      <c r="P629" s="994"/>
      <c r="Q629" s="994"/>
      <c r="R629" s="994"/>
      <c r="S629" s="994"/>
      <c r="T629" s="994"/>
      <c r="U629" s="994"/>
      <c r="V629" s="891"/>
      <c r="W629" s="994"/>
      <c r="X629" s="994"/>
      <c r="Y629" s="994"/>
    </row>
    <row r="630">
      <c r="A630" s="994"/>
      <c r="B630" s="1094"/>
      <c r="C630" s="1095"/>
      <c r="D630" s="994"/>
      <c r="E630" s="1096"/>
      <c r="F630" s="1096"/>
      <c r="G630" s="1096"/>
      <c r="H630" s="1096"/>
      <c r="I630" s="994"/>
      <c r="J630" s="994"/>
      <c r="K630" s="994"/>
      <c r="L630" s="1097"/>
      <c r="M630" s="994"/>
      <c r="N630" s="1098"/>
      <c r="O630" s="994"/>
      <c r="P630" s="994"/>
      <c r="Q630" s="994"/>
      <c r="R630" s="994"/>
      <c r="S630" s="994"/>
      <c r="T630" s="994"/>
      <c r="U630" s="994"/>
      <c r="V630" s="891"/>
      <c r="W630" s="994"/>
      <c r="X630" s="994"/>
      <c r="Y630" s="994"/>
    </row>
    <row r="631">
      <c r="A631" s="994"/>
      <c r="B631" s="1094"/>
      <c r="C631" s="1095"/>
      <c r="D631" s="994"/>
      <c r="E631" s="1096"/>
      <c r="F631" s="1096"/>
      <c r="G631" s="1096"/>
      <c r="H631" s="1096"/>
      <c r="I631" s="994"/>
      <c r="J631" s="994"/>
      <c r="K631" s="994"/>
      <c r="L631" s="1097"/>
      <c r="M631" s="994"/>
      <c r="N631" s="1098"/>
      <c r="O631" s="994"/>
      <c r="P631" s="994"/>
      <c r="Q631" s="994"/>
      <c r="R631" s="994"/>
      <c r="S631" s="994"/>
      <c r="T631" s="994"/>
      <c r="U631" s="994"/>
      <c r="V631" s="891"/>
      <c r="W631" s="994"/>
      <c r="X631" s="994"/>
      <c r="Y631" s="994"/>
    </row>
    <row r="632">
      <c r="A632" s="994"/>
      <c r="B632" s="1094"/>
      <c r="C632" s="1095"/>
      <c r="D632" s="994"/>
      <c r="E632" s="1096"/>
      <c r="F632" s="1096"/>
      <c r="G632" s="1096"/>
      <c r="H632" s="1096"/>
      <c r="I632" s="994"/>
      <c r="J632" s="994"/>
      <c r="K632" s="994"/>
      <c r="L632" s="1097"/>
      <c r="M632" s="994"/>
      <c r="N632" s="1098"/>
      <c r="O632" s="994"/>
      <c r="P632" s="994"/>
      <c r="Q632" s="994"/>
      <c r="R632" s="994"/>
      <c r="S632" s="994"/>
      <c r="T632" s="994"/>
      <c r="U632" s="994"/>
      <c r="V632" s="891"/>
      <c r="W632" s="994"/>
      <c r="X632" s="994"/>
      <c r="Y632" s="994"/>
    </row>
    <row r="633">
      <c r="A633" s="994"/>
      <c r="B633" s="1094"/>
      <c r="C633" s="1095"/>
      <c r="D633" s="994"/>
      <c r="E633" s="1096"/>
      <c r="F633" s="1096"/>
      <c r="G633" s="1096"/>
      <c r="H633" s="1096"/>
      <c r="I633" s="994"/>
      <c r="J633" s="994"/>
      <c r="K633" s="994"/>
      <c r="L633" s="1097"/>
      <c r="M633" s="994"/>
      <c r="N633" s="1098"/>
      <c r="O633" s="994"/>
      <c r="P633" s="994"/>
      <c r="Q633" s="994"/>
      <c r="R633" s="994"/>
      <c r="S633" s="994"/>
      <c r="T633" s="994"/>
      <c r="U633" s="994"/>
      <c r="V633" s="891"/>
      <c r="W633" s="994"/>
      <c r="X633" s="994"/>
      <c r="Y633" s="994"/>
    </row>
    <row r="634">
      <c r="A634" s="994"/>
      <c r="B634" s="1094"/>
      <c r="C634" s="1095"/>
      <c r="D634" s="994"/>
      <c r="E634" s="1096"/>
      <c r="F634" s="1096"/>
      <c r="G634" s="1096"/>
      <c r="H634" s="1096"/>
      <c r="I634" s="994"/>
      <c r="J634" s="994"/>
      <c r="K634" s="994"/>
      <c r="L634" s="1097"/>
      <c r="M634" s="994"/>
      <c r="N634" s="1098"/>
      <c r="O634" s="994"/>
      <c r="P634" s="994"/>
      <c r="Q634" s="994"/>
      <c r="R634" s="994"/>
      <c r="S634" s="994"/>
      <c r="T634" s="994"/>
      <c r="U634" s="994"/>
      <c r="V634" s="891"/>
      <c r="W634" s="994"/>
      <c r="X634" s="994"/>
      <c r="Y634" s="994"/>
    </row>
    <row r="635">
      <c r="A635" s="994"/>
      <c r="B635" s="1094"/>
      <c r="C635" s="1095"/>
      <c r="D635" s="994"/>
      <c r="E635" s="1096"/>
      <c r="F635" s="1096"/>
      <c r="G635" s="1096"/>
      <c r="H635" s="1096"/>
      <c r="I635" s="994"/>
      <c r="J635" s="994"/>
      <c r="K635" s="994"/>
      <c r="L635" s="1097"/>
      <c r="M635" s="994"/>
      <c r="N635" s="1098"/>
      <c r="O635" s="994"/>
      <c r="P635" s="994"/>
      <c r="Q635" s="994"/>
      <c r="R635" s="994"/>
      <c r="S635" s="994"/>
      <c r="T635" s="994"/>
      <c r="U635" s="994"/>
      <c r="V635" s="891"/>
      <c r="W635" s="994"/>
      <c r="X635" s="994"/>
      <c r="Y635" s="994"/>
    </row>
    <row r="636">
      <c r="A636" s="994"/>
      <c r="B636" s="1094"/>
      <c r="C636" s="1095"/>
      <c r="D636" s="994"/>
      <c r="E636" s="1096"/>
      <c r="F636" s="1096"/>
      <c r="G636" s="1096"/>
      <c r="H636" s="1096"/>
      <c r="I636" s="994"/>
      <c r="J636" s="994"/>
      <c r="K636" s="994"/>
      <c r="L636" s="1097"/>
      <c r="M636" s="994"/>
      <c r="N636" s="1098"/>
      <c r="O636" s="994"/>
      <c r="P636" s="994"/>
      <c r="Q636" s="994"/>
      <c r="R636" s="994"/>
      <c r="S636" s="994"/>
      <c r="T636" s="994"/>
      <c r="U636" s="994"/>
      <c r="V636" s="891"/>
      <c r="W636" s="994"/>
      <c r="X636" s="994"/>
      <c r="Y636" s="994"/>
    </row>
    <row r="637">
      <c r="A637" s="994"/>
      <c r="B637" s="1094"/>
      <c r="C637" s="1095"/>
      <c r="D637" s="994"/>
      <c r="E637" s="1096"/>
      <c r="F637" s="1096"/>
      <c r="G637" s="1096"/>
      <c r="H637" s="1096"/>
      <c r="I637" s="994"/>
      <c r="J637" s="994"/>
      <c r="K637" s="994"/>
      <c r="L637" s="1097"/>
      <c r="M637" s="994"/>
      <c r="N637" s="1098"/>
      <c r="O637" s="994"/>
      <c r="P637" s="994"/>
      <c r="Q637" s="994"/>
      <c r="R637" s="994"/>
      <c r="S637" s="994"/>
      <c r="T637" s="994"/>
      <c r="U637" s="994"/>
      <c r="V637" s="891"/>
      <c r="W637" s="994"/>
      <c r="X637" s="994"/>
      <c r="Y637" s="994"/>
    </row>
    <row r="638">
      <c r="A638" s="994"/>
      <c r="B638" s="1094"/>
      <c r="C638" s="1095"/>
      <c r="D638" s="994"/>
      <c r="E638" s="1096"/>
      <c r="F638" s="1096"/>
      <c r="G638" s="1096"/>
      <c r="H638" s="1096"/>
      <c r="I638" s="994"/>
      <c r="J638" s="994"/>
      <c r="K638" s="994"/>
      <c r="L638" s="1097"/>
      <c r="M638" s="994"/>
      <c r="N638" s="1098"/>
      <c r="O638" s="994"/>
      <c r="P638" s="994"/>
      <c r="Q638" s="994"/>
      <c r="R638" s="994"/>
      <c r="S638" s="994"/>
      <c r="T638" s="994"/>
      <c r="U638" s="994"/>
      <c r="V638" s="891"/>
      <c r="W638" s="994"/>
      <c r="X638" s="994"/>
      <c r="Y638" s="994"/>
    </row>
    <row r="639">
      <c r="A639" s="994"/>
      <c r="B639" s="1094"/>
      <c r="C639" s="1095"/>
      <c r="D639" s="994"/>
      <c r="E639" s="1096"/>
      <c r="F639" s="1096"/>
      <c r="G639" s="1096"/>
      <c r="H639" s="1096"/>
      <c r="I639" s="994"/>
      <c r="J639" s="994"/>
      <c r="K639" s="994"/>
      <c r="L639" s="1097"/>
      <c r="M639" s="994"/>
      <c r="N639" s="1098"/>
      <c r="O639" s="994"/>
      <c r="P639" s="994"/>
      <c r="Q639" s="994"/>
      <c r="R639" s="994"/>
      <c r="S639" s="994"/>
      <c r="T639" s="994"/>
      <c r="U639" s="994"/>
      <c r="V639" s="891"/>
      <c r="W639" s="994"/>
      <c r="X639" s="994"/>
      <c r="Y639" s="994"/>
    </row>
    <row r="640">
      <c r="A640" s="994"/>
      <c r="B640" s="1094"/>
      <c r="C640" s="1095"/>
      <c r="D640" s="994"/>
      <c r="E640" s="1096"/>
      <c r="F640" s="1096"/>
      <c r="G640" s="1096"/>
      <c r="H640" s="1096"/>
      <c r="I640" s="994"/>
      <c r="J640" s="994"/>
      <c r="K640" s="994"/>
      <c r="L640" s="1097"/>
      <c r="M640" s="994"/>
      <c r="N640" s="1098"/>
      <c r="O640" s="994"/>
      <c r="P640" s="994"/>
      <c r="Q640" s="994"/>
      <c r="R640" s="994"/>
      <c r="S640" s="994"/>
      <c r="T640" s="994"/>
      <c r="U640" s="994"/>
      <c r="V640" s="891"/>
      <c r="W640" s="994"/>
      <c r="X640" s="994"/>
      <c r="Y640" s="994"/>
    </row>
    <row r="641">
      <c r="A641" s="994"/>
      <c r="B641" s="1094"/>
      <c r="C641" s="1095"/>
      <c r="D641" s="994"/>
      <c r="E641" s="1096"/>
      <c r="F641" s="1096"/>
      <c r="G641" s="1096"/>
      <c r="H641" s="1096"/>
      <c r="I641" s="994"/>
      <c r="J641" s="994"/>
      <c r="K641" s="994"/>
      <c r="L641" s="1097"/>
      <c r="M641" s="994"/>
      <c r="N641" s="1098"/>
      <c r="O641" s="994"/>
      <c r="P641" s="994"/>
      <c r="Q641" s="994"/>
      <c r="R641" s="994"/>
      <c r="S641" s="994"/>
      <c r="T641" s="994"/>
      <c r="U641" s="994"/>
      <c r="V641" s="891"/>
      <c r="W641" s="994"/>
      <c r="X641" s="994"/>
      <c r="Y641" s="994"/>
    </row>
    <row r="642">
      <c r="A642" s="994"/>
      <c r="B642" s="1094"/>
      <c r="C642" s="1095"/>
      <c r="D642" s="994"/>
      <c r="E642" s="1096"/>
      <c r="F642" s="1096"/>
      <c r="G642" s="1096"/>
      <c r="H642" s="1096"/>
      <c r="I642" s="994"/>
      <c r="J642" s="994"/>
      <c r="K642" s="994"/>
      <c r="L642" s="1097"/>
      <c r="M642" s="994"/>
      <c r="N642" s="1098"/>
      <c r="O642" s="994"/>
      <c r="P642" s="994"/>
      <c r="Q642" s="994"/>
      <c r="R642" s="994"/>
      <c r="S642" s="994"/>
      <c r="T642" s="994"/>
      <c r="U642" s="994"/>
      <c r="V642" s="891"/>
      <c r="W642" s="994"/>
      <c r="X642" s="994"/>
      <c r="Y642" s="994"/>
    </row>
    <row r="643">
      <c r="A643" s="994"/>
      <c r="B643" s="1094"/>
      <c r="C643" s="1095"/>
      <c r="D643" s="994"/>
      <c r="E643" s="1096"/>
      <c r="F643" s="1096"/>
      <c r="G643" s="1096"/>
      <c r="H643" s="1096"/>
      <c r="I643" s="994"/>
      <c r="J643" s="994"/>
      <c r="K643" s="994"/>
      <c r="L643" s="1097"/>
      <c r="M643" s="994"/>
      <c r="N643" s="1098"/>
      <c r="O643" s="994"/>
      <c r="P643" s="994"/>
      <c r="Q643" s="994"/>
      <c r="R643" s="994"/>
      <c r="S643" s="994"/>
      <c r="T643" s="994"/>
      <c r="U643" s="994"/>
      <c r="V643" s="891"/>
      <c r="W643" s="994"/>
      <c r="X643" s="994"/>
      <c r="Y643" s="994"/>
    </row>
    <row r="644">
      <c r="A644" s="994"/>
      <c r="B644" s="1094"/>
      <c r="C644" s="1095"/>
      <c r="D644" s="994"/>
      <c r="E644" s="1096"/>
      <c r="F644" s="1096"/>
      <c r="G644" s="1096"/>
      <c r="H644" s="1096"/>
      <c r="I644" s="994"/>
      <c r="J644" s="994"/>
      <c r="K644" s="994"/>
      <c r="L644" s="1097"/>
      <c r="M644" s="994"/>
      <c r="N644" s="1098"/>
      <c r="O644" s="994"/>
      <c r="P644" s="994"/>
      <c r="Q644" s="994"/>
      <c r="R644" s="994"/>
      <c r="S644" s="994"/>
      <c r="T644" s="994"/>
      <c r="U644" s="994"/>
      <c r="V644" s="891"/>
      <c r="W644" s="994"/>
      <c r="X644" s="994"/>
      <c r="Y644" s="994"/>
    </row>
    <row r="645">
      <c r="A645" s="994"/>
      <c r="B645" s="1094"/>
      <c r="C645" s="1095"/>
      <c r="D645" s="994"/>
      <c r="E645" s="1096"/>
      <c r="F645" s="1096"/>
      <c r="G645" s="1096"/>
      <c r="H645" s="1096"/>
      <c r="I645" s="994"/>
      <c r="J645" s="994"/>
      <c r="K645" s="994"/>
      <c r="L645" s="1097"/>
      <c r="M645" s="994"/>
      <c r="N645" s="1098"/>
      <c r="O645" s="994"/>
      <c r="P645" s="994"/>
      <c r="Q645" s="994"/>
      <c r="R645" s="994"/>
      <c r="S645" s="994"/>
      <c r="T645" s="994"/>
      <c r="U645" s="994"/>
      <c r="V645" s="891"/>
      <c r="W645" s="994"/>
      <c r="X645" s="994"/>
      <c r="Y645" s="994"/>
    </row>
    <row r="646">
      <c r="A646" s="994"/>
      <c r="B646" s="1094"/>
      <c r="C646" s="1095"/>
      <c r="D646" s="994"/>
      <c r="E646" s="1096"/>
      <c r="F646" s="1096"/>
      <c r="G646" s="1096"/>
      <c r="H646" s="1096"/>
      <c r="I646" s="994"/>
      <c r="J646" s="994"/>
      <c r="K646" s="994"/>
      <c r="L646" s="1097"/>
      <c r="M646" s="994"/>
      <c r="N646" s="1098"/>
      <c r="O646" s="994"/>
      <c r="P646" s="994"/>
      <c r="Q646" s="994"/>
      <c r="R646" s="994"/>
      <c r="S646" s="994"/>
      <c r="T646" s="994"/>
      <c r="U646" s="994"/>
      <c r="V646" s="891"/>
      <c r="W646" s="994"/>
      <c r="X646" s="994"/>
      <c r="Y646" s="994"/>
    </row>
    <row r="647">
      <c r="A647" s="994"/>
      <c r="B647" s="1094"/>
      <c r="C647" s="1095"/>
      <c r="D647" s="994"/>
      <c r="E647" s="1096"/>
      <c r="F647" s="1096"/>
      <c r="G647" s="1096"/>
      <c r="H647" s="1096"/>
      <c r="I647" s="994"/>
      <c r="J647" s="994"/>
      <c r="K647" s="994"/>
      <c r="L647" s="1097"/>
      <c r="M647" s="994"/>
      <c r="N647" s="1098"/>
      <c r="O647" s="994"/>
      <c r="P647" s="994"/>
      <c r="Q647" s="994"/>
      <c r="R647" s="994"/>
      <c r="S647" s="994"/>
      <c r="T647" s="994"/>
      <c r="U647" s="994"/>
      <c r="V647" s="891"/>
      <c r="W647" s="994"/>
      <c r="X647" s="994"/>
      <c r="Y647" s="994"/>
    </row>
    <row r="648">
      <c r="A648" s="994"/>
      <c r="B648" s="1094"/>
      <c r="C648" s="1095"/>
      <c r="D648" s="994"/>
      <c r="E648" s="1096"/>
      <c r="F648" s="1096"/>
      <c r="G648" s="1096"/>
      <c r="H648" s="1096"/>
      <c r="I648" s="994"/>
      <c r="J648" s="994"/>
      <c r="K648" s="994"/>
      <c r="L648" s="1097"/>
      <c r="M648" s="994"/>
      <c r="N648" s="1098"/>
      <c r="O648" s="994"/>
      <c r="P648" s="994"/>
      <c r="Q648" s="994"/>
      <c r="R648" s="994"/>
      <c r="S648" s="994"/>
      <c r="T648" s="994"/>
      <c r="U648" s="994"/>
      <c r="V648" s="891"/>
      <c r="W648" s="994"/>
      <c r="X648" s="994"/>
      <c r="Y648" s="994"/>
    </row>
    <row r="649">
      <c r="A649" s="994"/>
      <c r="B649" s="1094"/>
      <c r="C649" s="1095"/>
      <c r="D649" s="994"/>
      <c r="E649" s="1096"/>
      <c r="F649" s="1096"/>
      <c r="G649" s="1096"/>
      <c r="H649" s="1096"/>
      <c r="I649" s="994"/>
      <c r="J649" s="994"/>
      <c r="K649" s="994"/>
      <c r="L649" s="1097"/>
      <c r="M649" s="994"/>
      <c r="N649" s="1098"/>
      <c r="O649" s="994"/>
      <c r="P649" s="994"/>
      <c r="Q649" s="994"/>
      <c r="R649" s="994"/>
      <c r="S649" s="994"/>
      <c r="T649" s="994"/>
      <c r="U649" s="994"/>
      <c r="V649" s="891"/>
      <c r="W649" s="994"/>
      <c r="X649" s="994"/>
      <c r="Y649" s="994"/>
    </row>
    <row r="650">
      <c r="A650" s="994"/>
      <c r="B650" s="1094"/>
      <c r="C650" s="1095"/>
      <c r="D650" s="994"/>
      <c r="E650" s="1096"/>
      <c r="F650" s="1096"/>
      <c r="G650" s="1096"/>
      <c r="H650" s="1096"/>
      <c r="I650" s="994"/>
      <c r="J650" s="994"/>
      <c r="K650" s="994"/>
      <c r="L650" s="1097"/>
      <c r="M650" s="994"/>
      <c r="N650" s="1098"/>
      <c r="O650" s="994"/>
      <c r="P650" s="994"/>
      <c r="Q650" s="994"/>
      <c r="R650" s="994"/>
      <c r="S650" s="994"/>
      <c r="T650" s="994"/>
      <c r="U650" s="994"/>
      <c r="V650" s="891"/>
      <c r="W650" s="994"/>
      <c r="X650" s="994"/>
      <c r="Y650" s="994"/>
    </row>
    <row r="651">
      <c r="A651" s="994"/>
      <c r="B651" s="1094"/>
      <c r="C651" s="1095"/>
      <c r="D651" s="994"/>
      <c r="E651" s="1096"/>
      <c r="F651" s="1096"/>
      <c r="G651" s="1096"/>
      <c r="H651" s="1096"/>
      <c r="I651" s="994"/>
      <c r="J651" s="994"/>
      <c r="K651" s="994"/>
      <c r="L651" s="1097"/>
      <c r="M651" s="994"/>
      <c r="N651" s="1098"/>
      <c r="O651" s="994"/>
      <c r="P651" s="994"/>
      <c r="Q651" s="994"/>
      <c r="R651" s="994"/>
      <c r="S651" s="994"/>
      <c r="T651" s="994"/>
      <c r="U651" s="994"/>
      <c r="V651" s="891"/>
      <c r="W651" s="994"/>
      <c r="X651" s="994"/>
      <c r="Y651" s="994"/>
    </row>
    <row r="652">
      <c r="A652" s="994"/>
      <c r="B652" s="1094"/>
      <c r="C652" s="1095"/>
      <c r="D652" s="994"/>
      <c r="E652" s="1096"/>
      <c r="F652" s="1096"/>
      <c r="G652" s="1096"/>
      <c r="H652" s="1096"/>
      <c r="I652" s="994"/>
      <c r="J652" s="994"/>
      <c r="K652" s="994"/>
      <c r="L652" s="1097"/>
      <c r="M652" s="994"/>
      <c r="N652" s="1098"/>
      <c r="O652" s="994"/>
      <c r="P652" s="994"/>
      <c r="Q652" s="994"/>
      <c r="R652" s="994"/>
      <c r="S652" s="994"/>
      <c r="T652" s="994"/>
      <c r="U652" s="994"/>
      <c r="V652" s="891"/>
      <c r="W652" s="994"/>
      <c r="X652" s="994"/>
      <c r="Y652" s="994"/>
    </row>
    <row r="653">
      <c r="A653" s="994"/>
      <c r="B653" s="1094"/>
      <c r="C653" s="1095"/>
      <c r="D653" s="994"/>
      <c r="E653" s="1096"/>
      <c r="F653" s="1096"/>
      <c r="G653" s="1096"/>
      <c r="H653" s="1096"/>
      <c r="I653" s="994"/>
      <c r="J653" s="994"/>
      <c r="K653" s="994"/>
      <c r="L653" s="1097"/>
      <c r="M653" s="994"/>
      <c r="N653" s="1098"/>
      <c r="O653" s="994"/>
      <c r="P653" s="994"/>
      <c r="Q653" s="994"/>
      <c r="R653" s="994"/>
      <c r="S653" s="994"/>
      <c r="T653" s="994"/>
      <c r="U653" s="994"/>
      <c r="V653" s="891"/>
      <c r="W653" s="994"/>
      <c r="X653" s="994"/>
      <c r="Y653" s="994"/>
    </row>
    <row r="654">
      <c r="A654" s="994"/>
      <c r="B654" s="1094"/>
      <c r="C654" s="1095"/>
      <c r="D654" s="994"/>
      <c r="E654" s="1096"/>
      <c r="F654" s="1096"/>
      <c r="G654" s="1096"/>
      <c r="H654" s="1096"/>
      <c r="I654" s="994"/>
      <c r="J654" s="994"/>
      <c r="K654" s="994"/>
      <c r="L654" s="1097"/>
      <c r="M654" s="994"/>
      <c r="N654" s="1098"/>
      <c r="O654" s="994"/>
      <c r="P654" s="994"/>
      <c r="Q654" s="994"/>
      <c r="R654" s="994"/>
      <c r="S654" s="994"/>
      <c r="T654" s="994"/>
      <c r="U654" s="994"/>
      <c r="V654" s="891"/>
      <c r="W654" s="994"/>
      <c r="X654" s="994"/>
      <c r="Y654" s="994"/>
    </row>
    <row r="655">
      <c r="A655" s="994"/>
      <c r="B655" s="1094"/>
      <c r="C655" s="1095"/>
      <c r="D655" s="994"/>
      <c r="E655" s="1096"/>
      <c r="F655" s="1096"/>
      <c r="G655" s="1096"/>
      <c r="H655" s="1096"/>
      <c r="I655" s="994"/>
      <c r="J655" s="994"/>
      <c r="K655" s="994"/>
      <c r="L655" s="1097"/>
      <c r="M655" s="994"/>
      <c r="N655" s="1098"/>
      <c r="O655" s="994"/>
      <c r="P655" s="994"/>
      <c r="Q655" s="994"/>
      <c r="R655" s="994"/>
      <c r="S655" s="994"/>
      <c r="T655" s="994"/>
      <c r="U655" s="994"/>
      <c r="V655" s="891"/>
      <c r="W655" s="994"/>
      <c r="X655" s="994"/>
      <c r="Y655" s="994"/>
    </row>
    <row r="656">
      <c r="A656" s="994"/>
      <c r="B656" s="1094"/>
      <c r="C656" s="1095"/>
      <c r="D656" s="994"/>
      <c r="E656" s="1096"/>
      <c r="F656" s="1096"/>
      <c r="G656" s="1096"/>
      <c r="H656" s="1096"/>
      <c r="I656" s="994"/>
      <c r="J656" s="994"/>
      <c r="K656" s="994"/>
      <c r="L656" s="1097"/>
      <c r="M656" s="994"/>
      <c r="N656" s="1098"/>
      <c r="O656" s="994"/>
      <c r="P656" s="994"/>
      <c r="Q656" s="994"/>
      <c r="R656" s="994"/>
      <c r="S656" s="994"/>
      <c r="T656" s="994"/>
      <c r="U656" s="994"/>
      <c r="V656" s="891"/>
      <c r="W656" s="994"/>
      <c r="X656" s="994"/>
      <c r="Y656" s="994"/>
    </row>
    <row r="657">
      <c r="A657" s="994"/>
      <c r="B657" s="1094"/>
      <c r="C657" s="1095"/>
      <c r="D657" s="994"/>
      <c r="E657" s="1096"/>
      <c r="F657" s="1096"/>
      <c r="G657" s="1096"/>
      <c r="H657" s="1096"/>
      <c r="I657" s="994"/>
      <c r="J657" s="994"/>
      <c r="K657" s="994"/>
      <c r="L657" s="1097"/>
      <c r="M657" s="994"/>
      <c r="N657" s="1098"/>
      <c r="O657" s="994"/>
      <c r="P657" s="994"/>
      <c r="Q657" s="994"/>
      <c r="R657" s="994"/>
      <c r="S657" s="994"/>
      <c r="T657" s="994"/>
      <c r="U657" s="994"/>
      <c r="V657" s="891"/>
      <c r="W657" s="994"/>
      <c r="X657" s="994"/>
      <c r="Y657" s="994"/>
    </row>
    <row r="658">
      <c r="A658" s="994"/>
      <c r="B658" s="1094"/>
      <c r="C658" s="1095"/>
      <c r="D658" s="994"/>
      <c r="E658" s="1096"/>
      <c r="F658" s="1096"/>
      <c r="G658" s="1096"/>
      <c r="H658" s="1096"/>
      <c r="I658" s="994"/>
      <c r="J658" s="994"/>
      <c r="K658" s="994"/>
      <c r="L658" s="1097"/>
      <c r="M658" s="994"/>
      <c r="N658" s="1098"/>
      <c r="O658" s="994"/>
      <c r="P658" s="994"/>
      <c r="Q658" s="994"/>
      <c r="R658" s="994"/>
      <c r="S658" s="994"/>
      <c r="T658" s="994"/>
      <c r="U658" s="994"/>
      <c r="V658" s="891"/>
      <c r="W658" s="994"/>
      <c r="X658" s="994"/>
      <c r="Y658" s="994"/>
    </row>
    <row r="659">
      <c r="A659" s="994"/>
      <c r="B659" s="1094"/>
      <c r="C659" s="1095"/>
      <c r="D659" s="994"/>
      <c r="E659" s="1096"/>
      <c r="F659" s="1096"/>
      <c r="G659" s="1096"/>
      <c r="H659" s="1096"/>
      <c r="I659" s="994"/>
      <c r="J659" s="994"/>
      <c r="K659" s="994"/>
      <c r="L659" s="1097"/>
      <c r="M659" s="994"/>
      <c r="N659" s="1098"/>
      <c r="O659" s="994"/>
      <c r="P659" s="994"/>
      <c r="Q659" s="994"/>
      <c r="R659" s="994"/>
      <c r="S659" s="994"/>
      <c r="T659" s="994"/>
      <c r="U659" s="994"/>
      <c r="V659" s="891"/>
      <c r="W659" s="994"/>
      <c r="X659" s="994"/>
      <c r="Y659" s="994"/>
    </row>
    <row r="660">
      <c r="A660" s="994"/>
      <c r="B660" s="1094"/>
      <c r="C660" s="1095"/>
      <c r="D660" s="994"/>
      <c r="E660" s="1096"/>
      <c r="F660" s="1096"/>
      <c r="G660" s="1096"/>
      <c r="H660" s="1096"/>
      <c r="I660" s="994"/>
      <c r="J660" s="994"/>
      <c r="K660" s="994"/>
      <c r="L660" s="1097"/>
      <c r="M660" s="994"/>
      <c r="N660" s="1098"/>
      <c r="O660" s="994"/>
      <c r="P660" s="994"/>
      <c r="Q660" s="994"/>
      <c r="R660" s="994"/>
      <c r="S660" s="994"/>
      <c r="T660" s="994"/>
      <c r="U660" s="994"/>
      <c r="V660" s="891"/>
      <c r="W660" s="994"/>
      <c r="X660" s="994"/>
      <c r="Y660" s="994"/>
    </row>
    <row r="661">
      <c r="A661" s="994"/>
      <c r="B661" s="1094"/>
      <c r="C661" s="1095"/>
      <c r="D661" s="994"/>
      <c r="E661" s="1096"/>
      <c r="F661" s="1096"/>
      <c r="G661" s="1096"/>
      <c r="H661" s="1096"/>
      <c r="I661" s="994"/>
      <c r="J661" s="994"/>
      <c r="K661" s="994"/>
      <c r="L661" s="1097"/>
      <c r="M661" s="994"/>
      <c r="N661" s="1098"/>
      <c r="O661" s="994"/>
      <c r="P661" s="994"/>
      <c r="Q661" s="994"/>
      <c r="R661" s="994"/>
      <c r="S661" s="994"/>
      <c r="T661" s="994"/>
      <c r="U661" s="994"/>
      <c r="V661" s="891"/>
      <c r="W661" s="994"/>
      <c r="X661" s="994"/>
      <c r="Y661" s="994"/>
    </row>
    <row r="662">
      <c r="A662" s="994"/>
      <c r="B662" s="1094"/>
      <c r="C662" s="1095"/>
      <c r="D662" s="994"/>
      <c r="E662" s="1096"/>
      <c r="F662" s="1096"/>
      <c r="G662" s="1096"/>
      <c r="H662" s="1096"/>
      <c r="I662" s="994"/>
      <c r="J662" s="994"/>
      <c r="K662" s="994"/>
      <c r="L662" s="1097"/>
      <c r="M662" s="994"/>
      <c r="N662" s="1098"/>
      <c r="O662" s="994"/>
      <c r="P662" s="994"/>
      <c r="Q662" s="994"/>
      <c r="R662" s="994"/>
      <c r="S662" s="994"/>
      <c r="T662" s="994"/>
      <c r="U662" s="994"/>
      <c r="V662" s="891"/>
      <c r="W662" s="994"/>
      <c r="X662" s="994"/>
      <c r="Y662" s="994"/>
    </row>
    <row r="663">
      <c r="A663" s="994"/>
      <c r="B663" s="1094"/>
      <c r="C663" s="1095"/>
      <c r="D663" s="994"/>
      <c r="E663" s="1096"/>
      <c r="F663" s="1096"/>
      <c r="G663" s="1096"/>
      <c r="H663" s="1096"/>
      <c r="I663" s="994"/>
      <c r="J663" s="994"/>
      <c r="K663" s="994"/>
      <c r="L663" s="1097"/>
      <c r="M663" s="994"/>
      <c r="N663" s="1098"/>
      <c r="O663" s="994"/>
      <c r="P663" s="994"/>
      <c r="Q663" s="994"/>
      <c r="R663" s="994"/>
      <c r="S663" s="994"/>
      <c r="T663" s="994"/>
      <c r="U663" s="994"/>
      <c r="V663" s="891"/>
      <c r="W663" s="994"/>
      <c r="X663" s="994"/>
      <c r="Y663" s="994"/>
    </row>
    <row r="664">
      <c r="A664" s="994"/>
      <c r="B664" s="1094"/>
      <c r="C664" s="1095"/>
      <c r="D664" s="994"/>
      <c r="E664" s="1096"/>
      <c r="F664" s="1096"/>
      <c r="G664" s="1096"/>
      <c r="H664" s="1096"/>
      <c r="I664" s="994"/>
      <c r="J664" s="994"/>
      <c r="K664" s="994"/>
      <c r="L664" s="1097"/>
      <c r="M664" s="994"/>
      <c r="N664" s="1098"/>
      <c r="O664" s="994"/>
      <c r="P664" s="994"/>
      <c r="Q664" s="994"/>
      <c r="R664" s="994"/>
      <c r="S664" s="994"/>
      <c r="T664" s="994"/>
      <c r="U664" s="994"/>
      <c r="V664" s="891"/>
      <c r="W664" s="994"/>
      <c r="X664" s="994"/>
      <c r="Y664" s="994"/>
    </row>
    <row r="665">
      <c r="A665" s="994"/>
      <c r="B665" s="1094"/>
      <c r="C665" s="1095"/>
      <c r="D665" s="994"/>
      <c r="E665" s="1096"/>
      <c r="F665" s="1096"/>
      <c r="G665" s="1096"/>
      <c r="H665" s="1096"/>
      <c r="I665" s="994"/>
      <c r="J665" s="994"/>
      <c r="K665" s="994"/>
      <c r="L665" s="1097"/>
      <c r="M665" s="994"/>
      <c r="N665" s="1098"/>
      <c r="O665" s="994"/>
      <c r="P665" s="994"/>
      <c r="Q665" s="994"/>
      <c r="R665" s="994"/>
      <c r="S665" s="994"/>
      <c r="T665" s="994"/>
      <c r="U665" s="994"/>
      <c r="V665" s="891"/>
      <c r="W665" s="994"/>
      <c r="X665" s="994"/>
      <c r="Y665" s="994"/>
    </row>
    <row r="666">
      <c r="A666" s="994"/>
      <c r="B666" s="1094"/>
      <c r="C666" s="1095"/>
      <c r="D666" s="994"/>
      <c r="E666" s="1096"/>
      <c r="F666" s="1096"/>
      <c r="G666" s="1096"/>
      <c r="H666" s="1096"/>
      <c r="I666" s="994"/>
      <c r="J666" s="994"/>
      <c r="K666" s="994"/>
      <c r="L666" s="1097"/>
      <c r="M666" s="994"/>
      <c r="N666" s="1098"/>
      <c r="O666" s="994"/>
      <c r="P666" s="994"/>
      <c r="Q666" s="994"/>
      <c r="R666" s="994"/>
      <c r="S666" s="994"/>
      <c r="T666" s="994"/>
      <c r="U666" s="994"/>
      <c r="V666" s="891"/>
      <c r="W666" s="994"/>
      <c r="X666" s="994"/>
      <c r="Y666" s="994"/>
    </row>
    <row r="667">
      <c r="A667" s="994"/>
      <c r="B667" s="1094"/>
      <c r="C667" s="1095"/>
      <c r="D667" s="994"/>
      <c r="E667" s="1096"/>
      <c r="F667" s="1096"/>
      <c r="G667" s="1096"/>
      <c r="H667" s="1096"/>
      <c r="I667" s="994"/>
      <c r="J667" s="994"/>
      <c r="K667" s="994"/>
      <c r="L667" s="1097"/>
      <c r="M667" s="994"/>
      <c r="N667" s="1098"/>
      <c r="O667" s="994"/>
      <c r="P667" s="994"/>
      <c r="Q667" s="994"/>
      <c r="R667" s="994"/>
      <c r="S667" s="994"/>
      <c r="T667" s="994"/>
      <c r="U667" s="994"/>
      <c r="V667" s="891"/>
      <c r="W667" s="994"/>
      <c r="X667" s="994"/>
      <c r="Y667" s="994"/>
    </row>
    <row r="668">
      <c r="A668" s="994"/>
      <c r="B668" s="1094"/>
      <c r="C668" s="1095"/>
      <c r="D668" s="994"/>
      <c r="E668" s="1096"/>
      <c r="F668" s="1096"/>
      <c r="G668" s="1096"/>
      <c r="H668" s="1096"/>
      <c r="I668" s="994"/>
      <c r="J668" s="994"/>
      <c r="K668" s="994"/>
      <c r="L668" s="1097"/>
      <c r="M668" s="994"/>
      <c r="N668" s="1098"/>
      <c r="O668" s="994"/>
      <c r="P668" s="994"/>
      <c r="Q668" s="994"/>
      <c r="R668" s="994"/>
      <c r="S668" s="994"/>
      <c r="T668" s="994"/>
      <c r="U668" s="994"/>
      <c r="V668" s="891"/>
      <c r="W668" s="994"/>
      <c r="X668" s="994"/>
      <c r="Y668" s="994"/>
    </row>
    <row r="669">
      <c r="A669" s="994"/>
      <c r="B669" s="1094"/>
      <c r="C669" s="1095"/>
      <c r="D669" s="994"/>
      <c r="E669" s="1096"/>
      <c r="F669" s="1096"/>
      <c r="G669" s="1096"/>
      <c r="H669" s="1096"/>
      <c r="I669" s="994"/>
      <c r="J669" s="994"/>
      <c r="K669" s="994"/>
      <c r="L669" s="1097"/>
      <c r="M669" s="994"/>
      <c r="N669" s="1098"/>
      <c r="O669" s="994"/>
      <c r="P669" s="994"/>
      <c r="Q669" s="994"/>
      <c r="R669" s="994"/>
      <c r="S669" s="994"/>
      <c r="T669" s="994"/>
      <c r="U669" s="994"/>
      <c r="V669" s="891"/>
      <c r="W669" s="994"/>
      <c r="X669" s="994"/>
      <c r="Y669" s="994"/>
    </row>
    <row r="670">
      <c r="A670" s="994"/>
      <c r="B670" s="1094"/>
      <c r="C670" s="1095"/>
      <c r="D670" s="994"/>
      <c r="E670" s="1096"/>
      <c r="F670" s="1096"/>
      <c r="G670" s="1096"/>
      <c r="H670" s="1096"/>
      <c r="I670" s="994"/>
      <c r="J670" s="994"/>
      <c r="K670" s="994"/>
      <c r="L670" s="1097"/>
      <c r="M670" s="994"/>
      <c r="N670" s="1098"/>
      <c r="O670" s="994"/>
      <c r="P670" s="994"/>
      <c r="Q670" s="994"/>
      <c r="R670" s="994"/>
      <c r="S670" s="994"/>
      <c r="T670" s="994"/>
      <c r="U670" s="994"/>
      <c r="V670" s="891"/>
      <c r="W670" s="994"/>
      <c r="X670" s="994"/>
      <c r="Y670" s="994"/>
    </row>
    <row r="671">
      <c r="A671" s="994"/>
      <c r="B671" s="1094"/>
      <c r="C671" s="1095"/>
      <c r="D671" s="994"/>
      <c r="E671" s="1096"/>
      <c r="F671" s="1096"/>
      <c r="G671" s="1096"/>
      <c r="H671" s="1096"/>
      <c r="I671" s="994"/>
      <c r="J671" s="994"/>
      <c r="K671" s="994"/>
      <c r="L671" s="1097"/>
      <c r="M671" s="994"/>
      <c r="N671" s="1098"/>
      <c r="O671" s="994"/>
      <c r="P671" s="994"/>
      <c r="Q671" s="994"/>
      <c r="R671" s="994"/>
      <c r="S671" s="994"/>
      <c r="T671" s="994"/>
      <c r="U671" s="994"/>
      <c r="V671" s="891"/>
      <c r="W671" s="994"/>
      <c r="X671" s="994"/>
      <c r="Y671" s="994"/>
    </row>
    <row r="672">
      <c r="A672" s="994"/>
      <c r="B672" s="1094"/>
      <c r="C672" s="1095"/>
      <c r="D672" s="994"/>
      <c r="E672" s="1096"/>
      <c r="F672" s="1096"/>
      <c r="G672" s="1096"/>
      <c r="H672" s="1096"/>
      <c r="I672" s="994"/>
      <c r="J672" s="994"/>
      <c r="K672" s="994"/>
      <c r="L672" s="1097"/>
      <c r="M672" s="994"/>
      <c r="N672" s="1098"/>
      <c r="O672" s="994"/>
      <c r="P672" s="994"/>
      <c r="Q672" s="994"/>
      <c r="R672" s="994"/>
      <c r="S672" s="994"/>
      <c r="T672" s="994"/>
      <c r="U672" s="994"/>
      <c r="V672" s="891"/>
      <c r="W672" s="994"/>
      <c r="X672" s="994"/>
      <c r="Y672" s="994"/>
    </row>
    <row r="673">
      <c r="A673" s="994"/>
      <c r="B673" s="1094"/>
      <c r="C673" s="1095"/>
      <c r="D673" s="994"/>
      <c r="E673" s="1096"/>
      <c r="F673" s="1096"/>
      <c r="G673" s="1096"/>
      <c r="H673" s="1096"/>
      <c r="I673" s="994"/>
      <c r="J673" s="994"/>
      <c r="K673" s="994"/>
      <c r="L673" s="1097"/>
      <c r="M673" s="994"/>
      <c r="N673" s="1098"/>
      <c r="O673" s="994"/>
      <c r="P673" s="994"/>
      <c r="Q673" s="994"/>
      <c r="R673" s="994"/>
      <c r="S673" s="994"/>
      <c r="T673" s="994"/>
      <c r="U673" s="994"/>
      <c r="V673" s="891"/>
      <c r="W673" s="994"/>
      <c r="X673" s="994"/>
      <c r="Y673" s="994"/>
    </row>
    <row r="674">
      <c r="A674" s="994"/>
      <c r="B674" s="1094"/>
      <c r="C674" s="1095"/>
      <c r="D674" s="994"/>
      <c r="E674" s="1096"/>
      <c r="F674" s="1096"/>
      <c r="G674" s="1096"/>
      <c r="H674" s="1096"/>
      <c r="I674" s="994"/>
      <c r="J674" s="994"/>
      <c r="K674" s="994"/>
      <c r="L674" s="1097"/>
      <c r="M674" s="994"/>
      <c r="N674" s="1098"/>
      <c r="O674" s="994"/>
      <c r="P674" s="994"/>
      <c r="Q674" s="994"/>
      <c r="R674" s="994"/>
      <c r="S674" s="994"/>
      <c r="T674" s="994"/>
      <c r="U674" s="994"/>
      <c r="V674" s="891"/>
      <c r="W674" s="994"/>
      <c r="X674" s="994"/>
      <c r="Y674" s="994"/>
    </row>
    <row r="675">
      <c r="A675" s="994"/>
      <c r="B675" s="1094"/>
      <c r="C675" s="1095"/>
      <c r="D675" s="994"/>
      <c r="E675" s="1096"/>
      <c r="F675" s="1096"/>
      <c r="G675" s="1096"/>
      <c r="H675" s="1096"/>
      <c r="I675" s="994"/>
      <c r="J675" s="994"/>
      <c r="K675" s="994"/>
      <c r="L675" s="1097"/>
      <c r="M675" s="994"/>
      <c r="N675" s="1098"/>
      <c r="O675" s="994"/>
      <c r="P675" s="994"/>
      <c r="Q675" s="994"/>
      <c r="R675" s="994"/>
      <c r="S675" s="994"/>
      <c r="T675" s="994"/>
      <c r="U675" s="994"/>
      <c r="V675" s="891"/>
      <c r="W675" s="994"/>
      <c r="X675" s="994"/>
      <c r="Y675" s="994"/>
    </row>
    <row r="676">
      <c r="A676" s="994"/>
      <c r="B676" s="1094"/>
      <c r="C676" s="1095"/>
      <c r="D676" s="994"/>
      <c r="E676" s="1096"/>
      <c r="F676" s="1096"/>
      <c r="G676" s="1096"/>
      <c r="H676" s="1096"/>
      <c r="I676" s="994"/>
      <c r="J676" s="994"/>
      <c r="K676" s="994"/>
      <c r="L676" s="1097"/>
      <c r="M676" s="994"/>
      <c r="N676" s="1098"/>
      <c r="O676" s="994"/>
      <c r="P676" s="994"/>
      <c r="Q676" s="994"/>
      <c r="R676" s="994"/>
      <c r="S676" s="994"/>
      <c r="T676" s="994"/>
      <c r="U676" s="994"/>
      <c r="V676" s="891"/>
      <c r="W676" s="994"/>
      <c r="X676" s="994"/>
      <c r="Y676" s="994"/>
    </row>
    <row r="677">
      <c r="A677" s="994"/>
      <c r="B677" s="1094"/>
      <c r="C677" s="1095"/>
      <c r="D677" s="994"/>
      <c r="E677" s="1096"/>
      <c r="F677" s="1096"/>
      <c r="G677" s="1096"/>
      <c r="H677" s="1096"/>
      <c r="I677" s="994"/>
      <c r="J677" s="994"/>
      <c r="K677" s="994"/>
      <c r="L677" s="1097"/>
      <c r="M677" s="994"/>
      <c r="N677" s="1098"/>
      <c r="O677" s="994"/>
      <c r="P677" s="994"/>
      <c r="Q677" s="994"/>
      <c r="R677" s="994"/>
      <c r="S677" s="994"/>
      <c r="T677" s="994"/>
      <c r="U677" s="994"/>
      <c r="V677" s="891"/>
      <c r="W677" s="994"/>
      <c r="X677" s="994"/>
      <c r="Y677" s="994"/>
    </row>
    <row r="678">
      <c r="A678" s="994"/>
      <c r="B678" s="1094"/>
      <c r="C678" s="1095"/>
      <c r="D678" s="994"/>
      <c r="E678" s="1096"/>
      <c r="F678" s="1096"/>
      <c r="G678" s="1096"/>
      <c r="H678" s="1096"/>
      <c r="I678" s="994"/>
      <c r="J678" s="994"/>
      <c r="K678" s="994"/>
      <c r="L678" s="1097"/>
      <c r="M678" s="994"/>
      <c r="N678" s="1098"/>
      <c r="O678" s="994"/>
      <c r="P678" s="994"/>
      <c r="Q678" s="994"/>
      <c r="R678" s="994"/>
      <c r="S678" s="994"/>
      <c r="T678" s="994"/>
      <c r="U678" s="994"/>
      <c r="V678" s="891"/>
      <c r="W678" s="994"/>
      <c r="X678" s="994"/>
      <c r="Y678" s="994"/>
    </row>
    <row r="679">
      <c r="A679" s="994"/>
      <c r="B679" s="1094"/>
      <c r="C679" s="1095"/>
      <c r="D679" s="994"/>
      <c r="E679" s="1096"/>
      <c r="F679" s="1096"/>
      <c r="G679" s="1096"/>
      <c r="H679" s="1096"/>
      <c r="I679" s="994"/>
      <c r="J679" s="994"/>
      <c r="K679" s="994"/>
      <c r="L679" s="1097"/>
      <c r="M679" s="994"/>
      <c r="N679" s="1098"/>
      <c r="O679" s="994"/>
      <c r="P679" s="994"/>
      <c r="Q679" s="994"/>
      <c r="R679" s="994"/>
      <c r="S679" s="994"/>
      <c r="T679" s="994"/>
      <c r="U679" s="994"/>
      <c r="V679" s="891"/>
      <c r="W679" s="994"/>
      <c r="X679" s="994"/>
      <c r="Y679" s="994"/>
    </row>
    <row r="680">
      <c r="A680" s="994"/>
      <c r="B680" s="1094"/>
      <c r="C680" s="1095"/>
      <c r="D680" s="994"/>
      <c r="E680" s="1096"/>
      <c r="F680" s="1096"/>
      <c r="G680" s="1096"/>
      <c r="H680" s="1096"/>
      <c r="I680" s="994"/>
      <c r="J680" s="994"/>
      <c r="K680" s="994"/>
      <c r="L680" s="1097"/>
      <c r="M680" s="994"/>
      <c r="N680" s="1098"/>
      <c r="O680" s="994"/>
      <c r="P680" s="994"/>
      <c r="Q680" s="994"/>
      <c r="R680" s="994"/>
      <c r="S680" s="994"/>
      <c r="T680" s="994"/>
      <c r="U680" s="994"/>
      <c r="V680" s="891"/>
      <c r="W680" s="994"/>
      <c r="X680" s="994"/>
      <c r="Y680" s="994"/>
    </row>
    <row r="681">
      <c r="A681" s="994"/>
      <c r="B681" s="1094"/>
      <c r="C681" s="1095"/>
      <c r="D681" s="994"/>
      <c r="E681" s="1096"/>
      <c r="F681" s="1096"/>
      <c r="G681" s="1096"/>
      <c r="H681" s="1096"/>
      <c r="I681" s="994"/>
      <c r="J681" s="994"/>
      <c r="K681" s="994"/>
      <c r="L681" s="1097"/>
      <c r="M681" s="994"/>
      <c r="N681" s="1098"/>
      <c r="O681" s="994"/>
      <c r="P681" s="994"/>
      <c r="Q681" s="994"/>
      <c r="R681" s="994"/>
      <c r="S681" s="994"/>
      <c r="T681" s="994"/>
      <c r="U681" s="994"/>
      <c r="V681" s="891"/>
      <c r="W681" s="994"/>
      <c r="X681" s="994"/>
      <c r="Y681" s="994"/>
    </row>
    <row r="682">
      <c r="A682" s="994"/>
      <c r="B682" s="1094"/>
      <c r="C682" s="1095"/>
      <c r="D682" s="994"/>
      <c r="E682" s="1096"/>
      <c r="F682" s="1096"/>
      <c r="G682" s="1096"/>
      <c r="H682" s="1096"/>
      <c r="I682" s="994"/>
      <c r="J682" s="994"/>
      <c r="K682" s="994"/>
      <c r="L682" s="1097"/>
      <c r="M682" s="994"/>
      <c r="N682" s="1098"/>
      <c r="O682" s="994"/>
      <c r="P682" s="994"/>
      <c r="Q682" s="994"/>
      <c r="R682" s="994"/>
      <c r="S682" s="994"/>
      <c r="T682" s="994"/>
      <c r="U682" s="994"/>
      <c r="V682" s="891"/>
      <c r="W682" s="994"/>
      <c r="X682" s="994"/>
      <c r="Y682" s="994"/>
    </row>
    <row r="683">
      <c r="A683" s="994"/>
      <c r="B683" s="1094"/>
      <c r="C683" s="1095"/>
      <c r="D683" s="994"/>
      <c r="E683" s="1096"/>
      <c r="F683" s="1096"/>
      <c r="G683" s="1096"/>
      <c r="H683" s="1096"/>
      <c r="I683" s="994"/>
      <c r="J683" s="994"/>
      <c r="K683" s="994"/>
      <c r="L683" s="1097"/>
      <c r="M683" s="994"/>
      <c r="N683" s="1098"/>
      <c r="O683" s="994"/>
      <c r="P683" s="994"/>
      <c r="Q683" s="994"/>
      <c r="R683" s="994"/>
      <c r="S683" s="994"/>
      <c r="T683" s="994"/>
      <c r="U683" s="994"/>
      <c r="V683" s="891"/>
      <c r="W683" s="994"/>
      <c r="X683" s="994"/>
      <c r="Y683" s="994"/>
    </row>
    <row r="684">
      <c r="A684" s="994"/>
      <c r="B684" s="1094"/>
      <c r="C684" s="1095"/>
      <c r="D684" s="994"/>
      <c r="E684" s="1096"/>
      <c r="F684" s="1096"/>
      <c r="G684" s="1096"/>
      <c r="H684" s="1096"/>
      <c r="I684" s="994"/>
      <c r="J684" s="994"/>
      <c r="K684" s="994"/>
      <c r="L684" s="1097"/>
      <c r="M684" s="994"/>
      <c r="N684" s="1098"/>
      <c r="O684" s="994"/>
      <c r="P684" s="994"/>
      <c r="Q684" s="994"/>
      <c r="R684" s="994"/>
      <c r="S684" s="994"/>
      <c r="T684" s="994"/>
      <c r="U684" s="994"/>
      <c r="V684" s="891"/>
      <c r="W684" s="994"/>
      <c r="X684" s="994"/>
      <c r="Y684" s="994"/>
    </row>
    <row r="685">
      <c r="A685" s="994"/>
      <c r="B685" s="1094"/>
      <c r="C685" s="1095"/>
      <c r="D685" s="994"/>
      <c r="E685" s="1096"/>
      <c r="F685" s="1096"/>
      <c r="G685" s="1096"/>
      <c r="H685" s="1096"/>
      <c r="I685" s="994"/>
      <c r="J685" s="994"/>
      <c r="K685" s="994"/>
      <c r="L685" s="1097"/>
      <c r="M685" s="994"/>
      <c r="N685" s="1098"/>
      <c r="O685" s="994"/>
      <c r="P685" s="994"/>
      <c r="Q685" s="994"/>
      <c r="R685" s="994"/>
      <c r="S685" s="994"/>
      <c r="T685" s="994"/>
      <c r="U685" s="994"/>
      <c r="V685" s="891"/>
      <c r="W685" s="994"/>
      <c r="X685" s="994"/>
      <c r="Y685" s="994"/>
    </row>
    <row r="686">
      <c r="A686" s="994"/>
      <c r="B686" s="1094"/>
      <c r="C686" s="1095"/>
      <c r="D686" s="994"/>
      <c r="E686" s="1096"/>
      <c r="F686" s="1096"/>
      <c r="G686" s="1096"/>
      <c r="H686" s="1096"/>
      <c r="I686" s="994"/>
      <c r="J686" s="994"/>
      <c r="K686" s="994"/>
      <c r="L686" s="1097"/>
      <c r="M686" s="994"/>
      <c r="N686" s="1098"/>
      <c r="O686" s="994"/>
      <c r="P686" s="994"/>
      <c r="Q686" s="994"/>
      <c r="R686" s="994"/>
      <c r="S686" s="994"/>
      <c r="T686" s="994"/>
      <c r="U686" s="994"/>
      <c r="V686" s="891"/>
      <c r="W686" s="994"/>
      <c r="X686" s="994"/>
      <c r="Y686" s="994"/>
    </row>
    <row r="687">
      <c r="A687" s="994"/>
      <c r="B687" s="1094"/>
      <c r="C687" s="1095"/>
      <c r="D687" s="994"/>
      <c r="E687" s="1096"/>
      <c r="F687" s="1096"/>
      <c r="G687" s="1096"/>
      <c r="H687" s="1096"/>
      <c r="I687" s="994"/>
      <c r="J687" s="994"/>
      <c r="K687" s="994"/>
      <c r="L687" s="1097"/>
      <c r="M687" s="994"/>
      <c r="N687" s="1098"/>
      <c r="O687" s="994"/>
      <c r="P687" s="994"/>
      <c r="Q687" s="994"/>
      <c r="R687" s="994"/>
      <c r="S687" s="994"/>
      <c r="T687" s="994"/>
      <c r="U687" s="994"/>
      <c r="V687" s="891"/>
      <c r="W687" s="994"/>
      <c r="X687" s="994"/>
      <c r="Y687" s="994"/>
    </row>
    <row r="688">
      <c r="A688" s="994"/>
      <c r="B688" s="1094"/>
      <c r="C688" s="1095"/>
      <c r="D688" s="994"/>
      <c r="E688" s="1096"/>
      <c r="F688" s="1096"/>
      <c r="G688" s="1096"/>
      <c r="H688" s="1096"/>
      <c r="I688" s="994"/>
      <c r="J688" s="994"/>
      <c r="K688" s="994"/>
      <c r="L688" s="1097"/>
      <c r="M688" s="994"/>
      <c r="N688" s="1098"/>
      <c r="O688" s="994"/>
      <c r="P688" s="994"/>
      <c r="Q688" s="994"/>
      <c r="R688" s="994"/>
      <c r="S688" s="994"/>
      <c r="T688" s="994"/>
      <c r="U688" s="994"/>
      <c r="V688" s="891"/>
      <c r="W688" s="994"/>
      <c r="X688" s="994"/>
      <c r="Y688" s="994"/>
    </row>
    <row r="689">
      <c r="A689" s="994"/>
      <c r="B689" s="1094"/>
      <c r="C689" s="1095"/>
      <c r="D689" s="994"/>
      <c r="E689" s="1096"/>
      <c r="F689" s="1096"/>
      <c r="G689" s="1096"/>
      <c r="H689" s="1096"/>
      <c r="I689" s="994"/>
      <c r="J689" s="994"/>
      <c r="K689" s="994"/>
      <c r="L689" s="1097"/>
      <c r="M689" s="994"/>
      <c r="N689" s="1098"/>
      <c r="O689" s="994"/>
      <c r="P689" s="994"/>
      <c r="Q689" s="994"/>
      <c r="R689" s="994"/>
      <c r="S689" s="994"/>
      <c r="T689" s="994"/>
      <c r="U689" s="994"/>
      <c r="V689" s="891"/>
      <c r="W689" s="994"/>
      <c r="X689" s="994"/>
      <c r="Y689" s="994"/>
    </row>
    <row r="690">
      <c r="A690" s="994"/>
      <c r="B690" s="1094"/>
      <c r="C690" s="1095"/>
      <c r="D690" s="994"/>
      <c r="E690" s="1096"/>
      <c r="F690" s="1096"/>
      <c r="G690" s="1096"/>
      <c r="H690" s="1096"/>
      <c r="I690" s="994"/>
      <c r="J690" s="994"/>
      <c r="K690" s="994"/>
      <c r="L690" s="1097"/>
      <c r="M690" s="994"/>
      <c r="N690" s="1098"/>
      <c r="O690" s="994"/>
      <c r="P690" s="994"/>
      <c r="Q690" s="994"/>
      <c r="R690" s="994"/>
      <c r="S690" s="994"/>
      <c r="T690" s="994"/>
      <c r="U690" s="994"/>
      <c r="V690" s="891"/>
      <c r="W690" s="994"/>
      <c r="X690" s="994"/>
      <c r="Y690" s="994"/>
    </row>
    <row r="691">
      <c r="A691" s="994"/>
      <c r="B691" s="1094"/>
      <c r="C691" s="1095"/>
      <c r="D691" s="994"/>
      <c r="E691" s="1096"/>
      <c r="F691" s="1096"/>
      <c r="G691" s="1096"/>
      <c r="H691" s="1096"/>
      <c r="I691" s="994"/>
      <c r="J691" s="994"/>
      <c r="K691" s="994"/>
      <c r="L691" s="1097"/>
      <c r="M691" s="994"/>
      <c r="N691" s="1098"/>
      <c r="O691" s="994"/>
      <c r="P691" s="994"/>
      <c r="Q691" s="994"/>
      <c r="R691" s="994"/>
      <c r="S691" s="994"/>
      <c r="T691" s="994"/>
      <c r="U691" s="994"/>
      <c r="V691" s="891"/>
      <c r="W691" s="994"/>
      <c r="X691" s="994"/>
      <c r="Y691" s="994"/>
    </row>
    <row r="692">
      <c r="A692" s="994"/>
      <c r="B692" s="1094"/>
      <c r="C692" s="1095"/>
      <c r="D692" s="994"/>
      <c r="E692" s="1096"/>
      <c r="F692" s="1096"/>
      <c r="G692" s="1096"/>
      <c r="H692" s="1096"/>
      <c r="I692" s="994"/>
      <c r="J692" s="994"/>
      <c r="K692" s="994"/>
      <c r="L692" s="1097"/>
      <c r="M692" s="994"/>
      <c r="N692" s="1098"/>
      <c r="O692" s="994"/>
      <c r="P692" s="994"/>
      <c r="Q692" s="994"/>
      <c r="R692" s="994"/>
      <c r="S692" s="994"/>
      <c r="T692" s="994"/>
      <c r="U692" s="994"/>
      <c r="V692" s="891"/>
      <c r="W692" s="994"/>
      <c r="X692" s="994"/>
      <c r="Y692" s="994"/>
    </row>
    <row r="693">
      <c r="A693" s="994"/>
      <c r="B693" s="1094"/>
      <c r="C693" s="1095"/>
      <c r="D693" s="994"/>
      <c r="E693" s="1096"/>
      <c r="F693" s="1096"/>
      <c r="G693" s="1096"/>
      <c r="H693" s="1096"/>
      <c r="I693" s="994"/>
      <c r="J693" s="994"/>
      <c r="K693" s="994"/>
      <c r="L693" s="1097"/>
      <c r="M693" s="994"/>
      <c r="N693" s="1098"/>
      <c r="O693" s="994"/>
      <c r="P693" s="994"/>
      <c r="Q693" s="994"/>
      <c r="R693" s="994"/>
      <c r="S693" s="994"/>
      <c r="T693" s="994"/>
      <c r="U693" s="994"/>
      <c r="V693" s="891"/>
      <c r="W693" s="994"/>
      <c r="X693" s="994"/>
      <c r="Y693" s="994"/>
    </row>
    <row r="694">
      <c r="A694" s="994"/>
      <c r="B694" s="1094"/>
      <c r="C694" s="1095"/>
      <c r="D694" s="994"/>
      <c r="E694" s="1096"/>
      <c r="F694" s="1096"/>
      <c r="G694" s="1096"/>
      <c r="H694" s="1096"/>
      <c r="I694" s="994"/>
      <c r="J694" s="994"/>
      <c r="K694" s="994"/>
      <c r="L694" s="1097"/>
      <c r="M694" s="994"/>
      <c r="N694" s="1098"/>
      <c r="O694" s="994"/>
      <c r="P694" s="994"/>
      <c r="Q694" s="994"/>
      <c r="R694" s="994"/>
      <c r="S694" s="994"/>
      <c r="T694" s="994"/>
      <c r="U694" s="994"/>
      <c r="V694" s="891"/>
      <c r="W694" s="994"/>
      <c r="X694" s="994"/>
      <c r="Y694" s="994"/>
    </row>
    <row r="695">
      <c r="A695" s="994"/>
      <c r="B695" s="1094"/>
      <c r="C695" s="1095"/>
      <c r="D695" s="994"/>
      <c r="E695" s="1096"/>
      <c r="F695" s="1096"/>
      <c r="G695" s="1096"/>
      <c r="H695" s="1096"/>
      <c r="I695" s="994"/>
      <c r="J695" s="994"/>
      <c r="K695" s="994"/>
      <c r="L695" s="1097"/>
      <c r="M695" s="994"/>
      <c r="N695" s="1098"/>
      <c r="O695" s="994"/>
      <c r="P695" s="994"/>
      <c r="Q695" s="994"/>
      <c r="R695" s="994"/>
      <c r="S695" s="994"/>
      <c r="T695" s="994"/>
      <c r="U695" s="994"/>
      <c r="V695" s="891"/>
      <c r="W695" s="994"/>
      <c r="X695" s="994"/>
      <c r="Y695" s="994"/>
    </row>
    <row r="696">
      <c r="A696" s="994"/>
      <c r="B696" s="1094"/>
      <c r="C696" s="1095"/>
      <c r="D696" s="994"/>
      <c r="E696" s="1096"/>
      <c r="F696" s="1096"/>
      <c r="G696" s="1096"/>
      <c r="H696" s="1096"/>
      <c r="I696" s="994"/>
      <c r="J696" s="994"/>
      <c r="K696" s="994"/>
      <c r="L696" s="1097"/>
      <c r="M696" s="994"/>
      <c r="N696" s="1098"/>
      <c r="O696" s="994"/>
      <c r="P696" s="994"/>
      <c r="Q696" s="994"/>
      <c r="R696" s="994"/>
      <c r="S696" s="994"/>
      <c r="T696" s="994"/>
      <c r="U696" s="994"/>
      <c r="V696" s="891"/>
      <c r="W696" s="994"/>
      <c r="X696" s="994"/>
      <c r="Y696" s="994"/>
    </row>
    <row r="697">
      <c r="A697" s="994"/>
      <c r="B697" s="1094"/>
      <c r="C697" s="1095"/>
      <c r="D697" s="994"/>
      <c r="E697" s="1096"/>
      <c r="F697" s="1096"/>
      <c r="G697" s="1096"/>
      <c r="H697" s="1096"/>
      <c r="I697" s="994"/>
      <c r="J697" s="994"/>
      <c r="K697" s="994"/>
      <c r="L697" s="1097"/>
      <c r="M697" s="994"/>
      <c r="N697" s="1098"/>
      <c r="O697" s="994"/>
      <c r="P697" s="994"/>
      <c r="Q697" s="994"/>
      <c r="R697" s="994"/>
      <c r="S697" s="994"/>
      <c r="T697" s="994"/>
      <c r="U697" s="994"/>
      <c r="V697" s="891"/>
      <c r="W697" s="994"/>
      <c r="X697" s="994"/>
      <c r="Y697" s="994"/>
    </row>
    <row r="698">
      <c r="A698" s="994"/>
      <c r="B698" s="1094"/>
      <c r="C698" s="1095"/>
      <c r="D698" s="994"/>
      <c r="E698" s="1096"/>
      <c r="F698" s="1096"/>
      <c r="G698" s="1096"/>
      <c r="H698" s="1096"/>
      <c r="I698" s="994"/>
      <c r="J698" s="994"/>
      <c r="K698" s="994"/>
      <c r="L698" s="1097"/>
      <c r="M698" s="994"/>
      <c r="N698" s="1098"/>
      <c r="O698" s="994"/>
      <c r="P698" s="994"/>
      <c r="Q698" s="994"/>
      <c r="R698" s="994"/>
      <c r="S698" s="994"/>
      <c r="T698" s="994"/>
      <c r="U698" s="994"/>
      <c r="V698" s="891"/>
      <c r="W698" s="994"/>
      <c r="X698" s="994"/>
      <c r="Y698" s="994"/>
    </row>
    <row r="699">
      <c r="A699" s="994"/>
      <c r="B699" s="1094"/>
      <c r="C699" s="1095"/>
      <c r="D699" s="994"/>
      <c r="E699" s="1096"/>
      <c r="F699" s="1096"/>
      <c r="G699" s="1096"/>
      <c r="H699" s="1096"/>
      <c r="I699" s="994"/>
      <c r="J699" s="994"/>
      <c r="K699" s="994"/>
      <c r="L699" s="1097"/>
      <c r="M699" s="994"/>
      <c r="N699" s="1098"/>
      <c r="O699" s="994"/>
      <c r="P699" s="994"/>
      <c r="Q699" s="994"/>
      <c r="R699" s="994"/>
      <c r="S699" s="994"/>
      <c r="T699" s="994"/>
      <c r="U699" s="994"/>
      <c r="V699" s="891"/>
      <c r="W699" s="994"/>
      <c r="X699" s="994"/>
      <c r="Y699" s="994"/>
    </row>
    <row r="700">
      <c r="A700" s="994"/>
      <c r="B700" s="1094"/>
      <c r="C700" s="1095"/>
      <c r="D700" s="994"/>
      <c r="E700" s="1096"/>
      <c r="F700" s="1096"/>
      <c r="G700" s="1096"/>
      <c r="H700" s="1096"/>
      <c r="I700" s="994"/>
      <c r="J700" s="994"/>
      <c r="K700" s="994"/>
      <c r="L700" s="1097"/>
      <c r="M700" s="994"/>
      <c r="N700" s="1098"/>
      <c r="O700" s="994"/>
      <c r="P700" s="994"/>
      <c r="Q700" s="994"/>
      <c r="R700" s="994"/>
      <c r="S700" s="994"/>
      <c r="T700" s="994"/>
      <c r="U700" s="994"/>
      <c r="V700" s="891"/>
      <c r="W700" s="994"/>
      <c r="X700" s="994"/>
      <c r="Y700" s="994"/>
    </row>
    <row r="701">
      <c r="A701" s="994"/>
      <c r="B701" s="1094"/>
      <c r="C701" s="1095"/>
      <c r="D701" s="994"/>
      <c r="E701" s="1096"/>
      <c r="F701" s="1096"/>
      <c r="G701" s="1096"/>
      <c r="H701" s="1096"/>
      <c r="I701" s="994"/>
      <c r="J701" s="994"/>
      <c r="K701" s="994"/>
      <c r="L701" s="1097"/>
      <c r="M701" s="994"/>
      <c r="N701" s="1098"/>
      <c r="O701" s="994"/>
      <c r="P701" s="994"/>
      <c r="Q701" s="994"/>
      <c r="R701" s="994"/>
      <c r="S701" s="994"/>
      <c r="T701" s="994"/>
      <c r="U701" s="994"/>
      <c r="V701" s="891"/>
      <c r="W701" s="994"/>
      <c r="X701" s="994"/>
      <c r="Y701" s="994"/>
    </row>
    <row r="702">
      <c r="A702" s="994"/>
      <c r="B702" s="1094"/>
      <c r="C702" s="1095"/>
      <c r="D702" s="994"/>
      <c r="E702" s="1096"/>
      <c r="F702" s="1096"/>
      <c r="G702" s="1096"/>
      <c r="H702" s="1096"/>
      <c r="I702" s="994"/>
      <c r="J702" s="994"/>
      <c r="K702" s="994"/>
      <c r="L702" s="1097"/>
      <c r="M702" s="994"/>
      <c r="N702" s="1098"/>
      <c r="O702" s="994"/>
      <c r="P702" s="994"/>
      <c r="Q702" s="994"/>
      <c r="R702" s="994"/>
      <c r="S702" s="994"/>
      <c r="T702" s="994"/>
      <c r="U702" s="994"/>
      <c r="V702" s="891"/>
      <c r="W702" s="994"/>
      <c r="X702" s="994"/>
      <c r="Y702" s="994"/>
    </row>
    <row r="703">
      <c r="A703" s="994"/>
      <c r="B703" s="1094"/>
      <c r="C703" s="1095"/>
      <c r="D703" s="994"/>
      <c r="E703" s="1096"/>
      <c r="F703" s="1096"/>
      <c r="G703" s="1096"/>
      <c r="H703" s="1096"/>
      <c r="I703" s="994"/>
      <c r="J703" s="994"/>
      <c r="K703" s="994"/>
      <c r="L703" s="1097"/>
      <c r="M703" s="994"/>
      <c r="N703" s="1098"/>
      <c r="O703" s="994"/>
      <c r="P703" s="994"/>
      <c r="Q703" s="994"/>
      <c r="R703" s="994"/>
      <c r="S703" s="994"/>
      <c r="T703" s="994"/>
      <c r="U703" s="994"/>
      <c r="V703" s="891"/>
      <c r="W703" s="994"/>
      <c r="X703" s="994"/>
      <c r="Y703" s="994"/>
    </row>
    <row r="704">
      <c r="A704" s="994"/>
      <c r="B704" s="1094"/>
      <c r="C704" s="1095"/>
      <c r="D704" s="994"/>
      <c r="E704" s="1096"/>
      <c r="F704" s="1096"/>
      <c r="G704" s="1096"/>
      <c r="H704" s="1096"/>
      <c r="I704" s="994"/>
      <c r="J704" s="994"/>
      <c r="K704" s="994"/>
      <c r="L704" s="1097"/>
      <c r="M704" s="994"/>
      <c r="N704" s="1098"/>
      <c r="O704" s="994"/>
      <c r="P704" s="994"/>
      <c r="Q704" s="994"/>
      <c r="R704" s="994"/>
      <c r="S704" s="994"/>
      <c r="T704" s="994"/>
      <c r="U704" s="994"/>
      <c r="V704" s="891"/>
      <c r="W704" s="994"/>
      <c r="X704" s="994"/>
      <c r="Y704" s="994"/>
    </row>
    <row r="705">
      <c r="A705" s="994"/>
      <c r="B705" s="1094"/>
      <c r="C705" s="1095"/>
      <c r="D705" s="994"/>
      <c r="E705" s="1096"/>
      <c r="F705" s="1096"/>
      <c r="G705" s="1096"/>
      <c r="H705" s="1096"/>
      <c r="I705" s="994"/>
      <c r="J705" s="994"/>
      <c r="K705" s="994"/>
      <c r="L705" s="1097"/>
      <c r="M705" s="994"/>
      <c r="N705" s="1098"/>
      <c r="O705" s="994"/>
      <c r="P705" s="994"/>
      <c r="Q705" s="994"/>
      <c r="R705" s="994"/>
      <c r="S705" s="994"/>
      <c r="T705" s="994"/>
      <c r="U705" s="994"/>
      <c r="V705" s="891"/>
      <c r="W705" s="994"/>
      <c r="X705" s="994"/>
      <c r="Y705" s="994"/>
    </row>
    <row r="706">
      <c r="A706" s="994"/>
      <c r="B706" s="1094"/>
      <c r="C706" s="1095"/>
      <c r="D706" s="994"/>
      <c r="E706" s="1096"/>
      <c r="F706" s="1096"/>
      <c r="G706" s="1096"/>
      <c r="H706" s="1096"/>
      <c r="I706" s="994"/>
      <c r="J706" s="994"/>
      <c r="K706" s="994"/>
      <c r="L706" s="1097"/>
      <c r="M706" s="994"/>
      <c r="N706" s="1098"/>
      <c r="O706" s="994"/>
      <c r="P706" s="994"/>
      <c r="Q706" s="994"/>
      <c r="R706" s="994"/>
      <c r="S706" s="994"/>
      <c r="T706" s="994"/>
      <c r="U706" s="994"/>
      <c r="V706" s="891"/>
      <c r="W706" s="994"/>
      <c r="X706" s="994"/>
      <c r="Y706" s="994"/>
    </row>
    <row r="707">
      <c r="A707" s="994"/>
      <c r="B707" s="1094"/>
      <c r="C707" s="1095"/>
      <c r="D707" s="994"/>
      <c r="E707" s="1096"/>
      <c r="F707" s="1096"/>
      <c r="G707" s="1096"/>
      <c r="H707" s="1096"/>
      <c r="I707" s="994"/>
      <c r="J707" s="994"/>
      <c r="K707" s="994"/>
      <c r="L707" s="1097"/>
      <c r="M707" s="994"/>
      <c r="N707" s="1098"/>
      <c r="O707" s="994"/>
      <c r="P707" s="994"/>
      <c r="Q707" s="994"/>
      <c r="R707" s="994"/>
      <c r="S707" s="994"/>
      <c r="T707" s="994"/>
      <c r="U707" s="994"/>
      <c r="V707" s="891"/>
      <c r="W707" s="994"/>
      <c r="X707" s="994"/>
      <c r="Y707" s="994"/>
    </row>
    <row r="708">
      <c r="A708" s="994"/>
      <c r="B708" s="1094"/>
      <c r="C708" s="1095"/>
      <c r="D708" s="994"/>
      <c r="E708" s="1096"/>
      <c r="F708" s="1096"/>
      <c r="G708" s="1096"/>
      <c r="H708" s="1096"/>
      <c r="I708" s="994"/>
      <c r="J708" s="994"/>
      <c r="K708" s="994"/>
      <c r="L708" s="1097"/>
      <c r="M708" s="994"/>
      <c r="N708" s="1098"/>
      <c r="O708" s="994"/>
      <c r="P708" s="994"/>
      <c r="Q708" s="994"/>
      <c r="R708" s="994"/>
      <c r="S708" s="994"/>
      <c r="T708" s="994"/>
      <c r="U708" s="994"/>
      <c r="V708" s="891"/>
      <c r="W708" s="994"/>
      <c r="X708" s="994"/>
      <c r="Y708" s="994"/>
    </row>
    <row r="709">
      <c r="A709" s="994"/>
      <c r="B709" s="1094"/>
      <c r="C709" s="1095"/>
      <c r="D709" s="994"/>
      <c r="E709" s="1096"/>
      <c r="F709" s="1096"/>
      <c r="G709" s="1096"/>
      <c r="H709" s="1096"/>
      <c r="I709" s="994"/>
      <c r="J709" s="994"/>
      <c r="K709" s="994"/>
      <c r="L709" s="1097"/>
      <c r="M709" s="994"/>
      <c r="N709" s="1098"/>
      <c r="O709" s="994"/>
      <c r="P709" s="994"/>
      <c r="Q709" s="994"/>
      <c r="R709" s="994"/>
      <c r="S709" s="994"/>
      <c r="T709" s="994"/>
      <c r="U709" s="994"/>
      <c r="V709" s="891"/>
      <c r="W709" s="994"/>
      <c r="X709" s="994"/>
      <c r="Y709" s="994"/>
    </row>
    <row r="710">
      <c r="A710" s="994"/>
      <c r="B710" s="1094"/>
      <c r="C710" s="1095"/>
      <c r="D710" s="994"/>
      <c r="E710" s="1096"/>
      <c r="F710" s="1096"/>
      <c r="G710" s="1096"/>
      <c r="H710" s="1096"/>
      <c r="I710" s="994"/>
      <c r="J710" s="994"/>
      <c r="K710" s="994"/>
      <c r="L710" s="1097"/>
      <c r="M710" s="994"/>
      <c r="N710" s="1098"/>
      <c r="O710" s="994"/>
      <c r="P710" s="994"/>
      <c r="Q710" s="994"/>
      <c r="R710" s="994"/>
      <c r="S710" s="994"/>
      <c r="T710" s="994"/>
      <c r="U710" s="994"/>
      <c r="V710" s="891"/>
      <c r="W710" s="994"/>
      <c r="X710" s="994"/>
      <c r="Y710" s="994"/>
    </row>
    <row r="711">
      <c r="A711" s="994"/>
      <c r="B711" s="1094"/>
      <c r="C711" s="1095"/>
      <c r="D711" s="994"/>
      <c r="E711" s="1096"/>
      <c r="F711" s="1096"/>
      <c r="G711" s="1096"/>
      <c r="H711" s="1096"/>
      <c r="I711" s="994"/>
      <c r="J711" s="994"/>
      <c r="K711" s="994"/>
      <c r="L711" s="1097"/>
      <c r="M711" s="994"/>
      <c r="N711" s="1098"/>
      <c r="O711" s="994"/>
      <c r="P711" s="994"/>
      <c r="Q711" s="994"/>
      <c r="R711" s="994"/>
      <c r="S711" s="994"/>
      <c r="T711" s="994"/>
      <c r="U711" s="994"/>
      <c r="V711" s="891"/>
      <c r="W711" s="994"/>
      <c r="X711" s="994"/>
      <c r="Y711" s="994"/>
    </row>
    <row r="712">
      <c r="A712" s="994"/>
      <c r="B712" s="1094"/>
      <c r="C712" s="1095"/>
      <c r="D712" s="994"/>
      <c r="E712" s="1096"/>
      <c r="F712" s="1096"/>
      <c r="G712" s="1096"/>
      <c r="H712" s="1096"/>
      <c r="I712" s="994"/>
      <c r="J712" s="994"/>
      <c r="K712" s="994"/>
      <c r="L712" s="1097"/>
      <c r="M712" s="994"/>
      <c r="N712" s="1098"/>
      <c r="O712" s="994"/>
      <c r="P712" s="994"/>
      <c r="Q712" s="994"/>
      <c r="R712" s="994"/>
      <c r="S712" s="994"/>
      <c r="T712" s="994"/>
      <c r="U712" s="994"/>
      <c r="V712" s="891"/>
      <c r="W712" s="994"/>
      <c r="X712" s="994"/>
      <c r="Y712" s="994"/>
    </row>
    <row r="713">
      <c r="A713" s="994"/>
      <c r="B713" s="1094"/>
      <c r="C713" s="1095"/>
      <c r="D713" s="994"/>
      <c r="E713" s="1096"/>
      <c r="F713" s="1096"/>
      <c r="G713" s="1096"/>
      <c r="H713" s="1096"/>
      <c r="I713" s="994"/>
      <c r="J713" s="994"/>
      <c r="K713" s="994"/>
      <c r="L713" s="1097"/>
      <c r="M713" s="994"/>
      <c r="N713" s="1098"/>
      <c r="O713" s="994"/>
      <c r="P713" s="994"/>
      <c r="Q713" s="994"/>
      <c r="R713" s="994"/>
      <c r="S713" s="994"/>
      <c r="T713" s="994"/>
      <c r="U713" s="994"/>
      <c r="V713" s="891"/>
      <c r="W713" s="994"/>
      <c r="X713" s="994"/>
      <c r="Y713" s="994"/>
    </row>
    <row r="714">
      <c r="A714" s="994"/>
      <c r="B714" s="1094"/>
      <c r="C714" s="1095"/>
      <c r="D714" s="994"/>
      <c r="E714" s="1096"/>
      <c r="F714" s="1096"/>
      <c r="G714" s="1096"/>
      <c r="H714" s="1096"/>
      <c r="I714" s="994"/>
      <c r="J714" s="994"/>
      <c r="K714" s="994"/>
      <c r="L714" s="1097"/>
      <c r="M714" s="994"/>
      <c r="N714" s="1098"/>
      <c r="O714" s="994"/>
      <c r="P714" s="994"/>
      <c r="Q714" s="994"/>
      <c r="R714" s="994"/>
      <c r="S714" s="994"/>
      <c r="T714" s="994"/>
      <c r="U714" s="994"/>
      <c r="V714" s="891"/>
      <c r="W714" s="994"/>
      <c r="X714" s="994"/>
      <c r="Y714" s="994"/>
    </row>
    <row r="715">
      <c r="A715" s="994"/>
      <c r="B715" s="1094"/>
      <c r="C715" s="1095"/>
      <c r="D715" s="994"/>
      <c r="E715" s="1096"/>
      <c r="F715" s="1096"/>
      <c r="G715" s="1096"/>
      <c r="H715" s="1096"/>
      <c r="I715" s="994"/>
      <c r="J715" s="994"/>
      <c r="K715" s="994"/>
      <c r="L715" s="1097"/>
      <c r="M715" s="994"/>
      <c r="N715" s="1098"/>
      <c r="O715" s="994"/>
      <c r="P715" s="994"/>
      <c r="Q715" s="994"/>
      <c r="R715" s="994"/>
      <c r="S715" s="994"/>
      <c r="T715" s="994"/>
      <c r="U715" s="994"/>
      <c r="V715" s="891"/>
      <c r="W715" s="994"/>
      <c r="X715" s="994"/>
      <c r="Y715" s="994"/>
    </row>
    <row r="716">
      <c r="A716" s="994"/>
      <c r="B716" s="1094"/>
      <c r="C716" s="1095"/>
      <c r="D716" s="994"/>
      <c r="E716" s="1096"/>
      <c r="F716" s="1096"/>
      <c r="G716" s="1096"/>
      <c r="H716" s="1096"/>
      <c r="I716" s="994"/>
      <c r="J716" s="994"/>
      <c r="K716" s="994"/>
      <c r="L716" s="1097"/>
      <c r="M716" s="994"/>
      <c r="N716" s="1098"/>
      <c r="O716" s="994"/>
      <c r="P716" s="994"/>
      <c r="Q716" s="994"/>
      <c r="R716" s="994"/>
      <c r="S716" s="994"/>
      <c r="T716" s="994"/>
      <c r="U716" s="994"/>
      <c r="V716" s="891"/>
      <c r="W716" s="994"/>
      <c r="X716" s="994"/>
      <c r="Y716" s="994"/>
    </row>
    <row r="717">
      <c r="A717" s="994"/>
      <c r="B717" s="1094"/>
      <c r="C717" s="1095"/>
      <c r="D717" s="994"/>
      <c r="E717" s="1096"/>
      <c r="F717" s="1096"/>
      <c r="G717" s="1096"/>
      <c r="H717" s="1096"/>
      <c r="I717" s="994"/>
      <c r="J717" s="994"/>
      <c r="K717" s="994"/>
      <c r="L717" s="1097"/>
      <c r="M717" s="994"/>
      <c r="N717" s="1098"/>
      <c r="O717" s="994"/>
      <c r="P717" s="994"/>
      <c r="Q717" s="994"/>
      <c r="R717" s="994"/>
      <c r="S717" s="994"/>
      <c r="T717" s="994"/>
      <c r="U717" s="994"/>
      <c r="V717" s="891"/>
      <c r="W717" s="994"/>
      <c r="X717" s="994"/>
      <c r="Y717" s="994"/>
    </row>
    <row r="718">
      <c r="A718" s="994"/>
      <c r="B718" s="1094"/>
      <c r="C718" s="1095"/>
      <c r="D718" s="994"/>
      <c r="E718" s="1096"/>
      <c r="F718" s="1096"/>
      <c r="G718" s="1096"/>
      <c r="H718" s="1096"/>
      <c r="I718" s="994"/>
      <c r="J718" s="994"/>
      <c r="K718" s="994"/>
      <c r="L718" s="1097"/>
      <c r="M718" s="994"/>
      <c r="N718" s="1098"/>
      <c r="O718" s="994"/>
      <c r="P718" s="994"/>
      <c r="Q718" s="994"/>
      <c r="R718" s="994"/>
      <c r="S718" s="994"/>
      <c r="T718" s="994"/>
      <c r="U718" s="994"/>
      <c r="V718" s="891"/>
      <c r="W718" s="994"/>
      <c r="X718" s="994"/>
      <c r="Y718" s="994"/>
    </row>
    <row r="719">
      <c r="A719" s="994"/>
      <c r="B719" s="1094"/>
      <c r="C719" s="1095"/>
      <c r="D719" s="994"/>
      <c r="E719" s="1096"/>
      <c r="F719" s="1096"/>
      <c r="G719" s="1096"/>
      <c r="H719" s="1096"/>
      <c r="I719" s="994"/>
      <c r="J719" s="994"/>
      <c r="K719" s="994"/>
      <c r="L719" s="1097"/>
      <c r="M719" s="994"/>
      <c r="N719" s="1098"/>
      <c r="O719" s="994"/>
      <c r="P719" s="994"/>
      <c r="Q719" s="994"/>
      <c r="R719" s="994"/>
      <c r="S719" s="994"/>
      <c r="T719" s="994"/>
      <c r="U719" s="994"/>
      <c r="V719" s="891"/>
      <c r="W719" s="994"/>
      <c r="X719" s="994"/>
      <c r="Y719" s="994"/>
    </row>
    <row r="720">
      <c r="A720" s="994"/>
      <c r="B720" s="1094"/>
      <c r="C720" s="1095"/>
      <c r="D720" s="994"/>
      <c r="E720" s="1096"/>
      <c r="F720" s="1096"/>
      <c r="G720" s="1096"/>
      <c r="H720" s="1096"/>
      <c r="I720" s="994"/>
      <c r="J720" s="994"/>
      <c r="K720" s="994"/>
      <c r="L720" s="1097"/>
      <c r="M720" s="994"/>
      <c r="N720" s="1098"/>
      <c r="O720" s="994"/>
      <c r="P720" s="994"/>
      <c r="Q720" s="994"/>
      <c r="R720" s="994"/>
      <c r="S720" s="994"/>
      <c r="T720" s="994"/>
      <c r="U720" s="994"/>
      <c r="V720" s="891"/>
      <c r="W720" s="994"/>
      <c r="X720" s="994"/>
      <c r="Y720" s="994"/>
    </row>
    <row r="721">
      <c r="A721" s="994"/>
      <c r="B721" s="1094"/>
      <c r="C721" s="1095"/>
      <c r="D721" s="994"/>
      <c r="E721" s="1096"/>
      <c r="F721" s="1096"/>
      <c r="G721" s="1096"/>
      <c r="H721" s="1096"/>
      <c r="I721" s="994"/>
      <c r="J721" s="994"/>
      <c r="K721" s="994"/>
      <c r="L721" s="1097"/>
      <c r="M721" s="994"/>
      <c r="N721" s="1098"/>
      <c r="O721" s="994"/>
      <c r="P721" s="994"/>
      <c r="Q721" s="994"/>
      <c r="R721" s="994"/>
      <c r="S721" s="994"/>
      <c r="T721" s="994"/>
      <c r="U721" s="994"/>
      <c r="V721" s="891"/>
      <c r="W721" s="994"/>
      <c r="X721" s="994"/>
      <c r="Y721" s="994"/>
    </row>
    <row r="722">
      <c r="A722" s="994"/>
      <c r="B722" s="1094"/>
      <c r="C722" s="1095"/>
      <c r="D722" s="994"/>
      <c r="E722" s="1096"/>
      <c r="F722" s="1096"/>
      <c r="G722" s="1096"/>
      <c r="H722" s="1096"/>
      <c r="I722" s="994"/>
      <c r="J722" s="994"/>
      <c r="K722" s="994"/>
      <c r="L722" s="1097"/>
      <c r="M722" s="994"/>
      <c r="N722" s="1098"/>
      <c r="O722" s="994"/>
      <c r="P722" s="994"/>
      <c r="Q722" s="994"/>
      <c r="R722" s="994"/>
      <c r="S722" s="994"/>
      <c r="T722" s="994"/>
      <c r="U722" s="994"/>
      <c r="V722" s="891"/>
      <c r="W722" s="994"/>
      <c r="X722" s="994"/>
      <c r="Y722" s="994"/>
    </row>
    <row r="723">
      <c r="A723" s="994"/>
      <c r="B723" s="1094"/>
      <c r="C723" s="1095"/>
      <c r="D723" s="994"/>
      <c r="E723" s="1096"/>
      <c r="F723" s="1096"/>
      <c r="G723" s="1096"/>
      <c r="H723" s="1096"/>
      <c r="I723" s="994"/>
      <c r="J723" s="994"/>
      <c r="K723" s="994"/>
      <c r="L723" s="1097"/>
      <c r="M723" s="994"/>
      <c r="N723" s="1098"/>
      <c r="O723" s="994"/>
      <c r="P723" s="994"/>
      <c r="Q723" s="994"/>
      <c r="R723" s="994"/>
      <c r="S723" s="994"/>
      <c r="T723" s="994"/>
      <c r="U723" s="994"/>
      <c r="V723" s="891"/>
      <c r="W723" s="994"/>
      <c r="X723" s="994"/>
      <c r="Y723" s="994"/>
    </row>
    <row r="724">
      <c r="A724" s="994"/>
      <c r="B724" s="1094"/>
      <c r="C724" s="1095"/>
      <c r="D724" s="994"/>
      <c r="E724" s="1096"/>
      <c r="F724" s="1096"/>
      <c r="G724" s="1096"/>
      <c r="H724" s="1096"/>
      <c r="I724" s="994"/>
      <c r="J724" s="994"/>
      <c r="K724" s="994"/>
      <c r="L724" s="1097"/>
      <c r="M724" s="994"/>
      <c r="N724" s="1098"/>
      <c r="O724" s="994"/>
      <c r="P724" s="994"/>
      <c r="Q724" s="994"/>
      <c r="R724" s="994"/>
      <c r="S724" s="994"/>
      <c r="T724" s="994"/>
      <c r="U724" s="994"/>
      <c r="V724" s="891"/>
      <c r="W724" s="994"/>
      <c r="X724" s="994"/>
      <c r="Y724" s="994"/>
    </row>
    <row r="725">
      <c r="A725" s="994"/>
      <c r="B725" s="1094"/>
      <c r="C725" s="1095"/>
      <c r="D725" s="994"/>
      <c r="E725" s="1096"/>
      <c r="F725" s="1096"/>
      <c r="G725" s="1096"/>
      <c r="H725" s="1096"/>
      <c r="I725" s="994"/>
      <c r="J725" s="994"/>
      <c r="K725" s="994"/>
      <c r="L725" s="1097"/>
      <c r="M725" s="994"/>
      <c r="N725" s="1098"/>
      <c r="O725" s="994"/>
      <c r="P725" s="994"/>
      <c r="Q725" s="994"/>
      <c r="R725" s="994"/>
      <c r="S725" s="994"/>
      <c r="T725" s="994"/>
      <c r="U725" s="994"/>
      <c r="V725" s="891"/>
      <c r="W725" s="994"/>
      <c r="X725" s="994"/>
      <c r="Y725" s="994"/>
    </row>
    <row r="726">
      <c r="A726" s="994"/>
      <c r="B726" s="1094"/>
      <c r="C726" s="1095"/>
      <c r="D726" s="994"/>
      <c r="E726" s="1096"/>
      <c r="F726" s="1096"/>
      <c r="G726" s="1096"/>
      <c r="H726" s="1096"/>
      <c r="I726" s="994"/>
      <c r="J726" s="994"/>
      <c r="K726" s="994"/>
      <c r="L726" s="1097"/>
      <c r="M726" s="994"/>
      <c r="N726" s="1098"/>
      <c r="O726" s="994"/>
      <c r="P726" s="994"/>
      <c r="Q726" s="994"/>
      <c r="R726" s="994"/>
      <c r="S726" s="994"/>
      <c r="T726" s="994"/>
      <c r="U726" s="994"/>
      <c r="V726" s="891"/>
      <c r="W726" s="994"/>
      <c r="X726" s="994"/>
      <c r="Y726" s="994"/>
    </row>
    <row r="727">
      <c r="A727" s="994"/>
      <c r="B727" s="1094"/>
      <c r="C727" s="1095"/>
      <c r="D727" s="994"/>
      <c r="E727" s="1096"/>
      <c r="F727" s="1096"/>
      <c r="G727" s="1096"/>
      <c r="H727" s="1096"/>
      <c r="I727" s="994"/>
      <c r="J727" s="994"/>
      <c r="K727" s="994"/>
      <c r="L727" s="1097"/>
      <c r="M727" s="994"/>
      <c r="N727" s="1098"/>
      <c r="O727" s="994"/>
      <c r="P727" s="994"/>
      <c r="Q727" s="994"/>
      <c r="R727" s="994"/>
      <c r="S727" s="994"/>
      <c r="T727" s="994"/>
      <c r="U727" s="994"/>
      <c r="V727" s="891"/>
      <c r="W727" s="994"/>
      <c r="X727" s="994"/>
      <c r="Y727" s="994"/>
    </row>
    <row r="728">
      <c r="A728" s="994"/>
      <c r="B728" s="1094"/>
      <c r="C728" s="1095"/>
      <c r="D728" s="994"/>
      <c r="E728" s="1096"/>
      <c r="F728" s="1096"/>
      <c r="G728" s="1096"/>
      <c r="H728" s="1096"/>
      <c r="I728" s="994"/>
      <c r="J728" s="994"/>
      <c r="K728" s="994"/>
      <c r="L728" s="1097"/>
      <c r="M728" s="994"/>
      <c r="N728" s="1098"/>
      <c r="O728" s="994"/>
      <c r="P728" s="994"/>
      <c r="Q728" s="994"/>
      <c r="R728" s="994"/>
      <c r="S728" s="994"/>
      <c r="T728" s="994"/>
      <c r="U728" s="994"/>
      <c r="V728" s="891"/>
      <c r="W728" s="994"/>
      <c r="X728" s="994"/>
      <c r="Y728" s="994"/>
    </row>
    <row r="729">
      <c r="A729" s="994"/>
      <c r="B729" s="1094"/>
      <c r="C729" s="1095"/>
      <c r="D729" s="994"/>
      <c r="E729" s="1096"/>
      <c r="F729" s="1096"/>
      <c r="G729" s="1096"/>
      <c r="H729" s="1096"/>
      <c r="I729" s="994"/>
      <c r="J729" s="994"/>
      <c r="K729" s="994"/>
      <c r="L729" s="1097"/>
      <c r="M729" s="994"/>
      <c r="N729" s="1098"/>
      <c r="O729" s="994"/>
      <c r="P729" s="994"/>
      <c r="Q729" s="994"/>
      <c r="R729" s="994"/>
      <c r="S729" s="994"/>
      <c r="T729" s="994"/>
      <c r="U729" s="994"/>
      <c r="V729" s="891"/>
      <c r="W729" s="994"/>
      <c r="X729" s="994"/>
      <c r="Y729" s="994"/>
    </row>
    <row r="730">
      <c r="A730" s="994"/>
      <c r="B730" s="1094"/>
      <c r="C730" s="1095"/>
      <c r="D730" s="994"/>
      <c r="E730" s="1096"/>
      <c r="F730" s="1096"/>
      <c r="G730" s="1096"/>
      <c r="H730" s="1096"/>
      <c r="I730" s="994"/>
      <c r="J730" s="994"/>
      <c r="K730" s="994"/>
      <c r="L730" s="1097"/>
      <c r="M730" s="994"/>
      <c r="N730" s="1098"/>
      <c r="O730" s="994"/>
      <c r="P730" s="994"/>
      <c r="Q730" s="994"/>
      <c r="R730" s="994"/>
      <c r="S730" s="994"/>
      <c r="T730" s="994"/>
      <c r="U730" s="994"/>
      <c r="V730" s="891"/>
      <c r="W730" s="994"/>
      <c r="X730" s="994"/>
      <c r="Y730" s="994"/>
    </row>
    <row r="731">
      <c r="A731" s="994"/>
      <c r="B731" s="1094"/>
      <c r="C731" s="1095"/>
      <c r="D731" s="994"/>
      <c r="E731" s="1096"/>
      <c r="F731" s="1096"/>
      <c r="G731" s="1096"/>
      <c r="H731" s="1096"/>
      <c r="I731" s="994"/>
      <c r="J731" s="994"/>
      <c r="K731" s="994"/>
      <c r="L731" s="1097"/>
      <c r="M731" s="994"/>
      <c r="N731" s="1098"/>
      <c r="O731" s="994"/>
      <c r="P731" s="994"/>
      <c r="Q731" s="994"/>
      <c r="R731" s="994"/>
      <c r="S731" s="994"/>
      <c r="T731" s="994"/>
      <c r="U731" s="994"/>
      <c r="V731" s="891"/>
      <c r="W731" s="994"/>
      <c r="X731" s="994"/>
      <c r="Y731" s="994"/>
    </row>
    <row r="732">
      <c r="A732" s="994"/>
      <c r="B732" s="1094"/>
      <c r="C732" s="1095"/>
      <c r="D732" s="994"/>
      <c r="E732" s="1096"/>
      <c r="F732" s="1096"/>
      <c r="G732" s="1096"/>
      <c r="H732" s="1096"/>
      <c r="I732" s="994"/>
      <c r="J732" s="994"/>
      <c r="K732" s="994"/>
      <c r="L732" s="1097"/>
      <c r="M732" s="994"/>
      <c r="N732" s="1098"/>
      <c r="O732" s="994"/>
      <c r="P732" s="994"/>
      <c r="Q732" s="994"/>
      <c r="R732" s="994"/>
      <c r="S732" s="994"/>
      <c r="T732" s="994"/>
      <c r="U732" s="994"/>
      <c r="V732" s="891"/>
      <c r="W732" s="994"/>
      <c r="X732" s="994"/>
      <c r="Y732" s="994"/>
    </row>
    <row r="733">
      <c r="A733" s="994"/>
      <c r="B733" s="1094"/>
      <c r="C733" s="1095"/>
      <c r="D733" s="994"/>
      <c r="E733" s="1096"/>
      <c r="F733" s="1096"/>
      <c r="G733" s="1096"/>
      <c r="H733" s="1096"/>
      <c r="I733" s="994"/>
      <c r="J733" s="994"/>
      <c r="K733" s="994"/>
      <c r="L733" s="1097"/>
      <c r="M733" s="994"/>
      <c r="N733" s="1098"/>
      <c r="O733" s="994"/>
      <c r="P733" s="994"/>
      <c r="Q733" s="994"/>
      <c r="R733" s="994"/>
      <c r="S733" s="994"/>
      <c r="T733" s="994"/>
      <c r="U733" s="994"/>
      <c r="V733" s="891"/>
      <c r="W733" s="994"/>
      <c r="X733" s="994"/>
      <c r="Y733" s="994"/>
    </row>
    <row r="734">
      <c r="A734" s="994"/>
      <c r="B734" s="1094"/>
      <c r="C734" s="1095"/>
      <c r="D734" s="994"/>
      <c r="E734" s="1096"/>
      <c r="F734" s="1096"/>
      <c r="G734" s="1096"/>
      <c r="H734" s="1096"/>
      <c r="I734" s="994"/>
      <c r="J734" s="994"/>
      <c r="K734" s="994"/>
      <c r="L734" s="1097"/>
      <c r="M734" s="994"/>
      <c r="N734" s="1098"/>
      <c r="O734" s="994"/>
      <c r="P734" s="994"/>
      <c r="Q734" s="994"/>
      <c r="R734" s="994"/>
      <c r="S734" s="994"/>
      <c r="T734" s="994"/>
      <c r="U734" s="994"/>
      <c r="V734" s="891"/>
      <c r="W734" s="994"/>
      <c r="X734" s="994"/>
      <c r="Y734" s="994"/>
    </row>
    <row r="735">
      <c r="A735" s="994"/>
      <c r="B735" s="1094"/>
      <c r="C735" s="1095"/>
      <c r="D735" s="994"/>
      <c r="E735" s="1096"/>
      <c r="F735" s="1096"/>
      <c r="G735" s="1096"/>
      <c r="H735" s="1096"/>
      <c r="I735" s="994"/>
      <c r="J735" s="994"/>
      <c r="K735" s="994"/>
      <c r="L735" s="1097"/>
      <c r="M735" s="994"/>
      <c r="N735" s="1098"/>
      <c r="O735" s="994"/>
      <c r="P735" s="994"/>
      <c r="Q735" s="994"/>
      <c r="R735" s="994"/>
      <c r="S735" s="994"/>
      <c r="T735" s="994"/>
      <c r="U735" s="994"/>
      <c r="V735" s="891"/>
      <c r="W735" s="994"/>
      <c r="X735" s="994"/>
      <c r="Y735" s="994"/>
    </row>
    <row r="736">
      <c r="A736" s="994"/>
      <c r="B736" s="1094"/>
      <c r="C736" s="1095"/>
      <c r="D736" s="994"/>
      <c r="E736" s="1096"/>
      <c r="F736" s="1096"/>
      <c r="G736" s="1096"/>
      <c r="H736" s="1096"/>
      <c r="I736" s="994"/>
      <c r="J736" s="994"/>
      <c r="K736" s="994"/>
      <c r="L736" s="1097"/>
      <c r="M736" s="994"/>
      <c r="N736" s="1098"/>
      <c r="O736" s="994"/>
      <c r="P736" s="994"/>
      <c r="Q736" s="994"/>
      <c r="R736" s="994"/>
      <c r="S736" s="994"/>
      <c r="T736" s="994"/>
      <c r="U736" s="994"/>
      <c r="V736" s="891"/>
      <c r="W736" s="994"/>
      <c r="X736" s="994"/>
      <c r="Y736" s="994"/>
    </row>
    <row r="737">
      <c r="A737" s="994"/>
      <c r="B737" s="1094"/>
      <c r="C737" s="1095"/>
      <c r="D737" s="994"/>
      <c r="E737" s="1096"/>
      <c r="F737" s="1096"/>
      <c r="G737" s="1096"/>
      <c r="H737" s="1096"/>
      <c r="I737" s="994"/>
      <c r="J737" s="994"/>
      <c r="K737" s="994"/>
      <c r="L737" s="1097"/>
      <c r="M737" s="994"/>
      <c r="N737" s="1098"/>
      <c r="O737" s="994"/>
      <c r="P737" s="994"/>
      <c r="Q737" s="994"/>
      <c r="R737" s="994"/>
      <c r="S737" s="994"/>
      <c r="T737" s="994"/>
      <c r="U737" s="994"/>
      <c r="V737" s="891"/>
      <c r="W737" s="994"/>
      <c r="X737" s="994"/>
      <c r="Y737" s="994"/>
    </row>
    <row r="738">
      <c r="A738" s="994"/>
      <c r="B738" s="1094"/>
      <c r="C738" s="1095"/>
      <c r="D738" s="994"/>
      <c r="E738" s="1096"/>
      <c r="F738" s="1096"/>
      <c r="G738" s="1096"/>
      <c r="H738" s="1096"/>
      <c r="I738" s="994"/>
      <c r="J738" s="994"/>
      <c r="K738" s="994"/>
      <c r="L738" s="1097"/>
      <c r="M738" s="994"/>
      <c r="N738" s="1098"/>
      <c r="O738" s="994"/>
      <c r="P738" s="994"/>
      <c r="Q738" s="994"/>
      <c r="R738" s="994"/>
      <c r="S738" s="994"/>
      <c r="T738" s="994"/>
      <c r="U738" s="994"/>
      <c r="V738" s="891"/>
      <c r="W738" s="994"/>
      <c r="X738" s="994"/>
      <c r="Y738" s="994"/>
    </row>
    <row r="739">
      <c r="A739" s="994"/>
      <c r="B739" s="1094"/>
      <c r="C739" s="1095"/>
      <c r="D739" s="994"/>
      <c r="E739" s="1096"/>
      <c r="F739" s="1096"/>
      <c r="G739" s="1096"/>
      <c r="H739" s="1096"/>
      <c r="I739" s="994"/>
      <c r="J739" s="994"/>
      <c r="K739" s="994"/>
      <c r="L739" s="1097"/>
      <c r="M739" s="994"/>
      <c r="N739" s="1098"/>
      <c r="O739" s="994"/>
      <c r="P739" s="994"/>
      <c r="Q739" s="994"/>
      <c r="R739" s="994"/>
      <c r="S739" s="994"/>
      <c r="T739" s="994"/>
      <c r="U739" s="994"/>
      <c r="V739" s="891"/>
      <c r="W739" s="994"/>
      <c r="X739" s="994"/>
      <c r="Y739" s="994"/>
    </row>
    <row r="740">
      <c r="A740" s="994"/>
      <c r="B740" s="1094"/>
      <c r="C740" s="1095"/>
      <c r="D740" s="994"/>
      <c r="E740" s="1096"/>
      <c r="F740" s="1096"/>
      <c r="G740" s="1096"/>
      <c r="H740" s="1096"/>
      <c r="I740" s="994"/>
      <c r="J740" s="994"/>
      <c r="K740" s="994"/>
      <c r="L740" s="1097"/>
      <c r="M740" s="994"/>
      <c r="N740" s="1098"/>
      <c r="O740" s="994"/>
      <c r="P740" s="994"/>
      <c r="Q740" s="994"/>
      <c r="R740" s="994"/>
      <c r="S740" s="994"/>
      <c r="T740" s="994"/>
      <c r="U740" s="994"/>
      <c r="V740" s="891"/>
      <c r="W740" s="994"/>
      <c r="X740" s="994"/>
      <c r="Y740" s="994"/>
    </row>
    <row r="741">
      <c r="A741" s="994"/>
      <c r="B741" s="1094"/>
      <c r="C741" s="1095"/>
      <c r="D741" s="994"/>
      <c r="E741" s="1096"/>
      <c r="F741" s="1096"/>
      <c r="G741" s="1096"/>
      <c r="H741" s="1096"/>
      <c r="I741" s="994"/>
      <c r="J741" s="994"/>
      <c r="K741" s="994"/>
      <c r="L741" s="1097"/>
      <c r="M741" s="994"/>
      <c r="N741" s="1098"/>
      <c r="O741" s="994"/>
      <c r="P741" s="994"/>
      <c r="Q741" s="994"/>
      <c r="R741" s="994"/>
      <c r="S741" s="994"/>
      <c r="T741" s="994"/>
      <c r="U741" s="994"/>
      <c r="V741" s="891"/>
      <c r="W741" s="994"/>
      <c r="X741" s="994"/>
      <c r="Y741" s="994"/>
    </row>
    <row r="742">
      <c r="A742" s="994"/>
      <c r="B742" s="1094"/>
      <c r="C742" s="1095"/>
      <c r="D742" s="994"/>
      <c r="E742" s="1096"/>
      <c r="F742" s="1096"/>
      <c r="G742" s="1096"/>
      <c r="H742" s="1096"/>
      <c r="I742" s="994"/>
      <c r="J742" s="994"/>
      <c r="K742" s="994"/>
      <c r="L742" s="1097"/>
      <c r="M742" s="994"/>
      <c r="N742" s="1098"/>
      <c r="O742" s="994"/>
      <c r="P742" s="994"/>
      <c r="Q742" s="994"/>
      <c r="R742" s="994"/>
      <c r="S742" s="994"/>
      <c r="T742" s="994"/>
      <c r="U742" s="994"/>
      <c r="V742" s="891"/>
      <c r="W742" s="994"/>
      <c r="X742" s="994"/>
      <c r="Y742" s="994"/>
    </row>
    <row r="743">
      <c r="A743" s="994"/>
      <c r="B743" s="1094"/>
      <c r="C743" s="1095"/>
      <c r="D743" s="994"/>
      <c r="E743" s="1096"/>
      <c r="F743" s="1096"/>
      <c r="G743" s="1096"/>
      <c r="H743" s="1096"/>
      <c r="I743" s="994"/>
      <c r="J743" s="994"/>
      <c r="K743" s="994"/>
      <c r="L743" s="1097"/>
      <c r="M743" s="994"/>
      <c r="N743" s="1098"/>
      <c r="O743" s="994"/>
      <c r="P743" s="994"/>
      <c r="Q743" s="994"/>
      <c r="R743" s="994"/>
      <c r="S743" s="994"/>
      <c r="T743" s="994"/>
      <c r="U743" s="994"/>
      <c r="V743" s="891"/>
      <c r="W743" s="994"/>
      <c r="X743" s="994"/>
      <c r="Y743" s="994"/>
    </row>
    <row r="744">
      <c r="A744" s="994"/>
      <c r="B744" s="1094"/>
      <c r="C744" s="1095"/>
      <c r="D744" s="994"/>
      <c r="E744" s="1096"/>
      <c r="F744" s="1096"/>
      <c r="G744" s="1096"/>
      <c r="H744" s="1096"/>
      <c r="I744" s="994"/>
      <c r="J744" s="994"/>
      <c r="K744" s="994"/>
      <c r="L744" s="1097"/>
      <c r="M744" s="994"/>
      <c r="N744" s="1098"/>
      <c r="O744" s="994"/>
      <c r="P744" s="994"/>
      <c r="Q744" s="994"/>
      <c r="R744" s="994"/>
      <c r="S744" s="994"/>
      <c r="T744" s="994"/>
      <c r="U744" s="994"/>
      <c r="V744" s="891"/>
      <c r="W744" s="994"/>
      <c r="X744" s="994"/>
      <c r="Y744" s="994"/>
    </row>
    <row r="745">
      <c r="A745" s="994"/>
      <c r="B745" s="1094"/>
      <c r="C745" s="1095"/>
      <c r="D745" s="994"/>
      <c r="E745" s="1096"/>
      <c r="F745" s="1096"/>
      <c r="G745" s="1096"/>
      <c r="H745" s="1096"/>
      <c r="I745" s="994"/>
      <c r="J745" s="994"/>
      <c r="K745" s="994"/>
      <c r="L745" s="1097"/>
      <c r="M745" s="994"/>
      <c r="N745" s="1098"/>
      <c r="O745" s="994"/>
      <c r="P745" s="994"/>
      <c r="Q745" s="994"/>
      <c r="R745" s="994"/>
      <c r="S745" s="994"/>
      <c r="T745" s="994"/>
      <c r="U745" s="994"/>
      <c r="V745" s="891"/>
      <c r="W745" s="994"/>
      <c r="X745" s="994"/>
      <c r="Y745" s="994"/>
    </row>
    <row r="746">
      <c r="A746" s="994"/>
      <c r="B746" s="1094"/>
      <c r="C746" s="1095"/>
      <c r="D746" s="994"/>
      <c r="E746" s="1096"/>
      <c r="F746" s="1096"/>
      <c r="G746" s="1096"/>
      <c r="H746" s="1096"/>
      <c r="I746" s="994"/>
      <c r="J746" s="994"/>
      <c r="K746" s="994"/>
      <c r="L746" s="1097"/>
      <c r="M746" s="994"/>
      <c r="N746" s="1098"/>
      <c r="O746" s="994"/>
      <c r="P746" s="994"/>
      <c r="Q746" s="994"/>
      <c r="R746" s="994"/>
      <c r="S746" s="994"/>
      <c r="T746" s="994"/>
      <c r="U746" s="994"/>
      <c r="V746" s="891"/>
      <c r="W746" s="994"/>
      <c r="X746" s="994"/>
      <c r="Y746" s="994"/>
    </row>
    <row r="747">
      <c r="A747" s="994"/>
      <c r="B747" s="1094"/>
      <c r="C747" s="1095"/>
      <c r="D747" s="994"/>
      <c r="E747" s="1096"/>
      <c r="F747" s="1096"/>
      <c r="G747" s="1096"/>
      <c r="H747" s="1096"/>
      <c r="I747" s="994"/>
      <c r="J747" s="994"/>
      <c r="K747" s="994"/>
      <c r="L747" s="1097"/>
      <c r="M747" s="994"/>
      <c r="N747" s="1098"/>
      <c r="O747" s="994"/>
      <c r="P747" s="994"/>
      <c r="Q747" s="994"/>
      <c r="R747" s="994"/>
      <c r="S747" s="994"/>
      <c r="T747" s="994"/>
      <c r="U747" s="994"/>
      <c r="V747" s="891"/>
      <c r="W747" s="994"/>
      <c r="X747" s="994"/>
      <c r="Y747" s="994"/>
    </row>
    <row r="748">
      <c r="A748" s="994"/>
      <c r="B748" s="1094"/>
      <c r="C748" s="1095"/>
      <c r="D748" s="994"/>
      <c r="E748" s="1096"/>
      <c r="F748" s="1096"/>
      <c r="G748" s="1096"/>
      <c r="H748" s="1096"/>
      <c r="I748" s="994"/>
      <c r="J748" s="994"/>
      <c r="K748" s="994"/>
      <c r="L748" s="1097"/>
      <c r="M748" s="994"/>
      <c r="N748" s="1098"/>
      <c r="O748" s="994"/>
      <c r="P748" s="994"/>
      <c r="Q748" s="994"/>
      <c r="R748" s="994"/>
      <c r="S748" s="994"/>
      <c r="T748" s="994"/>
      <c r="U748" s="994"/>
      <c r="V748" s="891"/>
      <c r="W748" s="994"/>
      <c r="X748" s="994"/>
      <c r="Y748" s="994"/>
    </row>
    <row r="749">
      <c r="A749" s="994"/>
      <c r="B749" s="1094"/>
      <c r="C749" s="1095"/>
      <c r="D749" s="994"/>
      <c r="E749" s="1096"/>
      <c r="F749" s="1096"/>
      <c r="G749" s="1096"/>
      <c r="H749" s="1096"/>
      <c r="I749" s="994"/>
      <c r="J749" s="994"/>
      <c r="K749" s="994"/>
      <c r="L749" s="1097"/>
      <c r="M749" s="994"/>
      <c r="N749" s="1098"/>
      <c r="O749" s="994"/>
      <c r="P749" s="994"/>
      <c r="Q749" s="994"/>
      <c r="R749" s="994"/>
      <c r="S749" s="994"/>
      <c r="T749" s="994"/>
      <c r="U749" s="994"/>
      <c r="V749" s="891"/>
      <c r="W749" s="994"/>
      <c r="X749" s="994"/>
      <c r="Y749" s="994"/>
    </row>
    <row r="750">
      <c r="A750" s="994"/>
      <c r="B750" s="1094"/>
      <c r="C750" s="1095"/>
      <c r="D750" s="994"/>
      <c r="E750" s="1096"/>
      <c r="F750" s="1096"/>
      <c r="G750" s="1096"/>
      <c r="H750" s="1096"/>
      <c r="I750" s="994"/>
      <c r="J750" s="994"/>
      <c r="K750" s="994"/>
      <c r="L750" s="1097"/>
      <c r="M750" s="994"/>
      <c r="N750" s="1098"/>
      <c r="O750" s="994"/>
      <c r="P750" s="994"/>
      <c r="Q750" s="994"/>
      <c r="R750" s="994"/>
      <c r="S750" s="994"/>
      <c r="T750" s="994"/>
      <c r="U750" s="994"/>
      <c r="V750" s="891"/>
      <c r="W750" s="994"/>
      <c r="X750" s="994"/>
      <c r="Y750" s="994"/>
    </row>
    <row r="751">
      <c r="A751" s="994"/>
      <c r="B751" s="1094"/>
      <c r="C751" s="1095"/>
      <c r="D751" s="994"/>
      <c r="E751" s="1096"/>
      <c r="F751" s="1096"/>
      <c r="G751" s="1096"/>
      <c r="H751" s="1096"/>
      <c r="I751" s="994"/>
      <c r="J751" s="994"/>
      <c r="K751" s="994"/>
      <c r="L751" s="1097"/>
      <c r="M751" s="994"/>
      <c r="N751" s="1098"/>
      <c r="O751" s="994"/>
      <c r="P751" s="994"/>
      <c r="Q751" s="994"/>
      <c r="R751" s="994"/>
      <c r="S751" s="994"/>
      <c r="T751" s="994"/>
      <c r="U751" s="994"/>
      <c r="V751" s="891"/>
      <c r="W751" s="994"/>
      <c r="X751" s="994"/>
      <c r="Y751" s="994"/>
    </row>
    <row r="752">
      <c r="A752" s="994"/>
      <c r="B752" s="1094"/>
      <c r="C752" s="1095"/>
      <c r="D752" s="994"/>
      <c r="E752" s="1096"/>
      <c r="F752" s="1096"/>
      <c r="G752" s="1096"/>
      <c r="H752" s="1096"/>
      <c r="I752" s="994"/>
      <c r="J752" s="994"/>
      <c r="K752" s="994"/>
      <c r="L752" s="1097"/>
      <c r="M752" s="994"/>
      <c r="N752" s="1098"/>
      <c r="O752" s="994"/>
      <c r="P752" s="994"/>
      <c r="Q752" s="994"/>
      <c r="R752" s="994"/>
      <c r="S752" s="994"/>
      <c r="T752" s="994"/>
      <c r="U752" s="994"/>
      <c r="V752" s="891"/>
      <c r="W752" s="994"/>
      <c r="X752" s="994"/>
      <c r="Y752" s="994"/>
    </row>
    <row r="753">
      <c r="A753" s="994"/>
      <c r="B753" s="1094"/>
      <c r="C753" s="1095"/>
      <c r="D753" s="994"/>
      <c r="E753" s="1096"/>
      <c r="F753" s="1096"/>
      <c r="G753" s="1096"/>
      <c r="H753" s="1096"/>
      <c r="I753" s="994"/>
      <c r="J753" s="994"/>
      <c r="K753" s="994"/>
      <c r="L753" s="1097"/>
      <c r="M753" s="994"/>
      <c r="N753" s="1098"/>
      <c r="O753" s="994"/>
      <c r="P753" s="994"/>
      <c r="Q753" s="994"/>
      <c r="R753" s="994"/>
      <c r="S753" s="994"/>
      <c r="T753" s="994"/>
      <c r="U753" s="994"/>
      <c r="V753" s="891"/>
      <c r="W753" s="994"/>
      <c r="X753" s="994"/>
      <c r="Y753" s="994"/>
    </row>
    <row r="754">
      <c r="A754" s="994"/>
      <c r="B754" s="1094"/>
      <c r="C754" s="1095"/>
      <c r="D754" s="994"/>
      <c r="E754" s="1096"/>
      <c r="F754" s="1096"/>
      <c r="G754" s="1096"/>
      <c r="H754" s="1096"/>
      <c r="I754" s="994"/>
      <c r="J754" s="994"/>
      <c r="K754" s="994"/>
      <c r="L754" s="1097"/>
      <c r="M754" s="994"/>
      <c r="N754" s="1098"/>
      <c r="O754" s="994"/>
      <c r="P754" s="994"/>
      <c r="Q754" s="994"/>
      <c r="R754" s="994"/>
      <c r="S754" s="994"/>
      <c r="T754" s="994"/>
      <c r="U754" s="994"/>
      <c r="V754" s="891"/>
      <c r="W754" s="994"/>
      <c r="X754" s="994"/>
      <c r="Y754" s="994"/>
    </row>
    <row r="755">
      <c r="A755" s="994"/>
      <c r="B755" s="1094"/>
      <c r="C755" s="1095"/>
      <c r="D755" s="994"/>
      <c r="E755" s="1096"/>
      <c r="F755" s="1096"/>
      <c r="G755" s="1096"/>
      <c r="H755" s="1096"/>
      <c r="I755" s="994"/>
      <c r="J755" s="994"/>
      <c r="K755" s="994"/>
      <c r="L755" s="1097"/>
      <c r="M755" s="994"/>
      <c r="N755" s="1098"/>
      <c r="O755" s="994"/>
      <c r="P755" s="994"/>
      <c r="Q755" s="994"/>
      <c r="R755" s="994"/>
      <c r="S755" s="994"/>
      <c r="T755" s="994"/>
      <c r="U755" s="994"/>
      <c r="V755" s="891"/>
      <c r="W755" s="994"/>
      <c r="X755" s="994"/>
      <c r="Y755" s="994"/>
    </row>
    <row r="756">
      <c r="A756" s="994"/>
      <c r="B756" s="1094"/>
      <c r="C756" s="1095"/>
      <c r="D756" s="994"/>
      <c r="E756" s="1096"/>
      <c r="F756" s="1096"/>
      <c r="G756" s="1096"/>
      <c r="H756" s="1096"/>
      <c r="I756" s="994"/>
      <c r="J756" s="994"/>
      <c r="K756" s="994"/>
      <c r="L756" s="1097"/>
      <c r="M756" s="994"/>
      <c r="N756" s="1098"/>
      <c r="O756" s="994"/>
      <c r="P756" s="994"/>
      <c r="Q756" s="994"/>
      <c r="R756" s="994"/>
      <c r="S756" s="994"/>
      <c r="T756" s="994"/>
      <c r="U756" s="994"/>
      <c r="V756" s="891"/>
      <c r="W756" s="994"/>
      <c r="X756" s="994"/>
      <c r="Y756" s="994"/>
    </row>
    <row r="757">
      <c r="A757" s="994"/>
      <c r="B757" s="1094"/>
      <c r="C757" s="1095"/>
      <c r="D757" s="994"/>
      <c r="E757" s="1096"/>
      <c r="F757" s="1096"/>
      <c r="G757" s="1096"/>
      <c r="H757" s="1096"/>
      <c r="I757" s="994"/>
      <c r="J757" s="994"/>
      <c r="K757" s="994"/>
      <c r="L757" s="1097"/>
      <c r="M757" s="994"/>
      <c r="N757" s="1098"/>
      <c r="O757" s="994"/>
      <c r="P757" s="994"/>
      <c r="Q757" s="994"/>
      <c r="R757" s="994"/>
      <c r="S757" s="994"/>
      <c r="T757" s="994"/>
      <c r="U757" s="994"/>
      <c r="V757" s="891"/>
      <c r="W757" s="994"/>
      <c r="X757" s="994"/>
      <c r="Y757" s="994"/>
    </row>
    <row r="758">
      <c r="A758" s="994"/>
      <c r="B758" s="1094"/>
      <c r="C758" s="1095"/>
      <c r="D758" s="994"/>
      <c r="E758" s="1096"/>
      <c r="F758" s="1096"/>
      <c r="G758" s="1096"/>
      <c r="H758" s="1096"/>
      <c r="I758" s="994"/>
      <c r="J758" s="994"/>
      <c r="K758" s="994"/>
      <c r="L758" s="1097"/>
      <c r="M758" s="994"/>
      <c r="N758" s="1098"/>
      <c r="O758" s="994"/>
      <c r="P758" s="994"/>
      <c r="Q758" s="994"/>
      <c r="R758" s="994"/>
      <c r="S758" s="994"/>
      <c r="T758" s="994"/>
      <c r="U758" s="994"/>
      <c r="V758" s="891"/>
      <c r="W758" s="994"/>
      <c r="X758" s="994"/>
      <c r="Y758" s="994"/>
    </row>
    <row r="759">
      <c r="A759" s="994"/>
      <c r="B759" s="1094"/>
      <c r="C759" s="1095"/>
      <c r="D759" s="994"/>
      <c r="E759" s="1096"/>
      <c r="F759" s="1096"/>
      <c r="G759" s="1096"/>
      <c r="H759" s="1096"/>
      <c r="I759" s="994"/>
      <c r="J759" s="994"/>
      <c r="K759" s="994"/>
      <c r="L759" s="1097"/>
      <c r="M759" s="994"/>
      <c r="N759" s="1098"/>
      <c r="O759" s="994"/>
      <c r="P759" s="994"/>
      <c r="Q759" s="994"/>
      <c r="R759" s="994"/>
      <c r="S759" s="994"/>
      <c r="T759" s="994"/>
      <c r="U759" s="994"/>
      <c r="V759" s="891"/>
      <c r="W759" s="994"/>
      <c r="X759" s="994"/>
      <c r="Y759" s="994"/>
    </row>
    <row r="760">
      <c r="A760" s="994"/>
      <c r="B760" s="1094"/>
      <c r="C760" s="1095"/>
      <c r="D760" s="994"/>
      <c r="E760" s="1096"/>
      <c r="F760" s="1096"/>
      <c r="G760" s="1096"/>
      <c r="H760" s="1096"/>
      <c r="I760" s="994"/>
      <c r="J760" s="994"/>
      <c r="K760" s="994"/>
      <c r="L760" s="1097"/>
      <c r="M760" s="994"/>
      <c r="N760" s="1098"/>
      <c r="O760" s="994"/>
      <c r="P760" s="994"/>
      <c r="Q760" s="994"/>
      <c r="R760" s="994"/>
      <c r="S760" s="994"/>
      <c r="T760" s="994"/>
      <c r="U760" s="994"/>
      <c r="V760" s="891"/>
      <c r="W760" s="994"/>
      <c r="X760" s="994"/>
      <c r="Y760" s="994"/>
    </row>
    <row r="761">
      <c r="A761" s="994"/>
      <c r="B761" s="1094"/>
      <c r="C761" s="1095"/>
      <c r="D761" s="994"/>
      <c r="E761" s="1096"/>
      <c r="F761" s="1096"/>
      <c r="G761" s="1096"/>
      <c r="H761" s="1096"/>
      <c r="I761" s="994"/>
      <c r="J761" s="994"/>
      <c r="K761" s="994"/>
      <c r="L761" s="1097"/>
      <c r="M761" s="994"/>
      <c r="N761" s="1098"/>
      <c r="O761" s="994"/>
      <c r="P761" s="994"/>
      <c r="Q761" s="994"/>
      <c r="R761" s="994"/>
      <c r="S761" s="994"/>
      <c r="T761" s="994"/>
      <c r="U761" s="994"/>
      <c r="V761" s="891"/>
      <c r="W761" s="994"/>
      <c r="X761" s="994"/>
      <c r="Y761" s="994"/>
    </row>
    <row r="762">
      <c r="A762" s="994"/>
      <c r="B762" s="1094"/>
      <c r="C762" s="1095"/>
      <c r="D762" s="994"/>
      <c r="E762" s="1096"/>
      <c r="F762" s="1096"/>
      <c r="G762" s="1096"/>
      <c r="H762" s="1096"/>
      <c r="I762" s="994"/>
      <c r="J762" s="994"/>
      <c r="K762" s="994"/>
      <c r="L762" s="1097"/>
      <c r="M762" s="994"/>
      <c r="N762" s="1098"/>
      <c r="O762" s="994"/>
      <c r="P762" s="994"/>
      <c r="Q762" s="994"/>
      <c r="R762" s="994"/>
      <c r="S762" s="994"/>
      <c r="T762" s="994"/>
      <c r="U762" s="994"/>
      <c r="V762" s="891"/>
      <c r="W762" s="994"/>
      <c r="X762" s="994"/>
      <c r="Y762" s="994"/>
    </row>
    <row r="763">
      <c r="A763" s="994"/>
      <c r="B763" s="1094"/>
      <c r="C763" s="1095"/>
      <c r="D763" s="994"/>
      <c r="E763" s="1096"/>
      <c r="F763" s="1096"/>
      <c r="G763" s="1096"/>
      <c r="H763" s="1096"/>
      <c r="I763" s="994"/>
      <c r="J763" s="994"/>
      <c r="K763" s="994"/>
      <c r="L763" s="1097"/>
      <c r="M763" s="994"/>
      <c r="N763" s="1098"/>
      <c r="O763" s="994"/>
      <c r="P763" s="994"/>
      <c r="Q763" s="994"/>
      <c r="R763" s="994"/>
      <c r="S763" s="994"/>
      <c r="T763" s="994"/>
      <c r="U763" s="994"/>
      <c r="V763" s="891"/>
      <c r="W763" s="994"/>
      <c r="X763" s="994"/>
      <c r="Y763" s="994"/>
    </row>
    <row r="764">
      <c r="A764" s="994"/>
      <c r="B764" s="1094"/>
      <c r="C764" s="1095"/>
      <c r="D764" s="994"/>
      <c r="E764" s="1096"/>
      <c r="F764" s="1096"/>
      <c r="G764" s="1096"/>
      <c r="H764" s="1096"/>
      <c r="I764" s="994"/>
      <c r="J764" s="994"/>
      <c r="K764" s="994"/>
      <c r="L764" s="1097"/>
      <c r="M764" s="994"/>
      <c r="N764" s="1098"/>
      <c r="O764" s="994"/>
      <c r="P764" s="994"/>
      <c r="Q764" s="994"/>
      <c r="R764" s="994"/>
      <c r="S764" s="994"/>
      <c r="T764" s="994"/>
      <c r="U764" s="994"/>
      <c r="V764" s="891"/>
      <c r="W764" s="994"/>
      <c r="X764" s="994"/>
      <c r="Y764" s="994"/>
    </row>
    <row r="765">
      <c r="A765" s="994"/>
      <c r="B765" s="1094"/>
      <c r="C765" s="1095"/>
      <c r="D765" s="994"/>
      <c r="E765" s="1096"/>
      <c r="F765" s="1096"/>
      <c r="G765" s="1096"/>
      <c r="H765" s="1096"/>
      <c r="I765" s="994"/>
      <c r="J765" s="994"/>
      <c r="K765" s="994"/>
      <c r="L765" s="1097"/>
      <c r="M765" s="994"/>
      <c r="N765" s="1098"/>
      <c r="O765" s="994"/>
      <c r="P765" s="994"/>
      <c r="Q765" s="994"/>
      <c r="R765" s="994"/>
      <c r="S765" s="994"/>
      <c r="T765" s="994"/>
      <c r="U765" s="994"/>
      <c r="V765" s="891"/>
      <c r="W765" s="994"/>
      <c r="X765" s="994"/>
      <c r="Y765" s="994"/>
    </row>
    <row r="766">
      <c r="A766" s="994"/>
      <c r="B766" s="1094"/>
      <c r="C766" s="1095"/>
      <c r="D766" s="994"/>
      <c r="E766" s="1096"/>
      <c r="F766" s="1096"/>
      <c r="G766" s="1096"/>
      <c r="H766" s="1096"/>
      <c r="I766" s="994"/>
      <c r="J766" s="994"/>
      <c r="K766" s="994"/>
      <c r="L766" s="1097"/>
      <c r="M766" s="994"/>
      <c r="N766" s="1098"/>
      <c r="O766" s="994"/>
      <c r="P766" s="994"/>
      <c r="Q766" s="994"/>
      <c r="R766" s="994"/>
      <c r="S766" s="994"/>
      <c r="T766" s="994"/>
      <c r="U766" s="994"/>
      <c r="V766" s="891"/>
      <c r="W766" s="994"/>
      <c r="X766" s="994"/>
      <c r="Y766" s="994"/>
    </row>
    <row r="767">
      <c r="A767" s="994"/>
      <c r="B767" s="1094"/>
      <c r="C767" s="1095"/>
      <c r="D767" s="994"/>
      <c r="E767" s="1096"/>
      <c r="F767" s="1096"/>
      <c r="G767" s="1096"/>
      <c r="H767" s="1096"/>
      <c r="I767" s="994"/>
      <c r="J767" s="994"/>
      <c r="K767" s="994"/>
      <c r="L767" s="1097"/>
      <c r="M767" s="994"/>
      <c r="N767" s="1098"/>
      <c r="O767" s="994"/>
      <c r="P767" s="994"/>
      <c r="Q767" s="994"/>
      <c r="R767" s="994"/>
      <c r="S767" s="994"/>
      <c r="T767" s="994"/>
      <c r="U767" s="994"/>
      <c r="V767" s="891"/>
      <c r="W767" s="994"/>
      <c r="X767" s="994"/>
      <c r="Y767" s="994"/>
    </row>
    <row r="768">
      <c r="A768" s="994"/>
      <c r="B768" s="1094"/>
      <c r="C768" s="1095"/>
      <c r="D768" s="994"/>
      <c r="E768" s="1096"/>
      <c r="F768" s="1096"/>
      <c r="G768" s="1096"/>
      <c r="H768" s="1096"/>
      <c r="I768" s="994"/>
      <c r="J768" s="994"/>
      <c r="K768" s="994"/>
      <c r="L768" s="1097"/>
      <c r="M768" s="994"/>
      <c r="N768" s="1098"/>
      <c r="O768" s="994"/>
      <c r="P768" s="994"/>
      <c r="Q768" s="994"/>
      <c r="R768" s="994"/>
      <c r="S768" s="994"/>
      <c r="T768" s="994"/>
      <c r="U768" s="994"/>
      <c r="V768" s="891"/>
      <c r="W768" s="994"/>
      <c r="X768" s="994"/>
      <c r="Y768" s="994"/>
    </row>
    <row r="769">
      <c r="A769" s="994"/>
      <c r="B769" s="1094"/>
      <c r="C769" s="1095"/>
      <c r="D769" s="994"/>
      <c r="E769" s="1096"/>
      <c r="F769" s="1096"/>
      <c r="G769" s="1096"/>
      <c r="H769" s="1096"/>
      <c r="I769" s="994"/>
      <c r="J769" s="994"/>
      <c r="K769" s="994"/>
      <c r="L769" s="1097"/>
      <c r="M769" s="994"/>
      <c r="N769" s="1098"/>
      <c r="O769" s="994"/>
      <c r="P769" s="994"/>
      <c r="Q769" s="994"/>
      <c r="R769" s="994"/>
      <c r="S769" s="994"/>
      <c r="T769" s="994"/>
      <c r="U769" s="994"/>
      <c r="V769" s="891"/>
      <c r="W769" s="994"/>
      <c r="X769" s="994"/>
      <c r="Y769" s="994"/>
    </row>
    <row r="770">
      <c r="A770" s="994"/>
      <c r="B770" s="1094"/>
      <c r="C770" s="1095"/>
      <c r="D770" s="994"/>
      <c r="E770" s="1096"/>
      <c r="F770" s="1096"/>
      <c r="G770" s="1096"/>
      <c r="H770" s="1096"/>
      <c r="I770" s="994"/>
      <c r="J770" s="994"/>
      <c r="K770" s="994"/>
      <c r="L770" s="1097"/>
      <c r="M770" s="994"/>
      <c r="N770" s="1098"/>
      <c r="O770" s="994"/>
      <c r="P770" s="994"/>
      <c r="Q770" s="994"/>
      <c r="R770" s="994"/>
      <c r="S770" s="994"/>
      <c r="T770" s="994"/>
      <c r="U770" s="994"/>
      <c r="V770" s="891"/>
      <c r="W770" s="994"/>
      <c r="X770" s="994"/>
      <c r="Y770" s="994"/>
    </row>
    <row r="771">
      <c r="A771" s="994"/>
      <c r="B771" s="1094"/>
      <c r="C771" s="1095"/>
      <c r="D771" s="994"/>
      <c r="E771" s="1096"/>
      <c r="F771" s="1096"/>
      <c r="G771" s="1096"/>
      <c r="H771" s="1096"/>
      <c r="I771" s="994"/>
      <c r="J771" s="994"/>
      <c r="K771" s="994"/>
      <c r="L771" s="1097"/>
      <c r="M771" s="994"/>
      <c r="N771" s="1098"/>
      <c r="O771" s="994"/>
      <c r="P771" s="994"/>
      <c r="Q771" s="994"/>
      <c r="R771" s="994"/>
      <c r="S771" s="994"/>
      <c r="T771" s="994"/>
      <c r="U771" s="994"/>
      <c r="V771" s="891"/>
      <c r="W771" s="994"/>
      <c r="X771" s="994"/>
      <c r="Y771" s="994"/>
    </row>
    <row r="772">
      <c r="A772" s="994"/>
      <c r="B772" s="1094"/>
      <c r="C772" s="1095"/>
      <c r="D772" s="994"/>
      <c r="E772" s="1096"/>
      <c r="F772" s="1096"/>
      <c r="G772" s="1096"/>
      <c r="H772" s="1096"/>
      <c r="I772" s="994"/>
      <c r="J772" s="994"/>
      <c r="K772" s="994"/>
      <c r="L772" s="1097"/>
      <c r="M772" s="994"/>
      <c r="N772" s="1098"/>
      <c r="O772" s="994"/>
      <c r="P772" s="994"/>
      <c r="Q772" s="994"/>
      <c r="R772" s="994"/>
      <c r="S772" s="994"/>
      <c r="T772" s="994"/>
      <c r="U772" s="994"/>
      <c r="V772" s="891"/>
      <c r="W772" s="994"/>
      <c r="X772" s="994"/>
      <c r="Y772" s="994"/>
    </row>
    <row r="773">
      <c r="A773" s="994"/>
      <c r="B773" s="1094"/>
      <c r="C773" s="1095"/>
      <c r="D773" s="994"/>
      <c r="E773" s="1096"/>
      <c r="F773" s="1096"/>
      <c r="G773" s="1096"/>
      <c r="H773" s="1096"/>
      <c r="I773" s="994"/>
      <c r="J773" s="994"/>
      <c r="K773" s="994"/>
      <c r="L773" s="1097"/>
      <c r="M773" s="994"/>
      <c r="N773" s="1098"/>
      <c r="O773" s="994"/>
      <c r="P773" s="994"/>
      <c r="Q773" s="994"/>
      <c r="R773" s="994"/>
      <c r="S773" s="994"/>
      <c r="T773" s="994"/>
      <c r="U773" s="994"/>
      <c r="V773" s="891"/>
      <c r="W773" s="994"/>
      <c r="X773" s="994"/>
      <c r="Y773" s="994"/>
    </row>
    <row r="774">
      <c r="A774" s="994"/>
      <c r="B774" s="1094"/>
      <c r="C774" s="1095"/>
      <c r="D774" s="994"/>
      <c r="E774" s="1096"/>
      <c r="F774" s="1096"/>
      <c r="G774" s="1096"/>
      <c r="H774" s="1096"/>
      <c r="I774" s="994"/>
      <c r="J774" s="994"/>
      <c r="K774" s="994"/>
      <c r="L774" s="1097"/>
      <c r="M774" s="994"/>
      <c r="N774" s="1098"/>
      <c r="O774" s="994"/>
      <c r="P774" s="994"/>
      <c r="Q774" s="994"/>
      <c r="R774" s="994"/>
      <c r="S774" s="994"/>
      <c r="T774" s="994"/>
      <c r="U774" s="994"/>
      <c r="V774" s="891"/>
      <c r="W774" s="994"/>
      <c r="X774" s="994"/>
      <c r="Y774" s="994"/>
    </row>
    <row r="775">
      <c r="A775" s="994"/>
      <c r="B775" s="1094"/>
      <c r="C775" s="1095"/>
      <c r="D775" s="994"/>
      <c r="E775" s="1096"/>
      <c r="F775" s="1096"/>
      <c r="G775" s="1096"/>
      <c r="H775" s="1096"/>
      <c r="I775" s="994"/>
      <c r="J775" s="994"/>
      <c r="K775" s="994"/>
      <c r="L775" s="1097"/>
      <c r="M775" s="994"/>
      <c r="N775" s="1098"/>
      <c r="O775" s="994"/>
      <c r="P775" s="994"/>
      <c r="Q775" s="994"/>
      <c r="R775" s="994"/>
      <c r="S775" s="994"/>
      <c r="T775" s="994"/>
      <c r="U775" s="994"/>
      <c r="V775" s="891"/>
      <c r="W775" s="994"/>
      <c r="X775" s="994"/>
      <c r="Y775" s="994"/>
    </row>
    <row r="776">
      <c r="A776" s="994"/>
      <c r="B776" s="1094"/>
      <c r="C776" s="1095"/>
      <c r="D776" s="994"/>
      <c r="E776" s="1096"/>
      <c r="F776" s="1096"/>
      <c r="G776" s="1096"/>
      <c r="H776" s="1096"/>
      <c r="I776" s="994"/>
      <c r="J776" s="994"/>
      <c r="K776" s="994"/>
      <c r="L776" s="1097"/>
      <c r="M776" s="994"/>
      <c r="N776" s="1098"/>
      <c r="O776" s="994"/>
      <c r="P776" s="994"/>
      <c r="Q776" s="994"/>
      <c r="R776" s="994"/>
      <c r="S776" s="994"/>
      <c r="T776" s="994"/>
      <c r="U776" s="994"/>
      <c r="V776" s="891"/>
      <c r="W776" s="994"/>
      <c r="X776" s="994"/>
      <c r="Y776" s="994"/>
    </row>
    <row r="777">
      <c r="A777" s="994"/>
      <c r="B777" s="1094"/>
      <c r="C777" s="1095"/>
      <c r="D777" s="994"/>
      <c r="E777" s="1096"/>
      <c r="F777" s="1096"/>
      <c r="G777" s="1096"/>
      <c r="H777" s="1096"/>
      <c r="I777" s="994"/>
      <c r="J777" s="994"/>
      <c r="K777" s="994"/>
      <c r="L777" s="1097"/>
      <c r="M777" s="994"/>
      <c r="N777" s="1098"/>
      <c r="O777" s="994"/>
      <c r="P777" s="994"/>
      <c r="Q777" s="994"/>
      <c r="R777" s="994"/>
      <c r="S777" s="994"/>
      <c r="T777" s="994"/>
      <c r="U777" s="994"/>
      <c r="V777" s="891"/>
      <c r="W777" s="994"/>
      <c r="X777" s="994"/>
      <c r="Y777" s="994"/>
    </row>
    <row r="778">
      <c r="A778" s="994"/>
      <c r="B778" s="1094"/>
      <c r="C778" s="1095"/>
      <c r="D778" s="994"/>
      <c r="E778" s="1096"/>
      <c r="F778" s="1096"/>
      <c r="G778" s="1096"/>
      <c r="H778" s="1096"/>
      <c r="I778" s="994"/>
      <c r="J778" s="994"/>
      <c r="K778" s="994"/>
      <c r="L778" s="1097"/>
      <c r="M778" s="994"/>
      <c r="N778" s="1098"/>
      <c r="O778" s="994"/>
      <c r="P778" s="994"/>
      <c r="Q778" s="994"/>
      <c r="R778" s="994"/>
      <c r="S778" s="994"/>
      <c r="T778" s="994"/>
      <c r="U778" s="994"/>
      <c r="V778" s="891"/>
      <c r="W778" s="994"/>
      <c r="X778" s="994"/>
      <c r="Y778" s="994"/>
    </row>
    <row r="779">
      <c r="A779" s="994"/>
      <c r="B779" s="1094"/>
      <c r="C779" s="1095"/>
      <c r="D779" s="994"/>
      <c r="E779" s="1096"/>
      <c r="F779" s="1096"/>
      <c r="G779" s="1096"/>
      <c r="H779" s="1096"/>
      <c r="I779" s="994"/>
      <c r="J779" s="994"/>
      <c r="K779" s="994"/>
      <c r="L779" s="1097"/>
      <c r="M779" s="994"/>
      <c r="N779" s="1098"/>
      <c r="O779" s="994"/>
      <c r="P779" s="994"/>
      <c r="Q779" s="994"/>
      <c r="R779" s="994"/>
      <c r="S779" s="994"/>
      <c r="T779" s="994"/>
      <c r="U779" s="994"/>
      <c r="V779" s="891"/>
      <c r="W779" s="994"/>
      <c r="X779" s="994"/>
      <c r="Y779" s="994"/>
    </row>
    <row r="780">
      <c r="A780" s="994"/>
      <c r="B780" s="1094"/>
      <c r="C780" s="1095"/>
      <c r="D780" s="994"/>
      <c r="E780" s="1096"/>
      <c r="F780" s="1096"/>
      <c r="G780" s="1096"/>
      <c r="H780" s="1096"/>
      <c r="I780" s="994"/>
      <c r="J780" s="994"/>
      <c r="K780" s="994"/>
      <c r="L780" s="1097"/>
      <c r="M780" s="994"/>
      <c r="N780" s="1098"/>
      <c r="O780" s="994"/>
      <c r="P780" s="994"/>
      <c r="Q780" s="994"/>
      <c r="R780" s="994"/>
      <c r="S780" s="994"/>
      <c r="T780" s="994"/>
      <c r="U780" s="994"/>
      <c r="V780" s="891"/>
      <c r="W780" s="994"/>
      <c r="X780" s="994"/>
      <c r="Y780" s="994"/>
    </row>
    <row r="781">
      <c r="A781" s="994"/>
      <c r="B781" s="1094"/>
      <c r="C781" s="1095"/>
      <c r="D781" s="994"/>
      <c r="E781" s="1096"/>
      <c r="F781" s="1096"/>
      <c r="G781" s="1096"/>
      <c r="H781" s="1096"/>
      <c r="I781" s="994"/>
      <c r="J781" s="994"/>
      <c r="K781" s="994"/>
      <c r="L781" s="1097"/>
      <c r="M781" s="994"/>
      <c r="N781" s="1098"/>
      <c r="O781" s="994"/>
      <c r="P781" s="994"/>
      <c r="Q781" s="994"/>
      <c r="R781" s="994"/>
      <c r="S781" s="994"/>
      <c r="T781" s="994"/>
      <c r="U781" s="994"/>
      <c r="V781" s="891"/>
      <c r="W781" s="994"/>
      <c r="X781" s="994"/>
      <c r="Y781" s="994"/>
    </row>
    <row r="782">
      <c r="A782" s="994"/>
      <c r="B782" s="1094"/>
      <c r="C782" s="1095"/>
      <c r="D782" s="994"/>
      <c r="E782" s="1096"/>
      <c r="F782" s="1096"/>
      <c r="G782" s="1096"/>
      <c r="H782" s="1096"/>
      <c r="I782" s="994"/>
      <c r="J782" s="994"/>
      <c r="K782" s="994"/>
      <c r="L782" s="1097"/>
      <c r="M782" s="994"/>
      <c r="N782" s="1098"/>
      <c r="O782" s="994"/>
      <c r="P782" s="994"/>
      <c r="Q782" s="994"/>
      <c r="R782" s="994"/>
      <c r="S782" s="994"/>
      <c r="T782" s="994"/>
      <c r="U782" s="994"/>
      <c r="V782" s="891"/>
      <c r="W782" s="994"/>
      <c r="X782" s="994"/>
      <c r="Y782" s="994"/>
    </row>
    <row r="783">
      <c r="A783" s="994"/>
      <c r="B783" s="1094"/>
      <c r="C783" s="1095"/>
      <c r="D783" s="994"/>
      <c r="E783" s="1096"/>
      <c r="F783" s="1096"/>
      <c r="G783" s="1096"/>
      <c r="H783" s="1096"/>
      <c r="I783" s="994"/>
      <c r="J783" s="994"/>
      <c r="K783" s="994"/>
      <c r="L783" s="1097"/>
      <c r="M783" s="994"/>
      <c r="N783" s="1098"/>
      <c r="O783" s="994"/>
      <c r="P783" s="994"/>
      <c r="Q783" s="994"/>
      <c r="R783" s="994"/>
      <c r="S783" s="994"/>
      <c r="T783" s="994"/>
      <c r="U783" s="994"/>
      <c r="V783" s="891"/>
      <c r="W783" s="994"/>
      <c r="X783" s="994"/>
      <c r="Y783" s="994"/>
    </row>
    <row r="784">
      <c r="A784" s="994"/>
      <c r="B784" s="1094"/>
      <c r="C784" s="1095"/>
      <c r="D784" s="994"/>
      <c r="E784" s="1096"/>
      <c r="F784" s="1096"/>
      <c r="G784" s="1096"/>
      <c r="H784" s="1096"/>
      <c r="I784" s="994"/>
      <c r="J784" s="994"/>
      <c r="K784" s="994"/>
      <c r="L784" s="1097"/>
      <c r="M784" s="994"/>
      <c r="N784" s="1098"/>
      <c r="O784" s="994"/>
      <c r="P784" s="994"/>
      <c r="Q784" s="994"/>
      <c r="R784" s="994"/>
      <c r="S784" s="994"/>
      <c r="T784" s="994"/>
      <c r="U784" s="994"/>
      <c r="V784" s="891"/>
      <c r="W784" s="994"/>
      <c r="X784" s="994"/>
      <c r="Y784" s="994"/>
    </row>
    <row r="785">
      <c r="A785" s="994"/>
      <c r="B785" s="1094"/>
      <c r="C785" s="1095"/>
      <c r="D785" s="994"/>
      <c r="E785" s="1096"/>
      <c r="F785" s="1096"/>
      <c r="G785" s="1096"/>
      <c r="H785" s="1096"/>
      <c r="I785" s="994"/>
      <c r="J785" s="994"/>
      <c r="K785" s="994"/>
      <c r="L785" s="1097"/>
      <c r="M785" s="994"/>
      <c r="N785" s="1098"/>
      <c r="O785" s="994"/>
      <c r="P785" s="994"/>
      <c r="Q785" s="994"/>
      <c r="R785" s="994"/>
      <c r="S785" s="994"/>
      <c r="T785" s="994"/>
      <c r="U785" s="994"/>
      <c r="V785" s="891"/>
      <c r="W785" s="994"/>
      <c r="X785" s="994"/>
      <c r="Y785" s="994"/>
    </row>
    <row r="786">
      <c r="A786" s="994"/>
      <c r="B786" s="1094"/>
      <c r="C786" s="1095"/>
      <c r="D786" s="994"/>
      <c r="E786" s="1096"/>
      <c r="F786" s="1096"/>
      <c r="G786" s="1096"/>
      <c r="H786" s="1096"/>
      <c r="I786" s="994"/>
      <c r="J786" s="994"/>
      <c r="K786" s="994"/>
      <c r="L786" s="1097"/>
      <c r="M786" s="994"/>
      <c r="N786" s="1098"/>
      <c r="O786" s="994"/>
      <c r="P786" s="994"/>
      <c r="Q786" s="994"/>
      <c r="R786" s="994"/>
      <c r="S786" s="994"/>
      <c r="T786" s="994"/>
      <c r="U786" s="994"/>
      <c r="V786" s="891"/>
      <c r="W786" s="994"/>
      <c r="X786" s="994"/>
      <c r="Y786" s="994"/>
    </row>
    <row r="787">
      <c r="A787" s="994"/>
      <c r="B787" s="1094"/>
      <c r="C787" s="1095"/>
      <c r="D787" s="994"/>
      <c r="E787" s="1096"/>
      <c r="F787" s="1096"/>
      <c r="G787" s="1096"/>
      <c r="H787" s="1096"/>
      <c r="I787" s="994"/>
      <c r="J787" s="994"/>
      <c r="K787" s="994"/>
      <c r="L787" s="1097"/>
      <c r="M787" s="994"/>
      <c r="N787" s="1098"/>
      <c r="O787" s="994"/>
      <c r="P787" s="994"/>
      <c r="Q787" s="994"/>
      <c r="R787" s="994"/>
      <c r="S787" s="994"/>
      <c r="T787" s="994"/>
      <c r="U787" s="994"/>
      <c r="V787" s="891"/>
      <c r="W787" s="994"/>
      <c r="X787" s="994"/>
      <c r="Y787" s="994"/>
    </row>
    <row r="788">
      <c r="A788" s="994"/>
      <c r="B788" s="1094"/>
      <c r="C788" s="1095"/>
      <c r="D788" s="994"/>
      <c r="E788" s="1096"/>
      <c r="F788" s="1096"/>
      <c r="G788" s="1096"/>
      <c r="H788" s="1096"/>
      <c r="I788" s="994"/>
      <c r="J788" s="994"/>
      <c r="K788" s="994"/>
      <c r="L788" s="1097"/>
      <c r="M788" s="994"/>
      <c r="N788" s="1098"/>
      <c r="O788" s="994"/>
      <c r="P788" s="994"/>
      <c r="Q788" s="994"/>
      <c r="R788" s="994"/>
      <c r="S788" s="994"/>
      <c r="T788" s="994"/>
      <c r="U788" s="994"/>
      <c r="V788" s="891"/>
      <c r="W788" s="994"/>
      <c r="X788" s="994"/>
      <c r="Y788" s="994"/>
    </row>
    <row r="789">
      <c r="A789" s="994"/>
      <c r="B789" s="1094"/>
      <c r="C789" s="1095"/>
      <c r="D789" s="994"/>
      <c r="E789" s="1096"/>
      <c r="F789" s="1096"/>
      <c r="G789" s="1096"/>
      <c r="H789" s="1096"/>
      <c r="I789" s="994"/>
      <c r="J789" s="994"/>
      <c r="K789" s="994"/>
      <c r="L789" s="1097"/>
      <c r="M789" s="994"/>
      <c r="N789" s="1098"/>
      <c r="O789" s="994"/>
      <c r="P789" s="994"/>
      <c r="Q789" s="994"/>
      <c r="R789" s="994"/>
      <c r="S789" s="994"/>
      <c r="T789" s="994"/>
      <c r="U789" s="994"/>
      <c r="V789" s="891"/>
      <c r="W789" s="994"/>
      <c r="X789" s="994"/>
      <c r="Y789" s="994"/>
    </row>
    <row r="790">
      <c r="A790" s="994"/>
      <c r="B790" s="1094"/>
      <c r="C790" s="1095"/>
      <c r="D790" s="994"/>
      <c r="E790" s="1096"/>
      <c r="F790" s="1096"/>
      <c r="G790" s="1096"/>
      <c r="H790" s="1096"/>
      <c r="I790" s="994"/>
      <c r="J790" s="994"/>
      <c r="K790" s="994"/>
      <c r="L790" s="1097"/>
      <c r="M790" s="994"/>
      <c r="N790" s="1098"/>
      <c r="O790" s="994"/>
      <c r="P790" s="994"/>
      <c r="Q790" s="994"/>
      <c r="R790" s="994"/>
      <c r="S790" s="994"/>
      <c r="T790" s="994"/>
      <c r="U790" s="994"/>
      <c r="V790" s="891"/>
      <c r="W790" s="994"/>
      <c r="X790" s="994"/>
      <c r="Y790" s="994"/>
    </row>
    <row r="791">
      <c r="A791" s="994"/>
      <c r="B791" s="1094"/>
      <c r="C791" s="1095"/>
      <c r="D791" s="994"/>
      <c r="E791" s="1096"/>
      <c r="F791" s="1096"/>
      <c r="G791" s="1096"/>
      <c r="H791" s="1096"/>
      <c r="I791" s="994"/>
      <c r="J791" s="994"/>
      <c r="K791" s="994"/>
      <c r="L791" s="1097"/>
      <c r="M791" s="994"/>
      <c r="N791" s="1098"/>
      <c r="O791" s="994"/>
      <c r="P791" s="994"/>
      <c r="Q791" s="994"/>
      <c r="R791" s="994"/>
      <c r="S791" s="994"/>
      <c r="T791" s="994"/>
      <c r="U791" s="994"/>
      <c r="V791" s="891"/>
      <c r="W791" s="994"/>
      <c r="X791" s="994"/>
      <c r="Y791" s="994"/>
    </row>
    <row r="792">
      <c r="A792" s="994"/>
      <c r="B792" s="1094"/>
      <c r="C792" s="1095"/>
      <c r="D792" s="994"/>
      <c r="E792" s="1096"/>
      <c r="F792" s="1096"/>
      <c r="G792" s="1096"/>
      <c r="H792" s="1096"/>
      <c r="I792" s="994"/>
      <c r="J792" s="994"/>
      <c r="K792" s="994"/>
      <c r="L792" s="1097"/>
      <c r="M792" s="994"/>
      <c r="N792" s="1098"/>
      <c r="O792" s="994"/>
      <c r="P792" s="994"/>
      <c r="Q792" s="994"/>
      <c r="R792" s="994"/>
      <c r="S792" s="994"/>
      <c r="T792" s="994"/>
      <c r="U792" s="994"/>
      <c r="V792" s="891"/>
      <c r="W792" s="994"/>
      <c r="X792" s="994"/>
      <c r="Y792" s="994"/>
    </row>
    <row r="793">
      <c r="A793" s="994"/>
      <c r="B793" s="1094"/>
      <c r="C793" s="1095"/>
      <c r="D793" s="994"/>
      <c r="E793" s="1096"/>
      <c r="F793" s="1096"/>
      <c r="G793" s="1096"/>
      <c r="H793" s="1096"/>
      <c r="I793" s="994"/>
      <c r="J793" s="994"/>
      <c r="K793" s="994"/>
      <c r="L793" s="1097"/>
      <c r="M793" s="994"/>
      <c r="N793" s="1098"/>
      <c r="O793" s="994"/>
      <c r="P793" s="994"/>
      <c r="Q793" s="994"/>
      <c r="R793" s="994"/>
      <c r="S793" s="994"/>
      <c r="T793" s="994"/>
      <c r="U793" s="994"/>
      <c r="V793" s="891"/>
      <c r="W793" s="994"/>
      <c r="X793" s="994"/>
      <c r="Y793" s="994"/>
    </row>
    <row r="794">
      <c r="A794" s="994"/>
      <c r="B794" s="1094"/>
      <c r="C794" s="1095"/>
      <c r="D794" s="994"/>
      <c r="E794" s="1096"/>
      <c r="F794" s="1096"/>
      <c r="G794" s="1096"/>
      <c r="H794" s="1096"/>
      <c r="I794" s="994"/>
      <c r="J794" s="994"/>
      <c r="K794" s="994"/>
      <c r="L794" s="1097"/>
      <c r="M794" s="994"/>
      <c r="N794" s="1098"/>
      <c r="O794" s="994"/>
      <c r="P794" s="994"/>
      <c r="Q794" s="994"/>
      <c r="R794" s="994"/>
      <c r="S794" s="994"/>
      <c r="T794" s="994"/>
      <c r="U794" s="994"/>
      <c r="V794" s="891"/>
      <c r="W794" s="994"/>
      <c r="X794" s="994"/>
      <c r="Y794" s="994"/>
    </row>
    <row r="795">
      <c r="A795" s="994"/>
      <c r="B795" s="1094"/>
      <c r="C795" s="1095"/>
      <c r="D795" s="994"/>
      <c r="E795" s="1096"/>
      <c r="F795" s="1096"/>
      <c r="G795" s="1096"/>
      <c r="H795" s="1096"/>
      <c r="I795" s="994"/>
      <c r="J795" s="994"/>
      <c r="K795" s="994"/>
      <c r="L795" s="1097"/>
      <c r="M795" s="994"/>
      <c r="N795" s="1098"/>
      <c r="O795" s="994"/>
      <c r="P795" s="994"/>
      <c r="Q795" s="994"/>
      <c r="R795" s="994"/>
      <c r="S795" s="994"/>
      <c r="T795" s="994"/>
      <c r="U795" s="994"/>
      <c r="V795" s="891"/>
      <c r="W795" s="994"/>
      <c r="X795" s="994"/>
      <c r="Y795" s="994"/>
    </row>
    <row r="796">
      <c r="A796" s="994"/>
      <c r="B796" s="1094"/>
      <c r="C796" s="1095"/>
      <c r="D796" s="994"/>
      <c r="E796" s="1096"/>
      <c r="F796" s="1096"/>
      <c r="G796" s="1096"/>
      <c r="H796" s="1096"/>
      <c r="I796" s="994"/>
      <c r="J796" s="994"/>
      <c r="K796" s="994"/>
      <c r="L796" s="1097"/>
      <c r="M796" s="994"/>
      <c r="N796" s="1098"/>
      <c r="O796" s="994"/>
      <c r="P796" s="994"/>
      <c r="Q796" s="994"/>
      <c r="R796" s="994"/>
      <c r="S796" s="994"/>
      <c r="T796" s="994"/>
      <c r="U796" s="994"/>
      <c r="V796" s="891"/>
      <c r="W796" s="994"/>
      <c r="X796" s="994"/>
      <c r="Y796" s="994"/>
    </row>
    <row r="797">
      <c r="A797" s="994"/>
      <c r="B797" s="1094"/>
      <c r="C797" s="1095"/>
      <c r="D797" s="994"/>
      <c r="E797" s="1096"/>
      <c r="F797" s="1096"/>
      <c r="G797" s="1096"/>
      <c r="H797" s="1096"/>
      <c r="I797" s="994"/>
      <c r="J797" s="994"/>
      <c r="K797" s="994"/>
      <c r="L797" s="1097"/>
      <c r="M797" s="994"/>
      <c r="N797" s="1098"/>
      <c r="O797" s="994"/>
      <c r="P797" s="994"/>
      <c r="Q797" s="994"/>
      <c r="R797" s="994"/>
      <c r="S797" s="994"/>
      <c r="T797" s="994"/>
      <c r="U797" s="994"/>
      <c r="V797" s="891"/>
      <c r="W797" s="994"/>
      <c r="X797" s="994"/>
      <c r="Y797" s="994"/>
    </row>
    <row r="798">
      <c r="A798" s="994"/>
      <c r="B798" s="1094"/>
      <c r="C798" s="1095"/>
      <c r="D798" s="994"/>
      <c r="E798" s="1096"/>
      <c r="F798" s="1096"/>
      <c r="G798" s="1096"/>
      <c r="H798" s="1096"/>
      <c r="I798" s="994"/>
      <c r="J798" s="994"/>
      <c r="K798" s="994"/>
      <c r="L798" s="1097"/>
      <c r="M798" s="994"/>
      <c r="N798" s="1098"/>
      <c r="O798" s="994"/>
      <c r="P798" s="994"/>
      <c r="Q798" s="994"/>
      <c r="R798" s="994"/>
      <c r="S798" s="994"/>
      <c r="T798" s="994"/>
      <c r="U798" s="994"/>
      <c r="V798" s="891"/>
      <c r="W798" s="994"/>
      <c r="X798" s="994"/>
      <c r="Y798" s="994"/>
    </row>
    <row r="799">
      <c r="A799" s="994"/>
      <c r="B799" s="1094"/>
      <c r="C799" s="1095"/>
      <c r="D799" s="994"/>
      <c r="E799" s="1096"/>
      <c r="F799" s="1096"/>
      <c r="G799" s="1096"/>
      <c r="H799" s="1096"/>
      <c r="I799" s="994"/>
      <c r="J799" s="994"/>
      <c r="K799" s="994"/>
      <c r="L799" s="1097"/>
      <c r="M799" s="994"/>
      <c r="N799" s="1098"/>
      <c r="O799" s="994"/>
      <c r="P799" s="994"/>
      <c r="Q799" s="994"/>
      <c r="R799" s="994"/>
      <c r="S799" s="994"/>
      <c r="T799" s="994"/>
      <c r="U799" s="994"/>
      <c r="V799" s="891"/>
      <c r="W799" s="994"/>
      <c r="X799" s="994"/>
      <c r="Y799" s="994"/>
    </row>
    <row r="800">
      <c r="A800" s="994"/>
      <c r="B800" s="1094"/>
      <c r="C800" s="1095"/>
      <c r="D800" s="994"/>
      <c r="E800" s="1096"/>
      <c r="F800" s="1096"/>
      <c r="G800" s="1096"/>
      <c r="H800" s="1096"/>
      <c r="I800" s="994"/>
      <c r="J800" s="994"/>
      <c r="K800" s="994"/>
      <c r="L800" s="1097"/>
      <c r="M800" s="994"/>
      <c r="N800" s="1098"/>
      <c r="O800" s="994"/>
      <c r="P800" s="994"/>
      <c r="Q800" s="994"/>
      <c r="R800" s="994"/>
      <c r="S800" s="994"/>
      <c r="T800" s="994"/>
      <c r="U800" s="994"/>
      <c r="V800" s="891"/>
      <c r="W800" s="994"/>
      <c r="X800" s="994"/>
      <c r="Y800" s="994"/>
    </row>
    <row r="801">
      <c r="A801" s="994"/>
      <c r="B801" s="1094"/>
      <c r="C801" s="1095"/>
      <c r="D801" s="994"/>
      <c r="E801" s="1096"/>
      <c r="F801" s="1096"/>
      <c r="G801" s="1096"/>
      <c r="H801" s="1096"/>
      <c r="I801" s="994"/>
      <c r="J801" s="994"/>
      <c r="K801" s="994"/>
      <c r="L801" s="1097"/>
      <c r="M801" s="994"/>
      <c r="N801" s="1098"/>
      <c r="O801" s="994"/>
      <c r="P801" s="994"/>
      <c r="Q801" s="994"/>
      <c r="R801" s="994"/>
      <c r="S801" s="994"/>
      <c r="T801" s="994"/>
      <c r="U801" s="994"/>
      <c r="V801" s="891"/>
      <c r="W801" s="994"/>
      <c r="X801" s="994"/>
      <c r="Y801" s="994"/>
    </row>
    <row r="802">
      <c r="A802" s="994"/>
      <c r="B802" s="1094"/>
      <c r="C802" s="1095"/>
      <c r="D802" s="994"/>
      <c r="E802" s="1096"/>
      <c r="F802" s="1096"/>
      <c r="G802" s="1096"/>
      <c r="H802" s="1096"/>
      <c r="I802" s="994"/>
      <c r="J802" s="994"/>
      <c r="K802" s="994"/>
      <c r="L802" s="1097"/>
      <c r="M802" s="994"/>
      <c r="N802" s="1098"/>
      <c r="O802" s="994"/>
      <c r="P802" s="994"/>
      <c r="Q802" s="994"/>
      <c r="R802" s="994"/>
      <c r="S802" s="994"/>
      <c r="T802" s="994"/>
      <c r="U802" s="994"/>
      <c r="V802" s="891"/>
      <c r="W802" s="994"/>
      <c r="X802" s="994"/>
      <c r="Y802" s="994"/>
    </row>
    <row r="803">
      <c r="A803" s="994"/>
      <c r="B803" s="1094"/>
      <c r="C803" s="1095"/>
      <c r="D803" s="994"/>
      <c r="E803" s="1096"/>
      <c r="F803" s="1096"/>
      <c r="G803" s="1096"/>
      <c r="H803" s="1096"/>
      <c r="I803" s="994"/>
      <c r="J803" s="994"/>
      <c r="K803" s="994"/>
      <c r="L803" s="1097"/>
      <c r="M803" s="994"/>
      <c r="N803" s="1098"/>
      <c r="O803" s="994"/>
      <c r="P803" s="994"/>
      <c r="Q803" s="994"/>
      <c r="R803" s="994"/>
      <c r="S803" s="994"/>
      <c r="T803" s="994"/>
      <c r="U803" s="994"/>
      <c r="V803" s="891"/>
      <c r="W803" s="994"/>
      <c r="X803" s="994"/>
      <c r="Y803" s="994"/>
    </row>
    <row r="804">
      <c r="A804" s="994"/>
      <c r="B804" s="1094"/>
      <c r="C804" s="1095"/>
      <c r="D804" s="994"/>
      <c r="E804" s="1096"/>
      <c r="F804" s="1096"/>
      <c r="G804" s="1096"/>
      <c r="H804" s="1096"/>
      <c r="I804" s="994"/>
      <c r="J804" s="994"/>
      <c r="K804" s="994"/>
      <c r="L804" s="1097"/>
      <c r="M804" s="994"/>
      <c r="N804" s="1098"/>
      <c r="O804" s="994"/>
      <c r="P804" s="994"/>
      <c r="Q804" s="994"/>
      <c r="R804" s="994"/>
      <c r="S804" s="994"/>
      <c r="T804" s="994"/>
      <c r="U804" s="994"/>
      <c r="V804" s="891"/>
      <c r="W804" s="994"/>
      <c r="X804" s="994"/>
      <c r="Y804" s="994"/>
    </row>
    <row r="805">
      <c r="A805" s="994"/>
      <c r="B805" s="1094"/>
      <c r="C805" s="1095"/>
      <c r="D805" s="994"/>
      <c r="E805" s="1096"/>
      <c r="F805" s="1096"/>
      <c r="G805" s="1096"/>
      <c r="H805" s="1096"/>
      <c r="I805" s="994"/>
      <c r="J805" s="994"/>
      <c r="K805" s="994"/>
      <c r="L805" s="1097"/>
      <c r="M805" s="994"/>
      <c r="N805" s="1098"/>
      <c r="O805" s="994"/>
      <c r="P805" s="994"/>
      <c r="Q805" s="994"/>
      <c r="R805" s="994"/>
      <c r="S805" s="994"/>
      <c r="T805" s="994"/>
      <c r="U805" s="994"/>
      <c r="V805" s="891"/>
      <c r="W805" s="994"/>
      <c r="X805" s="994"/>
      <c r="Y805" s="994"/>
    </row>
    <row r="806">
      <c r="A806" s="994"/>
      <c r="B806" s="1094"/>
      <c r="C806" s="1095"/>
      <c r="D806" s="994"/>
      <c r="E806" s="1096"/>
      <c r="F806" s="1096"/>
      <c r="G806" s="1096"/>
      <c r="H806" s="1096"/>
      <c r="I806" s="994"/>
      <c r="J806" s="994"/>
      <c r="K806" s="994"/>
      <c r="L806" s="1097"/>
      <c r="M806" s="994"/>
      <c r="N806" s="1098"/>
      <c r="O806" s="994"/>
      <c r="P806" s="994"/>
      <c r="Q806" s="994"/>
      <c r="R806" s="994"/>
      <c r="S806" s="994"/>
      <c r="T806" s="994"/>
      <c r="U806" s="994"/>
      <c r="V806" s="891"/>
      <c r="W806" s="994"/>
      <c r="X806" s="994"/>
      <c r="Y806" s="994"/>
    </row>
    <row r="807">
      <c r="A807" s="994"/>
      <c r="B807" s="1094"/>
      <c r="C807" s="1095"/>
      <c r="D807" s="994"/>
      <c r="E807" s="1096"/>
      <c r="F807" s="1096"/>
      <c r="G807" s="1096"/>
      <c r="H807" s="1096"/>
      <c r="I807" s="994"/>
      <c r="J807" s="994"/>
      <c r="K807" s="994"/>
      <c r="L807" s="1097"/>
      <c r="M807" s="994"/>
      <c r="N807" s="1098"/>
      <c r="O807" s="994"/>
      <c r="P807" s="994"/>
      <c r="Q807" s="994"/>
      <c r="R807" s="994"/>
      <c r="S807" s="994"/>
      <c r="T807" s="994"/>
      <c r="U807" s="994"/>
      <c r="V807" s="891"/>
      <c r="W807" s="994"/>
      <c r="X807" s="994"/>
      <c r="Y807" s="994"/>
    </row>
    <row r="808">
      <c r="A808" s="994"/>
      <c r="B808" s="1094"/>
      <c r="C808" s="1095"/>
      <c r="D808" s="994"/>
      <c r="E808" s="1096"/>
      <c r="F808" s="1096"/>
      <c r="G808" s="1096"/>
      <c r="H808" s="1096"/>
      <c r="I808" s="994"/>
      <c r="J808" s="994"/>
      <c r="K808" s="994"/>
      <c r="L808" s="1097"/>
      <c r="M808" s="994"/>
      <c r="N808" s="1098"/>
      <c r="O808" s="994"/>
      <c r="P808" s="994"/>
      <c r="Q808" s="994"/>
      <c r="R808" s="994"/>
      <c r="S808" s="994"/>
      <c r="T808" s="994"/>
      <c r="U808" s="994"/>
      <c r="V808" s="891"/>
      <c r="W808" s="994"/>
      <c r="X808" s="994"/>
      <c r="Y808" s="994"/>
    </row>
    <row r="809">
      <c r="A809" s="994"/>
      <c r="B809" s="1094"/>
      <c r="C809" s="1095"/>
      <c r="D809" s="994"/>
      <c r="E809" s="1096"/>
      <c r="F809" s="1096"/>
      <c r="G809" s="1096"/>
      <c r="H809" s="1096"/>
      <c r="I809" s="994"/>
      <c r="J809" s="994"/>
      <c r="K809" s="994"/>
      <c r="L809" s="1097"/>
      <c r="M809" s="994"/>
      <c r="N809" s="1098"/>
      <c r="O809" s="994"/>
      <c r="P809" s="994"/>
      <c r="Q809" s="994"/>
      <c r="R809" s="994"/>
      <c r="S809" s="994"/>
      <c r="T809" s="994"/>
      <c r="U809" s="994"/>
      <c r="V809" s="891"/>
      <c r="W809" s="994"/>
      <c r="X809" s="994"/>
      <c r="Y809" s="994"/>
    </row>
    <row r="810">
      <c r="A810" s="994"/>
      <c r="B810" s="1094"/>
      <c r="C810" s="1095"/>
      <c r="D810" s="994"/>
      <c r="E810" s="1096"/>
      <c r="F810" s="1096"/>
      <c r="G810" s="1096"/>
      <c r="H810" s="1096"/>
      <c r="I810" s="994"/>
      <c r="J810" s="994"/>
      <c r="K810" s="994"/>
      <c r="L810" s="1097"/>
      <c r="M810" s="994"/>
      <c r="N810" s="1098"/>
      <c r="O810" s="994"/>
      <c r="P810" s="994"/>
      <c r="Q810" s="994"/>
      <c r="R810" s="994"/>
      <c r="S810" s="994"/>
      <c r="T810" s="994"/>
      <c r="U810" s="994"/>
      <c r="V810" s="891"/>
      <c r="W810" s="994"/>
      <c r="X810" s="994"/>
      <c r="Y810" s="994"/>
    </row>
    <row r="811">
      <c r="A811" s="994"/>
      <c r="B811" s="1094"/>
      <c r="C811" s="1095"/>
      <c r="D811" s="994"/>
      <c r="E811" s="1096"/>
      <c r="F811" s="1096"/>
      <c r="G811" s="1096"/>
      <c r="H811" s="1096"/>
      <c r="I811" s="994"/>
      <c r="J811" s="994"/>
      <c r="K811" s="994"/>
      <c r="L811" s="1097"/>
      <c r="M811" s="994"/>
      <c r="N811" s="1098"/>
      <c r="O811" s="994"/>
      <c r="P811" s="994"/>
      <c r="Q811" s="994"/>
      <c r="R811" s="994"/>
      <c r="S811" s="994"/>
      <c r="T811" s="994"/>
      <c r="U811" s="994"/>
      <c r="V811" s="891"/>
      <c r="W811" s="994"/>
      <c r="X811" s="994"/>
      <c r="Y811" s="994"/>
    </row>
    <row r="812">
      <c r="A812" s="994"/>
      <c r="B812" s="1094"/>
      <c r="C812" s="1095"/>
      <c r="D812" s="994"/>
      <c r="E812" s="1096"/>
      <c r="F812" s="1096"/>
      <c r="G812" s="1096"/>
      <c r="H812" s="1096"/>
      <c r="I812" s="994"/>
      <c r="J812" s="994"/>
      <c r="K812" s="994"/>
      <c r="L812" s="1097"/>
      <c r="M812" s="994"/>
      <c r="N812" s="1098"/>
      <c r="O812" s="994"/>
      <c r="P812" s="994"/>
      <c r="Q812" s="994"/>
      <c r="R812" s="994"/>
      <c r="S812" s="994"/>
      <c r="T812" s="994"/>
      <c r="U812" s="994"/>
      <c r="V812" s="891"/>
      <c r="W812" s="994"/>
      <c r="X812" s="994"/>
      <c r="Y812" s="994"/>
    </row>
    <row r="813">
      <c r="A813" s="994"/>
      <c r="B813" s="1094"/>
      <c r="C813" s="1095"/>
      <c r="D813" s="994"/>
      <c r="E813" s="1096"/>
      <c r="F813" s="1096"/>
      <c r="G813" s="1096"/>
      <c r="H813" s="1096"/>
      <c r="I813" s="994"/>
      <c r="J813" s="994"/>
      <c r="K813" s="994"/>
      <c r="L813" s="1097"/>
      <c r="M813" s="994"/>
      <c r="N813" s="1098"/>
      <c r="O813" s="994"/>
      <c r="P813" s="994"/>
      <c r="Q813" s="994"/>
      <c r="R813" s="994"/>
      <c r="S813" s="994"/>
      <c r="T813" s="994"/>
      <c r="U813" s="994"/>
      <c r="V813" s="891"/>
      <c r="W813" s="994"/>
      <c r="X813" s="994"/>
      <c r="Y813" s="994"/>
    </row>
    <row r="814">
      <c r="A814" s="994"/>
      <c r="B814" s="1094"/>
      <c r="C814" s="1095"/>
      <c r="D814" s="994"/>
      <c r="E814" s="1096"/>
      <c r="F814" s="1096"/>
      <c r="G814" s="1096"/>
      <c r="H814" s="1096"/>
      <c r="I814" s="994"/>
      <c r="J814" s="994"/>
      <c r="K814" s="994"/>
      <c r="L814" s="1097"/>
      <c r="M814" s="994"/>
      <c r="N814" s="1098"/>
      <c r="O814" s="994"/>
      <c r="P814" s="994"/>
      <c r="Q814" s="994"/>
      <c r="R814" s="994"/>
      <c r="S814" s="994"/>
      <c r="T814" s="994"/>
      <c r="U814" s="994"/>
      <c r="V814" s="891"/>
      <c r="W814" s="994"/>
      <c r="X814" s="994"/>
      <c r="Y814" s="994"/>
    </row>
    <row r="815">
      <c r="A815" s="994"/>
      <c r="B815" s="1094"/>
      <c r="C815" s="1095"/>
      <c r="D815" s="994"/>
      <c r="E815" s="1096"/>
      <c r="F815" s="1096"/>
      <c r="G815" s="1096"/>
      <c r="H815" s="1096"/>
      <c r="I815" s="994"/>
      <c r="J815" s="994"/>
      <c r="K815" s="994"/>
      <c r="L815" s="1097"/>
      <c r="M815" s="994"/>
      <c r="N815" s="1098"/>
      <c r="O815" s="994"/>
      <c r="P815" s="994"/>
      <c r="Q815" s="994"/>
      <c r="R815" s="994"/>
      <c r="S815" s="994"/>
      <c r="T815" s="994"/>
      <c r="U815" s="994"/>
      <c r="V815" s="891"/>
      <c r="W815" s="994"/>
      <c r="X815" s="994"/>
      <c r="Y815" s="994"/>
    </row>
    <row r="816">
      <c r="A816" s="994"/>
      <c r="B816" s="1094"/>
      <c r="C816" s="1095"/>
      <c r="D816" s="994"/>
      <c r="E816" s="1096"/>
      <c r="F816" s="1096"/>
      <c r="G816" s="1096"/>
      <c r="H816" s="1096"/>
      <c r="I816" s="994"/>
      <c r="J816" s="994"/>
      <c r="K816" s="994"/>
      <c r="L816" s="1097"/>
      <c r="M816" s="994"/>
      <c r="N816" s="1098"/>
      <c r="O816" s="994"/>
      <c r="P816" s="994"/>
      <c r="Q816" s="994"/>
      <c r="R816" s="994"/>
      <c r="S816" s="994"/>
      <c r="T816" s="994"/>
      <c r="U816" s="994"/>
      <c r="V816" s="891"/>
      <c r="W816" s="994"/>
      <c r="X816" s="994"/>
      <c r="Y816" s="994"/>
    </row>
    <row r="817">
      <c r="A817" s="994"/>
      <c r="B817" s="1094"/>
      <c r="C817" s="1095"/>
      <c r="D817" s="994"/>
      <c r="E817" s="1096"/>
      <c r="F817" s="1096"/>
      <c r="G817" s="1096"/>
      <c r="H817" s="1096"/>
      <c r="I817" s="994"/>
      <c r="J817" s="994"/>
      <c r="K817" s="994"/>
      <c r="L817" s="1097"/>
      <c r="M817" s="994"/>
      <c r="N817" s="1098"/>
      <c r="O817" s="994"/>
      <c r="P817" s="994"/>
      <c r="Q817" s="994"/>
      <c r="R817" s="994"/>
      <c r="S817" s="994"/>
      <c r="T817" s="994"/>
      <c r="U817" s="994"/>
      <c r="V817" s="891"/>
      <c r="W817" s="994"/>
      <c r="X817" s="994"/>
      <c r="Y817" s="994"/>
    </row>
    <row r="818">
      <c r="A818" s="994"/>
      <c r="B818" s="1094"/>
      <c r="C818" s="1095"/>
      <c r="D818" s="994"/>
      <c r="E818" s="1096"/>
      <c r="F818" s="1096"/>
      <c r="G818" s="1096"/>
      <c r="H818" s="1096"/>
      <c r="I818" s="994"/>
      <c r="J818" s="994"/>
      <c r="K818" s="994"/>
      <c r="L818" s="1097"/>
      <c r="M818" s="994"/>
      <c r="N818" s="1098"/>
      <c r="O818" s="994"/>
      <c r="P818" s="994"/>
      <c r="Q818" s="994"/>
      <c r="R818" s="994"/>
      <c r="S818" s="994"/>
      <c r="T818" s="994"/>
      <c r="U818" s="994"/>
      <c r="V818" s="891"/>
      <c r="W818" s="994"/>
      <c r="X818" s="994"/>
      <c r="Y818" s="994"/>
    </row>
    <row r="819">
      <c r="A819" s="994"/>
      <c r="B819" s="1094"/>
      <c r="C819" s="1095"/>
      <c r="D819" s="994"/>
      <c r="E819" s="1096"/>
      <c r="F819" s="1096"/>
      <c r="G819" s="1096"/>
      <c r="H819" s="1096"/>
      <c r="I819" s="994"/>
      <c r="J819" s="994"/>
      <c r="K819" s="994"/>
      <c r="L819" s="1097"/>
      <c r="M819" s="994"/>
      <c r="N819" s="1098"/>
      <c r="O819" s="994"/>
      <c r="P819" s="994"/>
      <c r="Q819" s="994"/>
      <c r="R819" s="994"/>
      <c r="S819" s="994"/>
      <c r="T819" s="994"/>
      <c r="U819" s="994"/>
      <c r="V819" s="891"/>
      <c r="W819" s="994"/>
      <c r="X819" s="994"/>
      <c r="Y819" s="994"/>
    </row>
    <row r="820">
      <c r="A820" s="994"/>
      <c r="B820" s="1094"/>
      <c r="C820" s="1095"/>
      <c r="D820" s="994"/>
      <c r="E820" s="1096"/>
      <c r="F820" s="1096"/>
      <c r="G820" s="1096"/>
      <c r="H820" s="1096"/>
      <c r="I820" s="994"/>
      <c r="J820" s="994"/>
      <c r="K820" s="994"/>
      <c r="L820" s="1097"/>
      <c r="M820" s="994"/>
      <c r="N820" s="1098"/>
      <c r="O820" s="994"/>
      <c r="P820" s="994"/>
      <c r="Q820" s="994"/>
      <c r="R820" s="994"/>
      <c r="S820" s="994"/>
      <c r="T820" s="994"/>
      <c r="U820" s="994"/>
      <c r="V820" s="891"/>
      <c r="W820" s="994"/>
      <c r="X820" s="994"/>
      <c r="Y820" s="994"/>
    </row>
    <row r="821">
      <c r="A821" s="994"/>
      <c r="B821" s="1094"/>
      <c r="C821" s="1095"/>
      <c r="D821" s="994"/>
      <c r="E821" s="1096"/>
      <c r="F821" s="1096"/>
      <c r="G821" s="1096"/>
      <c r="H821" s="1096"/>
      <c r="I821" s="994"/>
      <c r="J821" s="994"/>
      <c r="K821" s="994"/>
      <c r="L821" s="1097"/>
      <c r="M821" s="994"/>
      <c r="N821" s="1098"/>
      <c r="O821" s="994"/>
      <c r="P821" s="994"/>
      <c r="Q821" s="994"/>
      <c r="R821" s="994"/>
      <c r="S821" s="994"/>
      <c r="T821" s="994"/>
      <c r="U821" s="994"/>
      <c r="V821" s="891"/>
      <c r="W821" s="994"/>
      <c r="X821" s="994"/>
      <c r="Y821" s="994"/>
    </row>
    <row r="822">
      <c r="A822" s="994"/>
      <c r="B822" s="1094"/>
      <c r="C822" s="1095"/>
      <c r="D822" s="994"/>
      <c r="E822" s="1096"/>
      <c r="F822" s="1096"/>
      <c r="G822" s="1096"/>
      <c r="H822" s="1096"/>
      <c r="I822" s="994"/>
      <c r="J822" s="994"/>
      <c r="K822" s="994"/>
      <c r="L822" s="1097"/>
      <c r="M822" s="994"/>
      <c r="N822" s="1098"/>
      <c r="O822" s="994"/>
      <c r="P822" s="994"/>
      <c r="Q822" s="994"/>
      <c r="R822" s="994"/>
      <c r="S822" s="994"/>
      <c r="T822" s="994"/>
      <c r="U822" s="994"/>
      <c r="V822" s="891"/>
      <c r="W822" s="994"/>
      <c r="X822" s="994"/>
      <c r="Y822" s="994"/>
    </row>
    <row r="823">
      <c r="A823" s="994"/>
      <c r="B823" s="1094"/>
      <c r="C823" s="1095"/>
      <c r="D823" s="994"/>
      <c r="E823" s="1096"/>
      <c r="F823" s="1096"/>
      <c r="G823" s="1096"/>
      <c r="H823" s="1096"/>
      <c r="I823" s="994"/>
      <c r="J823" s="994"/>
      <c r="K823" s="994"/>
      <c r="L823" s="1097"/>
      <c r="M823" s="994"/>
      <c r="N823" s="1098"/>
      <c r="O823" s="994"/>
      <c r="P823" s="994"/>
      <c r="Q823" s="994"/>
      <c r="R823" s="994"/>
      <c r="S823" s="994"/>
      <c r="T823" s="994"/>
      <c r="U823" s="994"/>
      <c r="V823" s="891"/>
      <c r="W823" s="994"/>
      <c r="X823" s="994"/>
      <c r="Y823" s="994"/>
    </row>
    <row r="824">
      <c r="A824" s="994"/>
      <c r="B824" s="1094"/>
      <c r="C824" s="1095"/>
      <c r="D824" s="994"/>
      <c r="E824" s="1096"/>
      <c r="F824" s="1096"/>
      <c r="G824" s="1096"/>
      <c r="H824" s="1096"/>
      <c r="I824" s="994"/>
      <c r="J824" s="994"/>
      <c r="K824" s="994"/>
      <c r="L824" s="1097"/>
      <c r="M824" s="994"/>
      <c r="N824" s="1098"/>
      <c r="O824" s="994"/>
      <c r="P824" s="994"/>
      <c r="Q824" s="994"/>
      <c r="R824" s="994"/>
      <c r="S824" s="994"/>
      <c r="T824" s="994"/>
      <c r="U824" s="994"/>
      <c r="V824" s="891"/>
      <c r="W824" s="994"/>
      <c r="X824" s="994"/>
      <c r="Y824" s="994"/>
    </row>
    <row r="825">
      <c r="A825" s="994"/>
      <c r="B825" s="1094"/>
      <c r="C825" s="1095"/>
      <c r="D825" s="994"/>
      <c r="E825" s="1096"/>
      <c r="F825" s="1096"/>
      <c r="G825" s="1096"/>
      <c r="H825" s="1096"/>
      <c r="I825" s="994"/>
      <c r="J825" s="994"/>
      <c r="K825" s="994"/>
      <c r="L825" s="1097"/>
      <c r="M825" s="994"/>
      <c r="N825" s="1098"/>
      <c r="O825" s="994"/>
      <c r="P825" s="994"/>
      <c r="Q825" s="994"/>
      <c r="R825" s="994"/>
      <c r="S825" s="994"/>
      <c r="T825" s="994"/>
      <c r="U825" s="994"/>
      <c r="V825" s="891"/>
      <c r="W825" s="994"/>
      <c r="X825" s="994"/>
      <c r="Y825" s="994"/>
    </row>
    <row r="826">
      <c r="A826" s="994"/>
      <c r="B826" s="1094"/>
      <c r="C826" s="1095"/>
      <c r="D826" s="994"/>
      <c r="E826" s="1096"/>
      <c r="F826" s="1096"/>
      <c r="G826" s="1096"/>
      <c r="H826" s="1096"/>
      <c r="I826" s="994"/>
      <c r="J826" s="994"/>
      <c r="K826" s="994"/>
      <c r="L826" s="1097"/>
      <c r="M826" s="994"/>
      <c r="N826" s="1098"/>
      <c r="O826" s="994"/>
      <c r="P826" s="994"/>
      <c r="Q826" s="994"/>
      <c r="R826" s="994"/>
      <c r="S826" s="994"/>
      <c r="T826" s="994"/>
      <c r="U826" s="994"/>
      <c r="V826" s="891"/>
      <c r="W826" s="994"/>
      <c r="X826" s="994"/>
      <c r="Y826" s="994"/>
    </row>
    <row r="827">
      <c r="A827" s="994"/>
      <c r="B827" s="1094"/>
      <c r="C827" s="1095"/>
      <c r="D827" s="994"/>
      <c r="E827" s="1096"/>
      <c r="F827" s="1096"/>
      <c r="G827" s="1096"/>
      <c r="H827" s="1096"/>
      <c r="I827" s="994"/>
      <c r="J827" s="994"/>
      <c r="K827" s="994"/>
      <c r="L827" s="1097"/>
      <c r="M827" s="994"/>
      <c r="N827" s="1098"/>
      <c r="O827" s="994"/>
      <c r="P827" s="994"/>
      <c r="Q827" s="994"/>
      <c r="R827" s="994"/>
      <c r="S827" s="994"/>
      <c r="T827" s="994"/>
      <c r="U827" s="994"/>
      <c r="V827" s="891"/>
      <c r="W827" s="994"/>
      <c r="X827" s="994"/>
      <c r="Y827" s="994"/>
    </row>
    <row r="828">
      <c r="A828" s="994"/>
      <c r="B828" s="1094"/>
      <c r="C828" s="1095"/>
      <c r="D828" s="994"/>
      <c r="E828" s="1096"/>
      <c r="F828" s="1096"/>
      <c r="G828" s="1096"/>
      <c r="H828" s="1096"/>
      <c r="I828" s="994"/>
      <c r="J828" s="994"/>
      <c r="K828" s="994"/>
      <c r="L828" s="1097"/>
      <c r="M828" s="994"/>
      <c r="N828" s="1098"/>
      <c r="O828" s="994"/>
      <c r="P828" s="994"/>
      <c r="Q828" s="994"/>
      <c r="R828" s="994"/>
      <c r="S828" s="994"/>
      <c r="T828" s="994"/>
      <c r="U828" s="994"/>
      <c r="V828" s="891"/>
      <c r="W828" s="994"/>
      <c r="X828" s="994"/>
      <c r="Y828" s="994"/>
    </row>
    <row r="829">
      <c r="A829" s="994"/>
      <c r="B829" s="1094"/>
      <c r="C829" s="1095"/>
      <c r="D829" s="994"/>
      <c r="E829" s="1096"/>
      <c r="F829" s="1096"/>
      <c r="G829" s="1096"/>
      <c r="H829" s="1096"/>
      <c r="I829" s="994"/>
      <c r="J829" s="994"/>
      <c r="K829" s="994"/>
      <c r="L829" s="1097"/>
      <c r="M829" s="994"/>
      <c r="N829" s="1098"/>
      <c r="O829" s="994"/>
      <c r="P829" s="994"/>
      <c r="Q829" s="994"/>
      <c r="R829" s="994"/>
      <c r="S829" s="994"/>
      <c r="T829" s="994"/>
      <c r="U829" s="994"/>
      <c r="V829" s="891"/>
      <c r="W829" s="994"/>
      <c r="X829" s="994"/>
      <c r="Y829" s="994"/>
    </row>
    <row r="830">
      <c r="A830" s="994"/>
      <c r="B830" s="1094"/>
      <c r="C830" s="1095"/>
      <c r="D830" s="994"/>
      <c r="E830" s="1096"/>
      <c r="F830" s="1096"/>
      <c r="G830" s="1096"/>
      <c r="H830" s="1096"/>
      <c r="I830" s="994"/>
      <c r="J830" s="994"/>
      <c r="K830" s="994"/>
      <c r="L830" s="1097"/>
      <c r="M830" s="994"/>
      <c r="N830" s="1098"/>
      <c r="O830" s="994"/>
      <c r="P830" s="994"/>
      <c r="Q830" s="994"/>
      <c r="R830" s="994"/>
      <c r="S830" s="994"/>
      <c r="T830" s="994"/>
      <c r="U830" s="994"/>
      <c r="V830" s="891"/>
      <c r="W830" s="994"/>
      <c r="X830" s="994"/>
      <c r="Y830" s="994"/>
    </row>
    <row r="831">
      <c r="A831" s="994"/>
      <c r="B831" s="1094"/>
      <c r="C831" s="1095"/>
      <c r="D831" s="994"/>
      <c r="E831" s="1096"/>
      <c r="F831" s="1096"/>
      <c r="G831" s="1096"/>
      <c r="H831" s="1096"/>
      <c r="I831" s="994"/>
      <c r="J831" s="994"/>
      <c r="K831" s="994"/>
      <c r="L831" s="1097"/>
      <c r="M831" s="994"/>
      <c r="N831" s="1098"/>
      <c r="O831" s="994"/>
      <c r="P831" s="994"/>
      <c r="Q831" s="994"/>
      <c r="R831" s="994"/>
      <c r="S831" s="994"/>
      <c r="T831" s="994"/>
      <c r="U831" s="994"/>
      <c r="V831" s="891"/>
      <c r="W831" s="994"/>
      <c r="X831" s="994"/>
      <c r="Y831" s="994"/>
    </row>
    <row r="832">
      <c r="A832" s="994"/>
      <c r="B832" s="1094"/>
      <c r="C832" s="1095"/>
      <c r="D832" s="994"/>
      <c r="E832" s="1096"/>
      <c r="F832" s="1096"/>
      <c r="G832" s="1096"/>
      <c r="H832" s="1096"/>
      <c r="I832" s="994"/>
      <c r="J832" s="994"/>
      <c r="K832" s="994"/>
      <c r="L832" s="1097"/>
      <c r="M832" s="994"/>
      <c r="N832" s="1098"/>
      <c r="O832" s="994"/>
      <c r="P832" s="994"/>
      <c r="Q832" s="994"/>
      <c r="R832" s="994"/>
      <c r="S832" s="994"/>
      <c r="T832" s="994"/>
      <c r="U832" s="994"/>
      <c r="V832" s="891"/>
      <c r="W832" s="994"/>
      <c r="X832" s="994"/>
      <c r="Y832" s="994"/>
    </row>
    <row r="833">
      <c r="A833" s="994"/>
      <c r="B833" s="1094"/>
      <c r="C833" s="1095"/>
      <c r="D833" s="994"/>
      <c r="E833" s="1096"/>
      <c r="F833" s="1096"/>
      <c r="G833" s="1096"/>
      <c r="H833" s="1096"/>
      <c r="I833" s="994"/>
      <c r="J833" s="994"/>
      <c r="K833" s="994"/>
      <c r="L833" s="1097"/>
      <c r="M833" s="994"/>
      <c r="N833" s="1098"/>
      <c r="O833" s="994"/>
      <c r="P833" s="994"/>
      <c r="Q833" s="994"/>
      <c r="R833" s="994"/>
      <c r="S833" s="994"/>
      <c r="T833" s="994"/>
      <c r="U833" s="994"/>
      <c r="V833" s="891"/>
      <c r="W833" s="994"/>
      <c r="X833" s="994"/>
      <c r="Y833" s="994"/>
    </row>
    <row r="834">
      <c r="A834" s="994"/>
      <c r="B834" s="1094"/>
      <c r="C834" s="1095"/>
      <c r="D834" s="994"/>
      <c r="E834" s="1096"/>
      <c r="F834" s="1096"/>
      <c r="G834" s="1096"/>
      <c r="H834" s="1096"/>
      <c r="I834" s="994"/>
      <c r="J834" s="994"/>
      <c r="K834" s="994"/>
      <c r="L834" s="1097"/>
      <c r="M834" s="994"/>
      <c r="N834" s="1098"/>
      <c r="O834" s="994"/>
      <c r="P834" s="994"/>
      <c r="Q834" s="994"/>
      <c r="R834" s="994"/>
      <c r="S834" s="994"/>
      <c r="T834" s="994"/>
      <c r="U834" s="994"/>
      <c r="V834" s="891"/>
      <c r="W834" s="994"/>
      <c r="X834" s="994"/>
      <c r="Y834" s="994"/>
    </row>
    <row r="835">
      <c r="A835" s="994"/>
      <c r="B835" s="1094"/>
      <c r="C835" s="1095"/>
      <c r="D835" s="994"/>
      <c r="E835" s="1096"/>
      <c r="F835" s="1096"/>
      <c r="G835" s="1096"/>
      <c r="H835" s="1096"/>
      <c r="I835" s="994"/>
      <c r="J835" s="994"/>
      <c r="K835" s="994"/>
      <c r="L835" s="1097"/>
      <c r="M835" s="994"/>
      <c r="N835" s="1098"/>
      <c r="O835" s="994"/>
      <c r="P835" s="994"/>
      <c r="Q835" s="994"/>
      <c r="R835" s="994"/>
      <c r="S835" s="994"/>
      <c r="T835" s="994"/>
      <c r="U835" s="994"/>
      <c r="V835" s="891"/>
      <c r="W835" s="994"/>
      <c r="X835" s="994"/>
      <c r="Y835" s="994"/>
    </row>
    <row r="836">
      <c r="A836" s="994"/>
      <c r="B836" s="1094"/>
      <c r="C836" s="1095"/>
      <c r="D836" s="994"/>
      <c r="E836" s="1096"/>
      <c r="F836" s="1096"/>
      <c r="G836" s="1096"/>
      <c r="H836" s="1096"/>
      <c r="I836" s="994"/>
      <c r="J836" s="994"/>
      <c r="K836" s="994"/>
      <c r="L836" s="1097"/>
      <c r="M836" s="994"/>
      <c r="N836" s="1098"/>
      <c r="O836" s="994"/>
      <c r="P836" s="994"/>
      <c r="Q836" s="994"/>
      <c r="R836" s="994"/>
      <c r="S836" s="994"/>
      <c r="T836" s="994"/>
      <c r="U836" s="994"/>
      <c r="V836" s="891"/>
      <c r="W836" s="994"/>
      <c r="X836" s="994"/>
      <c r="Y836" s="994"/>
    </row>
    <row r="837">
      <c r="A837" s="994"/>
      <c r="B837" s="1094"/>
      <c r="C837" s="1095"/>
      <c r="D837" s="994"/>
      <c r="E837" s="1096"/>
      <c r="F837" s="1096"/>
      <c r="G837" s="1096"/>
      <c r="H837" s="1096"/>
      <c r="I837" s="994"/>
      <c r="J837" s="994"/>
      <c r="K837" s="994"/>
      <c r="L837" s="1097"/>
      <c r="M837" s="994"/>
      <c r="N837" s="1098"/>
      <c r="O837" s="994"/>
      <c r="P837" s="994"/>
      <c r="Q837" s="994"/>
      <c r="R837" s="994"/>
      <c r="S837" s="994"/>
      <c r="T837" s="994"/>
      <c r="U837" s="994"/>
      <c r="V837" s="891"/>
      <c r="W837" s="994"/>
      <c r="X837" s="994"/>
      <c r="Y837" s="994"/>
    </row>
    <row r="838">
      <c r="A838" s="994"/>
      <c r="B838" s="1094"/>
      <c r="C838" s="1095"/>
      <c r="D838" s="994"/>
      <c r="E838" s="1096"/>
      <c r="F838" s="1096"/>
      <c r="G838" s="1096"/>
      <c r="H838" s="1096"/>
      <c r="I838" s="994"/>
      <c r="J838" s="994"/>
      <c r="K838" s="994"/>
      <c r="L838" s="1097"/>
      <c r="M838" s="994"/>
      <c r="N838" s="1098"/>
      <c r="O838" s="994"/>
      <c r="P838" s="994"/>
      <c r="Q838" s="994"/>
      <c r="R838" s="994"/>
      <c r="S838" s="994"/>
      <c r="T838" s="994"/>
      <c r="U838" s="994"/>
      <c r="V838" s="891"/>
      <c r="W838" s="994"/>
      <c r="X838" s="994"/>
      <c r="Y838" s="994"/>
    </row>
    <row r="839">
      <c r="A839" s="994"/>
      <c r="B839" s="1094"/>
      <c r="C839" s="1095"/>
      <c r="D839" s="994"/>
      <c r="E839" s="1096"/>
      <c r="F839" s="1096"/>
      <c r="G839" s="1096"/>
      <c r="H839" s="1096"/>
      <c r="I839" s="994"/>
      <c r="J839" s="994"/>
      <c r="K839" s="994"/>
      <c r="L839" s="1097"/>
      <c r="M839" s="994"/>
      <c r="N839" s="1098"/>
      <c r="O839" s="994"/>
      <c r="P839" s="994"/>
      <c r="Q839" s="994"/>
      <c r="R839" s="994"/>
      <c r="S839" s="994"/>
      <c r="T839" s="994"/>
      <c r="U839" s="994"/>
      <c r="V839" s="891"/>
      <c r="W839" s="994"/>
      <c r="X839" s="994"/>
      <c r="Y839" s="994"/>
    </row>
    <row r="840">
      <c r="A840" s="994"/>
      <c r="B840" s="1094"/>
      <c r="C840" s="1095"/>
      <c r="D840" s="994"/>
      <c r="E840" s="1096"/>
      <c r="F840" s="1096"/>
      <c r="G840" s="1096"/>
      <c r="H840" s="1096"/>
      <c r="I840" s="994"/>
      <c r="J840" s="994"/>
      <c r="K840" s="994"/>
      <c r="L840" s="1097"/>
      <c r="M840" s="994"/>
      <c r="N840" s="1098"/>
      <c r="O840" s="994"/>
      <c r="P840" s="994"/>
      <c r="Q840" s="994"/>
      <c r="R840" s="994"/>
      <c r="S840" s="994"/>
      <c r="T840" s="994"/>
      <c r="U840" s="994"/>
      <c r="V840" s="891"/>
      <c r="W840" s="994"/>
      <c r="X840" s="994"/>
      <c r="Y840" s="994"/>
    </row>
    <row r="841">
      <c r="A841" s="994"/>
      <c r="B841" s="1094"/>
      <c r="C841" s="1095"/>
      <c r="D841" s="994"/>
      <c r="E841" s="1096"/>
      <c r="F841" s="1096"/>
      <c r="G841" s="1096"/>
      <c r="H841" s="1096"/>
      <c r="I841" s="994"/>
      <c r="J841" s="994"/>
      <c r="K841" s="994"/>
      <c r="L841" s="1097"/>
      <c r="M841" s="994"/>
      <c r="N841" s="1098"/>
      <c r="O841" s="994"/>
      <c r="P841" s="994"/>
      <c r="Q841" s="994"/>
      <c r="R841" s="994"/>
      <c r="S841" s="994"/>
      <c r="T841" s="994"/>
      <c r="U841" s="994"/>
      <c r="V841" s="891"/>
      <c r="W841" s="994"/>
      <c r="X841" s="994"/>
      <c r="Y841" s="994"/>
    </row>
    <row r="842">
      <c r="A842" s="994"/>
      <c r="B842" s="1094"/>
      <c r="C842" s="1095"/>
      <c r="D842" s="994"/>
      <c r="E842" s="1096"/>
      <c r="F842" s="1096"/>
      <c r="G842" s="1096"/>
      <c r="H842" s="1096"/>
      <c r="I842" s="994"/>
      <c r="J842" s="994"/>
      <c r="K842" s="994"/>
      <c r="L842" s="1097"/>
      <c r="M842" s="994"/>
      <c r="N842" s="1098"/>
      <c r="O842" s="994"/>
      <c r="P842" s="994"/>
      <c r="Q842" s="994"/>
      <c r="R842" s="994"/>
      <c r="S842" s="994"/>
      <c r="T842" s="994"/>
      <c r="U842" s="994"/>
      <c r="V842" s="891"/>
      <c r="W842" s="994"/>
      <c r="X842" s="994"/>
      <c r="Y842" s="994"/>
    </row>
    <row r="843">
      <c r="A843" s="994"/>
      <c r="B843" s="1094"/>
      <c r="C843" s="1095"/>
      <c r="D843" s="994"/>
      <c r="E843" s="1096"/>
      <c r="F843" s="1096"/>
      <c r="G843" s="1096"/>
      <c r="H843" s="1096"/>
      <c r="I843" s="994"/>
      <c r="J843" s="994"/>
      <c r="K843" s="994"/>
      <c r="L843" s="1097"/>
      <c r="M843" s="994"/>
      <c r="N843" s="1098"/>
      <c r="O843" s="994"/>
      <c r="P843" s="994"/>
      <c r="Q843" s="994"/>
      <c r="R843" s="994"/>
      <c r="S843" s="994"/>
      <c r="T843" s="994"/>
      <c r="U843" s="994"/>
      <c r="V843" s="891"/>
      <c r="W843" s="994"/>
      <c r="X843" s="994"/>
      <c r="Y843" s="994"/>
    </row>
    <row r="844">
      <c r="A844" s="994"/>
      <c r="B844" s="1094"/>
      <c r="C844" s="1095"/>
      <c r="D844" s="994"/>
      <c r="E844" s="1096"/>
      <c r="F844" s="1096"/>
      <c r="G844" s="1096"/>
      <c r="H844" s="1096"/>
      <c r="I844" s="994"/>
      <c r="J844" s="994"/>
      <c r="K844" s="994"/>
      <c r="L844" s="1097"/>
      <c r="M844" s="994"/>
      <c r="N844" s="1098"/>
      <c r="O844" s="994"/>
      <c r="P844" s="994"/>
      <c r="Q844" s="994"/>
      <c r="R844" s="994"/>
      <c r="S844" s="994"/>
      <c r="T844" s="994"/>
      <c r="U844" s="994"/>
      <c r="V844" s="891"/>
      <c r="W844" s="994"/>
      <c r="X844" s="994"/>
      <c r="Y844" s="994"/>
    </row>
    <row r="845">
      <c r="A845" s="994"/>
      <c r="B845" s="1094"/>
      <c r="C845" s="1095"/>
      <c r="D845" s="994"/>
      <c r="E845" s="1096"/>
      <c r="F845" s="1096"/>
      <c r="G845" s="1096"/>
      <c r="H845" s="1096"/>
      <c r="I845" s="994"/>
      <c r="J845" s="994"/>
      <c r="K845" s="994"/>
      <c r="L845" s="1097"/>
      <c r="M845" s="994"/>
      <c r="N845" s="1098"/>
      <c r="O845" s="994"/>
      <c r="P845" s="994"/>
      <c r="Q845" s="994"/>
      <c r="R845" s="994"/>
      <c r="S845" s="994"/>
      <c r="T845" s="994"/>
      <c r="U845" s="994"/>
      <c r="V845" s="891"/>
      <c r="W845" s="994"/>
      <c r="X845" s="994"/>
      <c r="Y845" s="994"/>
    </row>
    <row r="846">
      <c r="A846" s="994"/>
      <c r="B846" s="1094"/>
      <c r="C846" s="1095"/>
      <c r="D846" s="994"/>
      <c r="E846" s="1096"/>
      <c r="F846" s="1096"/>
      <c r="G846" s="1096"/>
      <c r="H846" s="1096"/>
      <c r="I846" s="994"/>
      <c r="J846" s="994"/>
      <c r="K846" s="994"/>
      <c r="L846" s="1097"/>
      <c r="M846" s="994"/>
      <c r="N846" s="1098"/>
      <c r="O846" s="994"/>
      <c r="P846" s="994"/>
      <c r="Q846" s="994"/>
      <c r="R846" s="994"/>
      <c r="S846" s="994"/>
      <c r="T846" s="994"/>
      <c r="U846" s="994"/>
      <c r="V846" s="891"/>
      <c r="W846" s="994"/>
      <c r="X846" s="994"/>
      <c r="Y846" s="994"/>
    </row>
    <row r="847">
      <c r="A847" s="994"/>
      <c r="B847" s="1094"/>
      <c r="C847" s="1095"/>
      <c r="D847" s="994"/>
      <c r="E847" s="1096"/>
      <c r="F847" s="1096"/>
      <c r="G847" s="1096"/>
      <c r="H847" s="1096"/>
      <c r="I847" s="994"/>
      <c r="J847" s="994"/>
      <c r="K847" s="994"/>
      <c r="L847" s="1097"/>
      <c r="M847" s="994"/>
      <c r="N847" s="1098"/>
      <c r="O847" s="994"/>
      <c r="P847" s="994"/>
      <c r="Q847" s="994"/>
      <c r="R847" s="994"/>
      <c r="S847" s="994"/>
      <c r="T847" s="994"/>
      <c r="U847" s="994"/>
      <c r="V847" s="891"/>
      <c r="W847" s="994"/>
      <c r="X847" s="994"/>
      <c r="Y847" s="994"/>
    </row>
    <row r="848">
      <c r="A848" s="994"/>
      <c r="B848" s="1094"/>
      <c r="C848" s="1095"/>
      <c r="D848" s="994"/>
      <c r="E848" s="1096"/>
      <c r="F848" s="1096"/>
      <c r="G848" s="1096"/>
      <c r="H848" s="1096"/>
      <c r="I848" s="994"/>
      <c r="J848" s="994"/>
      <c r="K848" s="994"/>
      <c r="L848" s="1097"/>
      <c r="M848" s="994"/>
      <c r="N848" s="1098"/>
      <c r="O848" s="994"/>
      <c r="P848" s="994"/>
      <c r="Q848" s="994"/>
      <c r="R848" s="994"/>
      <c r="S848" s="994"/>
      <c r="T848" s="994"/>
      <c r="U848" s="994"/>
      <c r="V848" s="891"/>
      <c r="W848" s="994"/>
      <c r="X848" s="994"/>
      <c r="Y848" s="994"/>
    </row>
    <row r="849">
      <c r="A849" s="994"/>
      <c r="B849" s="1094"/>
      <c r="C849" s="1095"/>
      <c r="D849" s="994"/>
      <c r="E849" s="1096"/>
      <c r="F849" s="1096"/>
      <c r="G849" s="1096"/>
      <c r="H849" s="1096"/>
      <c r="I849" s="994"/>
      <c r="J849" s="994"/>
      <c r="K849" s="994"/>
      <c r="L849" s="1097"/>
      <c r="M849" s="994"/>
      <c r="N849" s="1098"/>
      <c r="O849" s="994"/>
      <c r="P849" s="994"/>
      <c r="Q849" s="994"/>
      <c r="R849" s="994"/>
      <c r="S849" s="994"/>
      <c r="T849" s="994"/>
      <c r="U849" s="994"/>
      <c r="V849" s="891"/>
      <c r="W849" s="994"/>
      <c r="X849" s="994"/>
      <c r="Y849" s="994"/>
    </row>
    <row r="850">
      <c r="A850" s="994"/>
      <c r="B850" s="1094"/>
      <c r="C850" s="1095"/>
      <c r="D850" s="994"/>
      <c r="E850" s="1096"/>
      <c r="F850" s="1096"/>
      <c r="G850" s="1096"/>
      <c r="H850" s="1096"/>
      <c r="I850" s="994"/>
      <c r="J850" s="994"/>
      <c r="K850" s="994"/>
      <c r="L850" s="1097"/>
      <c r="M850" s="994"/>
      <c r="N850" s="1098"/>
      <c r="O850" s="994"/>
      <c r="P850" s="994"/>
      <c r="Q850" s="994"/>
      <c r="R850" s="994"/>
      <c r="S850" s="994"/>
      <c r="T850" s="994"/>
      <c r="U850" s="994"/>
      <c r="V850" s="891"/>
      <c r="W850" s="994"/>
      <c r="X850" s="994"/>
      <c r="Y850" s="994"/>
    </row>
    <row r="851">
      <c r="A851" s="994"/>
      <c r="B851" s="1094"/>
      <c r="C851" s="1095"/>
      <c r="D851" s="994"/>
      <c r="E851" s="1096"/>
      <c r="F851" s="1096"/>
      <c r="G851" s="1096"/>
      <c r="H851" s="1096"/>
      <c r="I851" s="994"/>
      <c r="J851" s="994"/>
      <c r="K851" s="994"/>
      <c r="L851" s="1097"/>
      <c r="M851" s="994"/>
      <c r="N851" s="1098"/>
      <c r="O851" s="994"/>
      <c r="P851" s="994"/>
      <c r="Q851" s="994"/>
      <c r="R851" s="994"/>
      <c r="S851" s="994"/>
      <c r="T851" s="994"/>
      <c r="U851" s="994"/>
      <c r="V851" s="891"/>
      <c r="W851" s="994"/>
      <c r="X851" s="994"/>
      <c r="Y851" s="994"/>
    </row>
    <row r="852">
      <c r="A852" s="994"/>
      <c r="B852" s="1094"/>
      <c r="C852" s="1095"/>
      <c r="D852" s="994"/>
      <c r="E852" s="1096"/>
      <c r="F852" s="1096"/>
      <c r="G852" s="1096"/>
      <c r="H852" s="1096"/>
      <c r="I852" s="994"/>
      <c r="J852" s="994"/>
      <c r="K852" s="994"/>
      <c r="L852" s="1097"/>
      <c r="M852" s="994"/>
      <c r="N852" s="1098"/>
      <c r="O852" s="994"/>
      <c r="P852" s="994"/>
      <c r="Q852" s="994"/>
      <c r="R852" s="994"/>
      <c r="S852" s="994"/>
      <c r="T852" s="994"/>
      <c r="U852" s="994"/>
      <c r="V852" s="891"/>
      <c r="W852" s="994"/>
      <c r="X852" s="994"/>
      <c r="Y852" s="994"/>
    </row>
    <row r="853">
      <c r="A853" s="994"/>
      <c r="B853" s="1094"/>
      <c r="C853" s="1095"/>
      <c r="D853" s="994"/>
      <c r="E853" s="1096"/>
      <c r="F853" s="1096"/>
      <c r="G853" s="1096"/>
      <c r="H853" s="1096"/>
      <c r="I853" s="994"/>
      <c r="J853" s="994"/>
      <c r="K853" s="994"/>
      <c r="L853" s="1097"/>
      <c r="M853" s="994"/>
      <c r="N853" s="1098"/>
      <c r="O853" s="994"/>
      <c r="P853" s="994"/>
      <c r="Q853" s="994"/>
      <c r="R853" s="994"/>
      <c r="S853" s="994"/>
      <c r="T853" s="994"/>
      <c r="U853" s="994"/>
      <c r="V853" s="891"/>
      <c r="W853" s="994"/>
      <c r="X853" s="994"/>
      <c r="Y853" s="994"/>
    </row>
    <row r="854">
      <c r="A854" s="994"/>
      <c r="B854" s="1094"/>
      <c r="C854" s="1095"/>
      <c r="D854" s="994"/>
      <c r="E854" s="1096"/>
      <c r="F854" s="1096"/>
      <c r="G854" s="1096"/>
      <c r="H854" s="1096"/>
      <c r="I854" s="994"/>
      <c r="J854" s="994"/>
      <c r="K854" s="994"/>
      <c r="L854" s="1097"/>
      <c r="M854" s="994"/>
      <c r="N854" s="1098"/>
      <c r="O854" s="994"/>
      <c r="P854" s="994"/>
      <c r="Q854" s="994"/>
      <c r="R854" s="994"/>
      <c r="S854" s="994"/>
      <c r="T854" s="994"/>
      <c r="U854" s="994"/>
      <c r="V854" s="891"/>
      <c r="W854" s="994"/>
      <c r="X854" s="994"/>
      <c r="Y854" s="994"/>
    </row>
    <row r="855">
      <c r="A855" s="994"/>
      <c r="B855" s="1094"/>
      <c r="C855" s="1095"/>
      <c r="D855" s="994"/>
      <c r="E855" s="1096"/>
      <c r="F855" s="1096"/>
      <c r="G855" s="1096"/>
      <c r="H855" s="1096"/>
      <c r="I855" s="994"/>
      <c r="J855" s="994"/>
      <c r="K855" s="994"/>
      <c r="L855" s="1097"/>
      <c r="M855" s="994"/>
      <c r="N855" s="1098"/>
      <c r="O855" s="994"/>
      <c r="P855" s="994"/>
      <c r="Q855" s="994"/>
      <c r="R855" s="994"/>
      <c r="S855" s="994"/>
      <c r="T855" s="994"/>
      <c r="U855" s="994"/>
      <c r="V855" s="891"/>
      <c r="W855" s="994"/>
      <c r="X855" s="994"/>
      <c r="Y855" s="994"/>
    </row>
    <row r="856">
      <c r="A856" s="994"/>
      <c r="B856" s="1094"/>
      <c r="C856" s="1095"/>
      <c r="D856" s="994"/>
      <c r="E856" s="1096"/>
      <c r="F856" s="1096"/>
      <c r="G856" s="1096"/>
      <c r="H856" s="1096"/>
      <c r="I856" s="994"/>
      <c r="J856" s="994"/>
      <c r="K856" s="994"/>
      <c r="L856" s="1097"/>
      <c r="M856" s="994"/>
      <c r="N856" s="1098"/>
      <c r="O856" s="994"/>
      <c r="P856" s="994"/>
      <c r="Q856" s="994"/>
      <c r="R856" s="994"/>
      <c r="S856" s="994"/>
      <c r="T856" s="994"/>
      <c r="U856" s="994"/>
      <c r="V856" s="891"/>
      <c r="W856" s="994"/>
      <c r="X856" s="994"/>
      <c r="Y856" s="994"/>
    </row>
    <row r="857">
      <c r="A857" s="994"/>
      <c r="B857" s="1094"/>
      <c r="C857" s="1095"/>
      <c r="D857" s="994"/>
      <c r="E857" s="1096"/>
      <c r="F857" s="1096"/>
      <c r="G857" s="1096"/>
      <c r="H857" s="1096"/>
      <c r="I857" s="994"/>
      <c r="J857" s="994"/>
      <c r="K857" s="994"/>
      <c r="L857" s="1097"/>
      <c r="M857" s="994"/>
      <c r="N857" s="1098"/>
      <c r="O857" s="994"/>
      <c r="P857" s="994"/>
      <c r="Q857" s="994"/>
      <c r="R857" s="994"/>
      <c r="S857" s="994"/>
      <c r="T857" s="994"/>
      <c r="U857" s="994"/>
      <c r="V857" s="891"/>
      <c r="W857" s="994"/>
      <c r="X857" s="994"/>
      <c r="Y857" s="994"/>
    </row>
    <row r="858">
      <c r="A858" s="994"/>
      <c r="B858" s="1094"/>
      <c r="C858" s="1095"/>
      <c r="D858" s="994"/>
      <c r="E858" s="1096"/>
      <c r="F858" s="1096"/>
      <c r="G858" s="1096"/>
      <c r="H858" s="1096"/>
      <c r="I858" s="994"/>
      <c r="J858" s="994"/>
      <c r="K858" s="994"/>
      <c r="L858" s="1097"/>
      <c r="M858" s="994"/>
      <c r="N858" s="1098"/>
      <c r="O858" s="994"/>
      <c r="P858" s="994"/>
      <c r="Q858" s="994"/>
      <c r="R858" s="994"/>
      <c r="S858" s="994"/>
      <c r="T858" s="994"/>
      <c r="U858" s="994"/>
      <c r="V858" s="891"/>
      <c r="W858" s="994"/>
      <c r="X858" s="994"/>
      <c r="Y858" s="994"/>
    </row>
    <row r="859">
      <c r="A859" s="994"/>
      <c r="B859" s="1094"/>
      <c r="C859" s="1095"/>
      <c r="D859" s="994"/>
      <c r="E859" s="1096"/>
      <c r="F859" s="1096"/>
      <c r="G859" s="1096"/>
      <c r="H859" s="1096"/>
      <c r="I859" s="994"/>
      <c r="J859" s="994"/>
      <c r="K859" s="994"/>
      <c r="L859" s="1097"/>
      <c r="M859" s="994"/>
      <c r="N859" s="1098"/>
      <c r="O859" s="994"/>
      <c r="P859" s="994"/>
      <c r="Q859" s="994"/>
      <c r="R859" s="994"/>
      <c r="S859" s="994"/>
      <c r="T859" s="994"/>
      <c r="U859" s="994"/>
      <c r="V859" s="891"/>
      <c r="W859" s="994"/>
      <c r="X859" s="994"/>
      <c r="Y859" s="994"/>
    </row>
    <row r="860">
      <c r="A860" s="994"/>
      <c r="B860" s="1094"/>
      <c r="C860" s="1095"/>
      <c r="D860" s="994"/>
      <c r="E860" s="1096"/>
      <c r="F860" s="1096"/>
      <c r="G860" s="1096"/>
      <c r="H860" s="1096"/>
      <c r="I860" s="994"/>
      <c r="J860" s="994"/>
      <c r="K860" s="994"/>
      <c r="L860" s="1097"/>
      <c r="M860" s="994"/>
      <c r="N860" s="1098"/>
      <c r="O860" s="994"/>
      <c r="P860" s="994"/>
      <c r="Q860" s="994"/>
      <c r="R860" s="994"/>
      <c r="S860" s="994"/>
      <c r="T860" s="994"/>
      <c r="U860" s="994"/>
      <c r="V860" s="891"/>
      <c r="W860" s="994"/>
      <c r="X860" s="994"/>
      <c r="Y860" s="994"/>
    </row>
    <row r="861">
      <c r="A861" s="994"/>
      <c r="B861" s="1094"/>
      <c r="C861" s="1095"/>
      <c r="D861" s="994"/>
      <c r="E861" s="1096"/>
      <c r="F861" s="1096"/>
      <c r="G861" s="1096"/>
      <c r="H861" s="1096"/>
      <c r="I861" s="994"/>
      <c r="J861" s="994"/>
      <c r="K861" s="994"/>
      <c r="L861" s="1097"/>
      <c r="M861" s="994"/>
      <c r="N861" s="1098"/>
      <c r="O861" s="994"/>
      <c r="P861" s="994"/>
      <c r="Q861" s="994"/>
      <c r="R861" s="994"/>
      <c r="S861" s="994"/>
      <c r="T861" s="994"/>
      <c r="U861" s="994"/>
      <c r="V861" s="891"/>
      <c r="W861" s="994"/>
      <c r="X861" s="994"/>
      <c r="Y861" s="994"/>
    </row>
    <row r="862">
      <c r="A862" s="994"/>
      <c r="B862" s="1094"/>
      <c r="C862" s="1095"/>
      <c r="D862" s="994"/>
      <c r="E862" s="1096"/>
      <c r="F862" s="1096"/>
      <c r="G862" s="1096"/>
      <c r="H862" s="1096"/>
      <c r="I862" s="994"/>
      <c r="J862" s="994"/>
      <c r="K862" s="994"/>
      <c r="L862" s="1097"/>
      <c r="M862" s="994"/>
      <c r="N862" s="1098"/>
      <c r="O862" s="994"/>
      <c r="P862" s="994"/>
      <c r="Q862" s="994"/>
      <c r="R862" s="994"/>
      <c r="S862" s="994"/>
      <c r="T862" s="994"/>
      <c r="U862" s="994"/>
      <c r="V862" s="891"/>
      <c r="W862" s="994"/>
      <c r="X862" s="994"/>
      <c r="Y862" s="994"/>
    </row>
    <row r="863">
      <c r="A863" s="994"/>
      <c r="B863" s="1094"/>
      <c r="C863" s="1095"/>
      <c r="D863" s="994"/>
      <c r="E863" s="1096"/>
      <c r="F863" s="1096"/>
      <c r="G863" s="1096"/>
      <c r="H863" s="1096"/>
      <c r="I863" s="994"/>
      <c r="J863" s="994"/>
      <c r="K863" s="994"/>
      <c r="L863" s="1097"/>
      <c r="M863" s="994"/>
      <c r="N863" s="1098"/>
      <c r="O863" s="994"/>
      <c r="P863" s="994"/>
      <c r="Q863" s="994"/>
      <c r="R863" s="994"/>
      <c r="S863" s="994"/>
      <c r="T863" s="994"/>
      <c r="U863" s="994"/>
      <c r="V863" s="891"/>
      <c r="W863" s="994"/>
      <c r="X863" s="994"/>
      <c r="Y863" s="994"/>
    </row>
    <row r="864">
      <c r="A864" s="994"/>
      <c r="B864" s="1094"/>
      <c r="C864" s="1095"/>
      <c r="D864" s="994"/>
      <c r="E864" s="1096"/>
      <c r="F864" s="1096"/>
      <c r="G864" s="1096"/>
      <c r="H864" s="1096"/>
      <c r="I864" s="994"/>
      <c r="J864" s="994"/>
      <c r="K864" s="994"/>
      <c r="L864" s="1097"/>
      <c r="M864" s="994"/>
      <c r="N864" s="1098"/>
      <c r="O864" s="994"/>
      <c r="P864" s="994"/>
      <c r="Q864" s="994"/>
      <c r="R864" s="994"/>
      <c r="S864" s="994"/>
      <c r="T864" s="994"/>
      <c r="U864" s="994"/>
      <c r="V864" s="891"/>
      <c r="W864" s="994"/>
      <c r="X864" s="994"/>
      <c r="Y864" s="994"/>
    </row>
    <row r="865">
      <c r="A865" s="994"/>
      <c r="B865" s="1094"/>
      <c r="C865" s="1095"/>
      <c r="D865" s="994"/>
      <c r="E865" s="1096"/>
      <c r="F865" s="1096"/>
      <c r="G865" s="1096"/>
      <c r="H865" s="1096"/>
      <c r="I865" s="994"/>
      <c r="J865" s="994"/>
      <c r="K865" s="994"/>
      <c r="L865" s="1097"/>
      <c r="M865" s="994"/>
      <c r="N865" s="1098"/>
      <c r="O865" s="994"/>
      <c r="P865" s="994"/>
      <c r="Q865" s="994"/>
      <c r="R865" s="994"/>
      <c r="S865" s="994"/>
      <c r="T865" s="994"/>
      <c r="U865" s="994"/>
      <c r="V865" s="891"/>
      <c r="W865" s="994"/>
      <c r="X865" s="994"/>
      <c r="Y865" s="994"/>
    </row>
    <row r="866">
      <c r="A866" s="994"/>
      <c r="B866" s="1094"/>
      <c r="C866" s="1095"/>
      <c r="D866" s="994"/>
      <c r="E866" s="1096"/>
      <c r="F866" s="1096"/>
      <c r="G866" s="1096"/>
      <c r="H866" s="1096"/>
      <c r="I866" s="994"/>
      <c r="J866" s="994"/>
      <c r="K866" s="994"/>
      <c r="L866" s="1097"/>
      <c r="M866" s="994"/>
      <c r="N866" s="1098"/>
      <c r="O866" s="994"/>
      <c r="P866" s="994"/>
      <c r="Q866" s="994"/>
      <c r="R866" s="994"/>
      <c r="S866" s="994"/>
      <c r="T866" s="994"/>
      <c r="U866" s="994"/>
      <c r="V866" s="891"/>
      <c r="W866" s="994"/>
      <c r="X866" s="994"/>
      <c r="Y866" s="994"/>
    </row>
    <row r="867">
      <c r="A867" s="994"/>
      <c r="B867" s="1094"/>
      <c r="C867" s="1095"/>
      <c r="D867" s="994"/>
      <c r="E867" s="1096"/>
      <c r="F867" s="1096"/>
      <c r="G867" s="1096"/>
      <c r="H867" s="1096"/>
      <c r="I867" s="994"/>
      <c r="J867" s="994"/>
      <c r="K867" s="994"/>
      <c r="L867" s="1097"/>
      <c r="M867" s="994"/>
      <c r="N867" s="1098"/>
      <c r="O867" s="994"/>
      <c r="P867" s="994"/>
      <c r="Q867" s="994"/>
      <c r="R867" s="994"/>
      <c r="S867" s="994"/>
      <c r="T867" s="994"/>
      <c r="U867" s="994"/>
      <c r="V867" s="891"/>
      <c r="W867" s="994"/>
      <c r="X867" s="994"/>
      <c r="Y867" s="994"/>
    </row>
    <row r="868">
      <c r="A868" s="994"/>
      <c r="B868" s="1094"/>
      <c r="C868" s="1095"/>
      <c r="D868" s="994"/>
      <c r="E868" s="1096"/>
      <c r="F868" s="1096"/>
      <c r="G868" s="1096"/>
      <c r="H868" s="1096"/>
      <c r="I868" s="994"/>
      <c r="J868" s="994"/>
      <c r="K868" s="994"/>
      <c r="L868" s="1097"/>
      <c r="M868" s="994"/>
      <c r="N868" s="1098"/>
      <c r="O868" s="994"/>
      <c r="P868" s="994"/>
      <c r="Q868" s="994"/>
      <c r="R868" s="994"/>
      <c r="S868" s="994"/>
      <c r="T868" s="994"/>
      <c r="U868" s="994"/>
      <c r="V868" s="891"/>
      <c r="W868" s="994"/>
      <c r="X868" s="994"/>
      <c r="Y868" s="994"/>
    </row>
    <row r="869">
      <c r="A869" s="994"/>
      <c r="B869" s="1094"/>
      <c r="C869" s="1095"/>
      <c r="D869" s="994"/>
      <c r="E869" s="1096"/>
      <c r="F869" s="1096"/>
      <c r="G869" s="1096"/>
      <c r="H869" s="1096"/>
      <c r="I869" s="994"/>
      <c r="J869" s="994"/>
      <c r="K869" s="994"/>
      <c r="L869" s="1097"/>
      <c r="M869" s="994"/>
      <c r="N869" s="1098"/>
      <c r="O869" s="994"/>
      <c r="P869" s="994"/>
      <c r="Q869" s="994"/>
      <c r="R869" s="994"/>
      <c r="S869" s="994"/>
      <c r="T869" s="994"/>
      <c r="U869" s="994"/>
      <c r="V869" s="891"/>
      <c r="W869" s="994"/>
      <c r="X869" s="994"/>
      <c r="Y869" s="994"/>
    </row>
    <row r="870">
      <c r="A870" s="994"/>
      <c r="B870" s="1094"/>
      <c r="C870" s="1095"/>
      <c r="D870" s="994"/>
      <c r="E870" s="1096"/>
      <c r="F870" s="1096"/>
      <c r="G870" s="1096"/>
      <c r="H870" s="1096"/>
      <c r="I870" s="994"/>
      <c r="J870" s="994"/>
      <c r="K870" s="994"/>
      <c r="L870" s="1097"/>
      <c r="M870" s="994"/>
      <c r="N870" s="1098"/>
      <c r="O870" s="994"/>
      <c r="P870" s="994"/>
      <c r="Q870" s="994"/>
      <c r="R870" s="994"/>
      <c r="S870" s="994"/>
      <c r="T870" s="994"/>
      <c r="U870" s="994"/>
      <c r="V870" s="891"/>
      <c r="W870" s="994"/>
      <c r="X870" s="994"/>
      <c r="Y870" s="994"/>
    </row>
    <row r="871">
      <c r="A871" s="994"/>
      <c r="B871" s="1094"/>
      <c r="C871" s="1095"/>
      <c r="D871" s="994"/>
      <c r="E871" s="1096"/>
      <c r="F871" s="1096"/>
      <c r="G871" s="1096"/>
      <c r="H871" s="1096"/>
      <c r="I871" s="994"/>
      <c r="J871" s="994"/>
      <c r="K871" s="994"/>
      <c r="L871" s="1097"/>
      <c r="M871" s="994"/>
      <c r="N871" s="1098"/>
      <c r="O871" s="994"/>
      <c r="P871" s="994"/>
      <c r="Q871" s="994"/>
      <c r="R871" s="994"/>
      <c r="S871" s="994"/>
      <c r="T871" s="994"/>
      <c r="U871" s="994"/>
      <c r="V871" s="891"/>
      <c r="W871" s="994"/>
      <c r="X871" s="994"/>
      <c r="Y871" s="994"/>
    </row>
    <row r="872">
      <c r="A872" s="994"/>
      <c r="B872" s="1094"/>
      <c r="C872" s="1095"/>
      <c r="D872" s="994"/>
      <c r="E872" s="1096"/>
      <c r="F872" s="1096"/>
      <c r="G872" s="1096"/>
      <c r="H872" s="1096"/>
      <c r="I872" s="994"/>
      <c r="J872" s="994"/>
      <c r="K872" s="994"/>
      <c r="L872" s="1097"/>
      <c r="M872" s="994"/>
      <c r="N872" s="1098"/>
      <c r="O872" s="994"/>
      <c r="P872" s="994"/>
      <c r="Q872" s="994"/>
      <c r="R872" s="994"/>
      <c r="S872" s="994"/>
      <c r="T872" s="994"/>
      <c r="U872" s="994"/>
      <c r="V872" s="891"/>
      <c r="W872" s="994"/>
      <c r="X872" s="994"/>
      <c r="Y872" s="994"/>
    </row>
    <row r="873">
      <c r="A873" s="994"/>
      <c r="B873" s="1094"/>
      <c r="C873" s="1095"/>
      <c r="D873" s="994"/>
      <c r="E873" s="1096"/>
      <c r="F873" s="1096"/>
      <c r="G873" s="1096"/>
      <c r="H873" s="1096"/>
      <c r="I873" s="994"/>
      <c r="J873" s="994"/>
      <c r="K873" s="994"/>
      <c r="L873" s="1097"/>
      <c r="M873" s="994"/>
      <c r="N873" s="1098"/>
      <c r="O873" s="994"/>
      <c r="P873" s="994"/>
      <c r="Q873" s="994"/>
      <c r="R873" s="994"/>
      <c r="S873" s="994"/>
      <c r="T873" s="994"/>
      <c r="U873" s="994"/>
      <c r="V873" s="891"/>
      <c r="W873" s="994"/>
      <c r="X873" s="994"/>
      <c r="Y873" s="994"/>
    </row>
    <row r="874">
      <c r="A874" s="994"/>
      <c r="B874" s="1094"/>
      <c r="C874" s="1095"/>
      <c r="D874" s="994"/>
      <c r="E874" s="1096"/>
      <c r="F874" s="1096"/>
      <c r="G874" s="1096"/>
      <c r="H874" s="1096"/>
      <c r="I874" s="994"/>
      <c r="J874" s="994"/>
      <c r="K874" s="994"/>
      <c r="L874" s="1097"/>
      <c r="M874" s="994"/>
      <c r="N874" s="1098"/>
      <c r="O874" s="994"/>
      <c r="P874" s="994"/>
      <c r="Q874" s="994"/>
      <c r="R874" s="994"/>
      <c r="S874" s="994"/>
      <c r="T874" s="994"/>
      <c r="U874" s="994"/>
      <c r="V874" s="891"/>
      <c r="W874" s="994"/>
      <c r="X874" s="994"/>
      <c r="Y874" s="994"/>
    </row>
    <row r="875">
      <c r="A875" s="994"/>
      <c r="B875" s="1094"/>
      <c r="C875" s="1095"/>
      <c r="D875" s="994"/>
      <c r="E875" s="1096"/>
      <c r="F875" s="1096"/>
      <c r="G875" s="1096"/>
      <c r="H875" s="1096"/>
      <c r="I875" s="994"/>
      <c r="J875" s="994"/>
      <c r="K875" s="994"/>
      <c r="L875" s="1097"/>
      <c r="M875" s="994"/>
      <c r="N875" s="1098"/>
      <c r="O875" s="994"/>
      <c r="P875" s="994"/>
      <c r="Q875" s="994"/>
      <c r="R875" s="994"/>
      <c r="S875" s="994"/>
      <c r="T875" s="994"/>
      <c r="U875" s="994"/>
      <c r="V875" s="891"/>
      <c r="W875" s="994"/>
      <c r="X875" s="994"/>
      <c r="Y875" s="994"/>
    </row>
    <row r="876">
      <c r="A876" s="994"/>
      <c r="B876" s="1094"/>
      <c r="C876" s="1095"/>
      <c r="D876" s="994"/>
      <c r="E876" s="1096"/>
      <c r="F876" s="1096"/>
      <c r="G876" s="1096"/>
      <c r="H876" s="1096"/>
      <c r="I876" s="994"/>
      <c r="J876" s="994"/>
      <c r="K876" s="994"/>
      <c r="L876" s="1097"/>
      <c r="M876" s="994"/>
      <c r="N876" s="1098"/>
      <c r="O876" s="994"/>
      <c r="P876" s="994"/>
      <c r="Q876" s="994"/>
      <c r="R876" s="994"/>
      <c r="S876" s="994"/>
      <c r="T876" s="994"/>
      <c r="U876" s="994"/>
      <c r="V876" s="891"/>
      <c r="W876" s="994"/>
      <c r="X876" s="994"/>
      <c r="Y876" s="994"/>
    </row>
    <row r="877">
      <c r="A877" s="994"/>
      <c r="B877" s="1094"/>
      <c r="C877" s="1095"/>
      <c r="D877" s="994"/>
      <c r="E877" s="1096"/>
      <c r="F877" s="1096"/>
      <c r="G877" s="1096"/>
      <c r="H877" s="1096"/>
      <c r="I877" s="994"/>
      <c r="J877" s="994"/>
      <c r="K877" s="994"/>
      <c r="L877" s="1097"/>
      <c r="M877" s="994"/>
      <c r="N877" s="1098"/>
      <c r="O877" s="994"/>
      <c r="P877" s="994"/>
      <c r="Q877" s="994"/>
      <c r="R877" s="994"/>
      <c r="S877" s="994"/>
      <c r="T877" s="994"/>
      <c r="U877" s="994"/>
      <c r="V877" s="891"/>
      <c r="W877" s="994"/>
      <c r="X877" s="994"/>
      <c r="Y877" s="994"/>
    </row>
    <row r="878">
      <c r="A878" s="994"/>
      <c r="B878" s="1094"/>
      <c r="C878" s="1095"/>
      <c r="D878" s="994"/>
      <c r="E878" s="1096"/>
      <c r="F878" s="1096"/>
      <c r="G878" s="1096"/>
      <c r="H878" s="1096"/>
      <c r="I878" s="994"/>
      <c r="J878" s="994"/>
      <c r="K878" s="994"/>
      <c r="L878" s="1097"/>
      <c r="M878" s="994"/>
      <c r="N878" s="1098"/>
      <c r="O878" s="994"/>
      <c r="P878" s="994"/>
      <c r="Q878" s="994"/>
      <c r="R878" s="994"/>
      <c r="S878" s="994"/>
      <c r="T878" s="994"/>
      <c r="U878" s="994"/>
      <c r="V878" s="891"/>
      <c r="W878" s="994"/>
      <c r="X878" s="994"/>
      <c r="Y878" s="994"/>
    </row>
    <row r="879">
      <c r="A879" s="994"/>
      <c r="B879" s="1094"/>
      <c r="C879" s="1095"/>
      <c r="D879" s="994"/>
      <c r="E879" s="1096"/>
      <c r="F879" s="1096"/>
      <c r="G879" s="1096"/>
      <c r="H879" s="1096"/>
      <c r="I879" s="994"/>
      <c r="J879" s="994"/>
      <c r="K879" s="994"/>
      <c r="L879" s="1097"/>
      <c r="M879" s="994"/>
      <c r="N879" s="1098"/>
      <c r="O879" s="994"/>
      <c r="P879" s="994"/>
      <c r="Q879" s="994"/>
      <c r="R879" s="994"/>
      <c r="S879" s="994"/>
      <c r="T879" s="994"/>
      <c r="U879" s="994"/>
      <c r="V879" s="891"/>
      <c r="W879" s="994"/>
      <c r="X879" s="994"/>
      <c r="Y879" s="994"/>
    </row>
    <row r="880">
      <c r="A880" s="994"/>
      <c r="B880" s="1094"/>
      <c r="C880" s="1095"/>
      <c r="D880" s="994"/>
      <c r="E880" s="1096"/>
      <c r="F880" s="1096"/>
      <c r="G880" s="1096"/>
      <c r="H880" s="1096"/>
      <c r="I880" s="994"/>
      <c r="J880" s="994"/>
      <c r="K880" s="994"/>
      <c r="L880" s="1097"/>
      <c r="M880" s="994"/>
      <c r="N880" s="1098"/>
      <c r="O880" s="994"/>
      <c r="P880" s="994"/>
      <c r="Q880" s="994"/>
      <c r="R880" s="994"/>
      <c r="S880" s="994"/>
      <c r="T880" s="994"/>
      <c r="U880" s="994"/>
      <c r="V880" s="891"/>
      <c r="W880" s="994"/>
      <c r="X880" s="994"/>
      <c r="Y880" s="994"/>
    </row>
    <row r="881">
      <c r="A881" s="994"/>
      <c r="B881" s="1094"/>
      <c r="C881" s="1095"/>
      <c r="D881" s="994"/>
      <c r="E881" s="1096"/>
      <c r="F881" s="1096"/>
      <c r="G881" s="1096"/>
      <c r="H881" s="1096"/>
      <c r="I881" s="994"/>
      <c r="J881" s="994"/>
      <c r="K881" s="994"/>
      <c r="L881" s="1097"/>
      <c r="M881" s="994"/>
      <c r="N881" s="1098"/>
      <c r="O881" s="994"/>
      <c r="P881" s="994"/>
      <c r="Q881" s="994"/>
      <c r="R881" s="994"/>
      <c r="S881" s="994"/>
      <c r="T881" s="994"/>
      <c r="U881" s="994"/>
      <c r="V881" s="891"/>
      <c r="W881" s="994"/>
      <c r="X881" s="994"/>
      <c r="Y881" s="994"/>
    </row>
    <row r="882">
      <c r="A882" s="994"/>
      <c r="B882" s="1094"/>
      <c r="C882" s="1095"/>
      <c r="D882" s="994"/>
      <c r="E882" s="1096"/>
      <c r="F882" s="1096"/>
      <c r="G882" s="1096"/>
      <c r="H882" s="1096"/>
      <c r="I882" s="994"/>
      <c r="J882" s="994"/>
      <c r="K882" s="994"/>
      <c r="L882" s="1097"/>
      <c r="M882" s="994"/>
      <c r="N882" s="1098"/>
      <c r="O882" s="994"/>
      <c r="P882" s="994"/>
      <c r="Q882" s="994"/>
      <c r="R882" s="994"/>
      <c r="S882" s="994"/>
      <c r="T882" s="994"/>
      <c r="U882" s="994"/>
      <c r="V882" s="891"/>
      <c r="W882" s="994"/>
      <c r="X882" s="994"/>
      <c r="Y882" s="994"/>
    </row>
    <row r="883">
      <c r="A883" s="994"/>
      <c r="B883" s="1094"/>
      <c r="C883" s="1095"/>
      <c r="D883" s="994"/>
      <c r="E883" s="1096"/>
      <c r="F883" s="1096"/>
      <c r="G883" s="1096"/>
      <c r="H883" s="1096"/>
      <c r="I883" s="994"/>
      <c r="J883" s="994"/>
      <c r="K883" s="994"/>
      <c r="L883" s="1097"/>
      <c r="M883" s="994"/>
      <c r="N883" s="1098"/>
      <c r="O883" s="994"/>
      <c r="P883" s="994"/>
      <c r="Q883" s="994"/>
      <c r="R883" s="994"/>
      <c r="S883" s="994"/>
      <c r="T883" s="994"/>
      <c r="U883" s="994"/>
      <c r="V883" s="891"/>
      <c r="W883" s="994"/>
      <c r="X883" s="994"/>
      <c r="Y883" s="994"/>
    </row>
    <row r="884">
      <c r="A884" s="994"/>
      <c r="B884" s="1094"/>
      <c r="C884" s="1095"/>
      <c r="D884" s="994"/>
      <c r="E884" s="1096"/>
      <c r="F884" s="1096"/>
      <c r="G884" s="1096"/>
      <c r="H884" s="1096"/>
      <c r="I884" s="994"/>
      <c r="J884" s="994"/>
      <c r="K884" s="994"/>
      <c r="L884" s="1097"/>
      <c r="M884" s="994"/>
      <c r="N884" s="1098"/>
      <c r="O884" s="994"/>
      <c r="P884" s="994"/>
      <c r="Q884" s="994"/>
      <c r="R884" s="994"/>
      <c r="S884" s="994"/>
      <c r="T884" s="994"/>
      <c r="U884" s="994"/>
      <c r="V884" s="891"/>
      <c r="W884" s="994"/>
      <c r="X884" s="994"/>
      <c r="Y884" s="994"/>
    </row>
    <row r="885">
      <c r="A885" s="994"/>
      <c r="B885" s="1094"/>
      <c r="C885" s="1095"/>
      <c r="D885" s="994"/>
      <c r="E885" s="1096"/>
      <c r="F885" s="1096"/>
      <c r="G885" s="1096"/>
      <c r="H885" s="1096"/>
      <c r="I885" s="994"/>
      <c r="J885" s="994"/>
      <c r="K885" s="994"/>
      <c r="L885" s="1097"/>
      <c r="M885" s="994"/>
      <c r="N885" s="1098"/>
      <c r="O885" s="994"/>
      <c r="P885" s="994"/>
      <c r="Q885" s="994"/>
      <c r="R885" s="994"/>
      <c r="S885" s="994"/>
      <c r="T885" s="994"/>
      <c r="U885" s="994"/>
      <c r="V885" s="891"/>
      <c r="W885" s="994"/>
      <c r="X885" s="994"/>
      <c r="Y885" s="994"/>
    </row>
    <row r="886">
      <c r="A886" s="994"/>
      <c r="B886" s="1094"/>
      <c r="C886" s="1095"/>
      <c r="D886" s="994"/>
      <c r="E886" s="1096"/>
      <c r="F886" s="1096"/>
      <c r="G886" s="1096"/>
      <c r="H886" s="1096"/>
      <c r="I886" s="994"/>
      <c r="J886" s="994"/>
      <c r="K886" s="994"/>
      <c r="L886" s="1097"/>
      <c r="M886" s="994"/>
      <c r="N886" s="1098"/>
      <c r="O886" s="994"/>
      <c r="P886" s="994"/>
      <c r="Q886" s="994"/>
      <c r="R886" s="994"/>
      <c r="S886" s="994"/>
      <c r="T886" s="994"/>
      <c r="U886" s="994"/>
      <c r="V886" s="891"/>
      <c r="W886" s="994"/>
      <c r="X886" s="994"/>
      <c r="Y886" s="994"/>
    </row>
    <row r="887">
      <c r="A887" s="994"/>
      <c r="B887" s="1094"/>
      <c r="C887" s="1095"/>
      <c r="D887" s="994"/>
      <c r="E887" s="1096"/>
      <c r="F887" s="1096"/>
      <c r="G887" s="1096"/>
      <c r="H887" s="1096"/>
      <c r="I887" s="994"/>
      <c r="J887" s="994"/>
      <c r="K887" s="994"/>
      <c r="L887" s="1097"/>
      <c r="M887" s="994"/>
      <c r="N887" s="1098"/>
      <c r="O887" s="994"/>
      <c r="P887" s="994"/>
      <c r="Q887" s="994"/>
      <c r="R887" s="994"/>
      <c r="S887" s="994"/>
      <c r="T887" s="994"/>
      <c r="U887" s="994"/>
      <c r="V887" s="891"/>
      <c r="W887" s="994"/>
      <c r="X887" s="994"/>
      <c r="Y887" s="994"/>
    </row>
    <row r="888">
      <c r="A888" s="994"/>
      <c r="B888" s="1094"/>
      <c r="C888" s="1095"/>
      <c r="D888" s="994"/>
      <c r="E888" s="1096"/>
      <c r="F888" s="1096"/>
      <c r="G888" s="1096"/>
      <c r="H888" s="1096"/>
      <c r="I888" s="994"/>
      <c r="J888" s="994"/>
      <c r="K888" s="994"/>
      <c r="L888" s="1097"/>
      <c r="M888" s="994"/>
      <c r="N888" s="1098"/>
      <c r="O888" s="994"/>
      <c r="P888" s="994"/>
      <c r="Q888" s="994"/>
      <c r="R888" s="994"/>
      <c r="S888" s="994"/>
      <c r="T888" s="994"/>
      <c r="U888" s="994"/>
      <c r="V888" s="891"/>
      <c r="W888" s="994"/>
      <c r="X888" s="994"/>
      <c r="Y888" s="994"/>
    </row>
    <row r="889">
      <c r="A889" s="994"/>
      <c r="B889" s="1094"/>
      <c r="C889" s="1095"/>
      <c r="D889" s="994"/>
      <c r="E889" s="1096"/>
      <c r="F889" s="1096"/>
      <c r="G889" s="1096"/>
      <c r="H889" s="1096"/>
      <c r="I889" s="994"/>
      <c r="J889" s="994"/>
      <c r="K889" s="994"/>
      <c r="L889" s="1097"/>
      <c r="M889" s="994"/>
      <c r="N889" s="1098"/>
      <c r="O889" s="994"/>
      <c r="P889" s="994"/>
      <c r="Q889" s="994"/>
      <c r="R889" s="994"/>
      <c r="S889" s="994"/>
      <c r="T889" s="994"/>
      <c r="U889" s="994"/>
      <c r="V889" s="891"/>
      <c r="W889" s="994"/>
      <c r="X889" s="994"/>
      <c r="Y889" s="994"/>
    </row>
    <row r="890">
      <c r="A890" s="994"/>
      <c r="B890" s="1094"/>
      <c r="C890" s="1095"/>
      <c r="D890" s="994"/>
      <c r="E890" s="1096"/>
      <c r="F890" s="1096"/>
      <c r="G890" s="1096"/>
      <c r="H890" s="1096"/>
      <c r="I890" s="994"/>
      <c r="J890" s="994"/>
      <c r="K890" s="994"/>
      <c r="L890" s="1097"/>
      <c r="M890" s="994"/>
      <c r="N890" s="1098"/>
      <c r="O890" s="994"/>
      <c r="P890" s="994"/>
      <c r="Q890" s="994"/>
      <c r="R890" s="994"/>
      <c r="S890" s="994"/>
      <c r="T890" s="994"/>
      <c r="U890" s="994"/>
      <c r="V890" s="891"/>
      <c r="W890" s="994"/>
      <c r="X890" s="994"/>
      <c r="Y890" s="994"/>
    </row>
    <row r="891">
      <c r="A891" s="994"/>
      <c r="B891" s="1094"/>
      <c r="C891" s="1095"/>
      <c r="D891" s="994"/>
      <c r="E891" s="1096"/>
      <c r="F891" s="1096"/>
      <c r="G891" s="1096"/>
      <c r="H891" s="1096"/>
      <c r="I891" s="994"/>
      <c r="J891" s="994"/>
      <c r="K891" s="994"/>
      <c r="L891" s="1097"/>
      <c r="M891" s="994"/>
      <c r="N891" s="1098"/>
      <c r="O891" s="994"/>
      <c r="P891" s="994"/>
      <c r="Q891" s="994"/>
      <c r="R891" s="994"/>
      <c r="S891" s="994"/>
      <c r="T891" s="994"/>
      <c r="U891" s="994"/>
      <c r="V891" s="891"/>
      <c r="W891" s="994"/>
      <c r="X891" s="994"/>
      <c r="Y891" s="994"/>
    </row>
    <row r="892">
      <c r="A892" s="994"/>
      <c r="B892" s="1094"/>
      <c r="C892" s="1095"/>
      <c r="D892" s="994"/>
      <c r="E892" s="1096"/>
      <c r="F892" s="1096"/>
      <c r="G892" s="1096"/>
      <c r="H892" s="1096"/>
      <c r="I892" s="994"/>
      <c r="J892" s="994"/>
      <c r="K892" s="994"/>
      <c r="L892" s="1097"/>
      <c r="M892" s="994"/>
      <c r="N892" s="1098"/>
      <c r="O892" s="994"/>
      <c r="P892" s="994"/>
      <c r="Q892" s="994"/>
      <c r="R892" s="994"/>
      <c r="S892" s="994"/>
      <c r="T892" s="994"/>
      <c r="U892" s="994"/>
      <c r="V892" s="891"/>
      <c r="W892" s="994"/>
      <c r="X892" s="994"/>
      <c r="Y892" s="994"/>
    </row>
    <row r="893">
      <c r="A893" s="994"/>
      <c r="B893" s="1094"/>
      <c r="C893" s="1095"/>
      <c r="D893" s="994"/>
      <c r="E893" s="1096"/>
      <c r="F893" s="1096"/>
      <c r="G893" s="1096"/>
      <c r="H893" s="1096"/>
      <c r="I893" s="994"/>
      <c r="J893" s="994"/>
      <c r="K893" s="994"/>
      <c r="L893" s="1097"/>
      <c r="M893" s="994"/>
      <c r="N893" s="1098"/>
      <c r="O893" s="994"/>
      <c r="P893" s="994"/>
      <c r="Q893" s="994"/>
      <c r="R893" s="994"/>
      <c r="S893" s="994"/>
      <c r="T893" s="994"/>
      <c r="U893" s="994"/>
      <c r="V893" s="891"/>
      <c r="W893" s="994"/>
      <c r="X893" s="994"/>
      <c r="Y893" s="994"/>
    </row>
    <row r="894">
      <c r="A894" s="994"/>
      <c r="B894" s="1094"/>
      <c r="C894" s="1095"/>
      <c r="D894" s="994"/>
      <c r="E894" s="1096"/>
      <c r="F894" s="1096"/>
      <c r="G894" s="1096"/>
      <c r="H894" s="1096"/>
      <c r="I894" s="994"/>
      <c r="J894" s="994"/>
      <c r="K894" s="994"/>
      <c r="L894" s="1097"/>
      <c r="M894" s="994"/>
      <c r="N894" s="1098"/>
      <c r="O894" s="994"/>
      <c r="P894" s="994"/>
      <c r="Q894" s="994"/>
      <c r="R894" s="994"/>
      <c r="S894" s="994"/>
      <c r="T894" s="994"/>
      <c r="U894" s="994"/>
      <c r="V894" s="891"/>
      <c r="W894" s="994"/>
      <c r="X894" s="994"/>
      <c r="Y894" s="994"/>
    </row>
    <row r="895">
      <c r="A895" s="994"/>
      <c r="B895" s="1094"/>
      <c r="C895" s="1095"/>
      <c r="D895" s="994"/>
      <c r="E895" s="1096"/>
      <c r="F895" s="1096"/>
      <c r="G895" s="1096"/>
      <c r="H895" s="1096"/>
      <c r="I895" s="994"/>
      <c r="J895" s="994"/>
      <c r="K895" s="994"/>
      <c r="L895" s="1097"/>
      <c r="M895" s="994"/>
      <c r="N895" s="1098"/>
      <c r="O895" s="994"/>
      <c r="P895" s="994"/>
      <c r="Q895" s="994"/>
      <c r="R895" s="994"/>
      <c r="S895" s="994"/>
      <c r="T895" s="994"/>
      <c r="U895" s="994"/>
      <c r="V895" s="891"/>
      <c r="W895" s="994"/>
      <c r="X895" s="994"/>
      <c r="Y895" s="994"/>
    </row>
    <row r="896">
      <c r="A896" s="994"/>
      <c r="B896" s="1094"/>
      <c r="C896" s="1095"/>
      <c r="D896" s="994"/>
      <c r="E896" s="1096"/>
      <c r="F896" s="1096"/>
      <c r="G896" s="1096"/>
      <c r="H896" s="1096"/>
      <c r="I896" s="994"/>
      <c r="J896" s="994"/>
      <c r="K896" s="994"/>
      <c r="L896" s="1097"/>
      <c r="M896" s="994"/>
      <c r="N896" s="1098"/>
      <c r="O896" s="994"/>
      <c r="P896" s="994"/>
      <c r="Q896" s="994"/>
      <c r="R896" s="994"/>
      <c r="S896" s="994"/>
      <c r="T896" s="994"/>
      <c r="U896" s="994"/>
      <c r="V896" s="891"/>
      <c r="W896" s="994"/>
      <c r="X896" s="994"/>
      <c r="Y896" s="994"/>
    </row>
    <row r="897">
      <c r="A897" s="994"/>
      <c r="B897" s="1094"/>
      <c r="C897" s="1095"/>
      <c r="D897" s="994"/>
      <c r="E897" s="1096"/>
      <c r="F897" s="1096"/>
      <c r="G897" s="1096"/>
      <c r="H897" s="1096"/>
      <c r="I897" s="994"/>
      <c r="J897" s="994"/>
      <c r="K897" s="994"/>
      <c r="L897" s="1097"/>
      <c r="M897" s="994"/>
      <c r="N897" s="1098"/>
      <c r="O897" s="994"/>
      <c r="P897" s="994"/>
      <c r="Q897" s="994"/>
      <c r="R897" s="994"/>
      <c r="S897" s="994"/>
      <c r="T897" s="994"/>
      <c r="U897" s="994"/>
      <c r="V897" s="891"/>
      <c r="W897" s="994"/>
      <c r="X897" s="994"/>
      <c r="Y897" s="994"/>
    </row>
    <row r="898">
      <c r="A898" s="994"/>
      <c r="B898" s="1094"/>
      <c r="C898" s="1095"/>
      <c r="D898" s="994"/>
      <c r="E898" s="1096"/>
      <c r="F898" s="1096"/>
      <c r="G898" s="1096"/>
      <c r="H898" s="1096"/>
      <c r="I898" s="994"/>
      <c r="J898" s="994"/>
      <c r="K898" s="994"/>
      <c r="L898" s="1097"/>
      <c r="M898" s="994"/>
      <c r="N898" s="1098"/>
      <c r="O898" s="994"/>
      <c r="P898" s="994"/>
      <c r="Q898" s="994"/>
      <c r="R898" s="994"/>
      <c r="S898" s="994"/>
      <c r="T898" s="994"/>
      <c r="U898" s="994"/>
      <c r="V898" s="891"/>
      <c r="W898" s="994"/>
      <c r="X898" s="994"/>
      <c r="Y898" s="994"/>
    </row>
    <row r="899">
      <c r="A899" s="994"/>
      <c r="B899" s="1094"/>
      <c r="C899" s="1095"/>
      <c r="D899" s="994"/>
      <c r="E899" s="1096"/>
      <c r="F899" s="1096"/>
      <c r="G899" s="1096"/>
      <c r="H899" s="1096"/>
      <c r="I899" s="994"/>
      <c r="J899" s="994"/>
      <c r="K899" s="994"/>
      <c r="L899" s="1097"/>
      <c r="M899" s="994"/>
      <c r="N899" s="1098"/>
      <c r="O899" s="994"/>
      <c r="P899" s="994"/>
      <c r="Q899" s="994"/>
      <c r="R899" s="994"/>
      <c r="S899" s="994"/>
      <c r="T899" s="994"/>
      <c r="U899" s="994"/>
      <c r="V899" s="891"/>
      <c r="W899" s="994"/>
      <c r="X899" s="994"/>
      <c r="Y899" s="994"/>
    </row>
    <row r="900">
      <c r="A900" s="994"/>
      <c r="B900" s="1094"/>
      <c r="C900" s="1095"/>
      <c r="D900" s="994"/>
      <c r="E900" s="1096"/>
      <c r="F900" s="1096"/>
      <c r="G900" s="1096"/>
      <c r="H900" s="1096"/>
      <c r="I900" s="994"/>
      <c r="J900" s="994"/>
      <c r="K900" s="994"/>
      <c r="L900" s="1097"/>
      <c r="M900" s="994"/>
      <c r="N900" s="1098"/>
      <c r="O900" s="994"/>
      <c r="P900" s="994"/>
      <c r="Q900" s="994"/>
      <c r="R900" s="994"/>
      <c r="S900" s="994"/>
      <c r="T900" s="994"/>
      <c r="U900" s="994"/>
      <c r="V900" s="891"/>
      <c r="W900" s="994"/>
      <c r="X900" s="994"/>
      <c r="Y900" s="994"/>
    </row>
    <row r="901">
      <c r="A901" s="994"/>
      <c r="B901" s="1094"/>
      <c r="C901" s="1095"/>
      <c r="D901" s="994"/>
      <c r="E901" s="1096"/>
      <c r="F901" s="1096"/>
      <c r="G901" s="1096"/>
      <c r="H901" s="1096"/>
      <c r="I901" s="994"/>
      <c r="J901" s="994"/>
      <c r="K901" s="994"/>
      <c r="L901" s="1097"/>
      <c r="M901" s="994"/>
      <c r="N901" s="1098"/>
      <c r="O901" s="994"/>
      <c r="P901" s="994"/>
      <c r="Q901" s="994"/>
      <c r="R901" s="994"/>
      <c r="S901" s="994"/>
      <c r="T901" s="994"/>
      <c r="U901" s="994"/>
      <c r="V901" s="891"/>
      <c r="W901" s="994"/>
      <c r="X901" s="994"/>
      <c r="Y901" s="994"/>
    </row>
    <row r="902">
      <c r="A902" s="994"/>
      <c r="B902" s="1094"/>
      <c r="C902" s="1095"/>
      <c r="D902" s="994"/>
      <c r="E902" s="1096"/>
      <c r="F902" s="1096"/>
      <c r="G902" s="1096"/>
      <c r="H902" s="1096"/>
      <c r="I902" s="994"/>
      <c r="J902" s="994"/>
      <c r="K902" s="994"/>
      <c r="L902" s="1097"/>
      <c r="M902" s="994"/>
      <c r="N902" s="1098"/>
      <c r="O902" s="994"/>
      <c r="P902" s="994"/>
      <c r="Q902" s="994"/>
      <c r="R902" s="994"/>
      <c r="S902" s="994"/>
      <c r="T902" s="994"/>
      <c r="U902" s="994"/>
      <c r="V902" s="891"/>
      <c r="W902" s="994"/>
      <c r="X902" s="994"/>
      <c r="Y902" s="994"/>
    </row>
    <row r="903">
      <c r="A903" s="994"/>
      <c r="B903" s="1094"/>
      <c r="C903" s="1095"/>
      <c r="D903" s="994"/>
      <c r="E903" s="1096"/>
      <c r="F903" s="1096"/>
      <c r="G903" s="1096"/>
      <c r="H903" s="1096"/>
      <c r="I903" s="994"/>
      <c r="J903" s="994"/>
      <c r="K903" s="994"/>
      <c r="L903" s="1097"/>
      <c r="M903" s="994"/>
      <c r="N903" s="1098"/>
      <c r="O903" s="994"/>
      <c r="P903" s="994"/>
      <c r="Q903" s="994"/>
      <c r="R903" s="994"/>
      <c r="S903" s="994"/>
      <c r="T903" s="994"/>
      <c r="U903" s="994"/>
      <c r="V903" s="891"/>
      <c r="W903" s="994"/>
      <c r="X903" s="994"/>
      <c r="Y903" s="994"/>
    </row>
    <row r="904">
      <c r="A904" s="994"/>
      <c r="B904" s="1094"/>
      <c r="C904" s="1095"/>
      <c r="D904" s="994"/>
      <c r="E904" s="1096"/>
      <c r="F904" s="1096"/>
      <c r="G904" s="1096"/>
      <c r="H904" s="1096"/>
      <c r="I904" s="994"/>
      <c r="J904" s="994"/>
      <c r="K904" s="994"/>
      <c r="L904" s="1097"/>
      <c r="M904" s="994"/>
      <c r="N904" s="1098"/>
      <c r="O904" s="994"/>
      <c r="P904" s="994"/>
      <c r="Q904" s="994"/>
      <c r="R904" s="994"/>
      <c r="S904" s="994"/>
      <c r="T904" s="994"/>
      <c r="U904" s="994"/>
      <c r="V904" s="891"/>
      <c r="W904" s="994"/>
      <c r="X904" s="994"/>
      <c r="Y904" s="994"/>
    </row>
    <row r="905">
      <c r="A905" s="994"/>
      <c r="B905" s="1094"/>
      <c r="C905" s="1095"/>
      <c r="D905" s="994"/>
      <c r="E905" s="1096"/>
      <c r="F905" s="1096"/>
      <c r="G905" s="1096"/>
      <c r="H905" s="1096"/>
      <c r="I905" s="994"/>
      <c r="J905" s="994"/>
      <c r="K905" s="994"/>
      <c r="L905" s="1097"/>
      <c r="M905" s="994"/>
      <c r="N905" s="1098"/>
      <c r="O905" s="994"/>
      <c r="P905" s="994"/>
      <c r="Q905" s="994"/>
      <c r="R905" s="994"/>
      <c r="S905" s="994"/>
      <c r="T905" s="994"/>
      <c r="U905" s="994"/>
      <c r="V905" s="891"/>
      <c r="W905" s="994"/>
      <c r="X905" s="994"/>
      <c r="Y905" s="994"/>
    </row>
    <row r="906">
      <c r="A906" s="994"/>
      <c r="B906" s="1094"/>
      <c r="C906" s="1095"/>
      <c r="D906" s="994"/>
      <c r="E906" s="1096"/>
      <c r="F906" s="1096"/>
      <c r="G906" s="1096"/>
      <c r="H906" s="1096"/>
      <c r="I906" s="994"/>
      <c r="J906" s="994"/>
      <c r="K906" s="994"/>
      <c r="L906" s="1097"/>
      <c r="M906" s="994"/>
      <c r="N906" s="1098"/>
      <c r="O906" s="994"/>
      <c r="P906" s="994"/>
      <c r="Q906" s="994"/>
      <c r="R906" s="994"/>
      <c r="S906" s="994"/>
      <c r="T906" s="994"/>
      <c r="U906" s="994"/>
      <c r="V906" s="891"/>
      <c r="W906" s="994"/>
      <c r="X906" s="994"/>
      <c r="Y906" s="994"/>
    </row>
    <row r="907">
      <c r="A907" s="994"/>
      <c r="B907" s="1094"/>
      <c r="C907" s="1095"/>
      <c r="D907" s="994"/>
      <c r="E907" s="1096"/>
      <c r="F907" s="1096"/>
      <c r="G907" s="1096"/>
      <c r="H907" s="1096"/>
      <c r="I907" s="994"/>
      <c r="J907" s="994"/>
      <c r="K907" s="994"/>
      <c r="L907" s="1097"/>
      <c r="M907" s="994"/>
      <c r="N907" s="1098"/>
      <c r="O907" s="994"/>
      <c r="P907" s="994"/>
      <c r="Q907" s="994"/>
      <c r="R907" s="994"/>
      <c r="S907" s="994"/>
      <c r="T907" s="994"/>
      <c r="U907" s="994"/>
      <c r="V907" s="891"/>
      <c r="W907" s="994"/>
      <c r="X907" s="994"/>
      <c r="Y907" s="994"/>
    </row>
    <row r="908">
      <c r="A908" s="994"/>
      <c r="B908" s="1094"/>
      <c r="C908" s="1095"/>
      <c r="D908" s="994"/>
      <c r="E908" s="1096"/>
      <c r="F908" s="1096"/>
      <c r="G908" s="1096"/>
      <c r="H908" s="1096"/>
      <c r="I908" s="994"/>
      <c r="J908" s="994"/>
      <c r="K908" s="994"/>
      <c r="L908" s="1097"/>
      <c r="M908" s="994"/>
      <c r="N908" s="1098"/>
      <c r="O908" s="994"/>
      <c r="P908" s="994"/>
      <c r="Q908" s="994"/>
      <c r="R908" s="994"/>
      <c r="S908" s="994"/>
      <c r="T908" s="994"/>
      <c r="U908" s="994"/>
      <c r="V908" s="891"/>
      <c r="W908" s="994"/>
      <c r="X908" s="994"/>
      <c r="Y908" s="994"/>
    </row>
    <row r="909">
      <c r="A909" s="994"/>
      <c r="B909" s="1094"/>
      <c r="C909" s="1095"/>
      <c r="D909" s="994"/>
      <c r="E909" s="1096"/>
      <c r="F909" s="1096"/>
      <c r="G909" s="1096"/>
      <c r="H909" s="1096"/>
      <c r="I909" s="994"/>
      <c r="J909" s="994"/>
      <c r="K909" s="994"/>
      <c r="L909" s="1097"/>
      <c r="M909" s="994"/>
      <c r="N909" s="1098"/>
      <c r="O909" s="994"/>
      <c r="P909" s="994"/>
      <c r="Q909" s="994"/>
      <c r="R909" s="994"/>
      <c r="S909" s="994"/>
      <c r="T909" s="994"/>
      <c r="U909" s="994"/>
      <c r="V909" s="891"/>
      <c r="W909" s="994"/>
      <c r="X909" s="994"/>
      <c r="Y909" s="994"/>
    </row>
    <row r="910">
      <c r="A910" s="994"/>
      <c r="B910" s="1094"/>
      <c r="C910" s="1095"/>
      <c r="D910" s="994"/>
      <c r="E910" s="1096"/>
      <c r="F910" s="1096"/>
      <c r="G910" s="1096"/>
      <c r="H910" s="1096"/>
      <c r="I910" s="994"/>
      <c r="J910" s="994"/>
      <c r="K910" s="994"/>
      <c r="L910" s="1097"/>
      <c r="M910" s="994"/>
      <c r="N910" s="1098"/>
      <c r="O910" s="994"/>
      <c r="P910" s="994"/>
      <c r="Q910" s="994"/>
      <c r="R910" s="994"/>
      <c r="S910" s="994"/>
      <c r="T910" s="994"/>
      <c r="U910" s="994"/>
      <c r="V910" s="891"/>
      <c r="W910" s="994"/>
      <c r="X910" s="994"/>
      <c r="Y910" s="994"/>
    </row>
    <row r="911">
      <c r="A911" s="994"/>
      <c r="B911" s="1094"/>
      <c r="C911" s="1095"/>
      <c r="D911" s="994"/>
      <c r="E911" s="1096"/>
      <c r="F911" s="1096"/>
      <c r="G911" s="1096"/>
      <c r="H911" s="1096"/>
      <c r="I911" s="994"/>
      <c r="J911" s="994"/>
      <c r="K911" s="994"/>
      <c r="L911" s="1097"/>
      <c r="M911" s="994"/>
      <c r="N911" s="1098"/>
      <c r="O911" s="994"/>
      <c r="P911" s="994"/>
      <c r="Q911" s="994"/>
      <c r="R911" s="994"/>
      <c r="S911" s="994"/>
      <c r="T911" s="994"/>
      <c r="U911" s="994"/>
      <c r="V911" s="891"/>
      <c r="W911" s="994"/>
      <c r="X911" s="994"/>
      <c r="Y911" s="994"/>
    </row>
    <row r="912">
      <c r="A912" s="994"/>
      <c r="B912" s="1094"/>
      <c r="C912" s="1095"/>
      <c r="D912" s="994"/>
      <c r="E912" s="1096"/>
      <c r="F912" s="1096"/>
      <c r="G912" s="1096"/>
      <c r="H912" s="1096"/>
      <c r="I912" s="994"/>
      <c r="J912" s="994"/>
      <c r="K912" s="994"/>
      <c r="L912" s="1097"/>
      <c r="M912" s="994"/>
      <c r="N912" s="1098"/>
      <c r="O912" s="994"/>
      <c r="P912" s="994"/>
      <c r="Q912" s="994"/>
      <c r="R912" s="994"/>
      <c r="S912" s="994"/>
      <c r="T912" s="994"/>
      <c r="U912" s="994"/>
      <c r="V912" s="891"/>
      <c r="W912" s="994"/>
      <c r="X912" s="994"/>
      <c r="Y912" s="994"/>
    </row>
    <row r="913">
      <c r="A913" s="994"/>
      <c r="B913" s="1094"/>
      <c r="C913" s="1095"/>
      <c r="D913" s="994"/>
      <c r="E913" s="1096"/>
      <c r="F913" s="1096"/>
      <c r="G913" s="1096"/>
      <c r="H913" s="1096"/>
      <c r="I913" s="994"/>
      <c r="J913" s="994"/>
      <c r="K913" s="994"/>
      <c r="L913" s="1097"/>
      <c r="M913" s="994"/>
      <c r="N913" s="1098"/>
      <c r="O913" s="994"/>
      <c r="P913" s="994"/>
      <c r="Q913" s="994"/>
      <c r="R913" s="994"/>
      <c r="S913" s="994"/>
      <c r="T913" s="994"/>
      <c r="U913" s="994"/>
      <c r="V913" s="891"/>
      <c r="W913" s="994"/>
      <c r="X913" s="994"/>
      <c r="Y913" s="994"/>
    </row>
    <row r="914">
      <c r="A914" s="994"/>
      <c r="B914" s="1094"/>
      <c r="C914" s="1095"/>
      <c r="D914" s="994"/>
      <c r="E914" s="1096"/>
      <c r="F914" s="1096"/>
      <c r="G914" s="1096"/>
      <c r="H914" s="1096"/>
      <c r="I914" s="994"/>
      <c r="J914" s="994"/>
      <c r="K914" s="994"/>
      <c r="L914" s="1097"/>
      <c r="M914" s="994"/>
      <c r="N914" s="1098"/>
      <c r="O914" s="994"/>
      <c r="P914" s="994"/>
      <c r="Q914" s="994"/>
      <c r="R914" s="994"/>
      <c r="S914" s="994"/>
      <c r="T914" s="994"/>
      <c r="U914" s="994"/>
      <c r="V914" s="891"/>
      <c r="W914" s="994"/>
      <c r="X914" s="994"/>
      <c r="Y914" s="994"/>
    </row>
    <row r="915">
      <c r="A915" s="994"/>
      <c r="B915" s="1094"/>
      <c r="C915" s="1095"/>
      <c r="D915" s="994"/>
      <c r="E915" s="1096"/>
      <c r="F915" s="1096"/>
      <c r="G915" s="1096"/>
      <c r="H915" s="1096"/>
      <c r="I915" s="994"/>
      <c r="J915" s="994"/>
      <c r="K915" s="994"/>
      <c r="L915" s="1097"/>
      <c r="M915" s="994"/>
      <c r="N915" s="1098"/>
      <c r="O915" s="994"/>
      <c r="P915" s="994"/>
      <c r="Q915" s="994"/>
      <c r="R915" s="994"/>
      <c r="S915" s="994"/>
      <c r="T915" s="994"/>
      <c r="U915" s="994"/>
      <c r="V915" s="891"/>
      <c r="W915" s="994"/>
      <c r="X915" s="994"/>
      <c r="Y915" s="994"/>
    </row>
    <row r="916">
      <c r="A916" s="994"/>
      <c r="B916" s="1094"/>
      <c r="C916" s="1095"/>
      <c r="D916" s="994"/>
      <c r="E916" s="1096"/>
      <c r="F916" s="1096"/>
      <c r="G916" s="1096"/>
      <c r="H916" s="1096"/>
      <c r="I916" s="994"/>
      <c r="J916" s="994"/>
      <c r="K916" s="994"/>
      <c r="L916" s="1097"/>
      <c r="M916" s="994"/>
      <c r="N916" s="1098"/>
      <c r="O916" s="994"/>
      <c r="P916" s="994"/>
      <c r="Q916" s="994"/>
      <c r="R916" s="994"/>
      <c r="S916" s="994"/>
      <c r="T916" s="994"/>
      <c r="U916" s="994"/>
      <c r="V916" s="891"/>
      <c r="W916" s="994"/>
      <c r="X916" s="994"/>
      <c r="Y916" s="994"/>
    </row>
    <row r="917">
      <c r="A917" s="994"/>
      <c r="B917" s="1094"/>
      <c r="C917" s="1095"/>
      <c r="D917" s="994"/>
      <c r="E917" s="1096"/>
      <c r="F917" s="1096"/>
      <c r="G917" s="1096"/>
      <c r="H917" s="1096"/>
      <c r="I917" s="994"/>
      <c r="J917" s="994"/>
      <c r="K917" s="994"/>
      <c r="L917" s="1097"/>
      <c r="M917" s="994"/>
      <c r="N917" s="1098"/>
      <c r="O917" s="994"/>
      <c r="P917" s="994"/>
      <c r="Q917" s="994"/>
      <c r="R917" s="994"/>
      <c r="S917" s="994"/>
      <c r="T917" s="994"/>
      <c r="U917" s="994"/>
      <c r="V917" s="891"/>
      <c r="W917" s="994"/>
      <c r="X917" s="994"/>
      <c r="Y917" s="994"/>
    </row>
    <row r="918">
      <c r="A918" s="994"/>
      <c r="B918" s="1094"/>
      <c r="C918" s="1095"/>
      <c r="D918" s="994"/>
      <c r="E918" s="1096"/>
      <c r="F918" s="1096"/>
      <c r="G918" s="1096"/>
      <c r="H918" s="1096"/>
      <c r="I918" s="994"/>
      <c r="J918" s="994"/>
      <c r="K918" s="994"/>
      <c r="L918" s="1097"/>
      <c r="M918" s="994"/>
      <c r="N918" s="1098"/>
      <c r="O918" s="994"/>
      <c r="P918" s="994"/>
      <c r="Q918" s="994"/>
      <c r="R918" s="994"/>
      <c r="S918" s="994"/>
      <c r="T918" s="994"/>
      <c r="U918" s="994"/>
      <c r="V918" s="891"/>
      <c r="W918" s="994"/>
      <c r="X918" s="994"/>
      <c r="Y918" s="994"/>
    </row>
    <row r="919">
      <c r="A919" s="994"/>
      <c r="B919" s="1094"/>
      <c r="C919" s="1095"/>
      <c r="D919" s="994"/>
      <c r="E919" s="1096"/>
      <c r="F919" s="1096"/>
      <c r="G919" s="1096"/>
      <c r="H919" s="1096"/>
      <c r="I919" s="994"/>
      <c r="J919" s="994"/>
      <c r="K919" s="994"/>
      <c r="L919" s="1097"/>
      <c r="M919" s="994"/>
      <c r="N919" s="1098"/>
      <c r="O919" s="994"/>
      <c r="P919" s="994"/>
      <c r="Q919" s="994"/>
      <c r="R919" s="994"/>
      <c r="S919" s="994"/>
      <c r="T919" s="994"/>
      <c r="U919" s="994"/>
      <c r="V919" s="891"/>
      <c r="W919" s="994"/>
      <c r="X919" s="994"/>
      <c r="Y919" s="994"/>
    </row>
    <row r="920">
      <c r="A920" s="994"/>
      <c r="B920" s="1094"/>
      <c r="C920" s="1095"/>
      <c r="D920" s="994"/>
      <c r="E920" s="1096"/>
      <c r="F920" s="1096"/>
      <c r="G920" s="1096"/>
      <c r="H920" s="1096"/>
      <c r="I920" s="994"/>
      <c r="J920" s="994"/>
      <c r="K920" s="994"/>
      <c r="L920" s="1097"/>
      <c r="M920" s="994"/>
      <c r="N920" s="1098"/>
      <c r="O920" s="994"/>
      <c r="P920" s="994"/>
      <c r="Q920" s="994"/>
      <c r="R920" s="994"/>
      <c r="S920" s="994"/>
      <c r="T920" s="994"/>
      <c r="U920" s="994"/>
      <c r="V920" s="891"/>
      <c r="W920" s="994"/>
      <c r="X920" s="994"/>
      <c r="Y920" s="994"/>
    </row>
    <row r="921">
      <c r="A921" s="994"/>
      <c r="B921" s="1094"/>
      <c r="C921" s="1095"/>
      <c r="D921" s="994"/>
      <c r="E921" s="1096"/>
      <c r="F921" s="1096"/>
      <c r="G921" s="1096"/>
      <c r="H921" s="1096"/>
      <c r="I921" s="994"/>
      <c r="J921" s="994"/>
      <c r="K921" s="994"/>
      <c r="L921" s="1097"/>
      <c r="M921" s="994"/>
      <c r="N921" s="1098"/>
      <c r="O921" s="994"/>
      <c r="P921" s="994"/>
      <c r="Q921" s="994"/>
      <c r="R921" s="994"/>
      <c r="S921" s="994"/>
      <c r="T921" s="994"/>
      <c r="U921" s="994"/>
      <c r="V921" s="891"/>
      <c r="W921" s="994"/>
      <c r="X921" s="994"/>
      <c r="Y921" s="994"/>
    </row>
    <row r="922">
      <c r="A922" s="994"/>
      <c r="B922" s="1094"/>
      <c r="C922" s="1095"/>
      <c r="D922" s="994"/>
      <c r="E922" s="1096"/>
      <c r="F922" s="1096"/>
      <c r="G922" s="1096"/>
      <c r="H922" s="1096"/>
      <c r="I922" s="994"/>
      <c r="J922" s="994"/>
      <c r="K922" s="994"/>
      <c r="L922" s="1097"/>
      <c r="M922" s="994"/>
      <c r="N922" s="1098"/>
      <c r="O922" s="994"/>
      <c r="P922" s="994"/>
      <c r="Q922" s="994"/>
      <c r="R922" s="994"/>
      <c r="S922" s="994"/>
      <c r="T922" s="994"/>
      <c r="U922" s="994"/>
      <c r="V922" s="891"/>
      <c r="W922" s="994"/>
      <c r="X922" s="994"/>
      <c r="Y922" s="994"/>
    </row>
    <row r="923">
      <c r="A923" s="994"/>
      <c r="B923" s="1094"/>
      <c r="C923" s="1095"/>
      <c r="D923" s="994"/>
      <c r="E923" s="1096"/>
      <c r="F923" s="1096"/>
      <c r="G923" s="1096"/>
      <c r="H923" s="1096"/>
      <c r="I923" s="994"/>
      <c r="J923" s="994"/>
      <c r="K923" s="994"/>
      <c r="L923" s="1097"/>
      <c r="M923" s="994"/>
      <c r="N923" s="1098"/>
      <c r="O923" s="994"/>
      <c r="P923" s="994"/>
      <c r="Q923" s="994"/>
      <c r="R923" s="994"/>
      <c r="S923" s="994"/>
      <c r="T923" s="994"/>
      <c r="U923" s="994"/>
      <c r="V923" s="891"/>
      <c r="W923" s="994"/>
      <c r="X923" s="994"/>
      <c r="Y923" s="994"/>
    </row>
    <row r="924">
      <c r="A924" s="994"/>
      <c r="B924" s="1094"/>
      <c r="C924" s="1095"/>
      <c r="D924" s="994"/>
      <c r="E924" s="1096"/>
      <c r="F924" s="1096"/>
      <c r="G924" s="1096"/>
      <c r="H924" s="1096"/>
      <c r="I924" s="994"/>
      <c r="J924" s="994"/>
      <c r="K924" s="994"/>
      <c r="L924" s="1097"/>
      <c r="M924" s="994"/>
      <c r="N924" s="1098"/>
      <c r="O924" s="994"/>
      <c r="P924" s="994"/>
      <c r="Q924" s="994"/>
      <c r="R924" s="994"/>
      <c r="S924" s="994"/>
      <c r="T924" s="994"/>
      <c r="U924" s="994"/>
      <c r="V924" s="891"/>
      <c r="W924" s="994"/>
      <c r="X924" s="994"/>
      <c r="Y924" s="994"/>
    </row>
    <row r="925">
      <c r="A925" s="994"/>
      <c r="B925" s="1094"/>
      <c r="C925" s="1095"/>
      <c r="D925" s="994"/>
      <c r="E925" s="1096"/>
      <c r="F925" s="1096"/>
      <c r="G925" s="1096"/>
      <c r="H925" s="1096"/>
      <c r="I925" s="994"/>
      <c r="J925" s="994"/>
      <c r="K925" s="994"/>
      <c r="L925" s="1097"/>
      <c r="M925" s="994"/>
      <c r="N925" s="1098"/>
      <c r="O925" s="994"/>
      <c r="P925" s="994"/>
      <c r="Q925" s="994"/>
      <c r="R925" s="994"/>
      <c r="S925" s="994"/>
      <c r="T925" s="994"/>
      <c r="U925" s="994"/>
      <c r="V925" s="891"/>
      <c r="W925" s="994"/>
      <c r="X925" s="994"/>
      <c r="Y925" s="994"/>
    </row>
    <row r="926">
      <c r="A926" s="994"/>
      <c r="B926" s="1094"/>
      <c r="C926" s="1095"/>
      <c r="D926" s="994"/>
      <c r="E926" s="1096"/>
      <c r="F926" s="1096"/>
      <c r="G926" s="1096"/>
      <c r="H926" s="1096"/>
      <c r="I926" s="994"/>
      <c r="J926" s="994"/>
      <c r="K926" s="994"/>
      <c r="L926" s="1097"/>
      <c r="M926" s="994"/>
      <c r="N926" s="1098"/>
      <c r="O926" s="994"/>
      <c r="P926" s="994"/>
      <c r="Q926" s="994"/>
      <c r="R926" s="994"/>
      <c r="S926" s="994"/>
      <c r="T926" s="994"/>
      <c r="U926" s="994"/>
      <c r="V926" s="891"/>
      <c r="W926" s="994"/>
      <c r="X926" s="994"/>
      <c r="Y926" s="994"/>
    </row>
    <row r="927">
      <c r="A927" s="994"/>
      <c r="B927" s="1094"/>
      <c r="C927" s="1095"/>
      <c r="D927" s="994"/>
      <c r="E927" s="1096"/>
      <c r="F927" s="1096"/>
      <c r="G927" s="1096"/>
      <c r="H927" s="1096"/>
      <c r="I927" s="994"/>
      <c r="J927" s="994"/>
      <c r="K927" s="994"/>
      <c r="L927" s="1097"/>
      <c r="M927" s="994"/>
      <c r="N927" s="1098"/>
      <c r="O927" s="994"/>
      <c r="P927" s="994"/>
      <c r="Q927" s="994"/>
      <c r="R927" s="994"/>
      <c r="S927" s="994"/>
      <c r="T927" s="994"/>
      <c r="U927" s="994"/>
      <c r="V927" s="891"/>
      <c r="W927" s="994"/>
      <c r="X927" s="994"/>
      <c r="Y927" s="994"/>
    </row>
    <row r="928">
      <c r="A928" s="994"/>
      <c r="B928" s="1094"/>
      <c r="C928" s="1095"/>
      <c r="D928" s="994"/>
      <c r="E928" s="1096"/>
      <c r="F928" s="1096"/>
      <c r="G928" s="1096"/>
      <c r="H928" s="1096"/>
      <c r="I928" s="994"/>
      <c r="J928" s="994"/>
      <c r="K928" s="994"/>
      <c r="L928" s="1097"/>
      <c r="M928" s="994"/>
      <c r="N928" s="1098"/>
      <c r="O928" s="994"/>
      <c r="P928" s="994"/>
      <c r="Q928" s="994"/>
      <c r="R928" s="994"/>
      <c r="S928" s="994"/>
      <c r="T928" s="994"/>
      <c r="U928" s="994"/>
      <c r="V928" s="891"/>
      <c r="W928" s="994"/>
      <c r="X928" s="994"/>
      <c r="Y928" s="994"/>
    </row>
    <row r="929">
      <c r="A929" s="994"/>
      <c r="B929" s="1094"/>
      <c r="C929" s="1095"/>
      <c r="D929" s="994"/>
      <c r="E929" s="1096"/>
      <c r="F929" s="1096"/>
      <c r="G929" s="1096"/>
      <c r="H929" s="1096"/>
      <c r="I929" s="994"/>
      <c r="J929" s="994"/>
      <c r="K929" s="994"/>
      <c r="L929" s="1097"/>
      <c r="M929" s="994"/>
      <c r="N929" s="1098"/>
      <c r="O929" s="994"/>
      <c r="P929" s="994"/>
      <c r="Q929" s="994"/>
      <c r="R929" s="994"/>
      <c r="S929" s="994"/>
      <c r="T929" s="994"/>
      <c r="U929" s="994"/>
      <c r="V929" s="891"/>
      <c r="W929" s="994"/>
      <c r="X929" s="994"/>
      <c r="Y929" s="994"/>
    </row>
    <row r="930">
      <c r="A930" s="994"/>
      <c r="B930" s="1094"/>
      <c r="C930" s="1095"/>
      <c r="D930" s="994"/>
      <c r="E930" s="1096"/>
      <c r="F930" s="1096"/>
      <c r="G930" s="1096"/>
      <c r="H930" s="1096"/>
      <c r="I930" s="994"/>
      <c r="J930" s="994"/>
      <c r="K930" s="994"/>
      <c r="L930" s="1097"/>
      <c r="M930" s="994"/>
      <c r="N930" s="1098"/>
      <c r="O930" s="994"/>
      <c r="P930" s="994"/>
      <c r="Q930" s="994"/>
      <c r="R930" s="994"/>
      <c r="S930" s="994"/>
      <c r="T930" s="994"/>
      <c r="U930" s="994"/>
      <c r="V930" s="891"/>
      <c r="W930" s="994"/>
      <c r="X930" s="994"/>
      <c r="Y930" s="994"/>
    </row>
    <row r="931">
      <c r="A931" s="994"/>
      <c r="B931" s="1094"/>
      <c r="C931" s="1095"/>
      <c r="D931" s="994"/>
      <c r="E931" s="1096"/>
      <c r="F931" s="1096"/>
      <c r="G931" s="1096"/>
      <c r="H931" s="1096"/>
      <c r="I931" s="994"/>
      <c r="J931" s="994"/>
      <c r="K931" s="994"/>
      <c r="L931" s="1097"/>
      <c r="M931" s="994"/>
      <c r="N931" s="1098"/>
      <c r="O931" s="994"/>
      <c r="P931" s="994"/>
      <c r="Q931" s="994"/>
      <c r="R931" s="994"/>
      <c r="S931" s="994"/>
      <c r="T931" s="994"/>
      <c r="U931" s="994"/>
      <c r="V931" s="891"/>
      <c r="W931" s="994"/>
      <c r="X931" s="994"/>
      <c r="Y931" s="994"/>
    </row>
    <row r="932">
      <c r="A932" s="994"/>
      <c r="B932" s="1094"/>
      <c r="C932" s="1095"/>
      <c r="D932" s="994"/>
      <c r="E932" s="1096"/>
      <c r="F932" s="1096"/>
      <c r="G932" s="1096"/>
      <c r="H932" s="1096"/>
      <c r="I932" s="994"/>
      <c r="J932" s="994"/>
      <c r="K932" s="994"/>
      <c r="L932" s="1097"/>
      <c r="M932" s="994"/>
      <c r="N932" s="1098"/>
      <c r="O932" s="994"/>
      <c r="P932" s="994"/>
      <c r="Q932" s="994"/>
      <c r="R932" s="994"/>
      <c r="S932" s="994"/>
      <c r="T932" s="994"/>
      <c r="U932" s="994"/>
      <c r="V932" s="891"/>
      <c r="W932" s="994"/>
      <c r="X932" s="994"/>
      <c r="Y932" s="994"/>
    </row>
    <row r="933">
      <c r="A933" s="994"/>
      <c r="B933" s="1094"/>
      <c r="C933" s="1095"/>
      <c r="D933" s="994"/>
      <c r="E933" s="1096"/>
      <c r="F933" s="1096"/>
      <c r="G933" s="1096"/>
      <c r="H933" s="1096"/>
      <c r="I933" s="994"/>
      <c r="J933" s="994"/>
      <c r="K933" s="994"/>
      <c r="L933" s="1097"/>
      <c r="M933" s="994"/>
      <c r="N933" s="1098"/>
      <c r="O933" s="994"/>
      <c r="P933" s="994"/>
      <c r="Q933" s="994"/>
      <c r="R933" s="994"/>
      <c r="S933" s="994"/>
      <c r="T933" s="994"/>
      <c r="U933" s="994"/>
      <c r="V933" s="891"/>
      <c r="W933" s="994"/>
      <c r="X933" s="994"/>
      <c r="Y933" s="994"/>
    </row>
    <row r="934">
      <c r="A934" s="994"/>
      <c r="B934" s="1094"/>
      <c r="C934" s="1095"/>
      <c r="D934" s="994"/>
      <c r="E934" s="1096"/>
      <c r="F934" s="1096"/>
      <c r="G934" s="1096"/>
      <c r="H934" s="1096"/>
      <c r="I934" s="994"/>
      <c r="J934" s="994"/>
      <c r="K934" s="994"/>
      <c r="L934" s="1097"/>
      <c r="M934" s="994"/>
      <c r="N934" s="1098"/>
      <c r="O934" s="994"/>
      <c r="P934" s="994"/>
      <c r="Q934" s="994"/>
      <c r="R934" s="994"/>
      <c r="S934" s="994"/>
      <c r="T934" s="994"/>
      <c r="U934" s="994"/>
      <c r="V934" s="891"/>
      <c r="W934" s="994"/>
      <c r="X934" s="994"/>
      <c r="Y934" s="994"/>
    </row>
    <row r="935">
      <c r="A935" s="994"/>
      <c r="B935" s="1094"/>
      <c r="C935" s="1095"/>
      <c r="D935" s="994"/>
      <c r="E935" s="1096"/>
      <c r="F935" s="1096"/>
      <c r="G935" s="1096"/>
      <c r="H935" s="1096"/>
      <c r="I935" s="994"/>
      <c r="J935" s="994"/>
      <c r="K935" s="994"/>
      <c r="L935" s="1097"/>
      <c r="M935" s="994"/>
      <c r="N935" s="1098"/>
      <c r="O935" s="994"/>
      <c r="P935" s="994"/>
      <c r="Q935" s="994"/>
      <c r="R935" s="994"/>
      <c r="S935" s="994"/>
      <c r="T935" s="994"/>
      <c r="U935" s="994"/>
      <c r="V935" s="891"/>
      <c r="W935" s="994"/>
      <c r="X935" s="994"/>
      <c r="Y935" s="994"/>
    </row>
    <row r="936">
      <c r="A936" s="994"/>
      <c r="B936" s="1094"/>
      <c r="C936" s="1095"/>
      <c r="D936" s="994"/>
      <c r="E936" s="1096"/>
      <c r="F936" s="1096"/>
      <c r="G936" s="1096"/>
      <c r="H936" s="1096"/>
      <c r="I936" s="994"/>
      <c r="J936" s="994"/>
      <c r="K936" s="994"/>
      <c r="L936" s="1097"/>
      <c r="M936" s="994"/>
      <c r="N936" s="1098"/>
      <c r="O936" s="994"/>
      <c r="P936" s="994"/>
      <c r="Q936" s="994"/>
      <c r="R936" s="994"/>
      <c r="S936" s="994"/>
      <c r="T936" s="994"/>
      <c r="U936" s="994"/>
      <c r="V936" s="891"/>
      <c r="W936" s="994"/>
      <c r="X936" s="994"/>
      <c r="Y936" s="994"/>
    </row>
    <row r="937">
      <c r="A937" s="994"/>
      <c r="B937" s="1094"/>
      <c r="C937" s="1095"/>
      <c r="D937" s="994"/>
      <c r="E937" s="1096"/>
      <c r="F937" s="1096"/>
      <c r="G937" s="1096"/>
      <c r="H937" s="1096"/>
      <c r="I937" s="994"/>
      <c r="J937" s="994"/>
      <c r="K937" s="994"/>
      <c r="L937" s="1097"/>
      <c r="M937" s="994"/>
      <c r="N937" s="1098"/>
      <c r="O937" s="994"/>
      <c r="P937" s="994"/>
      <c r="Q937" s="994"/>
      <c r="R937" s="994"/>
      <c r="S937" s="994"/>
      <c r="T937" s="994"/>
      <c r="U937" s="994"/>
      <c r="V937" s="891"/>
      <c r="W937" s="994"/>
      <c r="X937" s="994"/>
      <c r="Y937" s="994"/>
    </row>
    <row r="938">
      <c r="A938" s="994"/>
      <c r="B938" s="1094"/>
      <c r="C938" s="1095"/>
      <c r="D938" s="994"/>
      <c r="E938" s="1096"/>
      <c r="F938" s="1096"/>
      <c r="G938" s="1096"/>
      <c r="H938" s="1096"/>
      <c r="I938" s="994"/>
      <c r="J938" s="994"/>
      <c r="K938" s="994"/>
      <c r="L938" s="1097"/>
      <c r="M938" s="994"/>
      <c r="N938" s="1098"/>
      <c r="O938" s="994"/>
      <c r="P938" s="994"/>
      <c r="Q938" s="994"/>
      <c r="R938" s="994"/>
      <c r="S938" s="994"/>
      <c r="T938" s="994"/>
      <c r="U938" s="994"/>
      <c r="V938" s="891"/>
      <c r="W938" s="994"/>
      <c r="X938" s="994"/>
      <c r="Y938" s="994"/>
    </row>
    <row r="939">
      <c r="A939" s="994"/>
      <c r="B939" s="1094"/>
      <c r="C939" s="1095"/>
      <c r="D939" s="994"/>
      <c r="E939" s="1096"/>
      <c r="F939" s="1096"/>
      <c r="G939" s="1096"/>
      <c r="H939" s="1096"/>
      <c r="I939" s="994"/>
      <c r="J939" s="994"/>
      <c r="K939" s="994"/>
      <c r="L939" s="1097"/>
      <c r="M939" s="994"/>
      <c r="N939" s="1098"/>
      <c r="O939" s="994"/>
      <c r="P939" s="994"/>
      <c r="Q939" s="994"/>
      <c r="R939" s="994"/>
      <c r="S939" s="994"/>
      <c r="T939" s="994"/>
      <c r="U939" s="994"/>
      <c r="V939" s="891"/>
      <c r="W939" s="994"/>
      <c r="X939" s="994"/>
      <c r="Y939" s="994"/>
    </row>
    <row r="940">
      <c r="A940" s="994"/>
      <c r="B940" s="1094"/>
      <c r="C940" s="1095"/>
      <c r="D940" s="994"/>
      <c r="E940" s="1096"/>
      <c r="F940" s="1096"/>
      <c r="G940" s="1096"/>
      <c r="H940" s="1096"/>
      <c r="I940" s="994"/>
      <c r="J940" s="994"/>
      <c r="K940" s="994"/>
      <c r="L940" s="1097"/>
      <c r="M940" s="994"/>
      <c r="N940" s="1098"/>
      <c r="O940" s="994"/>
      <c r="P940" s="994"/>
      <c r="Q940" s="994"/>
      <c r="R940" s="994"/>
      <c r="S940" s="994"/>
      <c r="T940" s="994"/>
      <c r="U940" s="994"/>
      <c r="V940" s="891"/>
      <c r="W940" s="994"/>
      <c r="X940" s="994"/>
      <c r="Y940" s="994"/>
    </row>
    <row r="941">
      <c r="A941" s="994"/>
      <c r="B941" s="1094"/>
      <c r="C941" s="1095"/>
      <c r="D941" s="994"/>
      <c r="E941" s="1096"/>
      <c r="F941" s="1096"/>
      <c r="G941" s="1096"/>
      <c r="H941" s="1096"/>
      <c r="I941" s="994"/>
      <c r="J941" s="994"/>
      <c r="K941" s="994"/>
      <c r="L941" s="1097"/>
      <c r="M941" s="994"/>
      <c r="N941" s="1098"/>
      <c r="O941" s="994"/>
      <c r="P941" s="994"/>
      <c r="Q941" s="994"/>
      <c r="R941" s="994"/>
      <c r="S941" s="994"/>
      <c r="T941" s="994"/>
      <c r="U941" s="994"/>
      <c r="V941" s="891"/>
      <c r="W941" s="994"/>
      <c r="X941" s="994"/>
      <c r="Y941" s="994"/>
    </row>
    <row r="942">
      <c r="A942" s="994"/>
      <c r="B942" s="1094"/>
      <c r="C942" s="1095"/>
      <c r="D942" s="994"/>
      <c r="E942" s="1096"/>
      <c r="F942" s="1096"/>
      <c r="G942" s="1096"/>
      <c r="H942" s="1096"/>
      <c r="I942" s="994"/>
      <c r="J942" s="994"/>
      <c r="K942" s="994"/>
      <c r="L942" s="1097"/>
      <c r="M942" s="994"/>
      <c r="N942" s="1098"/>
      <c r="O942" s="994"/>
      <c r="P942" s="994"/>
      <c r="Q942" s="994"/>
      <c r="R942" s="994"/>
      <c r="S942" s="994"/>
      <c r="T942" s="994"/>
      <c r="U942" s="994"/>
      <c r="V942" s="891"/>
      <c r="W942" s="994"/>
      <c r="X942" s="994"/>
      <c r="Y942" s="994"/>
    </row>
    <row r="943">
      <c r="A943" s="994"/>
      <c r="B943" s="1094"/>
      <c r="C943" s="1095"/>
      <c r="D943" s="994"/>
      <c r="E943" s="1096"/>
      <c r="F943" s="1096"/>
      <c r="G943" s="1096"/>
      <c r="H943" s="1096"/>
      <c r="I943" s="994"/>
      <c r="J943" s="994"/>
      <c r="K943" s="994"/>
      <c r="L943" s="1097"/>
      <c r="M943" s="994"/>
      <c r="N943" s="1098"/>
      <c r="O943" s="994"/>
      <c r="P943" s="994"/>
      <c r="Q943" s="994"/>
      <c r="R943" s="994"/>
      <c r="S943" s="994"/>
      <c r="T943" s="994"/>
      <c r="U943" s="994"/>
      <c r="V943" s="891"/>
      <c r="W943" s="994"/>
      <c r="X943" s="994"/>
      <c r="Y943" s="994"/>
    </row>
    <row r="944">
      <c r="A944" s="994"/>
      <c r="B944" s="1094"/>
      <c r="C944" s="1095"/>
      <c r="D944" s="994"/>
      <c r="E944" s="1096"/>
      <c r="F944" s="1096"/>
      <c r="G944" s="1096"/>
      <c r="H944" s="1096"/>
      <c r="I944" s="994"/>
      <c r="J944" s="994"/>
      <c r="K944" s="994"/>
      <c r="L944" s="1097"/>
      <c r="M944" s="994"/>
      <c r="N944" s="1098"/>
      <c r="O944" s="994"/>
      <c r="P944" s="994"/>
      <c r="Q944" s="994"/>
      <c r="R944" s="994"/>
      <c r="S944" s="994"/>
      <c r="T944" s="994"/>
      <c r="U944" s="994"/>
      <c r="V944" s="891"/>
      <c r="W944" s="994"/>
      <c r="X944" s="994"/>
      <c r="Y944" s="994"/>
    </row>
    <row r="945">
      <c r="A945" s="994"/>
      <c r="B945" s="1094"/>
      <c r="C945" s="1095"/>
      <c r="D945" s="994"/>
      <c r="E945" s="1096"/>
      <c r="F945" s="1096"/>
      <c r="G945" s="1096"/>
      <c r="H945" s="1096"/>
      <c r="I945" s="994"/>
      <c r="J945" s="994"/>
      <c r="K945" s="994"/>
      <c r="L945" s="1097"/>
      <c r="M945" s="994"/>
      <c r="N945" s="1098"/>
      <c r="O945" s="994"/>
      <c r="P945" s="994"/>
      <c r="Q945" s="994"/>
      <c r="R945" s="994"/>
      <c r="S945" s="994"/>
      <c r="T945" s="994"/>
      <c r="U945" s="994"/>
      <c r="V945" s="891"/>
      <c r="W945" s="994"/>
      <c r="X945" s="994"/>
      <c r="Y945" s="994"/>
    </row>
    <row r="946">
      <c r="A946" s="994"/>
      <c r="B946" s="1094"/>
      <c r="C946" s="1095"/>
      <c r="D946" s="994"/>
      <c r="E946" s="1096"/>
      <c r="F946" s="1096"/>
      <c r="G946" s="1096"/>
      <c r="H946" s="1096"/>
      <c r="I946" s="994"/>
      <c r="J946" s="994"/>
      <c r="K946" s="994"/>
      <c r="L946" s="1097"/>
      <c r="M946" s="994"/>
      <c r="N946" s="1098"/>
      <c r="O946" s="994"/>
      <c r="P946" s="994"/>
      <c r="Q946" s="994"/>
      <c r="R946" s="994"/>
      <c r="S946" s="994"/>
      <c r="T946" s="994"/>
      <c r="U946" s="994"/>
      <c r="V946" s="891"/>
      <c r="W946" s="994"/>
      <c r="X946" s="994"/>
      <c r="Y946" s="994"/>
    </row>
    <row r="947">
      <c r="A947" s="994"/>
      <c r="B947" s="1094"/>
      <c r="C947" s="1095"/>
      <c r="D947" s="994"/>
      <c r="E947" s="1096"/>
      <c r="F947" s="1096"/>
      <c r="G947" s="1096"/>
      <c r="H947" s="1096"/>
      <c r="I947" s="994"/>
      <c r="J947" s="994"/>
      <c r="K947" s="994"/>
      <c r="L947" s="1097"/>
      <c r="M947" s="994"/>
      <c r="N947" s="1098"/>
      <c r="O947" s="994"/>
      <c r="P947" s="994"/>
      <c r="Q947" s="994"/>
      <c r="R947" s="994"/>
      <c r="S947" s="994"/>
      <c r="T947" s="994"/>
      <c r="U947" s="994"/>
      <c r="V947" s="891"/>
      <c r="W947" s="994"/>
      <c r="X947" s="994"/>
      <c r="Y947" s="994"/>
    </row>
    <row r="948">
      <c r="A948" s="994"/>
      <c r="B948" s="1094"/>
      <c r="C948" s="1095"/>
      <c r="D948" s="994"/>
      <c r="E948" s="1096"/>
      <c r="F948" s="1096"/>
      <c r="G948" s="1096"/>
      <c r="H948" s="1096"/>
      <c r="I948" s="994"/>
      <c r="J948" s="994"/>
      <c r="K948" s="994"/>
      <c r="L948" s="1097"/>
      <c r="M948" s="994"/>
      <c r="N948" s="1098"/>
      <c r="O948" s="994"/>
      <c r="P948" s="994"/>
      <c r="Q948" s="994"/>
      <c r="R948" s="994"/>
      <c r="S948" s="994"/>
      <c r="T948" s="994"/>
      <c r="U948" s="994"/>
      <c r="V948" s="891"/>
      <c r="W948" s="994"/>
      <c r="X948" s="994"/>
      <c r="Y948" s="994"/>
    </row>
    <row r="949">
      <c r="A949" s="994"/>
      <c r="B949" s="1094"/>
      <c r="C949" s="1095"/>
      <c r="D949" s="994"/>
      <c r="E949" s="1096"/>
      <c r="F949" s="1096"/>
      <c r="G949" s="1096"/>
      <c r="H949" s="1096"/>
      <c r="I949" s="994"/>
      <c r="J949" s="994"/>
      <c r="K949" s="994"/>
      <c r="L949" s="1097"/>
      <c r="M949" s="994"/>
      <c r="N949" s="1098"/>
      <c r="O949" s="994"/>
      <c r="P949" s="994"/>
      <c r="Q949" s="994"/>
      <c r="R949" s="994"/>
      <c r="S949" s="994"/>
      <c r="T949" s="994"/>
      <c r="U949" s="994"/>
      <c r="V949" s="891"/>
      <c r="W949" s="994"/>
      <c r="X949" s="994"/>
      <c r="Y949" s="994"/>
    </row>
    <row r="950">
      <c r="A950" s="994"/>
      <c r="B950" s="1094"/>
      <c r="C950" s="1095"/>
      <c r="D950" s="994"/>
      <c r="E950" s="1096"/>
      <c r="F950" s="1096"/>
      <c r="G950" s="1096"/>
      <c r="H950" s="1096"/>
      <c r="I950" s="994"/>
      <c r="J950" s="994"/>
      <c r="K950" s="994"/>
      <c r="L950" s="1097"/>
      <c r="M950" s="994"/>
      <c r="N950" s="1098"/>
      <c r="O950" s="994"/>
      <c r="P950" s="994"/>
      <c r="Q950" s="994"/>
      <c r="R950" s="994"/>
      <c r="S950" s="994"/>
      <c r="T950" s="994"/>
      <c r="U950" s="994"/>
      <c r="V950" s="891"/>
      <c r="W950" s="994"/>
      <c r="X950" s="994"/>
      <c r="Y950" s="994"/>
    </row>
    <row r="951">
      <c r="A951" s="994"/>
      <c r="B951" s="1094"/>
      <c r="C951" s="1095"/>
      <c r="D951" s="994"/>
      <c r="E951" s="1096"/>
      <c r="F951" s="1096"/>
      <c r="G951" s="1096"/>
      <c r="H951" s="1096"/>
      <c r="I951" s="994"/>
      <c r="J951" s="994"/>
      <c r="K951" s="994"/>
      <c r="L951" s="1097"/>
      <c r="M951" s="994"/>
      <c r="N951" s="1098"/>
      <c r="O951" s="994"/>
      <c r="P951" s="994"/>
      <c r="Q951" s="994"/>
      <c r="R951" s="994"/>
      <c r="S951" s="994"/>
      <c r="T951" s="994"/>
      <c r="U951" s="994"/>
      <c r="V951" s="891"/>
      <c r="W951" s="994"/>
      <c r="X951" s="994"/>
      <c r="Y951" s="994"/>
    </row>
    <row r="952">
      <c r="A952" s="994"/>
      <c r="B952" s="1094"/>
      <c r="C952" s="1095"/>
      <c r="D952" s="994"/>
      <c r="E952" s="1096"/>
      <c r="F952" s="1096"/>
      <c r="G952" s="1096"/>
      <c r="H952" s="1096"/>
      <c r="I952" s="994"/>
      <c r="J952" s="994"/>
      <c r="K952" s="994"/>
      <c r="L952" s="1097"/>
      <c r="M952" s="994"/>
      <c r="N952" s="1098"/>
      <c r="O952" s="994"/>
      <c r="P952" s="994"/>
      <c r="Q952" s="994"/>
      <c r="R952" s="994"/>
      <c r="S952" s="994"/>
      <c r="T952" s="994"/>
      <c r="U952" s="994"/>
      <c r="V952" s="891"/>
      <c r="W952" s="994"/>
      <c r="X952" s="994"/>
      <c r="Y952" s="994"/>
    </row>
    <row r="953">
      <c r="A953" s="994"/>
      <c r="B953" s="1094"/>
      <c r="C953" s="1095"/>
      <c r="D953" s="994"/>
      <c r="E953" s="1096"/>
      <c r="F953" s="1096"/>
      <c r="G953" s="1096"/>
      <c r="H953" s="1096"/>
      <c r="I953" s="994"/>
      <c r="J953" s="994"/>
      <c r="K953" s="994"/>
      <c r="L953" s="1097"/>
      <c r="M953" s="994"/>
      <c r="N953" s="1098"/>
      <c r="O953" s="994"/>
      <c r="P953" s="994"/>
      <c r="Q953" s="994"/>
      <c r="R953" s="994"/>
      <c r="S953" s="994"/>
      <c r="T953" s="994"/>
      <c r="U953" s="994"/>
      <c r="V953" s="891"/>
      <c r="W953" s="994"/>
      <c r="X953" s="994"/>
      <c r="Y953" s="994"/>
    </row>
    <row r="954">
      <c r="A954" s="994"/>
      <c r="B954" s="1094"/>
      <c r="C954" s="1095"/>
      <c r="D954" s="994"/>
      <c r="E954" s="1096"/>
      <c r="F954" s="1096"/>
      <c r="G954" s="1096"/>
      <c r="H954" s="1096"/>
      <c r="I954" s="994"/>
      <c r="J954" s="994"/>
      <c r="K954" s="994"/>
      <c r="L954" s="1097"/>
      <c r="M954" s="994"/>
      <c r="N954" s="1098"/>
      <c r="O954" s="994"/>
      <c r="P954" s="994"/>
      <c r="Q954" s="994"/>
      <c r="R954" s="994"/>
      <c r="S954" s="994"/>
      <c r="T954" s="994"/>
      <c r="U954" s="994"/>
      <c r="V954" s="891"/>
      <c r="W954" s="994"/>
      <c r="X954" s="994"/>
      <c r="Y954" s="994"/>
    </row>
    <row r="955">
      <c r="A955" s="994"/>
      <c r="B955" s="1094"/>
      <c r="C955" s="1095"/>
      <c r="D955" s="994"/>
      <c r="E955" s="1096"/>
      <c r="F955" s="1096"/>
      <c r="G955" s="1096"/>
      <c r="H955" s="1096"/>
      <c r="I955" s="994"/>
      <c r="J955" s="994"/>
      <c r="K955" s="994"/>
      <c r="L955" s="1097"/>
      <c r="M955" s="994"/>
      <c r="N955" s="1098"/>
      <c r="O955" s="994"/>
      <c r="P955" s="994"/>
      <c r="Q955" s="994"/>
      <c r="R955" s="994"/>
      <c r="S955" s="994"/>
      <c r="T955" s="994"/>
      <c r="U955" s="994"/>
      <c r="V955" s="891"/>
      <c r="W955" s="994"/>
      <c r="X955" s="994"/>
      <c r="Y955" s="994"/>
    </row>
    <row r="956">
      <c r="A956" s="994"/>
      <c r="B956" s="1094"/>
      <c r="C956" s="1095"/>
      <c r="D956" s="994"/>
      <c r="E956" s="1096"/>
      <c r="F956" s="1096"/>
      <c r="G956" s="1096"/>
      <c r="H956" s="1096"/>
      <c r="I956" s="994"/>
      <c r="J956" s="994"/>
      <c r="K956" s="994"/>
      <c r="L956" s="1097"/>
      <c r="M956" s="994"/>
      <c r="N956" s="1098"/>
      <c r="O956" s="994"/>
      <c r="P956" s="994"/>
      <c r="Q956" s="994"/>
      <c r="R956" s="994"/>
      <c r="S956" s="994"/>
      <c r="T956" s="994"/>
      <c r="U956" s="994"/>
      <c r="V956" s="891"/>
      <c r="W956" s="994"/>
      <c r="X956" s="994"/>
      <c r="Y956" s="994"/>
    </row>
    <row r="957">
      <c r="A957" s="994"/>
      <c r="B957" s="1094"/>
      <c r="C957" s="1095"/>
      <c r="D957" s="994"/>
      <c r="E957" s="1096"/>
      <c r="F957" s="1096"/>
      <c r="G957" s="1096"/>
      <c r="H957" s="1096"/>
      <c r="I957" s="994"/>
      <c r="J957" s="994"/>
      <c r="K957" s="994"/>
      <c r="L957" s="1097"/>
      <c r="M957" s="994"/>
      <c r="N957" s="1098"/>
      <c r="O957" s="994"/>
      <c r="P957" s="994"/>
      <c r="Q957" s="994"/>
      <c r="R957" s="994"/>
      <c r="S957" s="994"/>
      <c r="T957" s="994"/>
      <c r="U957" s="994"/>
      <c r="V957" s="891"/>
      <c r="W957" s="994"/>
      <c r="X957" s="994"/>
      <c r="Y957" s="994"/>
    </row>
    <row r="958">
      <c r="A958" s="994"/>
      <c r="B958" s="1094"/>
      <c r="C958" s="1095"/>
      <c r="D958" s="994"/>
      <c r="E958" s="1096"/>
      <c r="F958" s="1096"/>
      <c r="G958" s="1096"/>
      <c r="H958" s="1096"/>
      <c r="I958" s="994"/>
      <c r="J958" s="994"/>
      <c r="K958" s="994"/>
      <c r="L958" s="1097"/>
      <c r="M958" s="994"/>
      <c r="N958" s="1098"/>
      <c r="O958" s="994"/>
      <c r="P958" s="994"/>
      <c r="Q958" s="994"/>
      <c r="R958" s="994"/>
      <c r="S958" s="994"/>
      <c r="T958" s="994"/>
      <c r="U958" s="994"/>
      <c r="V958" s="891"/>
      <c r="W958" s="994"/>
      <c r="X958" s="994"/>
      <c r="Y958" s="994"/>
    </row>
    <row r="959">
      <c r="A959" s="994"/>
      <c r="B959" s="1094"/>
      <c r="C959" s="1095"/>
      <c r="D959" s="994"/>
      <c r="E959" s="1096"/>
      <c r="F959" s="1096"/>
      <c r="G959" s="1096"/>
      <c r="H959" s="1096"/>
      <c r="I959" s="994"/>
      <c r="J959" s="994"/>
      <c r="K959" s="994"/>
      <c r="L959" s="1097"/>
      <c r="M959" s="994"/>
      <c r="N959" s="1098"/>
      <c r="O959" s="994"/>
      <c r="P959" s="994"/>
      <c r="Q959" s="994"/>
      <c r="R959" s="994"/>
      <c r="S959" s="994"/>
      <c r="T959" s="994"/>
      <c r="U959" s="994"/>
      <c r="V959" s="891"/>
      <c r="W959" s="994"/>
      <c r="X959" s="994"/>
      <c r="Y959" s="994"/>
    </row>
    <row r="960">
      <c r="A960" s="994"/>
      <c r="B960" s="1094"/>
      <c r="C960" s="1095"/>
      <c r="D960" s="994"/>
      <c r="E960" s="1096"/>
      <c r="F960" s="1096"/>
      <c r="G960" s="1096"/>
      <c r="H960" s="1096"/>
      <c r="I960" s="994"/>
      <c r="J960" s="994"/>
      <c r="K960" s="994"/>
      <c r="L960" s="1097"/>
      <c r="M960" s="994"/>
      <c r="N960" s="1098"/>
      <c r="O960" s="994"/>
      <c r="P960" s="994"/>
      <c r="Q960" s="994"/>
      <c r="R960" s="994"/>
      <c r="S960" s="994"/>
      <c r="T960" s="994"/>
      <c r="U960" s="994"/>
      <c r="V960" s="891"/>
      <c r="W960" s="994"/>
      <c r="X960" s="994"/>
      <c r="Y960" s="994"/>
    </row>
    <row r="961">
      <c r="A961" s="994"/>
      <c r="B961" s="1094"/>
      <c r="C961" s="1095"/>
      <c r="D961" s="994"/>
      <c r="E961" s="1096"/>
      <c r="F961" s="1096"/>
      <c r="G961" s="1096"/>
      <c r="H961" s="1096"/>
      <c r="I961" s="994"/>
      <c r="J961" s="994"/>
      <c r="K961" s="994"/>
      <c r="L961" s="1097"/>
      <c r="M961" s="994"/>
      <c r="N961" s="1098"/>
      <c r="O961" s="994"/>
      <c r="P961" s="994"/>
      <c r="Q961" s="994"/>
      <c r="R961" s="994"/>
      <c r="S961" s="994"/>
      <c r="T961" s="994"/>
      <c r="U961" s="994"/>
      <c r="V961" s="891"/>
      <c r="W961" s="994"/>
      <c r="X961" s="994"/>
      <c r="Y961" s="994"/>
    </row>
    <row r="962">
      <c r="A962" s="994"/>
      <c r="B962" s="1094"/>
      <c r="C962" s="1095"/>
      <c r="D962" s="994"/>
      <c r="E962" s="1096"/>
      <c r="F962" s="1096"/>
      <c r="G962" s="1096"/>
      <c r="H962" s="1096"/>
      <c r="I962" s="994"/>
      <c r="J962" s="994"/>
      <c r="K962" s="994"/>
      <c r="L962" s="1097"/>
      <c r="M962" s="994"/>
      <c r="N962" s="1098"/>
      <c r="O962" s="994"/>
      <c r="P962" s="994"/>
      <c r="Q962" s="994"/>
      <c r="R962" s="994"/>
      <c r="S962" s="994"/>
      <c r="T962" s="994"/>
      <c r="U962" s="994"/>
      <c r="V962" s="891"/>
      <c r="W962" s="994"/>
      <c r="X962" s="994"/>
      <c r="Y962" s="994"/>
    </row>
    <row r="963">
      <c r="A963" s="994"/>
      <c r="B963" s="1094"/>
      <c r="C963" s="1095"/>
      <c r="D963" s="994"/>
      <c r="E963" s="1096"/>
      <c r="F963" s="1096"/>
      <c r="G963" s="1096"/>
      <c r="H963" s="1096"/>
      <c r="I963" s="994"/>
      <c r="J963" s="994"/>
      <c r="K963" s="994"/>
      <c r="L963" s="1097"/>
      <c r="M963" s="994"/>
      <c r="N963" s="1098"/>
      <c r="O963" s="994"/>
      <c r="P963" s="994"/>
      <c r="Q963" s="994"/>
      <c r="R963" s="994"/>
      <c r="S963" s="994"/>
      <c r="T963" s="994"/>
      <c r="U963" s="994"/>
      <c r="V963" s="891"/>
      <c r="W963" s="994"/>
      <c r="X963" s="994"/>
      <c r="Y963" s="994"/>
    </row>
    <row r="964">
      <c r="A964" s="994"/>
      <c r="B964" s="1094"/>
      <c r="C964" s="1095"/>
      <c r="D964" s="994"/>
      <c r="E964" s="1096"/>
      <c r="F964" s="1096"/>
      <c r="G964" s="1096"/>
      <c r="H964" s="1096"/>
      <c r="I964" s="994"/>
      <c r="J964" s="994"/>
      <c r="K964" s="994"/>
      <c r="L964" s="1097"/>
      <c r="M964" s="994"/>
      <c r="N964" s="1098"/>
      <c r="O964" s="994"/>
      <c r="P964" s="994"/>
      <c r="Q964" s="994"/>
      <c r="R964" s="994"/>
      <c r="S964" s="994"/>
      <c r="T964" s="994"/>
      <c r="U964" s="994"/>
      <c r="V964" s="891"/>
      <c r="W964" s="994"/>
      <c r="X964" s="994"/>
      <c r="Y964" s="994"/>
    </row>
    <row r="965">
      <c r="A965" s="994"/>
      <c r="B965" s="1094"/>
      <c r="C965" s="1095"/>
      <c r="D965" s="994"/>
      <c r="E965" s="1096"/>
      <c r="F965" s="1096"/>
      <c r="G965" s="1096"/>
      <c r="H965" s="1096"/>
      <c r="I965" s="994"/>
      <c r="J965" s="994"/>
      <c r="K965" s="994"/>
      <c r="L965" s="1097"/>
      <c r="M965" s="994"/>
      <c r="N965" s="1098"/>
      <c r="O965" s="994"/>
      <c r="P965" s="994"/>
      <c r="Q965" s="994"/>
      <c r="R965" s="994"/>
      <c r="S965" s="994"/>
      <c r="T965" s="994"/>
      <c r="U965" s="994"/>
      <c r="V965" s="891"/>
      <c r="W965" s="994"/>
      <c r="X965" s="994"/>
      <c r="Y965" s="994"/>
    </row>
    <row r="966">
      <c r="A966" s="994"/>
      <c r="B966" s="1094"/>
      <c r="C966" s="1095"/>
      <c r="D966" s="994"/>
      <c r="E966" s="1096"/>
      <c r="F966" s="1096"/>
      <c r="G966" s="1096"/>
      <c r="H966" s="1096"/>
      <c r="I966" s="994"/>
      <c r="J966" s="994"/>
      <c r="K966" s="994"/>
      <c r="L966" s="1097"/>
      <c r="M966" s="994"/>
      <c r="N966" s="1098"/>
      <c r="O966" s="994"/>
      <c r="P966" s="994"/>
      <c r="Q966" s="994"/>
      <c r="R966" s="994"/>
      <c r="S966" s="994"/>
      <c r="T966" s="994"/>
      <c r="U966" s="994"/>
      <c r="V966" s="891"/>
      <c r="W966" s="994"/>
      <c r="X966" s="994"/>
      <c r="Y966" s="994"/>
    </row>
    <row r="967">
      <c r="A967" s="994"/>
      <c r="B967" s="1094"/>
      <c r="C967" s="1095"/>
      <c r="D967" s="994"/>
      <c r="E967" s="1096"/>
      <c r="F967" s="1096"/>
      <c r="G967" s="1096"/>
      <c r="H967" s="1096"/>
      <c r="I967" s="994"/>
      <c r="J967" s="994"/>
      <c r="K967" s="994"/>
      <c r="L967" s="1097"/>
      <c r="M967" s="994"/>
      <c r="N967" s="1098"/>
      <c r="O967" s="994"/>
      <c r="P967" s="994"/>
      <c r="Q967" s="994"/>
      <c r="R967" s="994"/>
      <c r="S967" s="994"/>
      <c r="T967" s="994"/>
      <c r="U967" s="994"/>
      <c r="V967" s="891"/>
      <c r="W967" s="994"/>
      <c r="X967" s="994"/>
      <c r="Y967" s="994"/>
    </row>
    <row r="968">
      <c r="A968" s="994"/>
      <c r="B968" s="1094"/>
      <c r="C968" s="1095"/>
      <c r="D968" s="994"/>
      <c r="E968" s="1096"/>
      <c r="F968" s="1096"/>
      <c r="G968" s="1096"/>
      <c r="H968" s="1096"/>
      <c r="I968" s="994"/>
      <c r="J968" s="994"/>
      <c r="K968" s="994"/>
      <c r="L968" s="1097"/>
      <c r="M968" s="994"/>
      <c r="N968" s="1098"/>
      <c r="O968" s="994"/>
      <c r="P968" s="994"/>
      <c r="Q968" s="994"/>
      <c r="R968" s="994"/>
      <c r="S968" s="994"/>
      <c r="T968" s="994"/>
      <c r="U968" s="994"/>
      <c r="V968" s="891"/>
      <c r="W968" s="994"/>
      <c r="X968" s="994"/>
      <c r="Y968" s="994"/>
    </row>
    <row r="969">
      <c r="A969" s="994"/>
      <c r="B969" s="1094"/>
      <c r="C969" s="1095"/>
      <c r="D969" s="994"/>
      <c r="E969" s="1096"/>
      <c r="F969" s="1096"/>
      <c r="G969" s="1096"/>
      <c r="H969" s="1096"/>
      <c r="I969" s="994"/>
      <c r="J969" s="994"/>
      <c r="K969" s="994"/>
      <c r="L969" s="1097"/>
      <c r="M969" s="994"/>
      <c r="N969" s="1098"/>
      <c r="O969" s="994"/>
      <c r="P969" s="994"/>
      <c r="Q969" s="994"/>
      <c r="R969" s="994"/>
      <c r="S969" s="994"/>
      <c r="T969" s="994"/>
      <c r="U969" s="994"/>
      <c r="V969" s="891"/>
      <c r="W969" s="994"/>
      <c r="X969" s="994"/>
      <c r="Y969" s="994"/>
    </row>
    <row r="970">
      <c r="A970" s="994"/>
      <c r="B970" s="1094"/>
      <c r="C970" s="1095"/>
      <c r="D970" s="994"/>
      <c r="E970" s="1096"/>
      <c r="F970" s="1096"/>
      <c r="G970" s="1096"/>
      <c r="H970" s="1096"/>
      <c r="I970" s="994"/>
      <c r="J970" s="994"/>
      <c r="K970" s="994"/>
      <c r="L970" s="1097"/>
      <c r="M970" s="994"/>
      <c r="N970" s="1098"/>
      <c r="O970" s="994"/>
      <c r="P970" s="994"/>
      <c r="Q970" s="994"/>
      <c r="R970" s="994"/>
      <c r="S970" s="994"/>
      <c r="T970" s="994"/>
      <c r="U970" s="994"/>
      <c r="V970" s="891"/>
      <c r="W970" s="994"/>
      <c r="X970" s="994"/>
      <c r="Y970" s="994"/>
    </row>
    <row r="971">
      <c r="A971" s="994"/>
      <c r="B971" s="1094"/>
      <c r="C971" s="1095"/>
      <c r="D971" s="994"/>
      <c r="E971" s="1096"/>
      <c r="F971" s="1096"/>
      <c r="G971" s="1096"/>
      <c r="H971" s="1096"/>
      <c r="I971" s="994"/>
      <c r="J971" s="994"/>
      <c r="K971" s="994"/>
      <c r="L971" s="1097"/>
      <c r="M971" s="994"/>
      <c r="N971" s="1098"/>
      <c r="O971" s="994"/>
      <c r="P971" s="994"/>
      <c r="Q971" s="994"/>
      <c r="R971" s="994"/>
      <c r="S971" s="994"/>
      <c r="T971" s="994"/>
      <c r="U971" s="994"/>
      <c r="V971" s="891"/>
      <c r="W971" s="994"/>
      <c r="X971" s="994"/>
      <c r="Y971" s="994"/>
    </row>
    <row r="972">
      <c r="A972" s="994"/>
      <c r="B972" s="1094"/>
      <c r="C972" s="1095"/>
      <c r="D972" s="994"/>
      <c r="E972" s="1096"/>
      <c r="F972" s="1096"/>
      <c r="G972" s="1096"/>
      <c r="H972" s="1096"/>
      <c r="I972" s="994"/>
      <c r="J972" s="994"/>
      <c r="K972" s="994"/>
      <c r="L972" s="1097"/>
      <c r="M972" s="994"/>
      <c r="N972" s="1098"/>
      <c r="O972" s="994"/>
      <c r="P972" s="994"/>
      <c r="Q972" s="994"/>
      <c r="R972" s="994"/>
      <c r="S972" s="994"/>
      <c r="T972" s="994"/>
      <c r="U972" s="994"/>
      <c r="V972" s="891"/>
      <c r="W972" s="994"/>
      <c r="X972" s="994"/>
      <c r="Y972" s="994"/>
    </row>
    <row r="973">
      <c r="A973" s="994"/>
      <c r="B973" s="1094"/>
      <c r="C973" s="1095"/>
      <c r="D973" s="994"/>
      <c r="E973" s="1096"/>
      <c r="F973" s="1096"/>
      <c r="G973" s="1096"/>
      <c r="H973" s="1096"/>
      <c r="I973" s="994"/>
      <c r="J973" s="994"/>
      <c r="K973" s="994"/>
      <c r="L973" s="1097"/>
      <c r="M973" s="994"/>
      <c r="N973" s="1098"/>
      <c r="O973" s="994"/>
      <c r="P973" s="994"/>
      <c r="Q973" s="994"/>
      <c r="R973" s="994"/>
      <c r="S973" s="994"/>
      <c r="T973" s="994"/>
      <c r="U973" s="994"/>
      <c r="V973" s="891"/>
      <c r="W973" s="994"/>
      <c r="X973" s="994"/>
      <c r="Y973" s="994"/>
    </row>
    <row r="974">
      <c r="A974" s="994"/>
      <c r="B974" s="1094"/>
      <c r="C974" s="1095"/>
      <c r="D974" s="994"/>
      <c r="E974" s="1096"/>
      <c r="F974" s="1096"/>
      <c r="G974" s="1096"/>
      <c r="H974" s="1096"/>
      <c r="I974" s="994"/>
      <c r="J974" s="994"/>
      <c r="K974" s="994"/>
      <c r="L974" s="1097"/>
      <c r="M974" s="994"/>
      <c r="N974" s="1098"/>
      <c r="O974" s="994"/>
      <c r="P974" s="994"/>
      <c r="Q974" s="994"/>
      <c r="R974" s="994"/>
      <c r="S974" s="994"/>
      <c r="T974" s="994"/>
      <c r="U974" s="994"/>
      <c r="V974" s="891"/>
      <c r="W974" s="994"/>
      <c r="X974" s="994"/>
      <c r="Y974" s="994"/>
    </row>
    <row r="975">
      <c r="A975" s="994"/>
      <c r="B975" s="1094"/>
      <c r="C975" s="1095"/>
      <c r="D975" s="994"/>
      <c r="E975" s="1096"/>
      <c r="F975" s="1096"/>
      <c r="G975" s="1096"/>
      <c r="H975" s="1096"/>
      <c r="I975" s="994"/>
      <c r="J975" s="994"/>
      <c r="K975" s="994"/>
      <c r="L975" s="1097"/>
      <c r="M975" s="994"/>
      <c r="N975" s="1098"/>
      <c r="O975" s="994"/>
      <c r="P975" s="994"/>
      <c r="Q975" s="994"/>
      <c r="R975" s="994"/>
      <c r="S975" s="994"/>
      <c r="T975" s="994"/>
      <c r="U975" s="994"/>
      <c r="V975" s="891"/>
      <c r="W975" s="994"/>
      <c r="X975" s="994"/>
      <c r="Y975" s="994"/>
    </row>
    <row r="976">
      <c r="A976" s="994"/>
      <c r="B976" s="1094"/>
      <c r="C976" s="1095"/>
      <c r="D976" s="994"/>
      <c r="E976" s="1096"/>
      <c r="F976" s="1096"/>
      <c r="G976" s="1096"/>
      <c r="H976" s="1096"/>
      <c r="I976" s="994"/>
      <c r="J976" s="994"/>
      <c r="K976" s="994"/>
      <c r="L976" s="1097"/>
      <c r="M976" s="994"/>
      <c r="N976" s="1098"/>
      <c r="O976" s="994"/>
      <c r="P976" s="994"/>
      <c r="Q976" s="994"/>
      <c r="R976" s="994"/>
      <c r="S976" s="994"/>
      <c r="T976" s="994"/>
      <c r="U976" s="994"/>
      <c r="V976" s="891"/>
      <c r="W976" s="994"/>
      <c r="X976" s="994"/>
      <c r="Y976" s="994"/>
    </row>
    <row r="977">
      <c r="A977" s="994"/>
      <c r="B977" s="1094"/>
      <c r="C977" s="1095"/>
      <c r="D977" s="994"/>
      <c r="E977" s="1096"/>
      <c r="F977" s="1096"/>
      <c r="G977" s="1096"/>
      <c r="H977" s="1096"/>
      <c r="I977" s="994"/>
      <c r="J977" s="994"/>
      <c r="K977" s="994"/>
      <c r="L977" s="1097"/>
      <c r="M977" s="994"/>
      <c r="N977" s="1098"/>
      <c r="O977" s="994"/>
      <c r="P977" s="994"/>
      <c r="Q977" s="994"/>
      <c r="R977" s="994"/>
      <c r="S977" s="994"/>
      <c r="T977" s="994"/>
      <c r="U977" s="994"/>
      <c r="V977" s="891"/>
      <c r="W977" s="994"/>
      <c r="X977" s="994"/>
      <c r="Y977" s="994"/>
    </row>
    <row r="978">
      <c r="A978" s="994"/>
      <c r="B978" s="1094"/>
      <c r="C978" s="1095"/>
      <c r="D978" s="994"/>
      <c r="E978" s="1096"/>
      <c r="F978" s="1096"/>
      <c r="G978" s="1096"/>
      <c r="H978" s="1096"/>
      <c r="I978" s="994"/>
      <c r="J978" s="994"/>
      <c r="K978" s="994"/>
      <c r="L978" s="1097"/>
      <c r="M978" s="994"/>
      <c r="N978" s="1098"/>
      <c r="O978" s="994"/>
      <c r="P978" s="994"/>
      <c r="Q978" s="994"/>
      <c r="R978" s="994"/>
      <c r="S978" s="994"/>
      <c r="T978" s="994"/>
      <c r="U978" s="994"/>
      <c r="V978" s="891"/>
      <c r="W978" s="994"/>
      <c r="X978" s="994"/>
      <c r="Y978" s="994"/>
    </row>
    <row r="979">
      <c r="A979" s="994"/>
      <c r="B979" s="1094"/>
      <c r="C979" s="1095"/>
      <c r="D979" s="994"/>
      <c r="E979" s="1096"/>
      <c r="F979" s="1096"/>
      <c r="G979" s="1096"/>
      <c r="H979" s="1096"/>
      <c r="I979" s="994"/>
      <c r="J979" s="994"/>
      <c r="K979" s="994"/>
      <c r="L979" s="1097"/>
      <c r="M979" s="994"/>
      <c r="N979" s="1098"/>
      <c r="O979" s="994"/>
      <c r="P979" s="994"/>
      <c r="Q979" s="994"/>
      <c r="R979" s="994"/>
      <c r="S979" s="994"/>
      <c r="T979" s="994"/>
      <c r="U979" s="994"/>
      <c r="V979" s="891"/>
      <c r="W979" s="994"/>
      <c r="X979" s="994"/>
      <c r="Y979" s="994"/>
    </row>
    <row r="980">
      <c r="A980" s="994"/>
      <c r="B980" s="1094"/>
      <c r="C980" s="1095"/>
      <c r="D980" s="994"/>
      <c r="E980" s="1096"/>
      <c r="F980" s="1096"/>
      <c r="G980" s="1096"/>
      <c r="H980" s="1096"/>
      <c r="I980" s="994"/>
      <c r="J980" s="994"/>
      <c r="K980" s="994"/>
      <c r="L980" s="1097"/>
      <c r="M980" s="994"/>
      <c r="N980" s="1098"/>
      <c r="O980" s="994"/>
      <c r="P980" s="994"/>
      <c r="Q980" s="994"/>
      <c r="R980" s="994"/>
      <c r="S980" s="994"/>
      <c r="T980" s="994"/>
      <c r="U980" s="994"/>
      <c r="V980" s="891"/>
      <c r="W980" s="994"/>
      <c r="X980" s="994"/>
      <c r="Y980" s="994"/>
    </row>
    <row r="981">
      <c r="A981" s="994"/>
      <c r="B981" s="1094"/>
      <c r="C981" s="1095"/>
      <c r="D981" s="994"/>
      <c r="E981" s="1096"/>
      <c r="F981" s="1096"/>
      <c r="G981" s="1096"/>
      <c r="H981" s="1096"/>
      <c r="I981" s="994"/>
      <c r="J981" s="994"/>
      <c r="K981" s="994"/>
      <c r="L981" s="1097"/>
      <c r="M981" s="994"/>
      <c r="N981" s="1098"/>
      <c r="O981" s="994"/>
      <c r="P981" s="994"/>
      <c r="Q981" s="994"/>
      <c r="R981" s="994"/>
      <c r="S981" s="994"/>
      <c r="T981" s="994"/>
      <c r="U981" s="994"/>
      <c r="V981" s="891"/>
      <c r="W981" s="994"/>
      <c r="X981" s="994"/>
      <c r="Y981" s="994"/>
    </row>
    <row r="982">
      <c r="A982" s="994"/>
      <c r="B982" s="1094"/>
      <c r="C982" s="1095"/>
      <c r="D982" s="994"/>
      <c r="E982" s="1096"/>
      <c r="F982" s="1096"/>
      <c r="G982" s="1096"/>
      <c r="H982" s="1096"/>
      <c r="I982" s="994"/>
      <c r="J982" s="994"/>
      <c r="K982" s="994"/>
      <c r="L982" s="1097"/>
      <c r="M982" s="994"/>
      <c r="N982" s="1098"/>
      <c r="O982" s="994"/>
      <c r="P982" s="994"/>
      <c r="Q982" s="994"/>
      <c r="R982" s="994"/>
      <c r="S982" s="994"/>
      <c r="T982" s="994"/>
      <c r="U982" s="994"/>
      <c r="V982" s="891"/>
      <c r="W982" s="994"/>
      <c r="X982" s="994"/>
      <c r="Y982" s="994"/>
    </row>
    <row r="983">
      <c r="A983" s="994"/>
      <c r="B983" s="1094"/>
      <c r="C983" s="1095"/>
      <c r="D983" s="994"/>
      <c r="E983" s="1096"/>
      <c r="F983" s="1096"/>
      <c r="G983" s="1096"/>
      <c r="H983" s="1096"/>
      <c r="I983" s="994"/>
      <c r="J983" s="994"/>
      <c r="K983" s="994"/>
      <c r="L983" s="1097"/>
      <c r="M983" s="994"/>
      <c r="N983" s="1098"/>
      <c r="O983" s="994"/>
      <c r="P983" s="994"/>
      <c r="Q983" s="994"/>
      <c r="R983" s="994"/>
      <c r="S983" s="994"/>
      <c r="T983" s="994"/>
      <c r="U983" s="994"/>
      <c r="V983" s="891"/>
      <c r="W983" s="994"/>
      <c r="X983" s="994"/>
      <c r="Y983" s="994"/>
    </row>
    <row r="984">
      <c r="A984" s="994"/>
      <c r="B984" s="1094"/>
      <c r="C984" s="1095"/>
      <c r="D984" s="994"/>
      <c r="E984" s="1096"/>
      <c r="F984" s="1096"/>
      <c r="G984" s="1096"/>
      <c r="H984" s="1096"/>
      <c r="I984" s="994"/>
      <c r="J984" s="994"/>
      <c r="K984" s="994"/>
      <c r="L984" s="1097"/>
      <c r="M984" s="994"/>
      <c r="N984" s="1098"/>
      <c r="O984" s="994"/>
      <c r="P984" s="994"/>
      <c r="Q984" s="994"/>
      <c r="R984" s="994"/>
      <c r="S984" s="994"/>
      <c r="T984" s="994"/>
      <c r="U984" s="994"/>
      <c r="V984" s="891"/>
      <c r="W984" s="994"/>
      <c r="X984" s="994"/>
      <c r="Y984" s="994"/>
    </row>
    <row r="985">
      <c r="A985" s="994"/>
      <c r="B985" s="1094"/>
      <c r="C985" s="1095"/>
      <c r="D985" s="994"/>
      <c r="E985" s="1096"/>
      <c r="F985" s="1096"/>
      <c r="G985" s="1096"/>
      <c r="H985" s="1096"/>
      <c r="I985" s="994"/>
      <c r="J985" s="994"/>
      <c r="K985" s="994"/>
      <c r="L985" s="1097"/>
      <c r="M985" s="994"/>
      <c r="N985" s="1098"/>
      <c r="O985" s="994"/>
      <c r="P985" s="994"/>
      <c r="Q985" s="994"/>
      <c r="R985" s="994"/>
      <c r="S985" s="994"/>
      <c r="T985" s="994"/>
      <c r="U985" s="994"/>
      <c r="V985" s="891"/>
      <c r="W985" s="994"/>
      <c r="X985" s="994"/>
      <c r="Y985" s="994"/>
    </row>
    <row r="986">
      <c r="A986" s="994"/>
      <c r="B986" s="1094"/>
      <c r="C986" s="1095"/>
      <c r="D986" s="994"/>
      <c r="E986" s="1096"/>
      <c r="F986" s="1096"/>
      <c r="G986" s="1096"/>
      <c r="H986" s="1096"/>
      <c r="I986" s="994"/>
      <c r="J986" s="994"/>
      <c r="K986" s="994"/>
      <c r="L986" s="1097"/>
      <c r="M986" s="994"/>
      <c r="N986" s="1098"/>
      <c r="O986" s="994"/>
      <c r="P986" s="994"/>
      <c r="Q986" s="994"/>
      <c r="R986" s="994"/>
      <c r="S986" s="994"/>
      <c r="T986" s="994"/>
      <c r="U986" s="994"/>
      <c r="V986" s="891"/>
      <c r="W986" s="994"/>
      <c r="X986" s="994"/>
      <c r="Y986" s="994"/>
    </row>
    <row r="987">
      <c r="A987" s="994"/>
      <c r="B987" s="1094"/>
      <c r="C987" s="1095"/>
      <c r="D987" s="994"/>
      <c r="E987" s="1096"/>
      <c r="F987" s="1096"/>
      <c r="G987" s="1096"/>
      <c r="H987" s="1096"/>
      <c r="I987" s="994"/>
      <c r="J987" s="994"/>
      <c r="K987" s="994"/>
      <c r="L987" s="1097"/>
      <c r="M987" s="994"/>
      <c r="N987" s="1098"/>
      <c r="O987" s="994"/>
      <c r="P987" s="994"/>
      <c r="Q987" s="994"/>
      <c r="R987" s="994"/>
      <c r="S987" s="994"/>
      <c r="T987" s="994"/>
      <c r="U987" s="994"/>
      <c r="V987" s="891"/>
      <c r="W987" s="994"/>
      <c r="X987" s="994"/>
      <c r="Y987" s="994"/>
    </row>
    <row r="988">
      <c r="A988" s="994"/>
      <c r="B988" s="1094"/>
      <c r="C988" s="1095"/>
      <c r="D988" s="994"/>
      <c r="E988" s="1096"/>
      <c r="F988" s="1096"/>
      <c r="G988" s="1096"/>
      <c r="H988" s="1096"/>
      <c r="I988" s="994"/>
      <c r="J988" s="994"/>
      <c r="K988" s="994"/>
      <c r="L988" s="1097"/>
      <c r="M988" s="994"/>
      <c r="N988" s="1098"/>
      <c r="O988" s="994"/>
      <c r="P988" s="994"/>
      <c r="Q988" s="994"/>
      <c r="R988" s="994"/>
      <c r="S988" s="994"/>
      <c r="T988" s="994"/>
      <c r="U988" s="994"/>
      <c r="V988" s="891"/>
      <c r="W988" s="994"/>
      <c r="X988" s="994"/>
      <c r="Y988" s="994"/>
    </row>
    <row r="989">
      <c r="A989" s="994"/>
      <c r="B989" s="1094"/>
      <c r="C989" s="1095"/>
      <c r="D989" s="994"/>
      <c r="E989" s="1096"/>
      <c r="F989" s="1096"/>
      <c r="G989" s="1096"/>
      <c r="H989" s="1096"/>
      <c r="I989" s="994"/>
      <c r="J989" s="994"/>
      <c r="K989" s="994"/>
      <c r="L989" s="1097"/>
      <c r="M989" s="994"/>
      <c r="N989" s="1098"/>
      <c r="O989" s="994"/>
      <c r="P989" s="994"/>
      <c r="Q989" s="994"/>
      <c r="R989" s="994"/>
      <c r="S989" s="994"/>
      <c r="T989" s="994"/>
      <c r="U989" s="994"/>
      <c r="V989" s="891"/>
      <c r="W989" s="994"/>
      <c r="X989" s="994"/>
      <c r="Y989" s="994"/>
    </row>
    <row r="990">
      <c r="A990" s="994"/>
      <c r="B990" s="1094"/>
      <c r="C990" s="1095"/>
      <c r="D990" s="994"/>
      <c r="E990" s="1096"/>
      <c r="F990" s="1096"/>
      <c r="G990" s="1096"/>
      <c r="H990" s="1096"/>
      <c r="I990" s="994"/>
      <c r="J990" s="994"/>
      <c r="K990" s="994"/>
      <c r="L990" s="1097"/>
      <c r="M990" s="994"/>
      <c r="N990" s="1098"/>
      <c r="O990" s="994"/>
      <c r="P990" s="994"/>
      <c r="Q990" s="994"/>
      <c r="R990" s="994"/>
      <c r="S990" s="994"/>
      <c r="T990" s="994"/>
      <c r="U990" s="994"/>
      <c r="V990" s="891"/>
      <c r="W990" s="994"/>
      <c r="X990" s="994"/>
      <c r="Y990" s="994"/>
    </row>
    <row r="991">
      <c r="A991" s="994"/>
      <c r="B991" s="1094"/>
      <c r="C991" s="1095"/>
      <c r="D991" s="994"/>
      <c r="E991" s="1096"/>
      <c r="F991" s="1096"/>
      <c r="G991" s="1096"/>
      <c r="H991" s="1096"/>
      <c r="I991" s="994"/>
      <c r="J991" s="994"/>
      <c r="K991" s="994"/>
      <c r="L991" s="1097"/>
      <c r="M991" s="994"/>
      <c r="N991" s="1098"/>
      <c r="O991" s="994"/>
      <c r="P991" s="994"/>
      <c r="Q991" s="994"/>
      <c r="R991" s="994"/>
      <c r="S991" s="994"/>
      <c r="T991" s="994"/>
      <c r="U991" s="994"/>
      <c r="V991" s="891"/>
      <c r="W991" s="994"/>
      <c r="X991" s="994"/>
      <c r="Y991" s="994"/>
    </row>
    <row r="992">
      <c r="A992" s="994"/>
      <c r="B992" s="1094"/>
      <c r="C992" s="1095"/>
      <c r="D992" s="994"/>
      <c r="E992" s="1096"/>
      <c r="F992" s="1096"/>
      <c r="G992" s="1096"/>
      <c r="H992" s="1096"/>
      <c r="I992" s="994"/>
      <c r="J992" s="994"/>
      <c r="K992" s="994"/>
      <c r="L992" s="1097"/>
      <c r="M992" s="994"/>
      <c r="N992" s="1098"/>
      <c r="O992" s="994"/>
      <c r="P992" s="994"/>
      <c r="Q992" s="994"/>
      <c r="R992" s="994"/>
      <c r="S992" s="994"/>
      <c r="T992" s="994"/>
      <c r="U992" s="994"/>
      <c r="V992" s="891"/>
      <c r="W992" s="994"/>
      <c r="X992" s="994"/>
      <c r="Y992" s="994"/>
    </row>
    <row r="993">
      <c r="A993" s="994"/>
      <c r="B993" s="1094"/>
      <c r="C993" s="1095"/>
      <c r="D993" s="994"/>
      <c r="E993" s="1096"/>
      <c r="F993" s="1096"/>
      <c r="G993" s="1096"/>
      <c r="H993" s="1096"/>
      <c r="I993" s="994"/>
      <c r="J993" s="994"/>
      <c r="K993" s="994"/>
      <c r="L993" s="1097"/>
      <c r="M993" s="994"/>
      <c r="N993" s="1098"/>
      <c r="O993" s="994"/>
      <c r="P993" s="994"/>
      <c r="Q993" s="994"/>
      <c r="R993" s="994"/>
      <c r="S993" s="994"/>
      <c r="T993" s="994"/>
      <c r="U993" s="994"/>
      <c r="V993" s="891"/>
      <c r="W993" s="994"/>
      <c r="X993" s="994"/>
      <c r="Y993" s="994"/>
    </row>
    <row r="994">
      <c r="A994" s="994"/>
      <c r="B994" s="1094"/>
      <c r="C994" s="1095"/>
      <c r="D994" s="994"/>
      <c r="E994" s="1096"/>
      <c r="F994" s="1096"/>
      <c r="G994" s="1096"/>
      <c r="H994" s="1096"/>
      <c r="I994" s="994"/>
      <c r="J994" s="994"/>
      <c r="K994" s="994"/>
      <c r="L994" s="1097"/>
      <c r="M994" s="994"/>
      <c r="N994" s="1098"/>
      <c r="O994" s="994"/>
      <c r="P994" s="994"/>
      <c r="Q994" s="994"/>
      <c r="R994" s="994"/>
      <c r="S994" s="994"/>
      <c r="T994" s="994"/>
      <c r="U994" s="994"/>
      <c r="V994" s="891"/>
      <c r="W994" s="994"/>
      <c r="X994" s="994"/>
      <c r="Y994" s="994"/>
    </row>
    <row r="995">
      <c r="A995" s="994"/>
      <c r="B995" s="1094"/>
      <c r="C995" s="1095"/>
      <c r="D995" s="994"/>
      <c r="E995" s="1096"/>
      <c r="F995" s="1096"/>
      <c r="G995" s="1096"/>
      <c r="H995" s="1096"/>
      <c r="I995" s="994"/>
      <c r="J995" s="994"/>
      <c r="K995" s="994"/>
      <c r="L995" s="1097"/>
      <c r="M995" s="994"/>
      <c r="N995" s="1098"/>
      <c r="O995" s="994"/>
      <c r="P995" s="994"/>
      <c r="Q995" s="994"/>
      <c r="R995" s="994"/>
      <c r="S995" s="994"/>
      <c r="T995" s="994"/>
      <c r="U995" s="994"/>
      <c r="V995" s="891"/>
      <c r="W995" s="994"/>
      <c r="X995" s="994"/>
      <c r="Y995" s="994"/>
    </row>
    <row r="996">
      <c r="A996" s="994"/>
      <c r="B996" s="1094"/>
      <c r="C996" s="1095"/>
      <c r="D996" s="994"/>
      <c r="E996" s="1096"/>
      <c r="F996" s="1096"/>
      <c r="G996" s="1096"/>
      <c r="H996" s="1096"/>
      <c r="I996" s="994"/>
      <c r="J996" s="994"/>
      <c r="K996" s="994"/>
      <c r="L996" s="1097"/>
      <c r="M996" s="994"/>
      <c r="N996" s="1098"/>
      <c r="O996" s="994"/>
      <c r="P996" s="994"/>
      <c r="Q996" s="994"/>
      <c r="R996" s="994"/>
      <c r="S996" s="994"/>
      <c r="T996" s="994"/>
      <c r="U996" s="994"/>
      <c r="V996" s="891"/>
      <c r="W996" s="994"/>
      <c r="X996" s="994"/>
      <c r="Y996" s="994"/>
    </row>
    <row r="997">
      <c r="A997" s="994"/>
      <c r="B997" s="1094"/>
      <c r="C997" s="1095"/>
      <c r="D997" s="994"/>
      <c r="E997" s="1096"/>
      <c r="F997" s="1096"/>
      <c r="G997" s="1096"/>
      <c r="H997" s="1096"/>
      <c r="I997" s="994"/>
      <c r="J997" s="994"/>
      <c r="K997" s="994"/>
      <c r="L997" s="1097"/>
      <c r="M997" s="994"/>
      <c r="N997" s="1098"/>
      <c r="O997" s="994"/>
      <c r="P997" s="994"/>
      <c r="Q997" s="994"/>
      <c r="R997" s="994"/>
      <c r="S997" s="994"/>
      <c r="T997" s="994"/>
      <c r="U997" s="994"/>
      <c r="V997" s="891"/>
      <c r="W997" s="994"/>
      <c r="X997" s="994"/>
      <c r="Y997" s="994"/>
    </row>
    <row r="998">
      <c r="A998" s="994"/>
      <c r="B998" s="1094"/>
      <c r="C998" s="1095"/>
      <c r="D998" s="994"/>
      <c r="E998" s="1096"/>
      <c r="F998" s="1096"/>
      <c r="G998" s="1096"/>
      <c r="H998" s="1096"/>
      <c r="I998" s="994"/>
      <c r="J998" s="994"/>
      <c r="K998" s="994"/>
      <c r="L998" s="1097"/>
      <c r="M998" s="994"/>
      <c r="N998" s="1098"/>
      <c r="O998" s="994"/>
      <c r="P998" s="994"/>
      <c r="Q998" s="994"/>
      <c r="R998" s="994"/>
      <c r="S998" s="994"/>
      <c r="T998" s="994"/>
      <c r="U998" s="994"/>
      <c r="V998" s="891"/>
      <c r="W998" s="994"/>
      <c r="X998" s="994"/>
      <c r="Y998" s="994"/>
    </row>
    <row r="999">
      <c r="A999" s="994"/>
      <c r="B999" s="1094"/>
      <c r="C999" s="1095"/>
      <c r="D999" s="994"/>
      <c r="E999" s="1096"/>
      <c r="F999" s="1096"/>
      <c r="G999" s="1096"/>
      <c r="H999" s="1096"/>
      <c r="I999" s="994"/>
      <c r="J999" s="994"/>
      <c r="K999" s="994"/>
      <c r="L999" s="1097"/>
      <c r="M999" s="994"/>
      <c r="N999" s="1098"/>
      <c r="O999" s="994"/>
      <c r="P999" s="994"/>
      <c r="Q999" s="994"/>
      <c r="R999" s="994"/>
      <c r="S999" s="994"/>
      <c r="T999" s="994"/>
      <c r="U999" s="994"/>
      <c r="V999" s="891"/>
      <c r="W999" s="994"/>
      <c r="X999" s="994"/>
      <c r="Y999" s="994"/>
    </row>
  </sheetData>
  <mergeCells count="52">
    <mergeCell ref="T17:T18"/>
    <mergeCell ref="U17:U18"/>
    <mergeCell ref="B1:U1"/>
    <mergeCell ref="B2:U2"/>
    <mergeCell ref="H8:J8"/>
    <mergeCell ref="A17:A18"/>
    <mergeCell ref="B17:B18"/>
    <mergeCell ref="C17:C18"/>
    <mergeCell ref="D17:D18"/>
    <mergeCell ref="A46:A47"/>
    <mergeCell ref="B46:B47"/>
    <mergeCell ref="C46:C47"/>
    <mergeCell ref="D46:D47"/>
    <mergeCell ref="E46:E47"/>
    <mergeCell ref="F46:F47"/>
    <mergeCell ref="G46:G47"/>
    <mergeCell ref="H46:H47"/>
    <mergeCell ref="I46:I47"/>
    <mergeCell ref="J46:J47"/>
    <mergeCell ref="L46:L47"/>
    <mergeCell ref="M46:M47"/>
    <mergeCell ref="N46:N47"/>
    <mergeCell ref="O46:O47"/>
    <mergeCell ref="W46:W47"/>
    <mergeCell ref="X46:X47"/>
    <mergeCell ref="Y46:Y47"/>
    <mergeCell ref="P46:P47"/>
    <mergeCell ref="Q46:Q47"/>
    <mergeCell ref="R46:R47"/>
    <mergeCell ref="S46:S47"/>
    <mergeCell ref="T46:T47"/>
    <mergeCell ref="U46:U47"/>
    <mergeCell ref="V46:V47"/>
    <mergeCell ref="E17:E18"/>
    <mergeCell ref="F17:F18"/>
    <mergeCell ref="G17:G18"/>
    <mergeCell ref="H17:H18"/>
    <mergeCell ref="E301:H301"/>
    <mergeCell ref="I17:I18"/>
    <mergeCell ref="J17:J18"/>
    <mergeCell ref="L17:L18"/>
    <mergeCell ref="M17:M18"/>
    <mergeCell ref="N17:N18"/>
    <mergeCell ref="O17:O18"/>
    <mergeCell ref="P17:P18"/>
    <mergeCell ref="Q17:Q18"/>
    <mergeCell ref="R17:R18"/>
    <mergeCell ref="S17:S18"/>
    <mergeCell ref="V17:V18"/>
    <mergeCell ref="W17:W18"/>
    <mergeCell ref="X17:X18"/>
    <mergeCell ref="Y17:Y1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27.38"/>
    <col customWidth="1" min="3" max="3" width="17.75"/>
    <col customWidth="1" min="4" max="4" width="99.25"/>
    <col customWidth="1" min="5" max="5" width="24.75"/>
    <col customWidth="1" min="6" max="6" width="39.0"/>
    <col customWidth="1" min="7" max="7" width="80.13"/>
    <col customWidth="1" min="8" max="8" width="70.88"/>
    <col customWidth="1" min="9" max="9" width="19.63"/>
    <col customWidth="1" min="10" max="10" width="131.0"/>
    <col customWidth="1" min="11" max="11" width="69.25"/>
    <col customWidth="1" min="14" max="14" width="50.88"/>
    <col customWidth="1" min="15" max="15" width="79.25"/>
    <col customWidth="1" min="16" max="16" width="19.88"/>
    <col customWidth="1" min="19" max="19" width="26.38"/>
    <col customWidth="1" min="22" max="22" width="59.38"/>
  </cols>
  <sheetData>
    <row r="1">
      <c r="A1" s="48"/>
      <c r="B1" s="1099" t="s">
        <v>3491</v>
      </c>
      <c r="C1" s="479"/>
      <c r="D1" s="479"/>
      <c r="E1" s="479"/>
      <c r="F1" s="479"/>
      <c r="G1" s="479"/>
      <c r="H1" s="479"/>
      <c r="I1" s="479"/>
      <c r="J1" s="479"/>
      <c r="K1" s="479"/>
      <c r="L1" s="479"/>
      <c r="M1" s="479"/>
      <c r="N1" s="479"/>
      <c r="O1" s="479"/>
      <c r="P1" s="479"/>
      <c r="Q1" s="479"/>
      <c r="R1" s="479"/>
      <c r="S1" s="479"/>
      <c r="T1" s="479"/>
      <c r="U1" s="480"/>
      <c r="V1" s="1100"/>
      <c r="W1" s="48"/>
      <c r="X1" s="48"/>
      <c r="Y1" s="48"/>
    </row>
    <row r="2">
      <c r="A2" s="48"/>
      <c r="B2" s="1101" t="s">
        <v>5944</v>
      </c>
      <c r="C2" s="479"/>
      <c r="D2" s="479"/>
      <c r="E2" s="479"/>
      <c r="F2" s="479"/>
      <c r="G2" s="479"/>
      <c r="H2" s="479"/>
      <c r="I2" s="479"/>
      <c r="J2" s="479"/>
      <c r="K2" s="479"/>
      <c r="L2" s="479"/>
      <c r="M2" s="479"/>
      <c r="N2" s="479"/>
      <c r="O2" s="479"/>
      <c r="P2" s="479"/>
      <c r="Q2" s="479"/>
      <c r="R2" s="479"/>
      <c r="S2" s="479"/>
      <c r="T2" s="479"/>
      <c r="U2" s="480"/>
      <c r="V2" s="1100"/>
      <c r="W2" s="48"/>
      <c r="X2" s="48"/>
      <c r="Y2" s="48"/>
    </row>
    <row r="3" ht="73.5" customHeight="1">
      <c r="A3" s="48"/>
      <c r="B3" s="1102" t="s">
        <v>3493</v>
      </c>
      <c r="C3" s="1103" t="s">
        <v>3494</v>
      </c>
      <c r="D3" s="1104" t="s">
        <v>35</v>
      </c>
      <c r="E3" s="1104" t="s">
        <v>36</v>
      </c>
      <c r="F3" s="1104" t="s">
        <v>37</v>
      </c>
      <c r="G3" s="1104" t="s">
        <v>38</v>
      </c>
      <c r="H3" s="1105" t="s">
        <v>4124</v>
      </c>
      <c r="I3" s="1106" t="s">
        <v>5005</v>
      </c>
      <c r="J3" s="1107" t="s">
        <v>5945</v>
      </c>
      <c r="K3" s="1104" t="s">
        <v>3499</v>
      </c>
      <c r="L3" s="1108" t="s">
        <v>3500</v>
      </c>
      <c r="M3" s="1109" t="s">
        <v>34</v>
      </c>
      <c r="N3" s="1103" t="s">
        <v>3501</v>
      </c>
      <c r="O3" s="1103" t="s">
        <v>3502</v>
      </c>
      <c r="P3" s="1110" t="s">
        <v>41</v>
      </c>
      <c r="Q3" s="1111" t="s">
        <v>34</v>
      </c>
      <c r="R3" s="1112" t="s">
        <v>3504</v>
      </c>
      <c r="S3" s="1113" t="s">
        <v>4127</v>
      </c>
      <c r="T3" s="1114" t="s">
        <v>3505</v>
      </c>
      <c r="U3" s="1115" t="s">
        <v>2443</v>
      </c>
      <c r="V3" s="1116" t="s">
        <v>3506</v>
      </c>
      <c r="W3" s="48"/>
      <c r="X3" s="48"/>
      <c r="Y3" s="48"/>
    </row>
    <row r="4">
      <c r="A4" s="267"/>
      <c r="B4" s="1117">
        <v>17495.0</v>
      </c>
      <c r="C4" s="383">
        <v>470240.0</v>
      </c>
      <c r="D4" s="386"/>
      <c r="E4" s="386"/>
      <c r="F4" s="386"/>
      <c r="G4" s="385" t="s">
        <v>2844</v>
      </c>
      <c r="H4" s="261" t="s">
        <v>5946</v>
      </c>
      <c r="I4" s="1118"/>
      <c r="J4" s="385" t="s">
        <v>5947</v>
      </c>
      <c r="K4" s="385" t="s">
        <v>5948</v>
      </c>
      <c r="L4" s="1119">
        <v>92.56</v>
      </c>
      <c r="M4" s="1120">
        <v>45748.0</v>
      </c>
      <c r="N4" s="888" t="s">
        <v>5949</v>
      </c>
      <c r="O4" s="385" t="s">
        <v>3535</v>
      </c>
      <c r="P4" s="383" t="s">
        <v>2846</v>
      </c>
      <c r="Q4" s="1120">
        <v>45748.0</v>
      </c>
      <c r="R4" s="1121">
        <v>0.0</v>
      </c>
      <c r="S4" s="385" t="s">
        <v>5950</v>
      </c>
      <c r="T4" s="1122" t="s">
        <v>3512</v>
      </c>
      <c r="U4" s="1122" t="s">
        <v>3512</v>
      </c>
      <c r="V4" s="1123" t="s">
        <v>5951</v>
      </c>
      <c r="W4" s="267"/>
      <c r="X4" s="267"/>
      <c r="Y4" s="267"/>
    </row>
    <row r="5">
      <c r="A5" s="17"/>
      <c r="B5" s="1124"/>
      <c r="C5" s="345">
        <v>470241.0</v>
      </c>
      <c r="D5" s="348"/>
      <c r="E5" s="348"/>
      <c r="F5" s="348"/>
      <c r="G5" s="348"/>
      <c r="H5" s="348"/>
      <c r="I5" s="1125"/>
      <c r="J5" s="348"/>
      <c r="K5" s="348"/>
      <c r="L5" s="1126"/>
      <c r="M5" s="348"/>
      <c r="N5" s="1127"/>
      <c r="O5" s="348"/>
      <c r="P5" s="1125"/>
      <c r="Q5" s="348"/>
      <c r="R5" s="1128"/>
      <c r="S5" s="348"/>
      <c r="T5" s="1129"/>
      <c r="U5" s="1129"/>
      <c r="V5" s="1130"/>
      <c r="W5" s="17"/>
      <c r="X5" s="17"/>
      <c r="Y5" s="17"/>
    </row>
    <row r="6">
      <c r="A6" s="267"/>
      <c r="B6" s="1117">
        <v>16331.0</v>
      </c>
      <c r="C6" s="383">
        <v>470242.0</v>
      </c>
      <c r="D6" s="385" t="s">
        <v>2849</v>
      </c>
      <c r="E6" s="385" t="s">
        <v>1156</v>
      </c>
      <c r="F6" s="385" t="s">
        <v>2850</v>
      </c>
      <c r="G6" s="386"/>
      <c r="H6" s="385" t="s">
        <v>5526</v>
      </c>
      <c r="I6" s="383">
        <v>48.0</v>
      </c>
      <c r="J6" s="385" t="s">
        <v>5952</v>
      </c>
      <c r="K6" s="385" t="s">
        <v>5953</v>
      </c>
      <c r="L6" s="1119">
        <v>3861.45</v>
      </c>
      <c r="M6" s="1120">
        <v>45748.0</v>
      </c>
      <c r="N6" s="888" t="s">
        <v>5954</v>
      </c>
      <c r="O6" s="261" t="s">
        <v>3737</v>
      </c>
      <c r="P6" s="383" t="s">
        <v>2851</v>
      </c>
      <c r="Q6" s="1120">
        <v>45755.0</v>
      </c>
      <c r="R6" s="1121">
        <v>0.0</v>
      </c>
      <c r="S6" s="385" t="s">
        <v>5955</v>
      </c>
      <c r="T6" s="1122" t="s">
        <v>3694</v>
      </c>
      <c r="U6" s="1122" t="s">
        <v>5143</v>
      </c>
      <c r="V6" s="1123" t="s">
        <v>5956</v>
      </c>
      <c r="W6" s="267"/>
      <c r="X6" s="267"/>
      <c r="Y6" s="267"/>
    </row>
    <row r="7">
      <c r="A7" s="17"/>
      <c r="B7" s="1124"/>
      <c r="C7" s="345">
        <v>470243.0</v>
      </c>
      <c r="D7" s="348"/>
      <c r="E7" s="348"/>
      <c r="F7" s="348"/>
      <c r="G7" s="348"/>
      <c r="H7" s="348"/>
      <c r="I7" s="1125"/>
      <c r="J7" s="348"/>
      <c r="K7" s="348"/>
      <c r="L7" s="1126"/>
      <c r="M7" s="348"/>
      <c r="N7" s="1127"/>
      <c r="O7" s="348"/>
      <c r="P7" s="1125"/>
      <c r="Q7" s="348"/>
      <c r="R7" s="1128"/>
      <c r="S7" s="348"/>
      <c r="T7" s="1129"/>
      <c r="U7" s="1129"/>
      <c r="V7" s="1130"/>
      <c r="W7" s="17"/>
      <c r="X7" s="17"/>
      <c r="Y7" s="17"/>
    </row>
    <row r="8" ht="78.0" customHeight="1">
      <c r="A8" s="267"/>
      <c r="B8" s="1117">
        <v>17304.0</v>
      </c>
      <c r="C8" s="383">
        <v>470244.0</v>
      </c>
      <c r="D8" s="386"/>
      <c r="E8" s="386"/>
      <c r="F8" s="386"/>
      <c r="G8" s="261" t="s">
        <v>5957</v>
      </c>
      <c r="H8" s="385" t="s">
        <v>5958</v>
      </c>
      <c r="I8" s="1118"/>
      <c r="J8" s="385" t="s">
        <v>5959</v>
      </c>
      <c r="K8" s="385" t="s">
        <v>3039</v>
      </c>
      <c r="L8" s="1119">
        <v>3674.02</v>
      </c>
      <c r="M8" s="1120">
        <v>45748.0</v>
      </c>
      <c r="N8" s="888" t="s">
        <v>5960</v>
      </c>
      <c r="O8" s="385" t="s">
        <v>5961</v>
      </c>
      <c r="P8" s="383" t="s">
        <v>2855</v>
      </c>
      <c r="Q8" s="1120">
        <v>45748.0</v>
      </c>
      <c r="R8" s="1121">
        <v>25.65</v>
      </c>
      <c r="S8" s="385" t="s">
        <v>5962</v>
      </c>
      <c r="T8" s="1122" t="s">
        <v>3512</v>
      </c>
      <c r="U8" s="1122" t="s">
        <v>3512</v>
      </c>
      <c r="V8" s="1123" t="s">
        <v>5963</v>
      </c>
      <c r="W8" s="267"/>
      <c r="X8" s="267"/>
      <c r="Y8" s="267"/>
    </row>
    <row r="9">
      <c r="A9" s="267"/>
      <c r="B9" s="1117">
        <v>16544.0</v>
      </c>
      <c r="C9" s="383">
        <v>470245.0</v>
      </c>
      <c r="D9" s="385" t="s">
        <v>2856</v>
      </c>
      <c r="E9" s="385" t="s">
        <v>5964</v>
      </c>
      <c r="F9" s="385" t="s">
        <v>174</v>
      </c>
      <c r="G9" s="386"/>
      <c r="H9" s="1074" t="s">
        <v>5965</v>
      </c>
      <c r="I9" s="259" t="s">
        <v>5966</v>
      </c>
      <c r="J9" s="385" t="s">
        <v>4750</v>
      </c>
      <c r="K9" s="385" t="s">
        <v>1432</v>
      </c>
      <c r="L9" s="1119">
        <v>209.27</v>
      </c>
      <c r="M9" s="1120">
        <v>45748.0</v>
      </c>
      <c r="N9" s="888" t="s">
        <v>5967</v>
      </c>
      <c r="O9" s="385" t="s">
        <v>3595</v>
      </c>
      <c r="P9" s="383" t="s">
        <v>2857</v>
      </c>
      <c r="Q9" s="1120">
        <v>45748.0</v>
      </c>
      <c r="R9" s="1121">
        <v>0.0</v>
      </c>
      <c r="S9" s="385" t="s">
        <v>5968</v>
      </c>
      <c r="T9" s="1122" t="s">
        <v>3512</v>
      </c>
      <c r="U9" s="1122" t="s">
        <v>3512</v>
      </c>
      <c r="V9" s="1123" t="s">
        <v>5969</v>
      </c>
      <c r="W9" s="267"/>
      <c r="X9" s="267"/>
      <c r="Y9" s="267"/>
    </row>
    <row r="10">
      <c r="A10" s="17"/>
      <c r="B10" s="1124"/>
      <c r="C10" s="345">
        <v>470246.0</v>
      </c>
      <c r="D10" s="348"/>
      <c r="E10" s="348"/>
      <c r="F10" s="348"/>
      <c r="G10" s="348"/>
      <c r="H10" s="348"/>
      <c r="I10" s="1125"/>
      <c r="J10" s="348"/>
      <c r="K10" s="348"/>
      <c r="L10" s="1126"/>
      <c r="M10" s="348"/>
      <c r="N10" s="1127"/>
      <c r="O10" s="348"/>
      <c r="P10" s="1125"/>
      <c r="Q10" s="348"/>
      <c r="R10" s="1128"/>
      <c r="S10" s="348"/>
      <c r="T10" s="1129"/>
      <c r="U10" s="1129"/>
      <c r="V10" s="1130"/>
      <c r="W10" s="17"/>
      <c r="X10" s="17"/>
      <c r="Y10" s="17"/>
    </row>
    <row r="11">
      <c r="A11" s="267"/>
      <c r="B11" s="1117">
        <v>17239.0</v>
      </c>
      <c r="C11" s="383">
        <v>470247.0</v>
      </c>
      <c r="D11" s="385" t="s">
        <v>720</v>
      </c>
      <c r="E11" s="385" t="s">
        <v>425</v>
      </c>
      <c r="F11" s="386"/>
      <c r="G11" s="386"/>
      <c r="H11" s="385" t="s">
        <v>5970</v>
      </c>
      <c r="I11" s="383">
        <v>2.0</v>
      </c>
      <c r="J11" s="385" t="s">
        <v>4228</v>
      </c>
      <c r="K11" s="385" t="s">
        <v>1378</v>
      </c>
      <c r="L11" s="1119">
        <v>92.56</v>
      </c>
      <c r="M11" s="1120">
        <v>45748.0</v>
      </c>
      <c r="N11" s="888" t="s">
        <v>5971</v>
      </c>
      <c r="O11" s="385" t="s">
        <v>3535</v>
      </c>
      <c r="P11" s="383" t="s">
        <v>2861</v>
      </c>
      <c r="Q11" s="1120">
        <v>45748.0</v>
      </c>
      <c r="R11" s="1121">
        <v>0.0</v>
      </c>
      <c r="S11" s="385" t="s">
        <v>5972</v>
      </c>
      <c r="T11" s="1122" t="s">
        <v>3512</v>
      </c>
      <c r="U11" s="1122" t="s">
        <v>3512</v>
      </c>
      <c r="V11" s="1123" t="s">
        <v>5973</v>
      </c>
      <c r="W11" s="267"/>
      <c r="X11" s="267"/>
      <c r="Y11" s="267"/>
    </row>
    <row r="12">
      <c r="A12" s="267"/>
      <c r="B12" s="1117">
        <v>15668.0</v>
      </c>
      <c r="C12" s="383">
        <v>470248.0</v>
      </c>
      <c r="D12" s="385" t="s">
        <v>2862</v>
      </c>
      <c r="E12" s="385" t="s">
        <v>4290</v>
      </c>
      <c r="F12" s="385" t="s">
        <v>5974</v>
      </c>
      <c r="G12" s="386"/>
      <c r="H12" s="261" t="s">
        <v>5975</v>
      </c>
      <c r="I12" s="1118"/>
      <c r="J12" s="385" t="s">
        <v>5976</v>
      </c>
      <c r="K12" s="385" t="s">
        <v>2181</v>
      </c>
      <c r="L12" s="1131">
        <f>92.56+209.27</f>
        <v>301.83</v>
      </c>
      <c r="M12" s="1120">
        <v>45748.0</v>
      </c>
      <c r="N12" s="888" t="s">
        <v>5977</v>
      </c>
      <c r="O12" s="385" t="s">
        <v>5978</v>
      </c>
      <c r="P12" s="383" t="s">
        <v>2864</v>
      </c>
      <c r="Q12" s="1120">
        <v>45748.0</v>
      </c>
      <c r="R12" s="1121">
        <v>4.35</v>
      </c>
      <c r="S12" s="385" t="s">
        <v>5979</v>
      </c>
      <c r="T12" s="1122" t="s">
        <v>3512</v>
      </c>
      <c r="U12" s="1122" t="s">
        <v>3512</v>
      </c>
      <c r="V12" s="1123" t="s">
        <v>5980</v>
      </c>
      <c r="W12" s="267"/>
      <c r="X12" s="267"/>
      <c r="Y12" s="267"/>
    </row>
    <row r="13">
      <c r="A13" s="267"/>
      <c r="B13" s="1117">
        <v>17518.0</v>
      </c>
      <c r="C13" s="383">
        <v>470249.0</v>
      </c>
      <c r="D13" s="385" t="s">
        <v>2414</v>
      </c>
      <c r="E13" s="385" t="s">
        <v>5981</v>
      </c>
      <c r="F13" s="385" t="s">
        <v>2416</v>
      </c>
      <c r="G13" s="386"/>
      <c r="H13" s="385" t="s">
        <v>5186</v>
      </c>
      <c r="I13" s="383">
        <v>18.0</v>
      </c>
      <c r="J13" s="385" t="s">
        <v>5982</v>
      </c>
      <c r="K13" s="385" t="s">
        <v>1684</v>
      </c>
      <c r="L13" s="1119">
        <v>857.19</v>
      </c>
      <c r="M13" s="1132">
        <v>45748.0</v>
      </c>
      <c r="N13" s="888" t="s">
        <v>5983</v>
      </c>
      <c r="O13" s="385" t="s">
        <v>5984</v>
      </c>
      <c r="P13" s="383" t="s">
        <v>2865</v>
      </c>
      <c r="Q13" s="1132">
        <v>45748.0</v>
      </c>
      <c r="R13" s="1121">
        <v>8.14</v>
      </c>
      <c r="S13" s="385" t="s">
        <v>5985</v>
      </c>
      <c r="T13" s="1122" t="s">
        <v>3512</v>
      </c>
      <c r="U13" s="1122" t="s">
        <v>5539</v>
      </c>
      <c r="V13" s="1123" t="s">
        <v>5986</v>
      </c>
      <c r="W13" s="267"/>
      <c r="X13" s="267"/>
      <c r="Y13" s="267"/>
    </row>
    <row r="14">
      <c r="A14" s="267"/>
      <c r="B14" s="1117">
        <v>16712.0</v>
      </c>
      <c r="C14" s="383">
        <v>470250.0</v>
      </c>
      <c r="D14" s="386"/>
      <c r="E14" s="386"/>
      <c r="F14" s="386"/>
      <c r="G14" s="385" t="s">
        <v>5987</v>
      </c>
      <c r="H14" s="385" t="s">
        <v>5988</v>
      </c>
      <c r="I14" s="383">
        <v>34.0</v>
      </c>
      <c r="J14" s="385" t="s">
        <v>5989</v>
      </c>
      <c r="K14" s="385" t="s">
        <v>1394</v>
      </c>
      <c r="L14" s="1119">
        <v>749.55</v>
      </c>
      <c r="M14" s="1120">
        <v>45748.0</v>
      </c>
      <c r="N14" s="888" t="s">
        <v>5990</v>
      </c>
      <c r="O14" s="385" t="s">
        <v>3532</v>
      </c>
      <c r="P14" s="383" t="s">
        <v>2867</v>
      </c>
      <c r="Q14" s="1120">
        <v>45748.0</v>
      </c>
      <c r="R14" s="1121">
        <v>0.0</v>
      </c>
      <c r="S14" s="385" t="s">
        <v>5991</v>
      </c>
      <c r="T14" s="1122" t="s">
        <v>3512</v>
      </c>
      <c r="U14" s="1122" t="s">
        <v>3512</v>
      </c>
      <c r="V14" s="1123" t="s">
        <v>5992</v>
      </c>
      <c r="W14" s="267"/>
      <c r="X14" s="267"/>
      <c r="Y14" s="267"/>
    </row>
    <row r="15">
      <c r="A15" s="267"/>
      <c r="B15" s="1117">
        <v>16713.0</v>
      </c>
      <c r="C15" s="383">
        <v>470251.0</v>
      </c>
      <c r="D15" s="386"/>
      <c r="E15" s="386"/>
      <c r="F15" s="386"/>
      <c r="G15" s="385" t="s">
        <v>5987</v>
      </c>
      <c r="H15" s="385" t="s">
        <v>5988</v>
      </c>
      <c r="I15" s="383">
        <v>36.0</v>
      </c>
      <c r="J15" s="385" t="s">
        <v>5989</v>
      </c>
      <c r="K15" s="385" t="s">
        <v>1394</v>
      </c>
      <c r="L15" s="1119">
        <v>749.55</v>
      </c>
      <c r="M15" s="1120">
        <v>45748.0</v>
      </c>
      <c r="N15" s="888" t="s">
        <v>5993</v>
      </c>
      <c r="O15" s="385" t="s">
        <v>3532</v>
      </c>
      <c r="P15" s="383" t="s">
        <v>2868</v>
      </c>
      <c r="Q15" s="1120">
        <v>45748.0</v>
      </c>
      <c r="R15" s="1121">
        <v>0.0</v>
      </c>
      <c r="S15" s="385" t="s">
        <v>5994</v>
      </c>
      <c r="T15" s="1122" t="s">
        <v>3512</v>
      </c>
      <c r="U15" s="1122" t="s">
        <v>3512</v>
      </c>
      <c r="V15" s="1123" t="s">
        <v>5992</v>
      </c>
      <c r="W15" s="267"/>
      <c r="X15" s="267"/>
      <c r="Y15" s="267"/>
    </row>
    <row r="16">
      <c r="A16" s="267"/>
      <c r="B16" s="1117">
        <v>16711.0</v>
      </c>
      <c r="C16" s="383">
        <v>470252.0</v>
      </c>
      <c r="D16" s="386"/>
      <c r="E16" s="386"/>
      <c r="F16" s="386"/>
      <c r="G16" s="385" t="s">
        <v>5987</v>
      </c>
      <c r="H16" s="385" t="s">
        <v>5988</v>
      </c>
      <c r="I16" s="383">
        <v>32.0</v>
      </c>
      <c r="J16" s="385" t="s">
        <v>5989</v>
      </c>
      <c r="K16" s="385" t="s">
        <v>1394</v>
      </c>
      <c r="L16" s="1119">
        <v>749.55</v>
      </c>
      <c r="M16" s="1120">
        <v>45748.0</v>
      </c>
      <c r="N16" s="888" t="s">
        <v>5995</v>
      </c>
      <c r="O16" s="385" t="s">
        <v>3532</v>
      </c>
      <c r="P16" s="383" t="s">
        <v>2869</v>
      </c>
      <c r="Q16" s="1120">
        <v>45748.0</v>
      </c>
      <c r="R16" s="1121">
        <v>0.0</v>
      </c>
      <c r="S16" s="385" t="s">
        <v>5996</v>
      </c>
      <c r="T16" s="1122" t="s">
        <v>3512</v>
      </c>
      <c r="U16" s="1122" t="s">
        <v>5997</v>
      </c>
      <c r="V16" s="1123" t="s">
        <v>5992</v>
      </c>
      <c r="W16" s="267"/>
      <c r="X16" s="267"/>
      <c r="Y16" s="267"/>
    </row>
    <row r="17">
      <c r="A17" s="267"/>
      <c r="B17" s="1117" t="s">
        <v>2870</v>
      </c>
      <c r="C17" s="383">
        <v>470253.0</v>
      </c>
      <c r="D17" s="385" t="s">
        <v>2871</v>
      </c>
      <c r="E17" s="385" t="s">
        <v>2407</v>
      </c>
      <c r="F17" s="385" t="s">
        <v>2873</v>
      </c>
      <c r="G17" s="386"/>
      <c r="H17" s="385" t="s">
        <v>5998</v>
      </c>
      <c r="I17" s="383">
        <v>35.0</v>
      </c>
      <c r="J17" s="385" t="s">
        <v>5999</v>
      </c>
      <c r="K17" s="385" t="s">
        <v>1394</v>
      </c>
      <c r="L17" s="1119">
        <v>749.55</v>
      </c>
      <c r="M17" s="1120">
        <v>45749.0</v>
      </c>
      <c r="N17" s="888" t="s">
        <v>6000</v>
      </c>
      <c r="O17" s="385" t="s">
        <v>3532</v>
      </c>
      <c r="P17" s="383" t="s">
        <v>2874</v>
      </c>
      <c r="Q17" s="1120">
        <v>45749.0</v>
      </c>
      <c r="R17" s="1121">
        <v>0.0</v>
      </c>
      <c r="S17" s="385" t="s">
        <v>6001</v>
      </c>
      <c r="T17" s="1122" t="s">
        <v>3512</v>
      </c>
      <c r="U17" s="1122" t="s">
        <v>3512</v>
      </c>
      <c r="V17" s="1133"/>
      <c r="W17" s="267"/>
      <c r="X17" s="267"/>
      <c r="Y17" s="267"/>
    </row>
    <row r="18">
      <c r="A18" s="267"/>
      <c r="B18" s="1117">
        <v>16882.0</v>
      </c>
      <c r="C18" s="383">
        <v>470254.0</v>
      </c>
      <c r="D18" s="385" t="s">
        <v>835</v>
      </c>
      <c r="E18" s="385" t="s">
        <v>2699</v>
      </c>
      <c r="F18" s="385" t="s">
        <v>824</v>
      </c>
      <c r="G18" s="386"/>
      <c r="H18" s="385" t="s">
        <v>6002</v>
      </c>
      <c r="I18" s="383">
        <v>19.0</v>
      </c>
      <c r="J18" s="385" t="s">
        <v>5284</v>
      </c>
      <c r="K18" s="385" t="s">
        <v>1804</v>
      </c>
      <c r="L18" s="1119">
        <v>857.19</v>
      </c>
      <c r="M18" s="1132">
        <v>45749.0</v>
      </c>
      <c r="N18" s="888" t="s">
        <v>6003</v>
      </c>
      <c r="O18" s="385" t="s">
        <v>3584</v>
      </c>
      <c r="P18" s="383" t="s">
        <v>2875</v>
      </c>
      <c r="Q18" s="1132">
        <v>45749.0</v>
      </c>
      <c r="R18" s="1121">
        <v>0.0</v>
      </c>
      <c r="S18" s="385" t="s">
        <v>6004</v>
      </c>
      <c r="T18" s="1122" t="s">
        <v>3512</v>
      </c>
      <c r="U18" s="1122" t="s">
        <v>3940</v>
      </c>
      <c r="V18" s="1123" t="s">
        <v>6005</v>
      </c>
      <c r="W18" s="267"/>
      <c r="X18" s="267"/>
      <c r="Y18" s="267"/>
    </row>
    <row r="19">
      <c r="A19" s="267"/>
      <c r="B19" s="1117">
        <v>16085.0</v>
      </c>
      <c r="C19" s="383">
        <v>470255.0</v>
      </c>
      <c r="D19" s="385" t="s">
        <v>6006</v>
      </c>
      <c r="E19" s="385" t="s">
        <v>2877</v>
      </c>
      <c r="F19" s="385" t="s">
        <v>237</v>
      </c>
      <c r="G19" s="386"/>
      <c r="H19" s="385" t="s">
        <v>6007</v>
      </c>
      <c r="I19" s="383" t="s">
        <v>6008</v>
      </c>
      <c r="J19" s="385" t="s">
        <v>6009</v>
      </c>
      <c r="K19" s="385" t="s">
        <v>1394</v>
      </c>
      <c r="L19" s="1119">
        <v>749.55</v>
      </c>
      <c r="M19" s="1120">
        <v>45749.0</v>
      </c>
      <c r="N19" s="888" t="s">
        <v>6010</v>
      </c>
      <c r="O19" s="385" t="s">
        <v>3532</v>
      </c>
      <c r="P19" s="383" t="s">
        <v>2878</v>
      </c>
      <c r="Q19" s="1120">
        <v>45749.0</v>
      </c>
      <c r="R19" s="1121">
        <v>0.0</v>
      </c>
      <c r="S19" s="385" t="s">
        <v>6011</v>
      </c>
      <c r="T19" s="1122" t="s">
        <v>3512</v>
      </c>
      <c r="U19" s="1122" t="s">
        <v>3512</v>
      </c>
      <c r="V19" s="1123" t="s">
        <v>6012</v>
      </c>
      <c r="W19" s="267"/>
      <c r="X19" s="267"/>
      <c r="Y19" s="267"/>
    </row>
    <row r="20">
      <c r="A20" s="17"/>
      <c r="B20" s="1124"/>
      <c r="C20" s="345">
        <v>470256.0</v>
      </c>
      <c r="D20" s="348"/>
      <c r="E20" s="348"/>
      <c r="F20" s="348"/>
      <c r="G20" s="348"/>
      <c r="H20" s="348"/>
      <c r="I20" s="1125"/>
      <c r="J20" s="348"/>
      <c r="K20" s="348"/>
      <c r="L20" s="1126"/>
      <c r="M20" s="348"/>
      <c r="N20" s="1127"/>
      <c r="O20" s="348"/>
      <c r="P20" s="1125"/>
      <c r="Q20" s="348"/>
      <c r="R20" s="1128"/>
      <c r="S20" s="348"/>
      <c r="T20" s="1129"/>
      <c r="U20" s="1129"/>
      <c r="V20" s="1130"/>
      <c r="W20" s="17"/>
      <c r="X20" s="17"/>
      <c r="Y20" s="17"/>
    </row>
    <row r="21">
      <c r="A21" s="267"/>
      <c r="B21" s="1117">
        <v>16800.0</v>
      </c>
      <c r="C21" s="383">
        <v>470257.0</v>
      </c>
      <c r="D21" s="385" t="s">
        <v>6013</v>
      </c>
      <c r="E21" s="386"/>
      <c r="F21" s="386"/>
      <c r="G21" s="386"/>
      <c r="H21" s="385" t="s">
        <v>5847</v>
      </c>
      <c r="I21" s="383" t="s">
        <v>6014</v>
      </c>
      <c r="J21" s="385" t="s">
        <v>6015</v>
      </c>
      <c r="K21" s="385" t="s">
        <v>1394</v>
      </c>
      <c r="L21" s="1119">
        <v>749.55</v>
      </c>
      <c r="M21" s="1120">
        <v>45749.0</v>
      </c>
      <c r="N21" s="888" t="s">
        <v>6016</v>
      </c>
      <c r="O21" s="385" t="s">
        <v>3532</v>
      </c>
      <c r="P21" s="383" t="s">
        <v>2884</v>
      </c>
      <c r="Q21" s="1120">
        <v>45749.0</v>
      </c>
      <c r="R21" s="1121">
        <v>0.0</v>
      </c>
      <c r="S21" s="385" t="s">
        <v>6017</v>
      </c>
      <c r="T21" s="1122" t="s">
        <v>3512</v>
      </c>
      <c r="U21" s="1122" t="s">
        <v>3512</v>
      </c>
      <c r="V21" s="1123" t="s">
        <v>6018</v>
      </c>
      <c r="W21" s="267"/>
      <c r="X21" s="267"/>
      <c r="Y21" s="267"/>
    </row>
    <row r="22">
      <c r="A22" s="267"/>
      <c r="B22" s="1117">
        <v>17257.0</v>
      </c>
      <c r="C22" s="383">
        <v>470258.0</v>
      </c>
      <c r="D22" s="385" t="s">
        <v>114</v>
      </c>
      <c r="E22" s="385" t="s">
        <v>906</v>
      </c>
      <c r="F22" s="385" t="s">
        <v>907</v>
      </c>
      <c r="G22" s="386"/>
      <c r="H22" s="385" t="s">
        <v>6019</v>
      </c>
      <c r="I22" s="383">
        <v>4.0</v>
      </c>
      <c r="J22" s="385" t="s">
        <v>4531</v>
      </c>
      <c r="K22" s="385" t="s">
        <v>1434</v>
      </c>
      <c r="L22" s="1119">
        <v>809.31</v>
      </c>
      <c r="M22" s="1120">
        <v>45749.0</v>
      </c>
      <c r="N22" s="888" t="s">
        <v>6020</v>
      </c>
      <c r="O22" s="385" t="s">
        <v>3598</v>
      </c>
      <c r="P22" s="383" t="s">
        <v>2886</v>
      </c>
      <c r="Q22" s="1120">
        <v>45749.0</v>
      </c>
      <c r="R22" s="1121">
        <v>11.73</v>
      </c>
      <c r="S22" s="385" t="s">
        <v>6021</v>
      </c>
      <c r="T22" s="1122" t="s">
        <v>3512</v>
      </c>
      <c r="U22" s="1122" t="s">
        <v>3512</v>
      </c>
      <c r="V22" s="1123" t="s">
        <v>6022</v>
      </c>
      <c r="W22" s="267"/>
      <c r="X22" s="267"/>
      <c r="Y22" s="267"/>
    </row>
    <row r="23">
      <c r="A23" s="17"/>
      <c r="B23" s="1124"/>
      <c r="C23" s="345">
        <v>470259.0</v>
      </c>
      <c r="D23" s="348"/>
      <c r="E23" s="348"/>
      <c r="F23" s="348"/>
      <c r="G23" s="348"/>
      <c r="H23" s="348"/>
      <c r="I23" s="1125"/>
      <c r="J23" s="348"/>
      <c r="K23" s="348"/>
      <c r="L23" s="1126"/>
      <c r="M23" s="348"/>
      <c r="N23" s="1127"/>
      <c r="O23" s="348"/>
      <c r="P23" s="1125"/>
      <c r="Q23" s="348"/>
      <c r="R23" s="1128"/>
      <c r="S23" s="348"/>
      <c r="T23" s="1129"/>
      <c r="U23" s="1129"/>
      <c r="V23" s="1130"/>
      <c r="W23" s="17"/>
      <c r="X23" s="17"/>
      <c r="Y23" s="17"/>
    </row>
    <row r="24">
      <c r="A24" s="267"/>
      <c r="B24" s="1117">
        <v>17445.0</v>
      </c>
      <c r="C24" s="383">
        <v>470260.0</v>
      </c>
      <c r="D24" s="386"/>
      <c r="E24" s="386"/>
      <c r="F24" s="386"/>
      <c r="G24" s="385" t="s">
        <v>6023</v>
      </c>
      <c r="H24" s="385" t="s">
        <v>4680</v>
      </c>
      <c r="I24" s="383">
        <v>3.0</v>
      </c>
      <c r="J24" s="385" t="s">
        <v>4531</v>
      </c>
      <c r="K24" s="385" t="s">
        <v>874</v>
      </c>
      <c r="L24" s="1119">
        <v>9796.16</v>
      </c>
      <c r="M24" s="1120">
        <v>45749.0</v>
      </c>
      <c r="N24" s="888" t="s">
        <v>6024</v>
      </c>
      <c r="O24" s="385" t="s">
        <v>6025</v>
      </c>
      <c r="P24" s="383" t="s">
        <v>2889</v>
      </c>
      <c r="Q24" s="1120">
        <v>45749.0</v>
      </c>
      <c r="R24" s="1121">
        <v>93.06</v>
      </c>
      <c r="S24" s="385" t="s">
        <v>6026</v>
      </c>
      <c r="T24" s="1122" t="s">
        <v>3694</v>
      </c>
      <c r="U24" s="1122" t="s">
        <v>3512</v>
      </c>
      <c r="V24" s="1123" t="s">
        <v>4720</v>
      </c>
      <c r="W24" s="267"/>
      <c r="X24" s="267"/>
      <c r="Y24" s="267"/>
    </row>
    <row r="25">
      <c r="A25" s="267"/>
      <c r="B25" s="1117">
        <v>17444.0</v>
      </c>
      <c r="C25" s="383">
        <v>470261.0</v>
      </c>
      <c r="D25" s="386"/>
      <c r="E25" s="386"/>
      <c r="F25" s="386"/>
      <c r="G25" s="385" t="s">
        <v>6023</v>
      </c>
      <c r="H25" s="385" t="s">
        <v>4680</v>
      </c>
      <c r="I25" s="383">
        <v>3.0</v>
      </c>
      <c r="J25" s="385" t="s">
        <v>4531</v>
      </c>
      <c r="K25" s="385" t="s">
        <v>874</v>
      </c>
      <c r="L25" s="1119">
        <v>9796.16</v>
      </c>
      <c r="M25" s="1120">
        <v>45749.0</v>
      </c>
      <c r="N25" s="888" t="s">
        <v>6027</v>
      </c>
      <c r="O25" s="385" t="s">
        <v>6025</v>
      </c>
      <c r="P25" s="383" t="s">
        <v>2890</v>
      </c>
      <c r="Q25" s="1120">
        <v>45749.0</v>
      </c>
      <c r="R25" s="1121">
        <v>93.06</v>
      </c>
      <c r="S25" s="385" t="s">
        <v>6028</v>
      </c>
      <c r="T25" s="1122" t="s">
        <v>3694</v>
      </c>
      <c r="U25" s="1122" t="s">
        <v>3512</v>
      </c>
      <c r="V25" s="1123" t="s">
        <v>4720</v>
      </c>
      <c r="W25" s="267"/>
      <c r="X25" s="267"/>
      <c r="Y25" s="267"/>
    </row>
    <row r="26">
      <c r="A26" s="267"/>
      <c r="B26" s="1117">
        <v>16759.0</v>
      </c>
      <c r="C26" s="383">
        <v>470262.0</v>
      </c>
      <c r="D26" s="385" t="s">
        <v>1814</v>
      </c>
      <c r="E26" s="385" t="s">
        <v>1330</v>
      </c>
      <c r="F26" s="385" t="s">
        <v>1798</v>
      </c>
      <c r="G26" s="386"/>
      <c r="H26" s="385" t="s">
        <v>6029</v>
      </c>
      <c r="I26" s="383">
        <v>171.0</v>
      </c>
      <c r="J26" s="385" t="s">
        <v>5018</v>
      </c>
      <c r="K26" s="385" t="s">
        <v>6030</v>
      </c>
      <c r="L26" s="1131">
        <f>938.98+857.19</f>
        <v>1796.17</v>
      </c>
      <c r="M26" s="1132">
        <v>45749.0</v>
      </c>
      <c r="N26" s="888" t="s">
        <v>6031</v>
      </c>
      <c r="O26" s="261" t="s">
        <v>6032</v>
      </c>
      <c r="P26" s="383" t="s">
        <v>2892</v>
      </c>
      <c r="Q26" s="1132">
        <v>45751.0</v>
      </c>
      <c r="R26" s="1121">
        <v>0.0</v>
      </c>
      <c r="S26" s="385" t="s">
        <v>6033</v>
      </c>
      <c r="T26" s="1122" t="s">
        <v>4709</v>
      </c>
      <c r="U26" s="1122" t="s">
        <v>3586</v>
      </c>
      <c r="V26" s="1130"/>
      <c r="W26" s="267"/>
      <c r="X26" s="267"/>
      <c r="Y26" s="267"/>
    </row>
    <row r="27">
      <c r="A27" s="267"/>
      <c r="B27" s="1117">
        <v>17041.0</v>
      </c>
      <c r="C27" s="383">
        <v>470263.0</v>
      </c>
      <c r="D27" s="385" t="s">
        <v>6034</v>
      </c>
      <c r="E27" s="386"/>
      <c r="F27" s="386"/>
      <c r="G27" s="386"/>
      <c r="H27" s="385" t="s">
        <v>6035</v>
      </c>
      <c r="I27" s="383">
        <v>57.0</v>
      </c>
      <c r="J27" s="385" t="s">
        <v>6036</v>
      </c>
      <c r="K27" s="385" t="s">
        <v>1394</v>
      </c>
      <c r="L27" s="1119">
        <v>749.55</v>
      </c>
      <c r="M27" s="1132">
        <v>45749.0</v>
      </c>
      <c r="N27" s="888" t="s">
        <v>6037</v>
      </c>
      <c r="O27" s="385" t="s">
        <v>3532</v>
      </c>
      <c r="P27" s="383" t="s">
        <v>2894</v>
      </c>
      <c r="Q27" s="1132">
        <v>45751.0</v>
      </c>
      <c r="R27" s="1121">
        <v>0.0</v>
      </c>
      <c r="S27" s="385" t="s">
        <v>6038</v>
      </c>
      <c r="T27" s="1122" t="s">
        <v>3512</v>
      </c>
      <c r="U27" s="1122" t="s">
        <v>3512</v>
      </c>
      <c r="V27" s="1130"/>
      <c r="W27" s="267"/>
      <c r="X27" s="267"/>
      <c r="Y27" s="267"/>
    </row>
    <row r="28">
      <c r="A28" s="17"/>
      <c r="B28" s="1124"/>
      <c r="C28" s="362">
        <v>470264.0</v>
      </c>
      <c r="D28" s="348"/>
      <c r="E28" s="348"/>
      <c r="F28" s="348"/>
      <c r="G28" s="348"/>
      <c r="H28" s="348"/>
      <c r="I28" s="1125"/>
      <c r="J28" s="348"/>
      <c r="K28" s="348"/>
      <c r="L28" s="1126"/>
      <c r="M28" s="348"/>
      <c r="N28" s="1127"/>
      <c r="O28" s="348"/>
      <c r="P28" s="1125"/>
      <c r="Q28" s="348"/>
      <c r="R28" s="1128"/>
      <c r="S28" s="348"/>
      <c r="T28" s="1129"/>
      <c r="U28" s="1129"/>
      <c r="V28" s="1130"/>
      <c r="W28" s="17"/>
      <c r="X28" s="17"/>
      <c r="Y28" s="17"/>
    </row>
    <row r="29">
      <c r="A29" s="267"/>
      <c r="B29" s="1117">
        <v>17477.0</v>
      </c>
      <c r="C29" s="383">
        <v>470265.0</v>
      </c>
      <c r="D29" s="385" t="s">
        <v>6039</v>
      </c>
      <c r="E29" s="385" t="s">
        <v>587</v>
      </c>
      <c r="F29" s="385" t="s">
        <v>1464</v>
      </c>
      <c r="G29" s="386"/>
      <c r="H29" s="385" t="s">
        <v>6040</v>
      </c>
      <c r="I29" s="383">
        <v>142.0</v>
      </c>
      <c r="J29" s="385" t="s">
        <v>6041</v>
      </c>
      <c r="K29" s="385" t="s">
        <v>2463</v>
      </c>
      <c r="L29" s="1119">
        <f>749.55+987.9</f>
        <v>1737.45</v>
      </c>
      <c r="M29" s="1120">
        <v>45749.0</v>
      </c>
      <c r="N29" s="888" t="s">
        <v>6042</v>
      </c>
      <c r="O29" s="385" t="s">
        <v>4550</v>
      </c>
      <c r="P29" s="383" t="s">
        <v>2898</v>
      </c>
      <c r="Q29" s="1120">
        <v>45749.0</v>
      </c>
      <c r="R29" s="1121">
        <v>0.0</v>
      </c>
      <c r="S29" s="385" t="s">
        <v>6043</v>
      </c>
      <c r="T29" s="1122" t="s">
        <v>3512</v>
      </c>
      <c r="U29" s="1122" t="s">
        <v>3512</v>
      </c>
      <c r="V29" s="1123" t="s">
        <v>6044</v>
      </c>
      <c r="W29" s="267"/>
      <c r="X29" s="267"/>
      <c r="Y29" s="267"/>
    </row>
    <row r="30">
      <c r="A30" s="267"/>
      <c r="B30" s="1117">
        <v>16743.0</v>
      </c>
      <c r="C30" s="383">
        <v>470266.0</v>
      </c>
      <c r="D30" s="385" t="s">
        <v>2899</v>
      </c>
      <c r="E30" s="385" t="s">
        <v>2900</v>
      </c>
      <c r="F30" s="385" t="s">
        <v>65</v>
      </c>
      <c r="G30" s="386"/>
      <c r="H30" s="385" t="s">
        <v>6045</v>
      </c>
      <c r="I30" s="383">
        <v>17.0</v>
      </c>
      <c r="J30" s="385" t="s">
        <v>6046</v>
      </c>
      <c r="K30" s="385" t="s">
        <v>2901</v>
      </c>
      <c r="L30" s="1119">
        <v>739.07</v>
      </c>
      <c r="M30" s="1120">
        <v>45749.0</v>
      </c>
      <c r="N30" s="888" t="s">
        <v>6047</v>
      </c>
      <c r="O30" s="1074" t="s">
        <v>6048</v>
      </c>
      <c r="P30" s="383" t="s">
        <v>2902</v>
      </c>
      <c r="Q30" s="1120">
        <v>45751.0</v>
      </c>
      <c r="R30" s="1121">
        <v>7.02</v>
      </c>
      <c r="S30" s="385" t="s">
        <v>6049</v>
      </c>
      <c r="T30" s="1122" t="s">
        <v>3694</v>
      </c>
      <c r="U30" s="1122" t="s">
        <v>5404</v>
      </c>
      <c r="V30" s="1130"/>
      <c r="W30" s="267"/>
      <c r="X30" s="267"/>
      <c r="Y30" s="267"/>
    </row>
    <row r="31">
      <c r="A31" s="267"/>
      <c r="B31" s="1117">
        <v>17402.0</v>
      </c>
      <c r="C31" s="383">
        <v>470267.0</v>
      </c>
      <c r="D31" s="385" t="s">
        <v>514</v>
      </c>
      <c r="E31" s="385" t="s">
        <v>2318</v>
      </c>
      <c r="F31" s="385" t="s">
        <v>824</v>
      </c>
      <c r="G31" s="386"/>
      <c r="H31" s="385" t="s">
        <v>6050</v>
      </c>
      <c r="I31" s="383" t="s">
        <v>6051</v>
      </c>
      <c r="J31" s="385" t="s">
        <v>3722</v>
      </c>
      <c r="K31" s="385" t="s">
        <v>1394</v>
      </c>
      <c r="L31" s="1119">
        <v>749.5</v>
      </c>
      <c r="M31" s="1120">
        <v>45749.0</v>
      </c>
      <c r="N31" s="888" t="s">
        <v>6052</v>
      </c>
      <c r="O31" s="385" t="s">
        <v>3532</v>
      </c>
      <c r="P31" s="383" t="s">
        <v>2903</v>
      </c>
      <c r="Q31" s="1120">
        <v>45749.0</v>
      </c>
      <c r="R31" s="1121">
        <v>0.0</v>
      </c>
      <c r="S31" s="385" t="s">
        <v>6053</v>
      </c>
      <c r="T31" s="1122" t="s">
        <v>3512</v>
      </c>
      <c r="U31" s="1122" t="s">
        <v>3512</v>
      </c>
      <c r="V31" s="1123" t="s">
        <v>6054</v>
      </c>
      <c r="W31" s="267"/>
      <c r="X31" s="267"/>
      <c r="Y31" s="267"/>
    </row>
    <row r="32">
      <c r="A32" s="17"/>
      <c r="B32" s="1124"/>
      <c r="C32" s="345">
        <v>470268.0</v>
      </c>
      <c r="D32" s="348"/>
      <c r="E32" s="348"/>
      <c r="F32" s="348"/>
      <c r="G32" s="348"/>
      <c r="H32" s="348"/>
      <c r="I32" s="1125"/>
      <c r="J32" s="348"/>
      <c r="K32" s="348"/>
      <c r="L32" s="1126"/>
      <c r="M32" s="348"/>
      <c r="N32" s="1127"/>
      <c r="O32" s="348"/>
      <c r="P32" s="1125"/>
      <c r="Q32" s="348"/>
      <c r="R32" s="1128"/>
      <c r="S32" s="348"/>
      <c r="T32" s="1129"/>
      <c r="U32" s="1129"/>
      <c r="V32" s="1130"/>
      <c r="W32" s="17"/>
      <c r="X32" s="17"/>
      <c r="Y32" s="17"/>
    </row>
    <row r="33">
      <c r="A33" s="17"/>
      <c r="B33" s="1124"/>
      <c r="C33" s="345">
        <v>470269.0</v>
      </c>
      <c r="D33" s="348"/>
      <c r="E33" s="348"/>
      <c r="F33" s="348"/>
      <c r="G33" s="348"/>
      <c r="H33" s="348"/>
      <c r="I33" s="1125"/>
      <c r="J33" s="348"/>
      <c r="K33" s="348"/>
      <c r="L33" s="1126"/>
      <c r="M33" s="348"/>
      <c r="N33" s="1127"/>
      <c r="O33" s="348"/>
      <c r="P33" s="1125"/>
      <c r="Q33" s="348"/>
      <c r="R33" s="1128"/>
      <c r="S33" s="348"/>
      <c r="T33" s="1129"/>
      <c r="U33" s="1129"/>
      <c r="V33" s="1130"/>
      <c r="W33" s="17"/>
      <c r="X33" s="17"/>
      <c r="Y33" s="17"/>
    </row>
    <row r="34">
      <c r="A34" s="267"/>
      <c r="B34" s="1117" t="s">
        <v>2908</v>
      </c>
      <c r="C34" s="383">
        <v>470270.0</v>
      </c>
      <c r="D34" s="385" t="s">
        <v>6055</v>
      </c>
      <c r="E34" s="385" t="s">
        <v>308</v>
      </c>
      <c r="F34" s="385" t="s">
        <v>230</v>
      </c>
      <c r="G34" s="386"/>
      <c r="H34" s="385" t="s">
        <v>6056</v>
      </c>
      <c r="I34" s="1118"/>
      <c r="J34" s="385" t="s">
        <v>6057</v>
      </c>
      <c r="K34" s="385" t="s">
        <v>1362</v>
      </c>
      <c r="L34" s="1131">
        <f>396.64*2</f>
        <v>793.28</v>
      </c>
      <c r="M34" s="1120">
        <v>45750.0</v>
      </c>
      <c r="N34" s="888" t="s">
        <v>6058</v>
      </c>
      <c r="O34" s="385" t="s">
        <v>3510</v>
      </c>
      <c r="P34" s="383" t="s">
        <v>2910</v>
      </c>
      <c r="Q34" s="1120">
        <v>45750.0</v>
      </c>
      <c r="R34" s="1121">
        <v>0.0</v>
      </c>
      <c r="S34" s="385" t="s">
        <v>6059</v>
      </c>
      <c r="T34" s="1122" t="s">
        <v>3512</v>
      </c>
      <c r="U34" s="1122" t="s">
        <v>3512</v>
      </c>
      <c r="V34" s="1123" t="s">
        <v>6060</v>
      </c>
      <c r="W34" s="267"/>
      <c r="X34" s="267"/>
      <c r="Y34" s="267"/>
    </row>
    <row r="35">
      <c r="A35" s="17"/>
      <c r="B35" s="1124"/>
      <c r="C35" s="362">
        <v>470271.0</v>
      </c>
      <c r="D35" s="348"/>
      <c r="E35" s="348"/>
      <c r="F35" s="348"/>
      <c r="G35" s="348"/>
      <c r="H35" s="348"/>
      <c r="I35" s="1125"/>
      <c r="J35" s="348"/>
      <c r="K35" s="348"/>
      <c r="L35" s="1126"/>
      <c r="M35" s="348"/>
      <c r="N35" s="1127"/>
      <c r="O35" s="348"/>
      <c r="P35" s="1125"/>
      <c r="Q35" s="348"/>
      <c r="R35" s="1128"/>
      <c r="S35" s="348"/>
      <c r="T35" s="1129"/>
      <c r="U35" s="1129"/>
      <c r="V35" s="1130"/>
      <c r="W35" s="17"/>
      <c r="X35" s="17"/>
      <c r="Y35" s="17"/>
    </row>
    <row r="36">
      <c r="A36" s="17"/>
      <c r="B36" s="1124"/>
      <c r="C36" s="345">
        <v>470272.0</v>
      </c>
      <c r="D36" s="348"/>
      <c r="E36" s="348"/>
      <c r="F36" s="348"/>
      <c r="G36" s="348"/>
      <c r="H36" s="348"/>
      <c r="I36" s="1125"/>
      <c r="J36" s="348"/>
      <c r="K36" s="348"/>
      <c r="L36" s="1126"/>
      <c r="M36" s="348"/>
      <c r="N36" s="1127"/>
      <c r="O36" s="348"/>
      <c r="P36" s="1125"/>
      <c r="Q36" s="348"/>
      <c r="R36" s="1128"/>
      <c r="S36" s="348"/>
      <c r="T36" s="1129"/>
      <c r="U36" s="1129"/>
      <c r="V36" s="1130"/>
      <c r="W36" s="17"/>
      <c r="X36" s="17"/>
      <c r="Y36" s="17"/>
    </row>
    <row r="37">
      <c r="A37" s="17"/>
      <c r="B37" s="1124"/>
      <c r="C37" s="345">
        <v>470273.0</v>
      </c>
      <c r="D37" s="348"/>
      <c r="E37" s="348"/>
      <c r="F37" s="348"/>
      <c r="G37" s="348"/>
      <c r="H37" s="348"/>
      <c r="I37" s="1125"/>
      <c r="J37" s="348"/>
      <c r="K37" s="348"/>
      <c r="L37" s="1126"/>
      <c r="M37" s="348"/>
      <c r="N37" s="1127"/>
      <c r="O37" s="348"/>
      <c r="P37" s="1125"/>
      <c r="Q37" s="348"/>
      <c r="R37" s="1128"/>
      <c r="S37" s="348"/>
      <c r="T37" s="1129"/>
      <c r="U37" s="1129"/>
      <c r="V37" s="1130"/>
      <c r="W37" s="17"/>
      <c r="X37" s="17"/>
      <c r="Y37" s="17"/>
    </row>
    <row r="38">
      <c r="A38" s="267"/>
      <c r="B38" s="1117">
        <v>16901.0</v>
      </c>
      <c r="C38" s="383">
        <v>470274.0</v>
      </c>
      <c r="D38" s="385" t="s">
        <v>6061</v>
      </c>
      <c r="E38" s="385" t="s">
        <v>6062</v>
      </c>
      <c r="F38" s="385" t="s">
        <v>64</v>
      </c>
      <c r="G38" s="386"/>
      <c r="H38" s="385" t="s">
        <v>6063</v>
      </c>
      <c r="I38" s="383">
        <v>60.0</v>
      </c>
      <c r="J38" s="385" t="s">
        <v>6064</v>
      </c>
      <c r="K38" s="385" t="s">
        <v>2400</v>
      </c>
      <c r="L38" s="1119">
        <v>749.55</v>
      </c>
      <c r="M38" s="1120">
        <v>45750.0</v>
      </c>
      <c r="N38" s="888" t="s">
        <v>6065</v>
      </c>
      <c r="O38" s="385" t="s">
        <v>3532</v>
      </c>
      <c r="P38" s="383" t="s">
        <v>2915</v>
      </c>
      <c r="Q38" s="1120">
        <v>45750.0</v>
      </c>
      <c r="R38" s="1121">
        <v>10.93</v>
      </c>
      <c r="S38" s="385" t="s">
        <v>6066</v>
      </c>
      <c r="T38" s="1122" t="s">
        <v>3512</v>
      </c>
      <c r="U38" s="1122" t="s">
        <v>3512</v>
      </c>
      <c r="V38" s="1123" t="s">
        <v>6067</v>
      </c>
      <c r="W38" s="267"/>
      <c r="X38" s="267"/>
      <c r="Y38" s="267"/>
    </row>
    <row r="39">
      <c r="A39" s="17"/>
      <c r="B39" s="1124"/>
      <c r="C39" s="362">
        <v>470275.0</v>
      </c>
      <c r="D39" s="348"/>
      <c r="E39" s="348"/>
      <c r="F39" s="348"/>
      <c r="G39" s="348"/>
      <c r="H39" s="348"/>
      <c r="I39" s="1125"/>
      <c r="J39" s="348"/>
      <c r="K39" s="348"/>
      <c r="L39" s="1126"/>
      <c r="M39" s="348"/>
      <c r="N39" s="1127"/>
      <c r="O39" s="348"/>
      <c r="P39" s="1125"/>
      <c r="Q39" s="348"/>
      <c r="R39" s="1128"/>
      <c r="S39" s="348"/>
      <c r="T39" s="1129"/>
      <c r="U39" s="1129"/>
      <c r="V39" s="1130"/>
      <c r="W39" s="17"/>
      <c r="X39" s="17"/>
      <c r="Y39" s="17"/>
    </row>
    <row r="40">
      <c r="A40" s="17"/>
      <c r="B40" s="1124"/>
      <c r="C40" s="345">
        <v>470276.0</v>
      </c>
      <c r="D40" s="348"/>
      <c r="E40" s="348"/>
      <c r="F40" s="348"/>
      <c r="G40" s="348"/>
      <c r="H40" s="348"/>
      <c r="I40" s="1125"/>
      <c r="J40" s="348"/>
      <c r="K40" s="348"/>
      <c r="L40" s="1126"/>
      <c r="M40" s="348"/>
      <c r="N40" s="1127"/>
      <c r="O40" s="348"/>
      <c r="P40" s="1125"/>
      <c r="Q40" s="348"/>
      <c r="R40" s="1128"/>
      <c r="S40" s="348"/>
      <c r="T40" s="1129"/>
      <c r="U40" s="1129"/>
      <c r="V40" s="1130"/>
      <c r="W40" s="17"/>
      <c r="X40" s="17"/>
      <c r="Y40" s="17"/>
    </row>
    <row r="41">
      <c r="A41" s="17"/>
      <c r="B41" s="1124"/>
      <c r="C41" s="362">
        <v>470277.0</v>
      </c>
      <c r="D41" s="348"/>
      <c r="E41" s="348"/>
      <c r="F41" s="348"/>
      <c r="G41" s="348"/>
      <c r="H41" s="348"/>
      <c r="I41" s="1125"/>
      <c r="J41" s="348"/>
      <c r="K41" s="348"/>
      <c r="L41" s="1126"/>
      <c r="M41" s="348"/>
      <c r="N41" s="1127"/>
      <c r="O41" s="348"/>
      <c r="P41" s="1125"/>
      <c r="Q41" s="348"/>
      <c r="R41" s="1128"/>
      <c r="S41" s="348"/>
      <c r="T41" s="1129"/>
      <c r="U41" s="1129"/>
      <c r="V41" s="1130"/>
      <c r="W41" s="17"/>
      <c r="X41" s="17"/>
      <c r="Y41" s="17"/>
    </row>
    <row r="42">
      <c r="A42" s="267"/>
      <c r="B42" s="1117">
        <v>17276.0</v>
      </c>
      <c r="C42" s="383">
        <v>470278.0</v>
      </c>
      <c r="D42" s="386"/>
      <c r="E42" s="386"/>
      <c r="F42" s="386"/>
      <c r="G42" s="385" t="s">
        <v>6068</v>
      </c>
      <c r="H42" s="385" t="s">
        <v>3312</v>
      </c>
      <c r="I42" s="383">
        <v>56.0</v>
      </c>
      <c r="J42" s="385" t="s">
        <v>5107</v>
      </c>
      <c r="K42" s="385" t="s">
        <v>1394</v>
      </c>
      <c r="L42" s="1119">
        <v>749.55</v>
      </c>
      <c r="M42" s="1132">
        <v>45750.0</v>
      </c>
      <c r="N42" s="888" t="s">
        <v>6069</v>
      </c>
      <c r="O42" s="385" t="s">
        <v>3532</v>
      </c>
      <c r="P42" s="383" t="s">
        <v>2918</v>
      </c>
      <c r="Q42" s="1132">
        <v>45750.0</v>
      </c>
      <c r="R42" s="1121">
        <v>0.0</v>
      </c>
      <c r="S42" s="385" t="s">
        <v>6070</v>
      </c>
      <c r="T42" s="1122" t="s">
        <v>3512</v>
      </c>
      <c r="U42" s="1122" t="s">
        <v>3512</v>
      </c>
      <c r="V42" s="1123" t="s">
        <v>6071</v>
      </c>
      <c r="W42" s="267"/>
      <c r="X42" s="267"/>
      <c r="Y42" s="267"/>
    </row>
    <row r="43">
      <c r="A43" s="267"/>
      <c r="B43" s="1117">
        <v>17275.0</v>
      </c>
      <c r="C43" s="383">
        <v>470279.0</v>
      </c>
      <c r="D43" s="386"/>
      <c r="E43" s="386"/>
      <c r="F43" s="386"/>
      <c r="G43" s="385" t="s">
        <v>6068</v>
      </c>
      <c r="H43" s="385" t="s">
        <v>3312</v>
      </c>
      <c r="I43" s="383">
        <v>56.0</v>
      </c>
      <c r="J43" s="385" t="s">
        <v>5107</v>
      </c>
      <c r="K43" s="385" t="s">
        <v>2678</v>
      </c>
      <c r="L43" s="1119">
        <v>987.9</v>
      </c>
      <c r="M43" s="1120">
        <v>45750.0</v>
      </c>
      <c r="N43" s="888" t="s">
        <v>6072</v>
      </c>
      <c r="O43" s="385" t="s">
        <v>3726</v>
      </c>
      <c r="P43" s="383" t="s">
        <v>2920</v>
      </c>
      <c r="Q43" s="1132">
        <v>45750.0</v>
      </c>
      <c r="R43" s="1121">
        <v>0.0</v>
      </c>
      <c r="S43" s="385" t="s">
        <v>6073</v>
      </c>
      <c r="T43" s="1122" t="s">
        <v>3512</v>
      </c>
      <c r="U43" s="1122" t="s">
        <v>3512</v>
      </c>
      <c r="V43" s="1123" t="s">
        <v>6071</v>
      </c>
      <c r="W43" s="267"/>
      <c r="X43" s="267"/>
      <c r="Y43" s="267"/>
    </row>
    <row r="44">
      <c r="A44" s="267"/>
      <c r="B44" s="1117">
        <v>17277.0</v>
      </c>
      <c r="C44" s="383">
        <v>470280.0</v>
      </c>
      <c r="D44" s="386"/>
      <c r="E44" s="386"/>
      <c r="F44" s="386"/>
      <c r="G44" s="385" t="s">
        <v>6068</v>
      </c>
      <c r="H44" s="385" t="s">
        <v>3312</v>
      </c>
      <c r="I44" s="383">
        <v>56.0</v>
      </c>
      <c r="J44" s="385" t="s">
        <v>5107</v>
      </c>
      <c r="K44" s="385" t="s">
        <v>1378</v>
      </c>
      <c r="L44" s="1119">
        <v>92.56</v>
      </c>
      <c r="M44" s="1132">
        <v>45750.0</v>
      </c>
      <c r="N44" s="888" t="s">
        <v>6074</v>
      </c>
      <c r="O44" s="385" t="s">
        <v>3535</v>
      </c>
      <c r="P44" s="383" t="s">
        <v>2921</v>
      </c>
      <c r="Q44" s="1132">
        <v>45750.0</v>
      </c>
      <c r="R44" s="1121">
        <v>17.39</v>
      </c>
      <c r="S44" s="385" t="s">
        <v>6075</v>
      </c>
      <c r="T44" s="1122" t="s">
        <v>3512</v>
      </c>
      <c r="U44" s="1122" t="s">
        <v>3512</v>
      </c>
      <c r="V44" s="1123" t="s">
        <v>6071</v>
      </c>
      <c r="W44" s="267"/>
      <c r="X44" s="267"/>
      <c r="Y44" s="267"/>
    </row>
    <row r="45">
      <c r="A45" s="267"/>
      <c r="B45" s="1117" t="s">
        <v>6076</v>
      </c>
      <c r="C45" s="383">
        <v>470281.0</v>
      </c>
      <c r="D45" s="385" t="s">
        <v>409</v>
      </c>
      <c r="E45" s="385" t="s">
        <v>447</v>
      </c>
      <c r="F45" s="385" t="s">
        <v>1609</v>
      </c>
      <c r="G45" s="386"/>
      <c r="H45" s="386"/>
      <c r="I45" s="1118"/>
      <c r="J45" s="385" t="s">
        <v>6077</v>
      </c>
      <c r="K45" s="385" t="s">
        <v>1349</v>
      </c>
      <c r="L45" s="1119">
        <v>396.64</v>
      </c>
      <c r="M45" s="1120">
        <v>45750.0</v>
      </c>
      <c r="N45" s="888" t="s">
        <v>6078</v>
      </c>
      <c r="O45" s="385" t="s">
        <v>6079</v>
      </c>
      <c r="P45" s="383" t="s">
        <v>2924</v>
      </c>
      <c r="Q45" s="1132">
        <v>45750.0</v>
      </c>
      <c r="R45" s="1121">
        <v>0.0</v>
      </c>
      <c r="S45" s="385" t="s">
        <v>6080</v>
      </c>
      <c r="T45" s="1122" t="s">
        <v>3512</v>
      </c>
      <c r="U45" s="1122" t="s">
        <v>3512</v>
      </c>
      <c r="V45" s="1123" t="s">
        <v>6081</v>
      </c>
      <c r="W45" s="267"/>
      <c r="X45" s="267"/>
      <c r="Y45" s="267"/>
    </row>
    <row r="46">
      <c r="A46" s="267"/>
      <c r="B46" s="1117" t="s">
        <v>2925</v>
      </c>
      <c r="C46" s="383">
        <v>470282.0</v>
      </c>
      <c r="D46" s="385" t="s">
        <v>697</v>
      </c>
      <c r="E46" s="385" t="s">
        <v>828</v>
      </c>
      <c r="F46" s="385" t="s">
        <v>150</v>
      </c>
      <c r="G46" s="386"/>
      <c r="H46" s="385" t="s">
        <v>6082</v>
      </c>
      <c r="I46" s="1118"/>
      <c r="J46" s="385" t="s">
        <v>3750</v>
      </c>
      <c r="K46" s="385" t="s">
        <v>1349</v>
      </c>
      <c r="L46" s="1119">
        <v>396.64</v>
      </c>
      <c r="M46" s="1120">
        <v>45750.0</v>
      </c>
      <c r="N46" s="888" t="s">
        <v>6083</v>
      </c>
      <c r="O46" s="385" t="s">
        <v>3510</v>
      </c>
      <c r="P46" s="383" t="s">
        <v>2926</v>
      </c>
      <c r="Q46" s="1120">
        <v>45750.0</v>
      </c>
      <c r="R46" s="1121">
        <v>0.0</v>
      </c>
      <c r="S46" s="385" t="s">
        <v>6084</v>
      </c>
      <c r="T46" s="1122" t="s">
        <v>3512</v>
      </c>
      <c r="U46" s="1122" t="s">
        <v>3512</v>
      </c>
      <c r="V46" s="1123" t="s">
        <v>5804</v>
      </c>
      <c r="W46" s="267"/>
      <c r="X46" s="267"/>
      <c r="Y46" s="267"/>
    </row>
    <row r="47" ht="33.75" customHeight="1">
      <c r="A47" s="267"/>
      <c r="B47" s="1117">
        <v>17352.0</v>
      </c>
      <c r="C47" s="383">
        <v>470283.0</v>
      </c>
      <c r="D47" s="385" t="s">
        <v>2927</v>
      </c>
      <c r="E47" s="385" t="s">
        <v>6085</v>
      </c>
      <c r="F47" s="385" t="s">
        <v>2929</v>
      </c>
      <c r="G47" s="386"/>
      <c r="H47" s="385" t="s">
        <v>6086</v>
      </c>
      <c r="I47" s="383" t="s">
        <v>6087</v>
      </c>
      <c r="J47" s="385" t="s">
        <v>6088</v>
      </c>
      <c r="K47" s="385" t="s">
        <v>2930</v>
      </c>
      <c r="L47" s="1119">
        <v>918.01</v>
      </c>
      <c r="M47" s="1132">
        <v>45751.0</v>
      </c>
      <c r="N47" s="888" t="s">
        <v>6089</v>
      </c>
      <c r="O47" s="986" t="s">
        <v>6090</v>
      </c>
      <c r="P47" s="383" t="s">
        <v>2931</v>
      </c>
      <c r="Q47" s="1120">
        <v>45751.0</v>
      </c>
      <c r="R47" s="1121">
        <v>0.0</v>
      </c>
      <c r="S47" s="385" t="s">
        <v>6091</v>
      </c>
      <c r="T47" s="1122" t="s">
        <v>3694</v>
      </c>
      <c r="U47" s="1122" t="s">
        <v>5229</v>
      </c>
      <c r="V47" s="1130"/>
      <c r="W47" s="267"/>
      <c r="X47" s="267"/>
      <c r="Y47" s="267"/>
    </row>
    <row r="48">
      <c r="A48" s="267"/>
      <c r="B48" s="1117">
        <v>15685.0</v>
      </c>
      <c r="C48" s="383">
        <v>470284.0</v>
      </c>
      <c r="D48" s="385" t="s">
        <v>2932</v>
      </c>
      <c r="E48" s="385" t="s">
        <v>104</v>
      </c>
      <c r="F48" s="385" t="s">
        <v>655</v>
      </c>
      <c r="G48" s="386"/>
      <c r="H48" s="385" t="s">
        <v>3722</v>
      </c>
      <c r="I48" s="383">
        <v>53.0</v>
      </c>
      <c r="J48" s="385" t="s">
        <v>4955</v>
      </c>
      <c r="K48" s="385" t="s">
        <v>1394</v>
      </c>
      <c r="L48" s="1119">
        <v>749.55</v>
      </c>
      <c r="M48" s="1120">
        <v>45751.0</v>
      </c>
      <c r="N48" s="888" t="s">
        <v>6092</v>
      </c>
      <c r="O48" s="385" t="s">
        <v>3532</v>
      </c>
      <c r="P48" s="383" t="s">
        <v>6093</v>
      </c>
      <c r="Q48" s="1120">
        <v>45751.0</v>
      </c>
      <c r="R48" s="1121">
        <v>0.0</v>
      </c>
      <c r="S48" s="385" t="s">
        <v>6094</v>
      </c>
      <c r="T48" s="1122" t="s">
        <v>3512</v>
      </c>
      <c r="U48" s="1122" t="s">
        <v>3512</v>
      </c>
      <c r="V48" s="1123" t="s">
        <v>6095</v>
      </c>
      <c r="W48" s="267"/>
      <c r="X48" s="267"/>
      <c r="Y48" s="267"/>
    </row>
    <row r="49">
      <c r="A49" s="267"/>
      <c r="B49" s="1117">
        <v>16683.0</v>
      </c>
      <c r="C49" s="383">
        <v>470285.0</v>
      </c>
      <c r="D49" s="385" t="s">
        <v>6096</v>
      </c>
      <c r="E49" s="385"/>
      <c r="F49" s="385"/>
      <c r="G49" s="386"/>
      <c r="H49" s="385" t="s">
        <v>6097</v>
      </c>
      <c r="I49" s="383">
        <v>10.0</v>
      </c>
      <c r="J49" s="385" t="s">
        <v>5138</v>
      </c>
      <c r="K49" s="385" t="s">
        <v>1394</v>
      </c>
      <c r="L49" s="1119">
        <v>749.55</v>
      </c>
      <c r="M49" s="1120">
        <v>45751.0</v>
      </c>
      <c r="N49" s="888" t="s">
        <v>6098</v>
      </c>
      <c r="O49" s="385" t="s">
        <v>3532</v>
      </c>
      <c r="P49" s="383" t="s">
        <v>2936</v>
      </c>
      <c r="Q49" s="1120">
        <v>45751.0</v>
      </c>
      <c r="R49" s="1121">
        <v>7.12</v>
      </c>
      <c r="S49" s="385" t="s">
        <v>6099</v>
      </c>
      <c r="T49" s="1122" t="s">
        <v>3512</v>
      </c>
      <c r="U49" s="1122" t="s">
        <v>3512</v>
      </c>
      <c r="V49" s="1123" t="s">
        <v>6100</v>
      </c>
      <c r="W49" s="267"/>
      <c r="X49" s="267"/>
      <c r="Y49" s="267"/>
    </row>
    <row r="50">
      <c r="A50" s="17"/>
      <c r="B50" s="1124"/>
      <c r="C50" s="345">
        <v>470286.0</v>
      </c>
      <c r="D50" s="348"/>
      <c r="E50" s="348"/>
      <c r="F50" s="348"/>
      <c r="G50" s="348"/>
      <c r="H50" s="348"/>
      <c r="I50" s="1125"/>
      <c r="J50" s="348"/>
      <c r="K50" s="348"/>
      <c r="L50" s="1126"/>
      <c r="M50" s="348"/>
      <c r="N50" s="1127"/>
      <c r="O50" s="348"/>
      <c r="P50" s="1125"/>
      <c r="Q50" s="348"/>
      <c r="R50" s="1128"/>
      <c r="S50" s="348"/>
      <c r="T50" s="1129"/>
      <c r="U50" s="1129"/>
      <c r="V50" s="1130"/>
      <c r="W50" s="17"/>
      <c r="X50" s="17"/>
      <c r="Y50" s="17"/>
    </row>
    <row r="51">
      <c r="A51" s="17"/>
      <c r="B51" s="1124"/>
      <c r="C51" s="345">
        <v>470287.0</v>
      </c>
      <c r="D51" s="348"/>
      <c r="E51" s="348"/>
      <c r="F51" s="348"/>
      <c r="G51" s="348"/>
      <c r="H51" s="348"/>
      <c r="I51" s="1125"/>
      <c r="J51" s="348"/>
      <c r="K51" s="348"/>
      <c r="L51" s="1126"/>
      <c r="M51" s="348"/>
      <c r="N51" s="1127"/>
      <c r="O51" s="348"/>
      <c r="P51" s="1125"/>
      <c r="Q51" s="348"/>
      <c r="R51" s="1128"/>
      <c r="S51" s="348"/>
      <c r="T51" s="1129"/>
      <c r="U51" s="1129"/>
      <c r="V51" s="1130"/>
      <c r="W51" s="17"/>
      <c r="X51" s="17"/>
      <c r="Y51" s="17"/>
    </row>
    <row r="52">
      <c r="A52" s="267"/>
      <c r="B52" s="1117">
        <v>16828.0</v>
      </c>
      <c r="C52" s="383">
        <v>470288.0</v>
      </c>
      <c r="D52" s="385" t="s">
        <v>6101</v>
      </c>
      <c r="E52" s="386"/>
      <c r="F52" s="386"/>
      <c r="G52" s="386"/>
      <c r="H52" s="385" t="s">
        <v>69</v>
      </c>
      <c r="I52" s="383" t="s">
        <v>6102</v>
      </c>
      <c r="J52" s="385" t="s">
        <v>6103</v>
      </c>
      <c r="K52" s="385" t="s">
        <v>3138</v>
      </c>
      <c r="L52" s="1119">
        <v>918.01</v>
      </c>
      <c r="M52" s="1120">
        <v>45751.0</v>
      </c>
      <c r="N52" s="888" t="s">
        <v>6104</v>
      </c>
      <c r="O52" s="261" t="s">
        <v>4255</v>
      </c>
      <c r="P52" s="383" t="s">
        <v>2939</v>
      </c>
      <c r="Q52" s="1120">
        <v>45751.0</v>
      </c>
      <c r="R52" s="1121">
        <v>0.0</v>
      </c>
      <c r="S52" s="385" t="s">
        <v>6105</v>
      </c>
      <c r="T52" s="1122" t="s">
        <v>3512</v>
      </c>
      <c r="U52" s="1122" t="s">
        <v>3512</v>
      </c>
      <c r="V52" s="1123" t="s">
        <v>6106</v>
      </c>
      <c r="W52" s="267"/>
      <c r="X52" s="267"/>
      <c r="Y52" s="267"/>
    </row>
    <row r="53">
      <c r="A53" s="267"/>
      <c r="B53" s="1117" t="s">
        <v>2925</v>
      </c>
      <c r="C53" s="383">
        <v>470289.0</v>
      </c>
      <c r="D53" s="385" t="s">
        <v>983</v>
      </c>
      <c r="E53" s="385" t="s">
        <v>828</v>
      </c>
      <c r="F53" s="385" t="s">
        <v>150</v>
      </c>
      <c r="G53" s="386"/>
      <c r="H53" s="385" t="s">
        <v>6082</v>
      </c>
      <c r="I53" s="1118"/>
      <c r="J53" s="385" t="s">
        <v>3750</v>
      </c>
      <c r="K53" s="385" t="s">
        <v>1362</v>
      </c>
      <c r="L53" s="1131">
        <f>396.64*2</f>
        <v>793.28</v>
      </c>
      <c r="M53" s="1120">
        <v>45751.0</v>
      </c>
      <c r="N53" s="888" t="s">
        <v>6083</v>
      </c>
      <c r="O53" s="385" t="s">
        <v>3510</v>
      </c>
      <c r="P53" s="383" t="s">
        <v>2940</v>
      </c>
      <c r="Q53" s="1132">
        <v>45751.0</v>
      </c>
      <c r="R53" s="1121">
        <v>0.0</v>
      </c>
      <c r="S53" s="385" t="s">
        <v>6107</v>
      </c>
      <c r="T53" s="1122" t="s">
        <v>3512</v>
      </c>
      <c r="U53" s="1122" t="s">
        <v>3512</v>
      </c>
      <c r="V53" s="1123" t="s">
        <v>6108</v>
      </c>
      <c r="W53" s="267"/>
      <c r="X53" s="267"/>
      <c r="Y53" s="267"/>
    </row>
    <row r="54">
      <c r="A54" s="17"/>
      <c r="B54" s="1124"/>
      <c r="C54" s="345">
        <v>470290.0</v>
      </c>
      <c r="D54" s="348"/>
      <c r="E54" s="348"/>
      <c r="F54" s="348"/>
      <c r="G54" s="348"/>
      <c r="H54" s="348"/>
      <c r="I54" s="1125"/>
      <c r="J54" s="348"/>
      <c r="K54" s="348"/>
      <c r="L54" s="1126"/>
      <c r="M54" s="348"/>
      <c r="N54" s="1127"/>
      <c r="O54" s="348"/>
      <c r="P54" s="1125"/>
      <c r="Q54" s="348"/>
      <c r="R54" s="1128"/>
      <c r="S54" s="348"/>
      <c r="T54" s="1129"/>
      <c r="U54" s="1129"/>
      <c r="V54" s="1130"/>
      <c r="W54" s="17"/>
      <c r="X54" s="17"/>
      <c r="Y54" s="17"/>
    </row>
    <row r="55">
      <c r="A55" s="17"/>
      <c r="B55" s="1124"/>
      <c r="C55" s="345">
        <v>470291.0</v>
      </c>
      <c r="D55" s="348"/>
      <c r="E55" s="348"/>
      <c r="F55" s="348"/>
      <c r="G55" s="348"/>
      <c r="H55" s="348"/>
      <c r="I55" s="1125"/>
      <c r="J55" s="348"/>
      <c r="K55" s="348"/>
      <c r="L55" s="1126"/>
      <c r="M55" s="348"/>
      <c r="N55" s="1127"/>
      <c r="O55" s="348"/>
      <c r="P55" s="1125"/>
      <c r="Q55" s="348"/>
      <c r="R55" s="1128"/>
      <c r="S55" s="348"/>
      <c r="T55" s="1129"/>
      <c r="U55" s="1129"/>
      <c r="V55" s="1130"/>
      <c r="W55" s="17"/>
      <c r="X55" s="17"/>
      <c r="Y55" s="17"/>
    </row>
    <row r="56">
      <c r="A56" s="267"/>
      <c r="B56" s="1117">
        <v>17202.0</v>
      </c>
      <c r="C56" s="383">
        <v>470292.0</v>
      </c>
      <c r="D56" s="385" t="s">
        <v>6109</v>
      </c>
      <c r="E56" s="385" t="s">
        <v>6110</v>
      </c>
      <c r="F56" s="385" t="s">
        <v>828</v>
      </c>
      <c r="G56" s="386"/>
      <c r="H56" s="385" t="s">
        <v>6111</v>
      </c>
      <c r="I56" s="383">
        <v>68.0</v>
      </c>
      <c r="J56" s="385" t="s">
        <v>4531</v>
      </c>
      <c r="K56" s="385" t="s">
        <v>1434</v>
      </c>
      <c r="L56" s="1119">
        <v>809.31</v>
      </c>
      <c r="M56" s="1120">
        <v>45751.0</v>
      </c>
      <c r="N56" s="888" t="s">
        <v>6112</v>
      </c>
      <c r="O56" s="385" t="s">
        <v>3598</v>
      </c>
      <c r="P56" s="383" t="s">
        <v>2943</v>
      </c>
      <c r="Q56" s="1120">
        <v>45751.0</v>
      </c>
      <c r="R56" s="1121">
        <v>0.0</v>
      </c>
      <c r="S56" s="385" t="s">
        <v>6113</v>
      </c>
      <c r="T56" s="1122" t="s">
        <v>3512</v>
      </c>
      <c r="U56" s="1122" t="s">
        <v>3512</v>
      </c>
      <c r="V56" s="1123" t="s">
        <v>6114</v>
      </c>
      <c r="W56" s="267"/>
      <c r="X56" s="267"/>
      <c r="Y56" s="267"/>
    </row>
    <row r="57">
      <c r="A57" s="17"/>
      <c r="B57" s="1124"/>
      <c r="C57" s="362">
        <v>470293.0</v>
      </c>
      <c r="D57" s="348"/>
      <c r="E57" s="348"/>
      <c r="F57" s="348"/>
      <c r="G57" s="348"/>
      <c r="H57" s="348"/>
      <c r="I57" s="1125"/>
      <c r="J57" s="348"/>
      <c r="K57" s="348"/>
      <c r="L57" s="1126"/>
      <c r="M57" s="348"/>
      <c r="N57" s="1127"/>
      <c r="O57" s="348"/>
      <c r="P57" s="1125"/>
      <c r="Q57" s="348"/>
      <c r="R57" s="1128"/>
      <c r="S57" s="348"/>
      <c r="T57" s="1129"/>
      <c r="U57" s="1129"/>
      <c r="V57" s="1130"/>
      <c r="W57" s="17"/>
      <c r="X57" s="17"/>
      <c r="Y57" s="17"/>
    </row>
    <row r="58">
      <c r="A58" s="267"/>
      <c r="B58" s="1117" t="s">
        <v>2944</v>
      </c>
      <c r="C58" s="383">
        <v>470294.0</v>
      </c>
      <c r="D58" s="385" t="s">
        <v>2666</v>
      </c>
      <c r="E58" s="385" t="s">
        <v>2082</v>
      </c>
      <c r="F58" s="385" t="s">
        <v>2083</v>
      </c>
      <c r="G58" s="386"/>
      <c r="H58" s="385" t="s">
        <v>6115</v>
      </c>
      <c r="I58" s="1118"/>
      <c r="J58" s="385" t="s">
        <v>3633</v>
      </c>
      <c r="K58" s="385" t="s">
        <v>1502</v>
      </c>
      <c r="L58" s="1131">
        <f>396.64*3</f>
        <v>1189.92</v>
      </c>
      <c r="M58" s="1132">
        <v>45751.0</v>
      </c>
      <c r="N58" s="888" t="s">
        <v>6116</v>
      </c>
      <c r="O58" s="385" t="s">
        <v>3510</v>
      </c>
      <c r="P58" s="383" t="s">
        <v>2947</v>
      </c>
      <c r="Q58" s="1132">
        <v>45751.0</v>
      </c>
      <c r="R58" s="1121">
        <v>0.0</v>
      </c>
      <c r="S58" s="385" t="s">
        <v>6117</v>
      </c>
      <c r="T58" s="1122" t="s">
        <v>3512</v>
      </c>
      <c r="U58" s="1122" t="s">
        <v>3512</v>
      </c>
      <c r="V58" s="1130"/>
      <c r="W58" s="267"/>
      <c r="X58" s="267"/>
      <c r="Y58" s="267"/>
    </row>
    <row r="59">
      <c r="A59" s="267"/>
      <c r="B59" s="1117">
        <v>16888.0</v>
      </c>
      <c r="C59" s="383">
        <v>470295.0</v>
      </c>
      <c r="D59" s="385" t="s">
        <v>1309</v>
      </c>
      <c r="E59" s="385" t="s">
        <v>104</v>
      </c>
      <c r="F59" s="385" t="s">
        <v>316</v>
      </c>
      <c r="G59" s="386"/>
      <c r="H59" s="385" t="s">
        <v>6118</v>
      </c>
      <c r="I59" s="383" t="s">
        <v>4841</v>
      </c>
      <c r="J59" s="385" t="s">
        <v>5734</v>
      </c>
      <c r="K59" s="385" t="s">
        <v>1394</v>
      </c>
      <c r="L59" s="1119">
        <v>749.55</v>
      </c>
      <c r="M59" s="1132">
        <v>45751.0</v>
      </c>
      <c r="N59" s="888" t="s">
        <v>6119</v>
      </c>
      <c r="O59" s="385" t="s">
        <v>3532</v>
      </c>
      <c r="P59" s="383" t="s">
        <v>2949</v>
      </c>
      <c r="Q59" s="1132">
        <v>45751.0</v>
      </c>
      <c r="R59" s="1121">
        <v>7.12</v>
      </c>
      <c r="S59" s="385" t="s">
        <v>6120</v>
      </c>
      <c r="T59" s="1122" t="s">
        <v>3512</v>
      </c>
      <c r="U59" s="1122" t="s">
        <v>3512</v>
      </c>
      <c r="V59" s="1130"/>
      <c r="W59" s="267"/>
      <c r="X59" s="267"/>
      <c r="Y59" s="267"/>
    </row>
    <row r="60">
      <c r="A60" s="17"/>
      <c r="B60" s="1124"/>
      <c r="C60" s="345">
        <v>470296.0</v>
      </c>
      <c r="D60" s="348"/>
      <c r="E60" s="348"/>
      <c r="F60" s="348"/>
      <c r="G60" s="348"/>
      <c r="H60" s="348"/>
      <c r="I60" s="1125"/>
      <c r="J60" s="348"/>
      <c r="K60" s="348"/>
      <c r="L60" s="1126"/>
      <c r="M60" s="348"/>
      <c r="N60" s="1127"/>
      <c r="O60" s="348"/>
      <c r="P60" s="1125"/>
      <c r="Q60" s="348"/>
      <c r="R60" s="1128"/>
      <c r="S60" s="348"/>
      <c r="T60" s="1129"/>
      <c r="U60" s="1129"/>
      <c r="V60" s="1130"/>
      <c r="W60" s="17"/>
      <c r="X60" s="17"/>
      <c r="Y60" s="17"/>
    </row>
    <row r="61">
      <c r="A61" s="17"/>
      <c r="B61" s="1124"/>
      <c r="C61" s="345">
        <v>470297.0</v>
      </c>
      <c r="D61" s="348"/>
      <c r="E61" s="348"/>
      <c r="F61" s="348"/>
      <c r="G61" s="348"/>
      <c r="H61" s="348"/>
      <c r="I61" s="1125"/>
      <c r="J61" s="348"/>
      <c r="K61" s="348"/>
      <c r="L61" s="1126"/>
      <c r="M61" s="348"/>
      <c r="N61" s="1127"/>
      <c r="O61" s="348"/>
      <c r="P61" s="1125"/>
      <c r="Q61" s="348"/>
      <c r="R61" s="1128"/>
      <c r="S61" s="348"/>
      <c r="T61" s="1129"/>
      <c r="U61" s="1129"/>
      <c r="V61" s="1130"/>
      <c r="W61" s="17"/>
      <c r="X61" s="17"/>
      <c r="Y61" s="17"/>
    </row>
    <row r="62">
      <c r="A62" s="17"/>
      <c r="B62" s="1124"/>
      <c r="C62" s="345">
        <v>470298.0</v>
      </c>
      <c r="D62" s="348"/>
      <c r="E62" s="348"/>
      <c r="F62" s="348"/>
      <c r="G62" s="348"/>
      <c r="H62" s="348"/>
      <c r="I62" s="1125"/>
      <c r="J62" s="348"/>
      <c r="K62" s="348"/>
      <c r="L62" s="1126"/>
      <c r="M62" s="348"/>
      <c r="N62" s="1127"/>
      <c r="O62" s="348"/>
      <c r="P62" s="1125"/>
      <c r="Q62" s="348"/>
      <c r="R62" s="1128"/>
      <c r="S62" s="348"/>
      <c r="T62" s="1129"/>
      <c r="U62" s="1129"/>
      <c r="V62" s="1130"/>
      <c r="W62" s="17"/>
      <c r="X62" s="17"/>
      <c r="Y62" s="17"/>
    </row>
    <row r="63">
      <c r="A63" s="17"/>
      <c r="B63" s="1124"/>
      <c r="C63" s="345">
        <v>470299.0</v>
      </c>
      <c r="D63" s="348"/>
      <c r="E63" s="348"/>
      <c r="F63" s="348"/>
      <c r="G63" s="348"/>
      <c r="H63" s="348"/>
      <c r="I63" s="1125"/>
      <c r="J63" s="348"/>
      <c r="K63" s="348"/>
      <c r="L63" s="1126"/>
      <c r="M63" s="348"/>
      <c r="N63" s="1127"/>
      <c r="O63" s="348"/>
      <c r="P63" s="1125"/>
      <c r="Q63" s="348"/>
      <c r="R63" s="1128"/>
      <c r="S63" s="348"/>
      <c r="T63" s="1129"/>
      <c r="U63" s="1129"/>
      <c r="V63" s="1130"/>
      <c r="W63" s="17"/>
      <c r="X63" s="17"/>
      <c r="Y63" s="17"/>
    </row>
    <row r="64">
      <c r="A64" s="17"/>
      <c r="B64" s="1124"/>
      <c r="C64" s="354">
        <v>470300.0</v>
      </c>
      <c r="D64" s="348"/>
      <c r="E64" s="348"/>
      <c r="F64" s="348"/>
      <c r="G64" s="348"/>
      <c r="H64" s="348"/>
      <c r="I64" s="1125"/>
      <c r="J64" s="348"/>
      <c r="K64" s="348"/>
      <c r="L64" s="1126"/>
      <c r="M64" s="348"/>
      <c r="N64" s="1127"/>
      <c r="O64" s="348"/>
      <c r="P64" s="1125"/>
      <c r="Q64" s="348"/>
      <c r="R64" s="1128"/>
      <c r="S64" s="348"/>
      <c r="T64" s="1129"/>
      <c r="U64" s="1129"/>
      <c r="V64" s="1130"/>
      <c r="W64" s="17"/>
      <c r="X64" s="17"/>
      <c r="Y64" s="17"/>
    </row>
    <row r="65">
      <c r="A65" s="17"/>
      <c r="B65" s="1124"/>
      <c r="C65" s="354"/>
      <c r="D65" s="348"/>
      <c r="E65" s="348"/>
      <c r="F65" s="348"/>
      <c r="G65" s="348"/>
      <c r="H65" s="348"/>
      <c r="I65" s="1125"/>
      <c r="J65" s="348"/>
      <c r="K65" s="348"/>
      <c r="L65" s="1126"/>
      <c r="M65" s="348"/>
      <c r="N65" s="1127"/>
      <c r="O65" s="348"/>
      <c r="P65" s="1125"/>
      <c r="Q65" s="348"/>
      <c r="R65" s="1128"/>
      <c r="S65" s="348"/>
      <c r="T65" s="1129"/>
      <c r="U65" s="1129"/>
      <c r="V65" s="1130"/>
      <c r="W65" s="17"/>
      <c r="X65" s="17"/>
      <c r="Y65" s="17"/>
    </row>
    <row r="66">
      <c r="A66" s="17"/>
      <c r="B66" s="1124"/>
      <c r="C66" s="460">
        <v>474001.0</v>
      </c>
      <c r="D66" s="348"/>
      <c r="E66" s="348"/>
      <c r="F66" s="348"/>
      <c r="G66" s="348"/>
      <c r="H66" s="348"/>
      <c r="I66" s="1125"/>
      <c r="J66" s="348"/>
      <c r="K66" s="348"/>
      <c r="L66" s="1126"/>
      <c r="M66" s="348"/>
      <c r="N66" s="1127"/>
      <c r="O66" s="348"/>
      <c r="P66" s="1125"/>
      <c r="Q66" s="348"/>
      <c r="R66" s="1128"/>
      <c r="S66" s="348"/>
      <c r="T66" s="1129"/>
      <c r="U66" s="1129"/>
      <c r="V66" s="1130"/>
      <c r="W66" s="17"/>
      <c r="X66" s="17"/>
      <c r="Y66" s="17"/>
    </row>
    <row r="67">
      <c r="A67" s="17"/>
      <c r="B67" s="1124"/>
      <c r="C67" s="460">
        <v>474002.0</v>
      </c>
      <c r="D67" s="348"/>
      <c r="E67" s="348"/>
      <c r="F67" s="348"/>
      <c r="G67" s="348"/>
      <c r="H67" s="348"/>
      <c r="I67" s="1125"/>
      <c r="J67" s="348"/>
      <c r="K67" s="348"/>
      <c r="L67" s="1126"/>
      <c r="M67" s="348"/>
      <c r="N67" s="1127"/>
      <c r="O67" s="348"/>
      <c r="P67" s="1125"/>
      <c r="Q67" s="348"/>
      <c r="R67" s="1128"/>
      <c r="S67" s="348"/>
      <c r="T67" s="1129"/>
      <c r="U67" s="1129"/>
      <c r="V67" s="1130"/>
      <c r="W67" s="17"/>
      <c r="X67" s="17"/>
      <c r="Y67" s="17"/>
    </row>
    <row r="68">
      <c r="A68" s="17"/>
      <c r="B68" s="1124"/>
      <c r="C68" s="460">
        <v>474003.0</v>
      </c>
      <c r="D68" s="348"/>
      <c r="E68" s="348"/>
      <c r="F68" s="348"/>
      <c r="G68" s="348"/>
      <c r="H68" s="348"/>
      <c r="I68" s="1125"/>
      <c r="J68" s="348"/>
      <c r="K68" s="348"/>
      <c r="L68" s="1126"/>
      <c r="M68" s="348"/>
      <c r="N68" s="1127"/>
      <c r="O68" s="348"/>
      <c r="P68" s="1125"/>
      <c r="Q68" s="348"/>
      <c r="R68" s="1128"/>
      <c r="S68" s="348"/>
      <c r="T68" s="1129"/>
      <c r="U68" s="1129"/>
      <c r="V68" s="1130"/>
      <c r="W68" s="17"/>
      <c r="X68" s="17"/>
      <c r="Y68" s="17"/>
    </row>
    <row r="69">
      <c r="A69" s="17"/>
      <c r="B69" s="1124"/>
      <c r="C69" s="460">
        <v>474004.0</v>
      </c>
      <c r="D69" s="348"/>
      <c r="E69" s="348"/>
      <c r="F69" s="348"/>
      <c r="G69" s="348"/>
      <c r="H69" s="348"/>
      <c r="I69" s="1125"/>
      <c r="J69" s="348"/>
      <c r="K69" s="348"/>
      <c r="L69" s="1126"/>
      <c r="M69" s="348"/>
      <c r="N69" s="1127"/>
      <c r="O69" s="348"/>
      <c r="P69" s="1125"/>
      <c r="Q69" s="348"/>
      <c r="R69" s="1128"/>
      <c r="S69" s="348"/>
      <c r="T69" s="1129"/>
      <c r="U69" s="1129"/>
      <c r="V69" s="1130"/>
      <c r="W69" s="17"/>
      <c r="X69" s="17"/>
      <c r="Y69" s="17"/>
    </row>
    <row r="70">
      <c r="A70" s="267"/>
      <c r="B70" s="1117">
        <v>6176.0</v>
      </c>
      <c r="C70" s="383">
        <v>474005.0</v>
      </c>
      <c r="D70" s="385" t="s">
        <v>2803</v>
      </c>
      <c r="E70" s="385" t="s">
        <v>2950</v>
      </c>
      <c r="F70" s="385" t="s">
        <v>6121</v>
      </c>
      <c r="G70" s="386"/>
      <c r="H70" s="385" t="s">
        <v>6122</v>
      </c>
      <c r="I70" s="383">
        <v>171.0</v>
      </c>
      <c r="J70" s="385" t="s">
        <v>6123</v>
      </c>
      <c r="K70" s="385" t="s">
        <v>2463</v>
      </c>
      <c r="L70" s="1131">
        <f>749.55+987.9</f>
        <v>1737.45</v>
      </c>
      <c r="M70" s="1120">
        <v>45754.0</v>
      </c>
      <c r="N70" s="888" t="s">
        <v>6124</v>
      </c>
      <c r="O70" s="385" t="s">
        <v>4550</v>
      </c>
      <c r="P70" s="383" t="s">
        <v>2953</v>
      </c>
      <c r="Q70" s="1120">
        <v>45754.0</v>
      </c>
      <c r="R70" s="1121">
        <v>0.0</v>
      </c>
      <c r="S70" s="385" t="s">
        <v>6125</v>
      </c>
      <c r="T70" s="1122" t="s">
        <v>3512</v>
      </c>
      <c r="U70" s="1122" t="s">
        <v>3512</v>
      </c>
      <c r="V70" s="1123" t="s">
        <v>6126</v>
      </c>
      <c r="W70" s="267"/>
      <c r="X70" s="267"/>
      <c r="Y70" s="267"/>
    </row>
    <row r="71">
      <c r="A71" s="267"/>
      <c r="B71" s="1117">
        <v>16261.0</v>
      </c>
      <c r="C71" s="383">
        <v>474006.0</v>
      </c>
      <c r="D71" s="385" t="s">
        <v>6127</v>
      </c>
      <c r="E71" s="386"/>
      <c r="F71" s="386"/>
      <c r="G71" s="386"/>
      <c r="H71" s="261" t="s">
        <v>6128</v>
      </c>
      <c r="I71" s="383" t="s">
        <v>6129</v>
      </c>
      <c r="J71" s="385" t="s">
        <v>6130</v>
      </c>
      <c r="K71" s="385" t="s">
        <v>1432</v>
      </c>
      <c r="L71" s="1119">
        <v>209.27</v>
      </c>
      <c r="M71" s="1120">
        <v>45754.0</v>
      </c>
      <c r="N71" s="888" t="s">
        <v>6131</v>
      </c>
      <c r="O71" s="385" t="s">
        <v>3595</v>
      </c>
      <c r="P71" s="383" t="s">
        <v>2955</v>
      </c>
      <c r="Q71" s="1120">
        <v>45754.0</v>
      </c>
      <c r="R71" s="1121">
        <v>0.0</v>
      </c>
      <c r="S71" s="385" t="s">
        <v>6132</v>
      </c>
      <c r="T71" s="1122" t="s">
        <v>3512</v>
      </c>
      <c r="U71" s="1122" t="s">
        <v>3512</v>
      </c>
      <c r="V71" s="1123" t="s">
        <v>6133</v>
      </c>
      <c r="W71" s="267"/>
      <c r="X71" s="267"/>
      <c r="Y71" s="267"/>
    </row>
    <row r="72">
      <c r="A72" s="17"/>
      <c r="B72" s="1124"/>
      <c r="C72" s="460">
        <v>474007.0</v>
      </c>
      <c r="D72" s="348"/>
      <c r="E72" s="348"/>
      <c r="F72" s="348"/>
      <c r="G72" s="348"/>
      <c r="H72" s="348"/>
      <c r="I72" s="1125"/>
      <c r="J72" s="348"/>
      <c r="K72" s="348"/>
      <c r="L72" s="1126"/>
      <c r="M72" s="348"/>
      <c r="N72" s="1127"/>
      <c r="O72" s="348"/>
      <c r="P72" s="1125"/>
      <c r="Q72" s="348"/>
      <c r="R72" s="1128"/>
      <c r="S72" s="348"/>
      <c r="T72" s="1129"/>
      <c r="U72" s="1129"/>
      <c r="V72" s="1130"/>
      <c r="W72" s="17"/>
      <c r="X72" s="17"/>
      <c r="Y72" s="17"/>
    </row>
    <row r="73">
      <c r="A73" s="17"/>
      <c r="B73" s="1124"/>
      <c r="C73" s="460">
        <v>474008.0</v>
      </c>
      <c r="D73" s="348"/>
      <c r="E73" s="348"/>
      <c r="F73" s="348"/>
      <c r="G73" s="348"/>
      <c r="H73" s="348"/>
      <c r="I73" s="1125"/>
      <c r="J73" s="348"/>
      <c r="K73" s="348"/>
      <c r="L73" s="1126"/>
      <c r="M73" s="348"/>
      <c r="N73" s="1127"/>
      <c r="O73" s="348"/>
      <c r="P73" s="1125"/>
      <c r="Q73" s="348"/>
      <c r="R73" s="1128"/>
      <c r="S73" s="348"/>
      <c r="T73" s="1129"/>
      <c r="U73" s="1129"/>
      <c r="V73" s="1130"/>
      <c r="W73" s="17"/>
      <c r="X73" s="17"/>
      <c r="Y73" s="17"/>
    </row>
    <row r="74">
      <c r="A74" s="17"/>
      <c r="B74" s="1124"/>
      <c r="C74" s="460">
        <v>474009.0</v>
      </c>
      <c r="D74" s="348"/>
      <c r="E74" s="348"/>
      <c r="F74" s="348"/>
      <c r="G74" s="348"/>
      <c r="H74" s="348"/>
      <c r="I74" s="1125"/>
      <c r="J74" s="348"/>
      <c r="K74" s="348"/>
      <c r="L74" s="1126"/>
      <c r="M74" s="348"/>
      <c r="N74" s="1127"/>
      <c r="O74" s="348"/>
      <c r="P74" s="1125"/>
      <c r="Q74" s="348"/>
      <c r="R74" s="1128"/>
      <c r="S74" s="348"/>
      <c r="T74" s="1129"/>
      <c r="U74" s="1129"/>
      <c r="V74" s="1130"/>
      <c r="W74" s="17"/>
      <c r="X74" s="17"/>
      <c r="Y74" s="17"/>
    </row>
    <row r="75" ht="38.25" customHeight="1">
      <c r="A75" s="267"/>
      <c r="B75" s="1117" t="s">
        <v>2956</v>
      </c>
      <c r="C75" s="383">
        <v>474010.0</v>
      </c>
      <c r="D75" s="385" t="s">
        <v>2957</v>
      </c>
      <c r="E75" s="385" t="s">
        <v>2958</v>
      </c>
      <c r="F75" s="385" t="s">
        <v>1599</v>
      </c>
      <c r="G75" s="386"/>
      <c r="H75" s="385" t="s">
        <v>6134</v>
      </c>
      <c r="I75" s="383">
        <v>20.0</v>
      </c>
      <c r="J75" s="385" t="s">
        <v>4212</v>
      </c>
      <c r="K75" s="385" t="s">
        <v>2959</v>
      </c>
      <c r="L75" s="1131">
        <f>3861.45*6</f>
        <v>23168.7</v>
      </c>
      <c r="M75" s="1132">
        <v>45754.0</v>
      </c>
      <c r="N75" s="888" t="s">
        <v>6135</v>
      </c>
      <c r="O75" s="1074" t="s">
        <v>3737</v>
      </c>
      <c r="P75" s="383" t="s">
        <v>2956</v>
      </c>
      <c r="Q75" s="1132">
        <v>45754.0</v>
      </c>
      <c r="R75" s="1121">
        <v>0.0</v>
      </c>
      <c r="S75" s="385" t="s">
        <v>6136</v>
      </c>
      <c r="T75" s="1122" t="s">
        <v>3694</v>
      </c>
      <c r="U75" s="1122" t="s">
        <v>4809</v>
      </c>
      <c r="V75" s="1123" t="s">
        <v>6137</v>
      </c>
      <c r="W75" s="1134" t="s">
        <v>6138</v>
      </c>
      <c r="X75" s="267"/>
      <c r="Y75" s="267"/>
    </row>
    <row r="76">
      <c r="A76" s="17"/>
      <c r="B76" s="1124"/>
      <c r="C76" s="460">
        <v>474011.0</v>
      </c>
      <c r="D76" s="348"/>
      <c r="E76" s="348"/>
      <c r="F76" s="348"/>
      <c r="G76" s="348"/>
      <c r="H76" s="348"/>
      <c r="I76" s="1125"/>
      <c r="J76" s="348"/>
      <c r="K76" s="348"/>
      <c r="L76" s="1126"/>
      <c r="M76" s="348"/>
      <c r="N76" s="1127"/>
      <c r="O76" s="348"/>
      <c r="P76" s="1125"/>
      <c r="Q76" s="348"/>
      <c r="R76" s="1128"/>
      <c r="S76" s="348"/>
      <c r="T76" s="1129"/>
      <c r="U76" s="1129"/>
      <c r="V76" s="1130"/>
      <c r="W76" s="17"/>
      <c r="X76" s="17"/>
      <c r="Y76" s="17"/>
    </row>
    <row r="77" ht="81.75" customHeight="1">
      <c r="A77" s="267"/>
      <c r="B77" s="1117">
        <v>17056.0</v>
      </c>
      <c r="C77" s="383">
        <v>474012.0</v>
      </c>
      <c r="D77" s="385" t="s">
        <v>6139</v>
      </c>
      <c r="E77" s="385" t="s">
        <v>828</v>
      </c>
      <c r="F77" s="385" t="s">
        <v>2961</v>
      </c>
      <c r="G77" s="386"/>
      <c r="H77" s="261" t="s">
        <v>6140</v>
      </c>
      <c r="I77" s="383" t="s">
        <v>6141</v>
      </c>
      <c r="J77" s="1074" t="s">
        <v>5260</v>
      </c>
      <c r="K77" s="385" t="s">
        <v>1432</v>
      </c>
      <c r="L77" s="1119">
        <v>209.27</v>
      </c>
      <c r="M77" s="1132">
        <v>45755.0</v>
      </c>
      <c r="N77" s="888" t="s">
        <v>6142</v>
      </c>
      <c r="O77" s="385" t="s">
        <v>3595</v>
      </c>
      <c r="P77" s="383" t="s">
        <v>2962</v>
      </c>
      <c r="Q77" s="1132">
        <v>45755.0</v>
      </c>
      <c r="R77" s="1121">
        <v>1.99</v>
      </c>
      <c r="S77" s="385" t="s">
        <v>6143</v>
      </c>
      <c r="T77" s="1122" t="s">
        <v>3512</v>
      </c>
      <c r="U77" s="1122" t="s">
        <v>3512</v>
      </c>
      <c r="V77" s="1130"/>
      <c r="W77" s="267"/>
      <c r="X77" s="267"/>
      <c r="Y77" s="267"/>
    </row>
    <row r="78">
      <c r="A78" s="17"/>
      <c r="B78" s="1124"/>
      <c r="C78" s="460">
        <v>474013.0</v>
      </c>
      <c r="D78" s="348"/>
      <c r="E78" s="348"/>
      <c r="F78" s="348"/>
      <c r="G78" s="348"/>
      <c r="H78" s="348"/>
      <c r="I78" s="1125"/>
      <c r="J78" s="348"/>
      <c r="K78" s="348"/>
      <c r="L78" s="1126"/>
      <c r="M78" s="348"/>
      <c r="N78" s="1127"/>
      <c r="O78" s="348"/>
      <c r="P78" s="1125"/>
      <c r="Q78" s="348"/>
      <c r="R78" s="1128"/>
      <c r="S78" s="348"/>
      <c r="T78" s="1129"/>
      <c r="U78" s="1129"/>
      <c r="V78" s="1130"/>
      <c r="W78" s="17"/>
      <c r="X78" s="17"/>
      <c r="Y78" s="17"/>
    </row>
    <row r="79">
      <c r="A79" s="17"/>
      <c r="B79" s="1124"/>
      <c r="C79" s="460">
        <v>474014.0</v>
      </c>
      <c r="D79" s="348"/>
      <c r="E79" s="348"/>
      <c r="F79" s="348"/>
      <c r="G79" s="348"/>
      <c r="H79" s="348"/>
      <c r="I79" s="1125"/>
      <c r="J79" s="348"/>
      <c r="K79" s="348"/>
      <c r="L79" s="1126"/>
      <c r="M79" s="348"/>
      <c r="N79" s="1127"/>
      <c r="O79" s="348"/>
      <c r="P79" s="1125"/>
      <c r="Q79" s="348"/>
      <c r="R79" s="1128"/>
      <c r="S79" s="348"/>
      <c r="T79" s="1129"/>
      <c r="U79" s="1129"/>
      <c r="V79" s="1130"/>
      <c r="W79" s="17"/>
      <c r="X79" s="17"/>
      <c r="Y79" s="17"/>
    </row>
    <row r="80">
      <c r="A80" s="267"/>
      <c r="B80" s="1117">
        <v>15583.0</v>
      </c>
      <c r="C80" s="383">
        <v>474015.0</v>
      </c>
      <c r="D80" s="385" t="s">
        <v>6144</v>
      </c>
      <c r="E80" s="386"/>
      <c r="F80" s="386"/>
      <c r="G80" s="386"/>
      <c r="H80" s="385" t="s">
        <v>6145</v>
      </c>
      <c r="I80" s="383">
        <v>8.0</v>
      </c>
      <c r="J80" s="385" t="s">
        <v>4232</v>
      </c>
      <c r="K80" s="385" t="s">
        <v>2648</v>
      </c>
      <c r="L80" s="1119">
        <v>3861.45</v>
      </c>
      <c r="M80" s="1120">
        <v>45755.0</v>
      </c>
      <c r="N80" s="888" t="s">
        <v>6146</v>
      </c>
      <c r="O80" s="385" t="s">
        <v>3737</v>
      </c>
      <c r="P80" s="383" t="s">
        <v>2965</v>
      </c>
      <c r="Q80" s="1120">
        <v>45755.0</v>
      </c>
      <c r="R80" s="1121">
        <v>0.0</v>
      </c>
      <c r="S80" s="385" t="s">
        <v>6147</v>
      </c>
      <c r="T80" s="1122" t="s">
        <v>3694</v>
      </c>
      <c r="U80" s="1122" t="s">
        <v>5539</v>
      </c>
      <c r="V80" s="1123" t="s">
        <v>6148</v>
      </c>
      <c r="W80" s="267"/>
      <c r="X80" s="267"/>
      <c r="Y80" s="267"/>
    </row>
    <row r="81">
      <c r="A81" s="17"/>
      <c r="B81" s="1124"/>
      <c r="C81" s="460">
        <v>474016.0</v>
      </c>
      <c r="D81" s="348"/>
      <c r="E81" s="348"/>
      <c r="F81" s="348"/>
      <c r="G81" s="348"/>
      <c r="H81" s="348"/>
      <c r="I81" s="1125"/>
      <c r="J81" s="348"/>
      <c r="K81" s="348"/>
      <c r="L81" s="1126"/>
      <c r="M81" s="348"/>
      <c r="N81" s="1127"/>
      <c r="O81" s="348"/>
      <c r="P81" s="1125"/>
      <c r="Q81" s="348"/>
      <c r="R81" s="1128"/>
      <c r="S81" s="348"/>
      <c r="T81" s="1129"/>
      <c r="U81" s="1129"/>
      <c r="V81" s="442" t="s">
        <v>1514</v>
      </c>
      <c r="W81" s="17"/>
      <c r="X81" s="17"/>
      <c r="Y81" s="17"/>
    </row>
    <row r="82">
      <c r="A82" s="17"/>
      <c r="B82" s="1124"/>
      <c r="C82" s="460">
        <v>474017.0</v>
      </c>
      <c r="D82" s="348"/>
      <c r="E82" s="348"/>
      <c r="F82" s="348"/>
      <c r="G82" s="348"/>
      <c r="H82" s="348"/>
      <c r="I82" s="1125"/>
      <c r="J82" s="348"/>
      <c r="K82" s="348"/>
      <c r="L82" s="1126"/>
      <c r="M82" s="348"/>
      <c r="N82" s="1127"/>
      <c r="O82" s="348"/>
      <c r="P82" s="1125"/>
      <c r="Q82" s="348"/>
      <c r="R82" s="1128"/>
      <c r="S82" s="348"/>
      <c r="T82" s="1129"/>
      <c r="U82" s="1129"/>
      <c r="V82" s="1130"/>
      <c r="W82" s="17"/>
      <c r="X82" s="17"/>
      <c r="Y82" s="17"/>
    </row>
    <row r="83">
      <c r="A83" s="267"/>
      <c r="B83" s="1117">
        <v>15028.0</v>
      </c>
      <c r="C83" s="383">
        <v>474018.0</v>
      </c>
      <c r="D83" s="385" t="s">
        <v>6149</v>
      </c>
      <c r="E83" s="385" t="s">
        <v>6150</v>
      </c>
      <c r="F83" s="385" t="s">
        <v>2968</v>
      </c>
      <c r="G83" s="386"/>
      <c r="H83" s="385" t="s">
        <v>6151</v>
      </c>
      <c r="I83" s="383">
        <v>14.0</v>
      </c>
      <c r="J83" s="385" t="s">
        <v>6152</v>
      </c>
      <c r="K83" s="387" t="s">
        <v>2293</v>
      </c>
      <c r="L83" s="388">
        <f>7722.89+749.55</f>
        <v>8472.44</v>
      </c>
      <c r="M83" s="1132">
        <v>45755.0</v>
      </c>
      <c r="N83" s="888" t="s">
        <v>6153</v>
      </c>
      <c r="O83" s="385" t="s">
        <v>4815</v>
      </c>
      <c r="P83" s="383" t="s">
        <v>2969</v>
      </c>
      <c r="Q83" s="1132">
        <v>45755.0</v>
      </c>
      <c r="R83" s="1121">
        <v>0.0</v>
      </c>
      <c r="S83" s="385" t="s">
        <v>6154</v>
      </c>
      <c r="T83" s="1122" t="s">
        <v>4709</v>
      </c>
      <c r="U83" s="1122" t="s">
        <v>3940</v>
      </c>
      <c r="V83" s="1130"/>
      <c r="W83" s="267"/>
      <c r="X83" s="267"/>
      <c r="Y83" s="267"/>
    </row>
    <row r="84">
      <c r="A84" s="267"/>
      <c r="B84" s="1117" t="s">
        <v>2970</v>
      </c>
      <c r="C84" s="383">
        <v>474019.0</v>
      </c>
      <c r="D84" s="385" t="s">
        <v>2971</v>
      </c>
      <c r="E84" s="385" t="s">
        <v>1431</v>
      </c>
      <c r="F84" s="385" t="s">
        <v>587</v>
      </c>
      <c r="G84" s="386"/>
      <c r="H84" s="385" t="s">
        <v>6155</v>
      </c>
      <c r="I84" s="383">
        <v>80.0</v>
      </c>
      <c r="J84" s="385" t="s">
        <v>3950</v>
      </c>
      <c r="K84" s="385" t="s">
        <v>1394</v>
      </c>
      <c r="L84" s="1119">
        <v>749.55</v>
      </c>
      <c r="M84" s="1132">
        <v>45755.0</v>
      </c>
      <c r="N84" s="888" t="s">
        <v>6156</v>
      </c>
      <c r="O84" s="385" t="s">
        <v>3532</v>
      </c>
      <c r="P84" s="383" t="s">
        <v>2972</v>
      </c>
      <c r="Q84" s="1132">
        <v>45755.0</v>
      </c>
      <c r="R84" s="1121">
        <v>0.0</v>
      </c>
      <c r="S84" s="385" t="s">
        <v>6157</v>
      </c>
      <c r="T84" s="1122" t="s">
        <v>3512</v>
      </c>
      <c r="U84" s="1122" t="s">
        <v>3512</v>
      </c>
      <c r="V84" s="1130"/>
      <c r="W84" s="267"/>
      <c r="X84" s="267"/>
      <c r="Y84" s="267"/>
    </row>
    <row r="85">
      <c r="A85" s="267"/>
      <c r="B85" s="1117">
        <v>17391.0</v>
      </c>
      <c r="C85" s="383">
        <v>474020.0</v>
      </c>
      <c r="D85" s="385" t="s">
        <v>2973</v>
      </c>
      <c r="E85" s="385" t="s">
        <v>2974</v>
      </c>
      <c r="F85" s="385" t="s">
        <v>2975</v>
      </c>
      <c r="G85" s="386"/>
      <c r="H85" s="385" t="s">
        <v>6158</v>
      </c>
      <c r="I85" s="383" t="s">
        <v>6159</v>
      </c>
      <c r="J85" s="385" t="s">
        <v>5156</v>
      </c>
      <c r="K85" s="385" t="s">
        <v>1958</v>
      </c>
      <c r="L85" s="1119">
        <v>12242.18</v>
      </c>
      <c r="M85" s="1132">
        <v>45390.0</v>
      </c>
      <c r="N85" s="888" t="s">
        <v>6160</v>
      </c>
      <c r="O85" s="261" t="s">
        <v>4404</v>
      </c>
      <c r="P85" s="383" t="s">
        <v>2977</v>
      </c>
      <c r="Q85" s="1132">
        <v>45755.0</v>
      </c>
      <c r="R85" s="1121">
        <v>0.0</v>
      </c>
      <c r="S85" s="385" t="s">
        <v>6161</v>
      </c>
      <c r="T85" s="1122" t="s">
        <v>3694</v>
      </c>
      <c r="U85" s="1122" t="s">
        <v>3940</v>
      </c>
      <c r="V85" s="1130"/>
      <c r="W85" s="267"/>
      <c r="X85" s="267"/>
      <c r="Y85" s="267"/>
    </row>
    <row r="86">
      <c r="A86" s="267"/>
      <c r="B86" s="1117">
        <v>14533.0</v>
      </c>
      <c r="C86" s="383">
        <v>474021.0</v>
      </c>
      <c r="D86" s="385" t="s">
        <v>6162</v>
      </c>
      <c r="E86" s="385" t="s">
        <v>2381</v>
      </c>
      <c r="F86" s="385" t="s">
        <v>2979</v>
      </c>
      <c r="G86" s="386"/>
      <c r="H86" s="385" t="s">
        <v>6163</v>
      </c>
      <c r="I86" s="383">
        <v>90.0</v>
      </c>
      <c r="J86" s="385" t="s">
        <v>6164</v>
      </c>
      <c r="K86" s="385" t="s">
        <v>1394</v>
      </c>
      <c r="L86" s="1119">
        <v>749.55</v>
      </c>
      <c r="M86" s="1132">
        <v>45755.0</v>
      </c>
      <c r="N86" s="888" t="s">
        <v>6165</v>
      </c>
      <c r="O86" s="385" t="s">
        <v>3532</v>
      </c>
      <c r="P86" s="383" t="s">
        <v>2980</v>
      </c>
      <c r="Q86" s="1132">
        <v>45755.0</v>
      </c>
      <c r="R86" s="1121">
        <v>0.0</v>
      </c>
      <c r="S86" s="385" t="s">
        <v>6166</v>
      </c>
      <c r="T86" s="1122" t="s">
        <v>3512</v>
      </c>
      <c r="U86" s="1122" t="s">
        <v>3512</v>
      </c>
      <c r="V86" s="1130"/>
      <c r="W86" s="267"/>
      <c r="X86" s="267"/>
      <c r="Y86" s="267"/>
    </row>
    <row r="87">
      <c r="A87" s="17"/>
      <c r="B87" s="1124"/>
      <c r="C87" s="460">
        <v>474022.0</v>
      </c>
      <c r="D87" s="348"/>
      <c r="E87" s="348"/>
      <c r="F87" s="348"/>
      <c r="G87" s="348"/>
      <c r="H87" s="348"/>
      <c r="I87" s="1125"/>
      <c r="J87" s="348"/>
      <c r="K87" s="348"/>
      <c r="L87" s="1126"/>
      <c r="M87" s="348"/>
      <c r="N87" s="1127"/>
      <c r="O87" s="348"/>
      <c r="P87" s="1125"/>
      <c r="Q87" s="348"/>
      <c r="R87" s="1128"/>
      <c r="S87" s="348"/>
      <c r="T87" s="1129"/>
      <c r="U87" s="1129"/>
      <c r="V87" s="1130"/>
      <c r="W87" s="17"/>
      <c r="X87" s="17"/>
      <c r="Y87" s="17"/>
    </row>
    <row r="88">
      <c r="A88" s="17"/>
      <c r="B88" s="1124"/>
      <c r="C88" s="460">
        <v>474023.0</v>
      </c>
      <c r="D88" s="348"/>
      <c r="E88" s="348"/>
      <c r="F88" s="348"/>
      <c r="G88" s="348"/>
      <c r="H88" s="348"/>
      <c r="I88" s="1125"/>
      <c r="J88" s="348"/>
      <c r="K88" s="348"/>
      <c r="L88" s="1126"/>
      <c r="M88" s="348"/>
      <c r="N88" s="1127"/>
      <c r="O88" s="348"/>
      <c r="P88" s="1125"/>
      <c r="Q88" s="348"/>
      <c r="R88" s="1128"/>
      <c r="S88" s="348"/>
      <c r="T88" s="1129"/>
      <c r="U88" s="1129"/>
      <c r="V88" s="1130"/>
      <c r="W88" s="17"/>
      <c r="X88" s="17"/>
      <c r="Y88" s="17"/>
    </row>
    <row r="89">
      <c r="A89" s="267"/>
      <c r="B89" s="1117" t="s">
        <v>6167</v>
      </c>
      <c r="C89" s="383">
        <v>474024.0</v>
      </c>
      <c r="D89" s="385" t="s">
        <v>2982</v>
      </c>
      <c r="E89" s="385" t="s">
        <v>962</v>
      </c>
      <c r="F89" s="385" t="s">
        <v>2983</v>
      </c>
      <c r="G89" s="386"/>
      <c r="H89" s="385" t="s">
        <v>6168</v>
      </c>
      <c r="I89" s="383">
        <v>10.0</v>
      </c>
      <c r="J89" s="385" t="s">
        <v>6169</v>
      </c>
      <c r="K89" s="387" t="s">
        <v>1394</v>
      </c>
      <c r="L89" s="398">
        <v>749.55</v>
      </c>
      <c r="M89" s="1132">
        <v>45755.0</v>
      </c>
      <c r="N89" s="888" t="s">
        <v>6170</v>
      </c>
      <c r="O89" s="385" t="s">
        <v>3532</v>
      </c>
      <c r="P89" s="383" t="s">
        <v>2985</v>
      </c>
      <c r="Q89" s="1132">
        <v>45755.0</v>
      </c>
      <c r="R89" s="1121">
        <v>7.12</v>
      </c>
      <c r="S89" s="385" t="s">
        <v>6171</v>
      </c>
      <c r="T89" s="1122" t="s">
        <v>3512</v>
      </c>
      <c r="U89" s="1122" t="s">
        <v>3512</v>
      </c>
      <c r="V89" s="1130"/>
      <c r="W89" s="267"/>
      <c r="X89" s="267"/>
      <c r="Y89" s="267"/>
    </row>
    <row r="90">
      <c r="A90" s="17"/>
      <c r="B90" s="1124"/>
      <c r="C90" s="460">
        <v>474025.0</v>
      </c>
      <c r="D90" s="348"/>
      <c r="E90" s="348"/>
      <c r="F90" s="348"/>
      <c r="G90" s="348"/>
      <c r="H90" s="348"/>
      <c r="I90" s="1125"/>
      <c r="J90" s="348"/>
      <c r="K90" s="348"/>
      <c r="L90" s="1126"/>
      <c r="M90" s="348"/>
      <c r="N90" s="1127"/>
      <c r="O90" s="348"/>
      <c r="P90" s="1125"/>
      <c r="Q90" s="348"/>
      <c r="R90" s="1128"/>
      <c r="S90" s="348"/>
      <c r="T90" s="1129"/>
      <c r="U90" s="1129"/>
      <c r="V90" s="1130"/>
      <c r="W90" s="17"/>
      <c r="X90" s="17"/>
      <c r="Y90" s="17"/>
    </row>
    <row r="91">
      <c r="A91" s="17"/>
      <c r="B91" s="1124"/>
      <c r="C91" s="460">
        <v>474026.0</v>
      </c>
      <c r="D91" s="348"/>
      <c r="E91" s="348"/>
      <c r="F91" s="348"/>
      <c r="G91" s="348"/>
      <c r="H91" s="348"/>
      <c r="I91" s="1125"/>
      <c r="J91" s="348"/>
      <c r="K91" s="348"/>
      <c r="L91" s="1126"/>
      <c r="M91" s="348"/>
      <c r="N91" s="1127"/>
      <c r="O91" s="348"/>
      <c r="P91" s="1125"/>
      <c r="Q91" s="348"/>
      <c r="R91" s="1128"/>
      <c r="S91" s="348"/>
      <c r="T91" s="1129"/>
      <c r="U91" s="1129"/>
      <c r="V91" s="1130"/>
      <c r="W91" s="17"/>
      <c r="X91" s="17"/>
      <c r="Y91" s="17"/>
    </row>
    <row r="92">
      <c r="A92" s="17"/>
      <c r="B92" s="1124"/>
      <c r="C92" s="460">
        <v>474027.0</v>
      </c>
      <c r="D92" s="348"/>
      <c r="E92" s="348"/>
      <c r="F92" s="348"/>
      <c r="G92" s="348"/>
      <c r="H92" s="348"/>
      <c r="I92" s="1125"/>
      <c r="J92" s="348"/>
      <c r="K92" s="348"/>
      <c r="L92" s="1126"/>
      <c r="M92" s="348"/>
      <c r="N92" s="1127"/>
      <c r="O92" s="348"/>
      <c r="P92" s="1125"/>
      <c r="Q92" s="348"/>
      <c r="R92" s="1128"/>
      <c r="S92" s="348"/>
      <c r="T92" s="1129"/>
      <c r="U92" s="1129"/>
      <c r="V92" s="1130"/>
      <c r="W92" s="17"/>
      <c r="X92" s="17"/>
      <c r="Y92" s="17"/>
    </row>
    <row r="93">
      <c r="A93" s="267"/>
      <c r="B93" s="1117">
        <v>17547.0</v>
      </c>
      <c r="C93" s="383">
        <v>474028.0</v>
      </c>
      <c r="D93" s="385" t="s">
        <v>6172</v>
      </c>
      <c r="E93" s="385" t="s">
        <v>1436</v>
      </c>
      <c r="F93" s="385" t="s">
        <v>1330</v>
      </c>
      <c r="G93" s="386"/>
      <c r="H93" s="385" t="s">
        <v>6173</v>
      </c>
      <c r="I93" s="383">
        <v>5.0</v>
      </c>
      <c r="J93" s="385" t="s">
        <v>5018</v>
      </c>
      <c r="K93" s="385" t="s">
        <v>6174</v>
      </c>
      <c r="L93" s="1131">
        <f>749.55+209.27</f>
        <v>958.82</v>
      </c>
      <c r="M93" s="1132">
        <v>45755.0</v>
      </c>
      <c r="N93" s="888" t="s">
        <v>6175</v>
      </c>
      <c r="O93" s="385" t="s">
        <v>5307</v>
      </c>
      <c r="P93" s="383" t="s">
        <v>2987</v>
      </c>
      <c r="Q93" s="1132">
        <v>45755.0</v>
      </c>
      <c r="R93" s="1121">
        <v>0.0</v>
      </c>
      <c r="S93" s="385" t="s">
        <v>6176</v>
      </c>
      <c r="T93" s="1122" t="s">
        <v>3512</v>
      </c>
      <c r="U93" s="1122" t="s">
        <v>3512</v>
      </c>
      <c r="V93" s="1130"/>
      <c r="W93" s="267"/>
      <c r="X93" s="267"/>
      <c r="Y93" s="267"/>
    </row>
    <row r="94">
      <c r="A94" s="267"/>
      <c r="B94" s="1117">
        <v>17194.0</v>
      </c>
      <c r="C94" s="383">
        <v>474029.0</v>
      </c>
      <c r="D94" s="385" t="s">
        <v>2662</v>
      </c>
      <c r="E94" s="385" t="s">
        <v>828</v>
      </c>
      <c r="F94" s="385" t="s">
        <v>587</v>
      </c>
      <c r="G94" s="386"/>
      <c r="H94" s="385" t="s">
        <v>6177</v>
      </c>
      <c r="I94" s="383">
        <v>100.0</v>
      </c>
      <c r="J94" s="385" t="s">
        <v>6178</v>
      </c>
      <c r="K94" s="385" t="s">
        <v>1394</v>
      </c>
      <c r="L94" s="1119">
        <v>749.55</v>
      </c>
      <c r="M94" s="1132">
        <v>45755.0</v>
      </c>
      <c r="N94" s="888" t="s">
        <v>6179</v>
      </c>
      <c r="O94" s="385" t="s">
        <v>3532</v>
      </c>
      <c r="P94" s="383" t="s">
        <v>2988</v>
      </c>
      <c r="Q94" s="1132">
        <v>45873.0</v>
      </c>
      <c r="R94" s="1121">
        <v>0.0</v>
      </c>
      <c r="S94" s="385" t="s">
        <v>6180</v>
      </c>
      <c r="T94" s="1122" t="s">
        <v>3512</v>
      </c>
      <c r="U94" s="1122" t="s">
        <v>3512</v>
      </c>
      <c r="V94" s="1130"/>
      <c r="W94" s="267"/>
      <c r="X94" s="267"/>
      <c r="Y94" s="267"/>
    </row>
    <row r="95">
      <c r="A95" s="267"/>
      <c r="B95" s="1117">
        <v>17195.0</v>
      </c>
      <c r="C95" s="383">
        <v>474030.0</v>
      </c>
      <c r="D95" s="385" t="s">
        <v>2662</v>
      </c>
      <c r="E95" s="385" t="s">
        <v>828</v>
      </c>
      <c r="F95" s="385" t="s">
        <v>587</v>
      </c>
      <c r="G95" s="386"/>
      <c r="H95" s="385" t="s">
        <v>6181</v>
      </c>
      <c r="I95" s="383">
        <v>20.0</v>
      </c>
      <c r="J95" s="385" t="s">
        <v>3722</v>
      </c>
      <c r="K95" s="387" t="s">
        <v>1394</v>
      </c>
      <c r="L95" s="1119">
        <v>749.55</v>
      </c>
      <c r="M95" s="1132">
        <v>45755.0</v>
      </c>
      <c r="N95" s="888" t="s">
        <v>6182</v>
      </c>
      <c r="O95" s="385" t="s">
        <v>3532</v>
      </c>
      <c r="P95" s="383" t="s">
        <v>6183</v>
      </c>
      <c r="Q95" s="1132">
        <v>45755.0</v>
      </c>
      <c r="R95" s="1121">
        <v>0.0</v>
      </c>
      <c r="S95" s="385" t="s">
        <v>6184</v>
      </c>
      <c r="T95" s="1122" t="s">
        <v>3512</v>
      </c>
      <c r="U95" s="1122" t="s">
        <v>3512</v>
      </c>
      <c r="V95" s="1130"/>
      <c r="W95" s="267"/>
      <c r="X95" s="267"/>
      <c r="Y95" s="267"/>
    </row>
    <row r="96">
      <c r="A96" s="17"/>
      <c r="B96" s="1124"/>
      <c r="C96" s="460">
        <v>474031.0</v>
      </c>
      <c r="D96" s="348"/>
      <c r="E96" s="348"/>
      <c r="F96" s="348"/>
      <c r="G96" s="348"/>
      <c r="H96" s="348"/>
      <c r="I96" s="1125"/>
      <c r="J96" s="348"/>
      <c r="K96" s="348"/>
      <c r="L96" s="1126"/>
      <c r="M96" s="348"/>
      <c r="N96" s="1127"/>
      <c r="O96" s="348"/>
      <c r="P96" s="1125"/>
      <c r="Q96" s="348"/>
      <c r="R96" s="1128"/>
      <c r="S96" s="348"/>
      <c r="T96" s="1129"/>
      <c r="U96" s="1129"/>
      <c r="V96" s="1130"/>
      <c r="W96" s="17"/>
      <c r="X96" s="17"/>
      <c r="Y96" s="17"/>
    </row>
    <row r="97">
      <c r="A97" s="267"/>
      <c r="B97" s="1117">
        <v>16730.0</v>
      </c>
      <c r="C97" s="383">
        <v>474032.0</v>
      </c>
      <c r="D97" s="385" t="s">
        <v>6185</v>
      </c>
      <c r="E97" s="385" t="s">
        <v>230</v>
      </c>
      <c r="F97" s="385" t="s">
        <v>1005</v>
      </c>
      <c r="G97" s="386"/>
      <c r="H97" s="385" t="s">
        <v>6029</v>
      </c>
      <c r="I97" s="383">
        <v>140.0</v>
      </c>
      <c r="J97" s="385" t="s">
        <v>6186</v>
      </c>
      <c r="K97" s="385" t="s">
        <v>1394</v>
      </c>
      <c r="L97" s="1119">
        <v>749.55</v>
      </c>
      <c r="M97" s="1132">
        <v>45755.0</v>
      </c>
      <c r="N97" s="888" t="s">
        <v>6187</v>
      </c>
      <c r="O97" s="385" t="s">
        <v>3532</v>
      </c>
      <c r="P97" s="383" t="s">
        <v>2991</v>
      </c>
      <c r="Q97" s="1132">
        <v>45755.0</v>
      </c>
      <c r="R97" s="1121">
        <v>0.0</v>
      </c>
      <c r="S97" s="385" t="s">
        <v>6188</v>
      </c>
      <c r="T97" s="1122" t="s">
        <v>3512</v>
      </c>
      <c r="U97" s="1122" t="s">
        <v>3512</v>
      </c>
      <c r="V97" s="1130"/>
      <c r="W97" s="267"/>
      <c r="X97" s="267"/>
      <c r="Y97" s="267"/>
    </row>
    <row r="98">
      <c r="A98" s="267"/>
      <c r="B98" s="1117">
        <v>16470.0</v>
      </c>
      <c r="C98" s="383">
        <v>474033.0</v>
      </c>
      <c r="D98" s="385" t="s">
        <v>2992</v>
      </c>
      <c r="E98" s="385" t="s">
        <v>105</v>
      </c>
      <c r="F98" s="385" t="s">
        <v>962</v>
      </c>
      <c r="G98" s="386"/>
      <c r="H98" s="385" t="s">
        <v>6189</v>
      </c>
      <c r="I98" s="383">
        <v>37.0</v>
      </c>
      <c r="J98" s="385" t="s">
        <v>6190</v>
      </c>
      <c r="K98" s="385" t="s">
        <v>1394</v>
      </c>
      <c r="L98" s="1119">
        <v>749.55</v>
      </c>
      <c r="M98" s="1132">
        <v>45755.0</v>
      </c>
      <c r="N98" s="888" t="s">
        <v>6191</v>
      </c>
      <c r="O98" s="385" t="s">
        <v>3532</v>
      </c>
      <c r="P98" s="383" t="s">
        <v>2994</v>
      </c>
      <c r="Q98" s="1132">
        <v>45755.0</v>
      </c>
      <c r="R98" s="1121">
        <v>0.0</v>
      </c>
      <c r="S98" s="385" t="s">
        <v>6192</v>
      </c>
      <c r="T98" s="1122" t="s">
        <v>3512</v>
      </c>
      <c r="U98" s="1122" t="s">
        <v>3512</v>
      </c>
      <c r="V98" s="1130"/>
      <c r="W98" s="267"/>
      <c r="X98" s="267"/>
      <c r="Y98" s="267"/>
    </row>
    <row r="99">
      <c r="A99" s="17"/>
      <c r="B99" s="1124"/>
      <c r="C99" s="460">
        <v>474034.0</v>
      </c>
      <c r="D99" s="348"/>
      <c r="E99" s="348"/>
      <c r="F99" s="348"/>
      <c r="G99" s="348"/>
      <c r="H99" s="348"/>
      <c r="I99" s="1125"/>
      <c r="J99" s="348"/>
      <c r="K99" s="348"/>
      <c r="L99" s="1126"/>
      <c r="M99" s="348"/>
      <c r="N99" s="1127"/>
      <c r="O99" s="348"/>
      <c r="P99" s="1125"/>
      <c r="Q99" s="348"/>
      <c r="R99" s="1128"/>
      <c r="S99" s="348"/>
      <c r="T99" s="1129"/>
      <c r="U99" s="1129"/>
      <c r="V99" s="1130"/>
      <c r="W99" s="17"/>
      <c r="X99" s="17"/>
      <c r="Y99" s="17"/>
    </row>
    <row r="100">
      <c r="A100" s="267"/>
      <c r="B100" s="1117">
        <v>17523.0</v>
      </c>
      <c r="C100" s="383">
        <v>474035.0</v>
      </c>
      <c r="D100" s="385" t="s">
        <v>6193</v>
      </c>
      <c r="E100" s="385" t="s">
        <v>230</v>
      </c>
      <c r="F100" s="385" t="s">
        <v>2996</v>
      </c>
      <c r="G100" s="386"/>
      <c r="H100" s="385" t="s">
        <v>6194</v>
      </c>
      <c r="I100" s="383">
        <v>68.0</v>
      </c>
      <c r="J100" s="385" t="s">
        <v>6195</v>
      </c>
      <c r="K100" s="385" t="s">
        <v>1378</v>
      </c>
      <c r="L100" s="1119">
        <v>92.56</v>
      </c>
      <c r="M100" s="1132">
        <v>45756.0</v>
      </c>
      <c r="N100" s="888" t="s">
        <v>6196</v>
      </c>
      <c r="O100" s="385" t="s">
        <v>3535</v>
      </c>
      <c r="P100" s="383" t="s">
        <v>2997</v>
      </c>
      <c r="Q100" s="1132">
        <v>45756.0</v>
      </c>
      <c r="R100" s="1121">
        <v>0.0</v>
      </c>
      <c r="S100" s="385" t="s">
        <v>6197</v>
      </c>
      <c r="T100" s="1122" t="s">
        <v>3512</v>
      </c>
      <c r="U100" s="1122" t="s">
        <v>3512</v>
      </c>
      <c r="V100" s="1123" t="s">
        <v>6198</v>
      </c>
      <c r="W100" s="267"/>
      <c r="X100" s="267"/>
      <c r="Y100" s="267"/>
    </row>
    <row r="101">
      <c r="A101" s="267"/>
      <c r="B101" s="1117">
        <v>16771.0</v>
      </c>
      <c r="C101" s="383">
        <v>474036.0</v>
      </c>
      <c r="D101" s="385" t="s">
        <v>6199</v>
      </c>
      <c r="E101" s="386"/>
      <c r="F101" s="386"/>
      <c r="G101" s="386"/>
      <c r="H101" s="385" t="s">
        <v>6200</v>
      </c>
      <c r="I101" s="383">
        <v>28.0</v>
      </c>
      <c r="J101" s="385" t="s">
        <v>4760</v>
      </c>
      <c r="K101" s="385" t="s">
        <v>2999</v>
      </c>
      <c r="L101" s="1131">
        <f>469.49*12</f>
        <v>5633.88</v>
      </c>
      <c r="M101" s="1132">
        <v>45756.0</v>
      </c>
      <c r="N101" s="888" t="s">
        <v>3706</v>
      </c>
      <c r="O101" s="385" t="s">
        <v>3699</v>
      </c>
      <c r="P101" s="383" t="s">
        <v>3000</v>
      </c>
      <c r="Q101" s="1132">
        <v>45757.0</v>
      </c>
      <c r="R101" s="1121">
        <v>0.0</v>
      </c>
      <c r="S101" s="385" t="s">
        <v>6201</v>
      </c>
      <c r="T101" s="1122" t="s">
        <v>3694</v>
      </c>
      <c r="U101" s="1122" t="s">
        <v>4218</v>
      </c>
      <c r="V101" s="1130"/>
      <c r="W101" s="267"/>
      <c r="X101" s="267"/>
      <c r="Y101" s="267"/>
    </row>
    <row r="102">
      <c r="A102" s="17"/>
      <c r="B102" s="1124"/>
      <c r="C102" s="460">
        <v>474037.0</v>
      </c>
      <c r="D102" s="348"/>
      <c r="E102" s="348"/>
      <c r="F102" s="348"/>
      <c r="G102" s="348"/>
      <c r="H102" s="348"/>
      <c r="I102" s="1125"/>
      <c r="J102" s="348"/>
      <c r="K102" s="348"/>
      <c r="L102" s="1126"/>
      <c r="M102" s="348"/>
      <c r="N102" s="1127"/>
      <c r="O102" s="348"/>
      <c r="P102" s="1125"/>
      <c r="Q102" s="348"/>
      <c r="R102" s="1128"/>
      <c r="S102" s="348"/>
      <c r="T102" s="1129"/>
      <c r="U102" s="1129"/>
      <c r="V102" s="1130"/>
      <c r="W102" s="17"/>
      <c r="X102" s="17"/>
      <c r="Y102" s="17"/>
    </row>
    <row r="103">
      <c r="A103" s="267"/>
      <c r="B103" s="1117" t="s">
        <v>3001</v>
      </c>
      <c r="C103" s="383">
        <v>474038.0</v>
      </c>
      <c r="D103" s="385" t="s">
        <v>983</v>
      </c>
      <c r="E103" s="385" t="s">
        <v>1156</v>
      </c>
      <c r="F103" s="385" t="s">
        <v>65</v>
      </c>
      <c r="G103" s="386"/>
      <c r="H103" s="386"/>
      <c r="I103" s="1118"/>
      <c r="J103" s="385" t="s">
        <v>6202</v>
      </c>
      <c r="K103" s="385" t="s">
        <v>3002</v>
      </c>
      <c r="L103" s="1119">
        <v>396.64</v>
      </c>
      <c r="M103" s="1132">
        <v>45756.0</v>
      </c>
      <c r="N103" s="888" t="s">
        <v>6203</v>
      </c>
      <c r="O103" s="385" t="s">
        <v>3510</v>
      </c>
      <c r="P103" s="383" t="s">
        <v>3003</v>
      </c>
      <c r="Q103" s="1132">
        <v>45756.0</v>
      </c>
      <c r="R103" s="1121">
        <v>0.0</v>
      </c>
      <c r="S103" s="385" t="s">
        <v>6204</v>
      </c>
      <c r="T103" s="1122" t="s">
        <v>3512</v>
      </c>
      <c r="U103" s="1122" t="s">
        <v>3512</v>
      </c>
      <c r="V103" s="1130"/>
      <c r="W103" s="267"/>
      <c r="X103" s="267"/>
      <c r="Y103" s="267"/>
    </row>
    <row r="104">
      <c r="A104" s="17"/>
      <c r="B104" s="1124"/>
      <c r="C104" s="460">
        <v>474039.0</v>
      </c>
      <c r="D104" s="348"/>
      <c r="E104" s="348"/>
      <c r="F104" s="348"/>
      <c r="G104" s="348"/>
      <c r="H104" s="348"/>
      <c r="I104" s="1125"/>
      <c r="J104" s="348"/>
      <c r="K104" s="348"/>
      <c r="L104" s="1126"/>
      <c r="M104" s="348"/>
      <c r="N104" s="1127"/>
      <c r="O104" s="348"/>
      <c r="P104" s="1125"/>
      <c r="Q104" s="348"/>
      <c r="R104" s="1128"/>
      <c r="S104" s="348"/>
      <c r="T104" s="1129"/>
      <c r="U104" s="1129"/>
      <c r="V104" s="1130"/>
      <c r="W104" s="17"/>
      <c r="X104" s="17"/>
      <c r="Y104" s="17"/>
    </row>
    <row r="105">
      <c r="A105" s="17"/>
      <c r="B105" s="1124"/>
      <c r="C105" s="460">
        <v>474040.0</v>
      </c>
      <c r="D105" s="348"/>
      <c r="E105" s="348"/>
      <c r="F105" s="348"/>
      <c r="G105" s="348"/>
      <c r="H105" s="348"/>
      <c r="I105" s="1125"/>
      <c r="J105" s="348"/>
      <c r="K105" s="348"/>
      <c r="L105" s="1126"/>
      <c r="M105" s="348"/>
      <c r="N105" s="1127"/>
      <c r="O105" s="348"/>
      <c r="P105" s="1125"/>
      <c r="Q105" s="348"/>
      <c r="R105" s="1128"/>
      <c r="S105" s="348"/>
      <c r="T105" s="1129"/>
      <c r="U105" s="1129"/>
      <c r="V105" s="1130"/>
      <c r="W105" s="17"/>
      <c r="X105" s="17"/>
      <c r="Y105" s="17"/>
    </row>
    <row r="106">
      <c r="A106" s="267"/>
      <c r="B106" s="1117">
        <v>16552.0</v>
      </c>
      <c r="C106" s="383">
        <v>474041.0</v>
      </c>
      <c r="D106" s="385" t="s">
        <v>3004</v>
      </c>
      <c r="E106" s="385" t="s">
        <v>3005</v>
      </c>
      <c r="F106" s="385" t="s">
        <v>242</v>
      </c>
      <c r="G106" s="386"/>
      <c r="H106" s="385" t="s">
        <v>6205</v>
      </c>
      <c r="I106" s="383">
        <v>2.0</v>
      </c>
      <c r="J106" s="385" t="s">
        <v>5468</v>
      </c>
      <c r="K106" s="387" t="s">
        <v>1394</v>
      </c>
      <c r="L106" s="1119">
        <v>749.55</v>
      </c>
      <c r="M106" s="1120">
        <v>45756.0</v>
      </c>
      <c r="N106" s="888" t="s">
        <v>6206</v>
      </c>
      <c r="O106" s="385" t="s">
        <v>3532</v>
      </c>
      <c r="P106" s="383" t="s">
        <v>3006</v>
      </c>
      <c r="Q106" s="1120">
        <v>45763.0</v>
      </c>
      <c r="R106" s="1121">
        <v>0.0</v>
      </c>
      <c r="S106" s="385" t="s">
        <v>6207</v>
      </c>
      <c r="T106" s="1122" t="s">
        <v>3512</v>
      </c>
      <c r="U106" s="1122" t="s">
        <v>3512</v>
      </c>
      <c r="V106" s="1123" t="s">
        <v>5774</v>
      </c>
      <c r="W106" s="267"/>
      <c r="X106" s="267"/>
      <c r="Y106" s="267"/>
    </row>
    <row r="107">
      <c r="A107" s="17"/>
      <c r="B107" s="1124"/>
      <c r="C107" s="460">
        <v>474042.0</v>
      </c>
      <c r="D107" s="348"/>
      <c r="E107" s="348"/>
      <c r="F107" s="348"/>
      <c r="G107" s="348"/>
      <c r="H107" s="348"/>
      <c r="I107" s="1125"/>
      <c r="J107" s="348"/>
      <c r="K107" s="348"/>
      <c r="L107" s="1126"/>
      <c r="M107" s="348"/>
      <c r="N107" s="1127"/>
      <c r="O107" s="348"/>
      <c r="P107" s="1125"/>
      <c r="Q107" s="348"/>
      <c r="R107" s="1128"/>
      <c r="S107" s="348"/>
      <c r="T107" s="1129"/>
      <c r="U107" s="1129"/>
      <c r="V107" s="1130"/>
      <c r="W107" s="17"/>
      <c r="X107" s="17"/>
      <c r="Y107" s="17"/>
    </row>
    <row r="108">
      <c r="A108" s="17"/>
      <c r="B108" s="1124"/>
      <c r="C108" s="460">
        <v>474043.0</v>
      </c>
      <c r="D108" s="348"/>
      <c r="E108" s="348"/>
      <c r="F108" s="348"/>
      <c r="G108" s="348"/>
      <c r="H108" s="348"/>
      <c r="I108" s="1125"/>
      <c r="J108" s="348"/>
      <c r="K108" s="348"/>
      <c r="L108" s="1126"/>
      <c r="M108" s="348"/>
      <c r="N108" s="1127"/>
      <c r="O108" s="348"/>
      <c r="P108" s="1125"/>
      <c r="Q108" s="348"/>
      <c r="R108" s="1128"/>
      <c r="S108" s="348"/>
      <c r="T108" s="1129"/>
      <c r="U108" s="1129"/>
      <c r="V108" s="1130"/>
      <c r="W108" s="17"/>
      <c r="X108" s="17"/>
      <c r="Y108" s="17"/>
    </row>
    <row r="109">
      <c r="A109" s="17"/>
      <c r="B109" s="1124"/>
      <c r="C109" s="460">
        <v>474044.0</v>
      </c>
      <c r="D109" s="348"/>
      <c r="E109" s="348"/>
      <c r="F109" s="348"/>
      <c r="G109" s="348"/>
      <c r="H109" s="348"/>
      <c r="I109" s="1125"/>
      <c r="J109" s="348"/>
      <c r="K109" s="348"/>
      <c r="L109" s="1126"/>
      <c r="M109" s="348"/>
      <c r="N109" s="1127"/>
      <c r="O109" s="348"/>
      <c r="P109" s="1125"/>
      <c r="Q109" s="348"/>
      <c r="R109" s="1128"/>
      <c r="S109" s="348"/>
      <c r="T109" s="1129"/>
      <c r="U109" s="1129"/>
      <c r="V109" s="1130"/>
      <c r="W109" s="17"/>
      <c r="X109" s="17"/>
      <c r="Y109" s="17"/>
    </row>
    <row r="110">
      <c r="A110" s="17"/>
      <c r="B110" s="1124"/>
      <c r="C110" s="460">
        <v>474045.0</v>
      </c>
      <c r="D110" s="348"/>
      <c r="E110" s="348"/>
      <c r="F110" s="348"/>
      <c r="G110" s="348"/>
      <c r="H110" s="348"/>
      <c r="I110" s="1125"/>
      <c r="J110" s="348"/>
      <c r="K110" s="348"/>
      <c r="L110" s="1126"/>
      <c r="M110" s="348"/>
      <c r="N110" s="1127"/>
      <c r="O110" s="348"/>
      <c r="P110" s="1125"/>
      <c r="Q110" s="348"/>
      <c r="R110" s="1128"/>
      <c r="S110" s="348"/>
      <c r="T110" s="1129"/>
      <c r="U110" s="1129"/>
      <c r="V110" s="1130"/>
      <c r="W110" s="17"/>
      <c r="X110" s="17"/>
      <c r="Y110" s="17"/>
    </row>
    <row r="111">
      <c r="A111" s="17"/>
      <c r="B111" s="1124"/>
      <c r="C111" s="460">
        <v>474046.0</v>
      </c>
      <c r="D111" s="348"/>
      <c r="E111" s="348"/>
      <c r="F111" s="348"/>
      <c r="G111" s="348"/>
      <c r="H111" s="348"/>
      <c r="I111" s="1125"/>
      <c r="J111" s="348"/>
      <c r="K111" s="348"/>
      <c r="L111" s="1126"/>
      <c r="M111" s="348"/>
      <c r="N111" s="1127"/>
      <c r="O111" s="348"/>
      <c r="P111" s="1125"/>
      <c r="Q111" s="348"/>
      <c r="R111" s="1128"/>
      <c r="S111" s="348"/>
      <c r="T111" s="1129"/>
      <c r="U111" s="1129"/>
      <c r="V111" s="1130"/>
      <c r="W111" s="17"/>
      <c r="X111" s="17"/>
      <c r="Y111" s="17"/>
    </row>
    <row r="112">
      <c r="A112" s="17"/>
      <c r="B112" s="1124"/>
      <c r="C112" s="460">
        <v>474047.0</v>
      </c>
      <c r="D112" s="348"/>
      <c r="E112" s="348"/>
      <c r="F112" s="348"/>
      <c r="G112" s="348"/>
      <c r="H112" s="348"/>
      <c r="I112" s="1125"/>
      <c r="J112" s="348"/>
      <c r="K112" s="348"/>
      <c r="L112" s="1126"/>
      <c r="M112" s="348"/>
      <c r="N112" s="1127"/>
      <c r="O112" s="348"/>
      <c r="P112" s="1125"/>
      <c r="Q112" s="348"/>
      <c r="R112" s="1128"/>
      <c r="S112" s="348"/>
      <c r="T112" s="1129"/>
      <c r="U112" s="1129"/>
      <c r="V112" s="1130"/>
      <c r="W112" s="17"/>
      <c r="X112" s="17"/>
      <c r="Y112" s="17"/>
    </row>
    <row r="113">
      <c r="A113" s="17"/>
      <c r="B113" s="1124"/>
      <c r="C113" s="460">
        <v>474048.0</v>
      </c>
      <c r="D113" s="348"/>
      <c r="E113" s="348"/>
      <c r="F113" s="348"/>
      <c r="G113" s="348"/>
      <c r="H113" s="348"/>
      <c r="I113" s="1125"/>
      <c r="J113" s="348"/>
      <c r="K113" s="348"/>
      <c r="L113" s="1126"/>
      <c r="M113" s="348"/>
      <c r="N113" s="1127"/>
      <c r="O113" s="348"/>
      <c r="P113" s="1125"/>
      <c r="Q113" s="348"/>
      <c r="R113" s="1128"/>
      <c r="S113" s="348"/>
      <c r="T113" s="1129"/>
      <c r="U113" s="1129"/>
      <c r="V113" s="1130"/>
      <c r="W113" s="17"/>
      <c r="X113" s="17"/>
      <c r="Y113" s="17"/>
    </row>
    <row r="114">
      <c r="A114" s="267"/>
      <c r="B114" s="1117" t="s">
        <v>3010</v>
      </c>
      <c r="C114" s="383">
        <v>474049.0</v>
      </c>
      <c r="D114" s="385" t="s">
        <v>3011</v>
      </c>
      <c r="E114" s="385" t="s">
        <v>6208</v>
      </c>
      <c r="F114" s="385" t="s">
        <v>587</v>
      </c>
      <c r="G114" s="386"/>
      <c r="H114" s="386"/>
      <c r="I114" s="1118"/>
      <c r="J114" s="385" t="s">
        <v>6209</v>
      </c>
      <c r="K114" s="385" t="s">
        <v>1362</v>
      </c>
      <c r="L114" s="1131">
        <f>396.64*2</f>
        <v>793.28</v>
      </c>
      <c r="M114" s="1132">
        <v>45756.0</v>
      </c>
      <c r="N114" s="888" t="s">
        <v>6210</v>
      </c>
      <c r="O114" s="385" t="s">
        <v>3510</v>
      </c>
      <c r="P114" s="383" t="s">
        <v>3013</v>
      </c>
      <c r="Q114" s="1132">
        <v>45756.0</v>
      </c>
      <c r="R114" s="1121">
        <v>0.0</v>
      </c>
      <c r="S114" s="385" t="s">
        <v>6211</v>
      </c>
      <c r="T114" s="1122" t="s">
        <v>3512</v>
      </c>
      <c r="U114" s="1122" t="s">
        <v>3512</v>
      </c>
      <c r="V114" s="1130"/>
      <c r="W114" s="267"/>
      <c r="X114" s="267"/>
      <c r="Y114" s="267"/>
    </row>
    <row r="115">
      <c r="A115" s="267"/>
      <c r="B115" s="1117" t="s">
        <v>3014</v>
      </c>
      <c r="C115" s="383">
        <v>474050.0</v>
      </c>
      <c r="D115" s="385" t="s">
        <v>6212</v>
      </c>
      <c r="E115" s="385" t="s">
        <v>1746</v>
      </c>
      <c r="F115" s="385" t="s">
        <v>150</v>
      </c>
      <c r="G115" s="386"/>
      <c r="H115" s="386"/>
      <c r="I115" s="1118"/>
      <c r="J115" s="385" t="s">
        <v>6213</v>
      </c>
      <c r="K115" s="385" t="s">
        <v>1349</v>
      </c>
      <c r="L115" s="1119">
        <v>396.64</v>
      </c>
      <c r="M115" s="1132">
        <v>45756.0</v>
      </c>
      <c r="N115" s="888" t="s">
        <v>6214</v>
      </c>
      <c r="O115" s="385" t="s">
        <v>3510</v>
      </c>
      <c r="P115" s="383" t="s">
        <v>3016</v>
      </c>
      <c r="Q115" s="1132">
        <v>45756.0</v>
      </c>
      <c r="R115" s="1121">
        <v>0.0</v>
      </c>
      <c r="S115" s="385" t="s">
        <v>6215</v>
      </c>
      <c r="T115" s="1122" t="s">
        <v>3512</v>
      </c>
      <c r="U115" s="1122" t="s">
        <v>3512</v>
      </c>
      <c r="V115" s="1130"/>
      <c r="W115" s="267"/>
      <c r="X115" s="267"/>
      <c r="Y115" s="267"/>
    </row>
    <row r="116">
      <c r="A116" s="267"/>
      <c r="B116" s="1117">
        <v>16313.0</v>
      </c>
      <c r="C116" s="383">
        <v>474051.0</v>
      </c>
      <c r="D116" s="386"/>
      <c r="E116" s="386"/>
      <c r="F116" s="386"/>
      <c r="G116" s="385" t="s">
        <v>6216</v>
      </c>
      <c r="H116" s="385" t="s">
        <v>6217</v>
      </c>
      <c r="I116" s="1118"/>
      <c r="J116" s="385" t="s">
        <v>5626</v>
      </c>
      <c r="K116" s="385" t="s">
        <v>6218</v>
      </c>
      <c r="L116" s="1119">
        <v>2217.29</v>
      </c>
      <c r="M116" s="1132">
        <v>45756.0</v>
      </c>
      <c r="N116" s="888" t="s">
        <v>6219</v>
      </c>
      <c r="O116" s="261" t="s">
        <v>6220</v>
      </c>
      <c r="P116" s="383" t="s">
        <v>3019</v>
      </c>
      <c r="Q116" s="1132">
        <v>45756.0</v>
      </c>
      <c r="R116" s="1121">
        <v>0.0</v>
      </c>
      <c r="S116" s="385" t="s">
        <v>6221</v>
      </c>
      <c r="T116" s="1122" t="s">
        <v>3694</v>
      </c>
      <c r="U116" s="1122" t="s">
        <v>4033</v>
      </c>
      <c r="V116" s="1130"/>
      <c r="W116" s="267"/>
      <c r="X116" s="267"/>
      <c r="Y116" s="267"/>
    </row>
    <row r="117">
      <c r="A117" s="267"/>
      <c r="B117" s="1117">
        <v>17392.0</v>
      </c>
      <c r="C117" s="383">
        <v>474052.0</v>
      </c>
      <c r="D117" s="385" t="s">
        <v>6222</v>
      </c>
      <c r="E117" s="386"/>
      <c r="F117" s="386"/>
      <c r="G117" s="386"/>
      <c r="H117" s="385" t="s">
        <v>4399</v>
      </c>
      <c r="I117" s="383" t="s">
        <v>6223</v>
      </c>
      <c r="J117" s="385" t="s">
        <v>6224</v>
      </c>
      <c r="K117" s="387" t="s">
        <v>1394</v>
      </c>
      <c r="L117" s="398">
        <v>749.55</v>
      </c>
      <c r="M117" s="1132">
        <v>45756.0</v>
      </c>
      <c r="N117" s="888" t="s">
        <v>6225</v>
      </c>
      <c r="O117" s="385" t="s">
        <v>3532</v>
      </c>
      <c r="P117" s="383" t="s">
        <v>3021</v>
      </c>
      <c r="Q117" s="1132">
        <v>45756.0</v>
      </c>
      <c r="R117" s="1121">
        <v>0.0</v>
      </c>
      <c r="S117" s="385" t="s">
        <v>6226</v>
      </c>
      <c r="T117" s="1122" t="s">
        <v>3512</v>
      </c>
      <c r="U117" s="1122" t="s">
        <v>3512</v>
      </c>
      <c r="V117" s="1130"/>
      <c r="W117" s="267"/>
      <c r="X117" s="267"/>
      <c r="Y117" s="267"/>
    </row>
    <row r="118">
      <c r="A118" s="17"/>
      <c r="B118" s="1124"/>
      <c r="C118" s="354">
        <v>474053.0</v>
      </c>
      <c r="D118" s="469" t="s">
        <v>68</v>
      </c>
      <c r="E118" s="444"/>
      <c r="F118" s="444"/>
      <c r="G118" s="444"/>
      <c r="H118" s="348"/>
      <c r="I118" s="1125"/>
      <c r="J118" s="348"/>
      <c r="K118" s="445" t="s">
        <v>68</v>
      </c>
      <c r="L118" s="446">
        <v>0.0</v>
      </c>
      <c r="M118" s="442" t="s">
        <v>69</v>
      </c>
      <c r="N118" s="1127"/>
      <c r="O118" s="348"/>
      <c r="P118" s="1125"/>
      <c r="Q118" s="348"/>
      <c r="R118" s="1128"/>
      <c r="S118" s="348"/>
      <c r="T118" s="1129"/>
      <c r="U118" s="1129"/>
      <c r="V118" s="1130"/>
      <c r="W118" s="17"/>
      <c r="X118" s="17"/>
      <c r="Y118" s="17"/>
    </row>
    <row r="119">
      <c r="A119" s="267"/>
      <c r="B119" s="1117">
        <v>16757.0</v>
      </c>
      <c r="C119" s="383">
        <v>474054.0</v>
      </c>
      <c r="D119" s="385" t="s">
        <v>3022</v>
      </c>
      <c r="E119" s="385" t="s">
        <v>237</v>
      </c>
      <c r="F119" s="385" t="s">
        <v>174</v>
      </c>
      <c r="G119" s="386"/>
      <c r="H119" s="385" t="s">
        <v>6227</v>
      </c>
      <c r="I119" s="383">
        <v>57.0</v>
      </c>
      <c r="J119" s="385" t="s">
        <v>6228</v>
      </c>
      <c r="K119" s="387" t="s">
        <v>1962</v>
      </c>
      <c r="L119" s="388">
        <f>1930.72+857.19</f>
        <v>2787.91</v>
      </c>
      <c r="M119" s="384">
        <v>45756.0</v>
      </c>
      <c r="N119" s="888" t="s">
        <v>6229</v>
      </c>
      <c r="O119" s="385" t="s">
        <v>4725</v>
      </c>
      <c r="P119" s="383" t="s">
        <v>3023</v>
      </c>
      <c r="Q119" s="1132">
        <v>45768.0</v>
      </c>
      <c r="R119" s="1121">
        <v>0.0</v>
      </c>
      <c r="S119" s="385" t="s">
        <v>6230</v>
      </c>
      <c r="T119" s="1122" t="s">
        <v>3512</v>
      </c>
      <c r="U119" s="1122" t="s">
        <v>6231</v>
      </c>
      <c r="V119" s="1123" t="s">
        <v>6232</v>
      </c>
      <c r="W119" s="267"/>
      <c r="X119" s="267"/>
      <c r="Y119" s="267"/>
    </row>
    <row r="120">
      <c r="A120" s="267"/>
      <c r="B120" s="1117">
        <v>16801.0</v>
      </c>
      <c r="C120" s="383">
        <v>474055.0</v>
      </c>
      <c r="D120" s="385" t="s">
        <v>2141</v>
      </c>
      <c r="E120" s="385" t="s">
        <v>165</v>
      </c>
      <c r="F120" s="385" t="s">
        <v>6233</v>
      </c>
      <c r="G120" s="386"/>
      <c r="H120" s="385" t="s">
        <v>6234</v>
      </c>
      <c r="I120" s="383">
        <v>58.0</v>
      </c>
      <c r="J120" s="385" t="s">
        <v>5132</v>
      </c>
      <c r="K120" s="387" t="s">
        <v>1394</v>
      </c>
      <c r="L120" s="398">
        <v>749.55</v>
      </c>
      <c r="M120" s="1132">
        <v>45756.0</v>
      </c>
      <c r="N120" s="888" t="s">
        <v>6235</v>
      </c>
      <c r="O120" s="385" t="s">
        <v>3532</v>
      </c>
      <c r="P120" s="383" t="s">
        <v>3025</v>
      </c>
      <c r="Q120" s="1132">
        <v>45756.0</v>
      </c>
      <c r="R120" s="1121">
        <v>0.0</v>
      </c>
      <c r="S120" s="385" t="s">
        <v>6236</v>
      </c>
      <c r="T120" s="1122" t="s">
        <v>3512</v>
      </c>
      <c r="U120" s="1122" t="s">
        <v>3512</v>
      </c>
      <c r="V120" s="1130"/>
      <c r="W120" s="267"/>
      <c r="X120" s="267"/>
      <c r="Y120" s="267"/>
    </row>
    <row r="121">
      <c r="A121" s="267"/>
      <c r="B121" s="1117">
        <v>17215.0</v>
      </c>
      <c r="C121" s="383">
        <v>474056.0</v>
      </c>
      <c r="D121" s="385" t="s">
        <v>3027</v>
      </c>
      <c r="E121" s="385" t="s">
        <v>3028</v>
      </c>
      <c r="F121" s="386"/>
      <c r="G121" s="386"/>
      <c r="H121" s="385" t="s">
        <v>6237</v>
      </c>
      <c r="I121" s="383">
        <v>17.0</v>
      </c>
      <c r="J121" s="385" t="s">
        <v>5081</v>
      </c>
      <c r="K121" s="385" t="s">
        <v>6238</v>
      </c>
      <c r="L121" s="1131">
        <f>3861.45+857.19</f>
        <v>4718.64</v>
      </c>
      <c r="M121" s="1132">
        <v>45756.0</v>
      </c>
      <c r="N121" s="888" t="s">
        <v>6239</v>
      </c>
      <c r="O121" s="1074" t="s">
        <v>6240</v>
      </c>
      <c r="P121" s="383" t="s">
        <v>3030</v>
      </c>
      <c r="Q121" s="1132">
        <v>45756.0</v>
      </c>
      <c r="R121" s="1121">
        <v>0.0</v>
      </c>
      <c r="S121" s="385" t="s">
        <v>6241</v>
      </c>
      <c r="T121" s="1122" t="s">
        <v>4817</v>
      </c>
      <c r="U121" s="1122" t="s">
        <v>4809</v>
      </c>
      <c r="V121" s="1130"/>
      <c r="W121" s="267"/>
      <c r="X121" s="267"/>
      <c r="Y121" s="267"/>
    </row>
    <row r="122">
      <c r="A122" s="267"/>
      <c r="B122" s="1117" t="s">
        <v>3031</v>
      </c>
      <c r="C122" s="383">
        <v>474057.0</v>
      </c>
      <c r="D122" s="385" t="s">
        <v>6242</v>
      </c>
      <c r="E122" s="385"/>
      <c r="F122" s="385"/>
      <c r="G122" s="386"/>
      <c r="H122" s="385" t="s">
        <v>6243</v>
      </c>
      <c r="I122" s="1118"/>
      <c r="J122" s="385" t="s">
        <v>4738</v>
      </c>
      <c r="K122" s="387" t="s">
        <v>1349</v>
      </c>
      <c r="L122" s="398">
        <v>396.64</v>
      </c>
      <c r="M122" s="384">
        <v>45761.0</v>
      </c>
      <c r="N122" s="888" t="s">
        <v>6244</v>
      </c>
      <c r="O122" s="385" t="s">
        <v>3532</v>
      </c>
      <c r="P122" s="383" t="s">
        <v>3033</v>
      </c>
      <c r="Q122" s="1120">
        <v>45761.0</v>
      </c>
      <c r="R122" s="1121">
        <v>0.0</v>
      </c>
      <c r="S122" s="385" t="s">
        <v>6245</v>
      </c>
      <c r="T122" s="1122" t="s">
        <v>3512</v>
      </c>
      <c r="U122" s="1122" t="s">
        <v>3512</v>
      </c>
      <c r="V122" s="1123" t="s">
        <v>6246</v>
      </c>
      <c r="W122" s="267"/>
      <c r="X122" s="267"/>
      <c r="Y122" s="267"/>
    </row>
    <row r="123">
      <c r="A123" s="17"/>
      <c r="B123" s="1124"/>
      <c r="C123" s="354">
        <v>474058.0</v>
      </c>
      <c r="D123" s="356" t="s">
        <v>3034</v>
      </c>
      <c r="E123" s="356" t="s">
        <v>174</v>
      </c>
      <c r="F123" s="356" t="s">
        <v>174</v>
      </c>
      <c r="G123" s="357"/>
      <c r="H123" s="348"/>
      <c r="I123" s="1125"/>
      <c r="J123" s="348"/>
      <c r="K123" s="358" t="s">
        <v>2445</v>
      </c>
      <c r="L123" s="359">
        <v>1931.52</v>
      </c>
      <c r="M123" s="355">
        <v>45756.0</v>
      </c>
      <c r="N123" s="1127"/>
      <c r="O123" s="348"/>
      <c r="P123" s="1125"/>
      <c r="Q123" s="348"/>
      <c r="R123" s="1128"/>
      <c r="S123" s="348"/>
      <c r="T123" s="1129"/>
      <c r="U123" s="1129"/>
      <c r="V123" s="1130"/>
      <c r="W123" s="17"/>
      <c r="X123" s="17"/>
      <c r="Y123" s="17"/>
    </row>
    <row r="124">
      <c r="A124" s="17"/>
      <c r="B124" s="1124"/>
      <c r="C124" s="354">
        <v>474059.0</v>
      </c>
      <c r="D124" s="356" t="s">
        <v>3035</v>
      </c>
      <c r="E124" s="356" t="s">
        <v>1883</v>
      </c>
      <c r="F124" s="356" t="s">
        <v>338</v>
      </c>
      <c r="G124" s="357"/>
      <c r="H124" s="348"/>
      <c r="I124" s="1125"/>
      <c r="J124" s="348"/>
      <c r="K124" s="358" t="s">
        <v>2445</v>
      </c>
      <c r="L124" s="359">
        <v>1931.52</v>
      </c>
      <c r="M124" s="355">
        <v>45756.0</v>
      </c>
      <c r="N124" s="1127"/>
      <c r="O124" s="348"/>
      <c r="P124" s="1125"/>
      <c r="Q124" s="348"/>
      <c r="R124" s="1128"/>
      <c r="S124" s="348"/>
      <c r="T124" s="1129"/>
      <c r="U124" s="1129"/>
      <c r="V124" s="1130"/>
      <c r="W124" s="17"/>
      <c r="X124" s="17"/>
      <c r="Y124" s="17"/>
    </row>
    <row r="125">
      <c r="A125" s="17"/>
      <c r="B125" s="1124"/>
      <c r="C125" s="354">
        <v>474060.0</v>
      </c>
      <c r="D125" s="356"/>
      <c r="E125" s="356"/>
      <c r="F125" s="356"/>
      <c r="G125" s="356" t="s">
        <v>3036</v>
      </c>
      <c r="H125" s="348"/>
      <c r="I125" s="1125"/>
      <c r="J125" s="348"/>
      <c r="K125" s="358" t="s">
        <v>3037</v>
      </c>
      <c r="L125" s="359">
        <v>4888662.18</v>
      </c>
      <c r="M125" s="355">
        <v>45756.0</v>
      </c>
      <c r="N125" s="1127"/>
      <c r="O125" s="348"/>
      <c r="P125" s="1125"/>
      <c r="Q125" s="348"/>
      <c r="R125" s="1128"/>
      <c r="S125" s="348"/>
      <c r="T125" s="1129"/>
      <c r="U125" s="1129"/>
      <c r="V125" s="1130"/>
      <c r="W125" s="17"/>
      <c r="X125" s="17"/>
      <c r="Y125" s="17"/>
    </row>
    <row r="126">
      <c r="A126" s="17"/>
      <c r="B126" s="1124"/>
      <c r="C126" s="354">
        <v>474061.0</v>
      </c>
      <c r="D126" s="356" t="s">
        <v>3038</v>
      </c>
      <c r="E126" s="356" t="s">
        <v>104</v>
      </c>
      <c r="F126" s="356" t="s">
        <v>999</v>
      </c>
      <c r="G126" s="357"/>
      <c r="H126" s="348"/>
      <c r="I126" s="1125"/>
      <c r="J126" s="348"/>
      <c r="K126" s="358" t="s">
        <v>2445</v>
      </c>
      <c r="L126" s="359">
        <v>1931.52</v>
      </c>
      <c r="M126" s="355">
        <v>45756.0</v>
      </c>
      <c r="N126" s="1127"/>
      <c r="O126" s="348"/>
      <c r="P126" s="1125"/>
      <c r="Q126" s="348"/>
      <c r="R126" s="1128"/>
      <c r="S126" s="348"/>
      <c r="T126" s="1129"/>
      <c r="U126" s="1129"/>
      <c r="V126" s="1130"/>
      <c r="W126" s="17"/>
      <c r="X126" s="17"/>
      <c r="Y126" s="17"/>
    </row>
    <row r="127">
      <c r="A127" s="17"/>
      <c r="B127" s="1124"/>
      <c r="C127" s="354">
        <v>474062.0</v>
      </c>
      <c r="D127" s="469" t="s">
        <v>68</v>
      </c>
      <c r="E127" s="444"/>
      <c r="F127" s="444"/>
      <c r="G127" s="444"/>
      <c r="H127" s="348"/>
      <c r="I127" s="1125"/>
      <c r="J127" s="348"/>
      <c r="K127" s="445" t="s">
        <v>68</v>
      </c>
      <c r="L127" s="446">
        <v>0.0</v>
      </c>
      <c r="M127" s="470">
        <v>45756.0</v>
      </c>
      <c r="N127" s="1127"/>
      <c r="O127" s="348"/>
      <c r="P127" s="1125"/>
      <c r="Q127" s="348"/>
      <c r="R127" s="1128"/>
      <c r="S127" s="348"/>
      <c r="T127" s="1129"/>
      <c r="U127" s="1129"/>
      <c r="V127" s="1130"/>
      <c r="W127" s="17"/>
      <c r="X127" s="17"/>
      <c r="Y127" s="17"/>
    </row>
    <row r="128">
      <c r="A128" s="267"/>
      <c r="B128" s="1117">
        <v>17503.0</v>
      </c>
      <c r="C128" s="383">
        <v>474063.0</v>
      </c>
      <c r="D128" s="386"/>
      <c r="E128" s="386"/>
      <c r="F128" s="386"/>
      <c r="G128" s="261" t="s">
        <v>6247</v>
      </c>
      <c r="H128" s="385"/>
      <c r="I128" s="1118"/>
      <c r="J128" s="385" t="s">
        <v>6248</v>
      </c>
      <c r="K128" s="385" t="s">
        <v>1001</v>
      </c>
      <c r="L128" s="1119">
        <v>3674.02</v>
      </c>
      <c r="M128" s="1132">
        <v>45756.0</v>
      </c>
      <c r="N128" s="888" t="s">
        <v>6249</v>
      </c>
      <c r="O128" s="385" t="s">
        <v>4336</v>
      </c>
      <c r="P128" s="383" t="s">
        <v>3040</v>
      </c>
      <c r="Q128" s="1132">
        <v>45756.0</v>
      </c>
      <c r="R128" s="1121">
        <v>53.27</v>
      </c>
      <c r="S128" s="385" t="s">
        <v>6250</v>
      </c>
      <c r="T128" s="1122" t="s">
        <v>3512</v>
      </c>
      <c r="U128" s="1122" t="s">
        <v>3512</v>
      </c>
      <c r="V128" s="1130"/>
      <c r="W128" s="267"/>
      <c r="X128" s="267"/>
      <c r="Y128" s="267"/>
    </row>
    <row r="129">
      <c r="A129" s="17"/>
      <c r="B129" s="1124"/>
      <c r="C129" s="354">
        <v>474064.0</v>
      </c>
      <c r="D129" s="356" t="s">
        <v>709</v>
      </c>
      <c r="E129" s="356" t="s">
        <v>2189</v>
      </c>
      <c r="F129" s="356" t="s">
        <v>3041</v>
      </c>
      <c r="G129" s="357"/>
      <c r="H129" s="348"/>
      <c r="I129" s="1125"/>
      <c r="J129" s="348"/>
      <c r="K129" s="358" t="s">
        <v>2445</v>
      </c>
      <c r="L129" s="359">
        <v>1931.52</v>
      </c>
      <c r="M129" s="355">
        <v>45757.0</v>
      </c>
      <c r="N129" s="1127"/>
      <c r="O129" s="348"/>
      <c r="P129" s="1125"/>
      <c r="Q129" s="348"/>
      <c r="R129" s="1128"/>
      <c r="S129" s="348"/>
      <c r="T129" s="1129"/>
      <c r="U129" s="1129"/>
      <c r="V129" s="1130"/>
      <c r="W129" s="17"/>
      <c r="X129" s="17"/>
      <c r="Y129" s="17"/>
    </row>
    <row r="130">
      <c r="A130" s="17"/>
      <c r="B130" s="1124"/>
      <c r="C130" s="354">
        <v>474065.0</v>
      </c>
      <c r="D130" s="356" t="s">
        <v>3042</v>
      </c>
      <c r="E130" s="356" t="s">
        <v>1212</v>
      </c>
      <c r="F130" s="356" t="s">
        <v>1156</v>
      </c>
      <c r="G130" s="357"/>
      <c r="H130" s="348"/>
      <c r="I130" s="1125"/>
      <c r="J130" s="348"/>
      <c r="K130" s="358" t="s">
        <v>2445</v>
      </c>
      <c r="L130" s="359">
        <v>1931.52</v>
      </c>
      <c r="M130" s="355">
        <v>45757.0</v>
      </c>
      <c r="N130" s="1127"/>
      <c r="O130" s="348"/>
      <c r="P130" s="1125"/>
      <c r="Q130" s="348"/>
      <c r="R130" s="1128"/>
      <c r="S130" s="348"/>
      <c r="T130" s="1129"/>
      <c r="U130" s="1129"/>
      <c r="V130" s="1130"/>
      <c r="W130" s="17"/>
      <c r="X130" s="17"/>
      <c r="Y130" s="17"/>
    </row>
    <row r="131">
      <c r="A131" s="17"/>
      <c r="B131" s="1124"/>
      <c r="C131" s="354">
        <v>474066.0</v>
      </c>
      <c r="D131" s="469" t="s">
        <v>68</v>
      </c>
      <c r="E131" s="444"/>
      <c r="F131" s="444"/>
      <c r="G131" s="444"/>
      <c r="H131" s="348"/>
      <c r="I131" s="1125"/>
      <c r="J131" s="348"/>
      <c r="K131" s="445" t="s">
        <v>68</v>
      </c>
      <c r="L131" s="446">
        <v>0.0</v>
      </c>
      <c r="M131" s="470">
        <v>45757.0</v>
      </c>
      <c r="N131" s="1127"/>
      <c r="O131" s="348"/>
      <c r="P131" s="1125"/>
      <c r="Q131" s="348"/>
      <c r="R131" s="1128"/>
      <c r="S131" s="348"/>
      <c r="T131" s="1129"/>
      <c r="U131" s="1129"/>
      <c r="V131" s="1135"/>
      <c r="W131" s="17"/>
      <c r="X131" s="17"/>
      <c r="Y131" s="17"/>
    </row>
    <row r="132">
      <c r="A132" s="267"/>
      <c r="B132" s="1117">
        <v>17599.0</v>
      </c>
      <c r="C132" s="383">
        <v>474067.0</v>
      </c>
      <c r="D132" s="385" t="s">
        <v>2982</v>
      </c>
      <c r="E132" s="385" t="s">
        <v>962</v>
      </c>
      <c r="F132" s="385" t="s">
        <v>2983</v>
      </c>
      <c r="G132" s="386"/>
      <c r="H132" s="385" t="s">
        <v>6168</v>
      </c>
      <c r="I132" s="383">
        <v>10.0</v>
      </c>
      <c r="J132" s="385" t="s">
        <v>6169</v>
      </c>
      <c r="K132" s="385" t="s">
        <v>2678</v>
      </c>
      <c r="L132" s="1119">
        <v>987.9</v>
      </c>
      <c r="M132" s="1132">
        <v>45757.0</v>
      </c>
      <c r="N132" s="888" t="s">
        <v>6251</v>
      </c>
      <c r="O132" s="385" t="s">
        <v>3726</v>
      </c>
      <c r="P132" s="383" t="s">
        <v>3044</v>
      </c>
      <c r="Q132" s="1132">
        <v>45757.0</v>
      </c>
      <c r="R132" s="1121">
        <v>0.0</v>
      </c>
      <c r="S132" s="385" t="s">
        <v>6252</v>
      </c>
      <c r="T132" s="1122" t="s">
        <v>3512</v>
      </c>
      <c r="U132" s="1122" t="s">
        <v>3512</v>
      </c>
      <c r="V132" s="1130"/>
      <c r="W132" s="267"/>
      <c r="X132" s="267"/>
      <c r="Y132" s="267"/>
    </row>
    <row r="133">
      <c r="A133" s="267"/>
      <c r="B133" s="1117">
        <v>17036.0</v>
      </c>
      <c r="C133" s="383">
        <v>474068.0</v>
      </c>
      <c r="D133" s="385" t="s">
        <v>6253</v>
      </c>
      <c r="E133" s="386"/>
      <c r="F133" s="386"/>
      <c r="G133" s="386"/>
      <c r="H133" s="385" t="s">
        <v>6254</v>
      </c>
      <c r="I133" s="383">
        <v>3.0</v>
      </c>
      <c r="J133" s="385" t="s">
        <v>6255</v>
      </c>
      <c r="K133" s="387" t="s">
        <v>1394</v>
      </c>
      <c r="L133" s="398">
        <v>749.55</v>
      </c>
      <c r="M133" s="1132">
        <v>45757.0</v>
      </c>
      <c r="N133" s="888" t="s">
        <v>6256</v>
      </c>
      <c r="O133" s="385" t="s">
        <v>3532</v>
      </c>
      <c r="P133" s="383" t="s">
        <v>3047</v>
      </c>
      <c r="Q133" s="1132">
        <v>45757.0</v>
      </c>
      <c r="R133" s="1121">
        <v>0.0</v>
      </c>
      <c r="S133" s="385" t="s">
        <v>6257</v>
      </c>
      <c r="T133" s="1122" t="s">
        <v>3512</v>
      </c>
      <c r="U133" s="1122" t="s">
        <v>3512</v>
      </c>
      <c r="V133" s="1130"/>
      <c r="W133" s="267"/>
      <c r="X133" s="267"/>
      <c r="Y133" s="267"/>
    </row>
    <row r="134">
      <c r="A134" s="267"/>
      <c r="B134" s="1117">
        <v>17071.0</v>
      </c>
      <c r="C134" s="383">
        <v>474069.0</v>
      </c>
      <c r="D134" s="385" t="s">
        <v>6258</v>
      </c>
      <c r="E134" s="386"/>
      <c r="F134" s="386"/>
      <c r="G134" s="386"/>
      <c r="H134" s="385" t="s">
        <v>6194</v>
      </c>
      <c r="I134" s="383">
        <v>82.0</v>
      </c>
      <c r="J134" s="385" t="s">
        <v>4760</v>
      </c>
      <c r="K134" s="387" t="s">
        <v>1394</v>
      </c>
      <c r="L134" s="398">
        <v>749.55</v>
      </c>
      <c r="M134" s="1132">
        <v>45757.0</v>
      </c>
      <c r="N134" s="888" t="s">
        <v>6259</v>
      </c>
      <c r="O134" s="385" t="s">
        <v>3532</v>
      </c>
      <c r="P134" s="383" t="s">
        <v>3050</v>
      </c>
      <c r="Q134" s="1132">
        <v>45757.0</v>
      </c>
      <c r="R134" s="1121">
        <v>0.0</v>
      </c>
      <c r="S134" s="385" t="s">
        <v>6260</v>
      </c>
      <c r="T134" s="1122" t="s">
        <v>3512</v>
      </c>
      <c r="U134" s="1122" t="s">
        <v>3512</v>
      </c>
      <c r="V134" s="1130"/>
      <c r="W134" s="267"/>
      <c r="X134" s="267"/>
      <c r="Y134" s="267"/>
    </row>
    <row r="135">
      <c r="A135" s="267"/>
      <c r="B135" s="1117">
        <v>15122.0</v>
      </c>
      <c r="C135" s="383">
        <v>474070.0</v>
      </c>
      <c r="D135" s="385" t="s">
        <v>474</v>
      </c>
      <c r="E135" s="385" t="s">
        <v>248</v>
      </c>
      <c r="F135" s="385" t="s">
        <v>174</v>
      </c>
      <c r="G135" s="386"/>
      <c r="H135" s="385" t="s">
        <v>6261</v>
      </c>
      <c r="I135" s="383">
        <v>21.0</v>
      </c>
      <c r="J135" s="385" t="s">
        <v>6262</v>
      </c>
      <c r="K135" s="387" t="s">
        <v>1394</v>
      </c>
      <c r="L135" s="398">
        <v>749.55</v>
      </c>
      <c r="M135" s="1132">
        <v>45757.0</v>
      </c>
      <c r="N135" s="888" t="s">
        <v>6263</v>
      </c>
      <c r="O135" s="385" t="s">
        <v>3532</v>
      </c>
      <c r="P135" s="383" t="s">
        <v>3051</v>
      </c>
      <c r="Q135" s="1132">
        <v>45757.0</v>
      </c>
      <c r="R135" s="1121">
        <v>0.0</v>
      </c>
      <c r="S135" s="385" t="s">
        <v>6264</v>
      </c>
      <c r="T135" s="1122" t="s">
        <v>3512</v>
      </c>
      <c r="U135" s="1122" t="s">
        <v>3512</v>
      </c>
      <c r="V135" s="1130"/>
      <c r="W135" s="267"/>
      <c r="X135" s="267"/>
      <c r="Y135" s="267"/>
    </row>
    <row r="136">
      <c r="A136" s="267"/>
      <c r="B136" s="1117">
        <v>17259.0</v>
      </c>
      <c r="C136" s="383">
        <v>474071.0</v>
      </c>
      <c r="D136" s="385" t="s">
        <v>6265</v>
      </c>
      <c r="E136" s="385" t="s">
        <v>1883</v>
      </c>
      <c r="F136" s="385" t="s">
        <v>6266</v>
      </c>
      <c r="G136" s="386"/>
      <c r="H136" s="385" t="s">
        <v>6267</v>
      </c>
      <c r="I136" s="383" t="s">
        <v>6268</v>
      </c>
      <c r="J136" s="385" t="s">
        <v>6269</v>
      </c>
      <c r="K136" s="385" t="s">
        <v>2463</v>
      </c>
      <c r="L136" s="1131">
        <f t="shared" ref="L136:L137" si="1">749.55+987.9</f>
        <v>1737.45</v>
      </c>
      <c r="M136" s="1132">
        <v>45757.0</v>
      </c>
      <c r="N136" s="888" t="s">
        <v>6270</v>
      </c>
      <c r="O136" s="385" t="s">
        <v>6271</v>
      </c>
      <c r="P136" s="383" t="s">
        <v>3052</v>
      </c>
      <c r="Q136" s="1132">
        <v>45757.0</v>
      </c>
      <c r="R136" s="1121">
        <v>0.0</v>
      </c>
      <c r="S136" s="385" t="s">
        <v>6272</v>
      </c>
      <c r="T136" s="1122" t="s">
        <v>3512</v>
      </c>
      <c r="U136" s="1122" t="s">
        <v>3512</v>
      </c>
      <c r="V136" s="1123" t="s">
        <v>6273</v>
      </c>
      <c r="W136" s="267"/>
      <c r="X136" s="267"/>
      <c r="Y136" s="267"/>
    </row>
    <row r="137">
      <c r="A137" s="267"/>
      <c r="B137" s="1117">
        <v>17260.0</v>
      </c>
      <c r="C137" s="383">
        <v>474072.0</v>
      </c>
      <c r="D137" s="385" t="s">
        <v>1406</v>
      </c>
      <c r="E137" s="385" t="s">
        <v>198</v>
      </c>
      <c r="F137" s="385" t="s">
        <v>6266</v>
      </c>
      <c r="G137" s="386"/>
      <c r="H137" s="385" t="s">
        <v>6274</v>
      </c>
      <c r="I137" s="383" t="s">
        <v>6275</v>
      </c>
      <c r="J137" s="385" t="s">
        <v>6269</v>
      </c>
      <c r="K137" s="387" t="s">
        <v>2128</v>
      </c>
      <c r="L137" s="388">
        <f t="shared" si="1"/>
        <v>1737.45</v>
      </c>
      <c r="M137" s="1132">
        <v>45757.0</v>
      </c>
      <c r="N137" s="888" t="s">
        <v>6276</v>
      </c>
      <c r="O137" s="385" t="s">
        <v>6277</v>
      </c>
      <c r="P137" s="383" t="s">
        <v>3053</v>
      </c>
      <c r="Q137" s="1132">
        <v>45757.0</v>
      </c>
      <c r="R137" s="1121">
        <v>0.0</v>
      </c>
      <c r="S137" s="385" t="s">
        <v>6278</v>
      </c>
      <c r="T137" s="1122" t="s">
        <v>3512</v>
      </c>
      <c r="U137" s="1122" t="s">
        <v>3512</v>
      </c>
      <c r="V137" s="1123" t="s">
        <v>6273</v>
      </c>
      <c r="W137" s="267"/>
      <c r="X137" s="267"/>
      <c r="Y137" s="267"/>
    </row>
    <row r="138">
      <c r="A138" s="267"/>
      <c r="B138" s="1117" t="s">
        <v>3054</v>
      </c>
      <c r="C138" s="383">
        <v>474073.0</v>
      </c>
      <c r="D138" s="385" t="s">
        <v>6279</v>
      </c>
      <c r="E138" s="385" t="s">
        <v>793</v>
      </c>
      <c r="F138" s="385" t="s">
        <v>1817</v>
      </c>
      <c r="G138" s="386"/>
      <c r="H138" s="385" t="s">
        <v>6280</v>
      </c>
      <c r="I138" s="383">
        <v>2.0</v>
      </c>
      <c r="J138" s="385" t="s">
        <v>6281</v>
      </c>
      <c r="K138" s="387" t="s">
        <v>1394</v>
      </c>
      <c r="L138" s="398">
        <v>749.55</v>
      </c>
      <c r="M138" s="1132">
        <v>45757.0</v>
      </c>
      <c r="N138" s="888" t="s">
        <v>6282</v>
      </c>
      <c r="O138" s="385" t="s">
        <v>3532</v>
      </c>
      <c r="P138" s="383" t="s">
        <v>3056</v>
      </c>
      <c r="Q138" s="1132">
        <v>45757.0</v>
      </c>
      <c r="R138" s="1121">
        <v>7.15</v>
      </c>
      <c r="S138" s="385" t="s">
        <v>6283</v>
      </c>
      <c r="T138" s="1122" t="s">
        <v>3512</v>
      </c>
      <c r="U138" s="1122" t="s">
        <v>3512</v>
      </c>
      <c r="V138" s="1130"/>
      <c r="W138" s="267"/>
      <c r="X138" s="267"/>
      <c r="Y138" s="267"/>
    </row>
    <row r="139">
      <c r="A139" s="267"/>
      <c r="B139" s="1117">
        <v>17682.0</v>
      </c>
      <c r="C139" s="383">
        <v>474074.0</v>
      </c>
      <c r="D139" s="385" t="s">
        <v>877</v>
      </c>
      <c r="E139" s="385" t="s">
        <v>242</v>
      </c>
      <c r="F139" s="386"/>
      <c r="G139" s="386"/>
      <c r="H139" s="385" t="s">
        <v>6284</v>
      </c>
      <c r="I139" s="383">
        <v>48.0</v>
      </c>
      <c r="J139" s="385" t="s">
        <v>6285</v>
      </c>
      <c r="K139" s="385" t="s">
        <v>6286</v>
      </c>
      <c r="L139" s="1119">
        <v>92.56</v>
      </c>
      <c r="M139" s="1132">
        <v>45757.0</v>
      </c>
      <c r="N139" s="888" t="s">
        <v>6287</v>
      </c>
      <c r="O139" s="385" t="s">
        <v>3535</v>
      </c>
      <c r="P139" s="383" t="s">
        <v>3058</v>
      </c>
      <c r="Q139" s="1132">
        <v>45757.0</v>
      </c>
      <c r="R139" s="1121">
        <v>0.0</v>
      </c>
      <c r="S139" s="385" t="s">
        <v>6288</v>
      </c>
      <c r="T139" s="1122" t="s">
        <v>3512</v>
      </c>
      <c r="U139" s="1122" t="s">
        <v>3512</v>
      </c>
      <c r="V139" s="1130"/>
      <c r="W139" s="267"/>
      <c r="X139" s="267"/>
      <c r="Y139" s="267"/>
    </row>
    <row r="140">
      <c r="A140" s="267"/>
      <c r="B140" s="1117">
        <v>16660.0</v>
      </c>
      <c r="C140" s="383">
        <v>474075.0</v>
      </c>
      <c r="D140" s="385" t="s">
        <v>3059</v>
      </c>
      <c r="E140" s="385" t="s">
        <v>3060</v>
      </c>
      <c r="F140" s="385" t="s">
        <v>634</v>
      </c>
      <c r="G140" s="386"/>
      <c r="H140" s="385" t="s">
        <v>6289</v>
      </c>
      <c r="I140" s="383">
        <v>12.0</v>
      </c>
      <c r="J140" s="385" t="s">
        <v>6290</v>
      </c>
      <c r="K140" s="387" t="s">
        <v>1394</v>
      </c>
      <c r="L140" s="398">
        <v>749.55</v>
      </c>
      <c r="M140" s="384">
        <v>45757.0</v>
      </c>
      <c r="N140" s="888" t="s">
        <v>6291</v>
      </c>
      <c r="O140" s="385" t="s">
        <v>3532</v>
      </c>
      <c r="P140" s="383" t="s">
        <v>3061</v>
      </c>
      <c r="Q140" s="1132">
        <v>1141485.0</v>
      </c>
      <c r="R140" s="1121">
        <v>0.0</v>
      </c>
      <c r="S140" s="385" t="s">
        <v>6292</v>
      </c>
      <c r="T140" s="1122" t="s">
        <v>3512</v>
      </c>
      <c r="U140" s="1122" t="s">
        <v>3512</v>
      </c>
      <c r="V140" s="1123" t="s">
        <v>6293</v>
      </c>
      <c r="W140" s="267"/>
      <c r="X140" s="267"/>
      <c r="Y140" s="267"/>
    </row>
    <row r="141">
      <c r="A141" s="267"/>
      <c r="B141" s="1117">
        <v>17209.0</v>
      </c>
      <c r="C141" s="383">
        <v>474076.0</v>
      </c>
      <c r="D141" s="385" t="s">
        <v>3062</v>
      </c>
      <c r="E141" s="385" t="s">
        <v>655</v>
      </c>
      <c r="F141" s="385" t="s">
        <v>104</v>
      </c>
      <c r="G141" s="386"/>
      <c r="H141" s="385" t="s">
        <v>6294</v>
      </c>
      <c r="I141" s="383" t="s">
        <v>6295</v>
      </c>
      <c r="J141" s="385" t="s">
        <v>6296</v>
      </c>
      <c r="K141" s="387" t="s">
        <v>1394</v>
      </c>
      <c r="L141" s="398">
        <v>749.55</v>
      </c>
      <c r="M141" s="384">
        <v>45758.0</v>
      </c>
      <c r="N141" s="888" t="s">
        <v>6297</v>
      </c>
      <c r="O141" s="385" t="s">
        <v>3532</v>
      </c>
      <c r="P141" s="383" t="s">
        <v>3063</v>
      </c>
      <c r="Q141" s="1132">
        <v>45758.0</v>
      </c>
      <c r="R141" s="1121">
        <v>0.0</v>
      </c>
      <c r="S141" s="385" t="s">
        <v>6298</v>
      </c>
      <c r="T141" s="1122" t="s">
        <v>3512</v>
      </c>
      <c r="U141" s="1122" t="s">
        <v>3512</v>
      </c>
      <c r="V141" s="1123" t="s">
        <v>6299</v>
      </c>
      <c r="W141" s="267"/>
      <c r="X141" s="267"/>
      <c r="Y141" s="267"/>
    </row>
    <row r="142">
      <c r="A142" s="17"/>
      <c r="B142" s="1124"/>
      <c r="C142" s="354">
        <v>474077.0</v>
      </c>
      <c r="D142" s="356" t="s">
        <v>3064</v>
      </c>
      <c r="E142" s="356" t="s">
        <v>3065</v>
      </c>
      <c r="F142" s="356" t="s">
        <v>587</v>
      </c>
      <c r="G142" s="357"/>
      <c r="H142" s="348"/>
      <c r="I142" s="1125"/>
      <c r="J142" s="348"/>
      <c r="K142" s="358" t="s">
        <v>2445</v>
      </c>
      <c r="L142" s="359">
        <v>1931.52</v>
      </c>
      <c r="M142" s="355">
        <v>45758.0</v>
      </c>
      <c r="N142" s="1127"/>
      <c r="O142" s="348"/>
      <c r="P142" s="1125"/>
      <c r="Q142" s="348"/>
      <c r="R142" s="1128"/>
      <c r="S142" s="348"/>
      <c r="T142" s="1129"/>
      <c r="U142" s="1129"/>
      <c r="V142" s="1130"/>
      <c r="W142" s="17"/>
      <c r="X142" s="17"/>
      <c r="Y142" s="17"/>
    </row>
    <row r="143">
      <c r="A143" s="267"/>
      <c r="B143" s="1117">
        <v>17025.0</v>
      </c>
      <c r="C143" s="383">
        <v>474078.0</v>
      </c>
      <c r="D143" s="385" t="s">
        <v>877</v>
      </c>
      <c r="E143" s="385" t="s">
        <v>828</v>
      </c>
      <c r="F143" s="385" t="s">
        <v>65</v>
      </c>
      <c r="G143" s="386"/>
      <c r="H143" s="385" t="s">
        <v>6300</v>
      </c>
      <c r="I143" s="383">
        <v>4.0</v>
      </c>
      <c r="J143" s="385" t="s">
        <v>5132</v>
      </c>
      <c r="K143" s="387" t="s">
        <v>2463</v>
      </c>
      <c r="L143" s="388">
        <f>749.55+987.9</f>
        <v>1737.45</v>
      </c>
      <c r="M143" s="384">
        <v>45758.0</v>
      </c>
      <c r="N143" s="888" t="s">
        <v>6301</v>
      </c>
      <c r="O143" s="385" t="s">
        <v>4550</v>
      </c>
      <c r="P143" s="383" t="s">
        <v>3066</v>
      </c>
      <c r="Q143" s="1132">
        <v>45758.0</v>
      </c>
      <c r="R143" s="1121">
        <v>0.0</v>
      </c>
      <c r="S143" s="385" t="s">
        <v>6302</v>
      </c>
      <c r="T143" s="1122" t="s">
        <v>3512</v>
      </c>
      <c r="U143" s="1122" t="s">
        <v>3512</v>
      </c>
      <c r="V143" s="1123" t="s">
        <v>4624</v>
      </c>
      <c r="W143" s="267"/>
      <c r="X143" s="267"/>
      <c r="Y143" s="267"/>
    </row>
    <row r="144">
      <c r="A144" s="17"/>
      <c r="B144" s="1124"/>
      <c r="C144" s="354">
        <v>474079.0</v>
      </c>
      <c r="D144" s="356" t="s">
        <v>3067</v>
      </c>
      <c r="E144" s="356" t="s">
        <v>1917</v>
      </c>
      <c r="F144" s="356" t="s">
        <v>342</v>
      </c>
      <c r="G144" s="357"/>
      <c r="H144" s="348"/>
      <c r="I144" s="1125"/>
      <c r="J144" s="348"/>
      <c r="K144" s="358" t="s">
        <v>2445</v>
      </c>
      <c r="L144" s="359">
        <v>1931.52</v>
      </c>
      <c r="M144" s="355">
        <v>45758.0</v>
      </c>
      <c r="N144" s="1127"/>
      <c r="O144" s="348"/>
      <c r="P144" s="1125"/>
      <c r="Q144" s="348"/>
      <c r="R144" s="1128"/>
      <c r="S144" s="348"/>
      <c r="T144" s="1129"/>
      <c r="U144" s="1129"/>
      <c r="V144" s="1130"/>
      <c r="W144" s="17"/>
      <c r="X144" s="17"/>
      <c r="Y144" s="17"/>
    </row>
    <row r="145">
      <c r="A145" s="267"/>
      <c r="B145" s="1117">
        <v>16680.0</v>
      </c>
      <c r="C145" s="383">
        <v>474080.0</v>
      </c>
      <c r="D145" s="385" t="s">
        <v>1774</v>
      </c>
      <c r="E145" s="385" t="s">
        <v>3068</v>
      </c>
      <c r="F145" s="385" t="s">
        <v>2934</v>
      </c>
      <c r="G145" s="386"/>
      <c r="H145" s="385" t="s">
        <v>6303</v>
      </c>
      <c r="I145" s="383">
        <v>4.0</v>
      </c>
      <c r="J145" s="385" t="s">
        <v>4924</v>
      </c>
      <c r="K145" s="387" t="s">
        <v>1394</v>
      </c>
      <c r="L145" s="398">
        <v>749.55</v>
      </c>
      <c r="M145" s="384">
        <v>45758.0</v>
      </c>
      <c r="N145" s="888" t="s">
        <v>6304</v>
      </c>
      <c r="O145" s="385" t="s">
        <v>3532</v>
      </c>
      <c r="P145" s="383" t="s">
        <v>3069</v>
      </c>
      <c r="Q145" s="1132">
        <v>45758.0</v>
      </c>
      <c r="R145" s="1121">
        <v>0.0</v>
      </c>
      <c r="S145" s="385" t="s">
        <v>6305</v>
      </c>
      <c r="T145" s="1122" t="s">
        <v>3512</v>
      </c>
      <c r="U145" s="1122" t="s">
        <v>3512</v>
      </c>
      <c r="V145" s="1123" t="s">
        <v>6306</v>
      </c>
      <c r="W145" s="267"/>
      <c r="X145" s="267"/>
      <c r="Y145" s="267"/>
    </row>
    <row r="146">
      <c r="A146" s="17"/>
      <c r="B146" s="1124"/>
      <c r="C146" s="354">
        <v>474081.0</v>
      </c>
      <c r="D146" s="356" t="s">
        <v>3070</v>
      </c>
      <c r="E146" s="356" t="s">
        <v>3071</v>
      </c>
      <c r="F146" s="357"/>
      <c r="G146" s="357"/>
      <c r="H146" s="348"/>
      <c r="I146" s="1125"/>
      <c r="J146" s="348"/>
      <c r="K146" s="358" t="s">
        <v>2445</v>
      </c>
      <c r="L146" s="359">
        <v>1931.52</v>
      </c>
      <c r="M146" s="355">
        <v>45758.0</v>
      </c>
      <c r="N146" s="1127"/>
      <c r="O146" s="348"/>
      <c r="P146" s="1125"/>
      <c r="Q146" s="348"/>
      <c r="R146" s="1128"/>
      <c r="S146" s="348"/>
      <c r="T146" s="1129"/>
      <c r="U146" s="1129"/>
      <c r="V146" s="1130"/>
      <c r="W146" s="17"/>
      <c r="X146" s="17"/>
      <c r="Y146" s="17"/>
    </row>
    <row r="147">
      <c r="A147" s="267"/>
      <c r="B147" s="1117">
        <v>17076.0</v>
      </c>
      <c r="C147" s="383">
        <v>474082.0</v>
      </c>
      <c r="D147" s="385" t="s">
        <v>3072</v>
      </c>
      <c r="E147" s="385" t="s">
        <v>3073</v>
      </c>
      <c r="F147" s="386"/>
      <c r="G147" s="386"/>
      <c r="H147" s="385" t="s">
        <v>6307</v>
      </c>
      <c r="I147" s="383" t="s">
        <v>6308</v>
      </c>
      <c r="J147" s="385" t="s">
        <v>6309</v>
      </c>
      <c r="K147" s="387" t="s">
        <v>1394</v>
      </c>
      <c r="L147" s="398">
        <v>749.55</v>
      </c>
      <c r="M147" s="384">
        <v>45758.0</v>
      </c>
      <c r="N147" s="888" t="s">
        <v>6310</v>
      </c>
      <c r="O147" s="385" t="s">
        <v>3532</v>
      </c>
      <c r="P147" s="383" t="s">
        <v>3074</v>
      </c>
      <c r="Q147" s="1120">
        <v>45758.0</v>
      </c>
      <c r="R147" s="1121">
        <v>0.0</v>
      </c>
      <c r="S147" s="385" t="s">
        <v>6311</v>
      </c>
      <c r="T147" s="1122" t="s">
        <v>3512</v>
      </c>
      <c r="U147" s="1122" t="s">
        <v>3512</v>
      </c>
      <c r="V147" s="1123" t="s">
        <v>6306</v>
      </c>
      <c r="W147" s="267"/>
      <c r="X147" s="267"/>
      <c r="Y147" s="267"/>
    </row>
    <row r="148">
      <c r="A148" s="267"/>
      <c r="B148" s="1117" t="s">
        <v>3075</v>
      </c>
      <c r="C148" s="383">
        <v>474083.0</v>
      </c>
      <c r="D148" s="386"/>
      <c r="E148" s="386"/>
      <c r="F148" s="386"/>
      <c r="G148" s="385" t="s">
        <v>3076</v>
      </c>
      <c r="H148" s="385" t="s">
        <v>6312</v>
      </c>
      <c r="I148" s="383" t="s">
        <v>6313</v>
      </c>
      <c r="J148" s="385" t="s">
        <v>6314</v>
      </c>
      <c r="K148" s="387" t="s">
        <v>3077</v>
      </c>
      <c r="L148" s="388">
        <f>749.55*4</f>
        <v>2998.2</v>
      </c>
      <c r="M148" s="384">
        <v>45758.0</v>
      </c>
      <c r="N148" s="888" t="s">
        <v>6315</v>
      </c>
      <c r="O148" s="385" t="s">
        <v>3532</v>
      </c>
      <c r="P148" s="383" t="s">
        <v>3078</v>
      </c>
      <c r="Q148" s="1120">
        <v>45758.0</v>
      </c>
      <c r="R148" s="1121">
        <v>43.47</v>
      </c>
      <c r="S148" s="385" t="s">
        <v>6316</v>
      </c>
      <c r="T148" s="1122" t="s">
        <v>3512</v>
      </c>
      <c r="U148" s="1122" t="s">
        <v>3512</v>
      </c>
      <c r="V148" s="1123" t="s">
        <v>6306</v>
      </c>
      <c r="W148" s="267"/>
      <c r="X148" s="267"/>
      <c r="Y148" s="267"/>
    </row>
    <row r="149">
      <c r="A149" s="17"/>
      <c r="B149" s="1124"/>
      <c r="C149" s="354">
        <v>474084.0</v>
      </c>
      <c r="D149" s="356" t="s">
        <v>2523</v>
      </c>
      <c r="E149" s="356" t="s">
        <v>105</v>
      </c>
      <c r="F149" s="356" t="s">
        <v>105</v>
      </c>
      <c r="G149" s="357"/>
      <c r="H149" s="348"/>
      <c r="I149" s="1125"/>
      <c r="J149" s="348"/>
      <c r="K149" s="358" t="s">
        <v>2445</v>
      </c>
      <c r="L149" s="359">
        <v>1931.52</v>
      </c>
      <c r="M149" s="355">
        <v>45758.0</v>
      </c>
      <c r="N149" s="1127"/>
      <c r="O149" s="348"/>
      <c r="P149" s="1125"/>
      <c r="Q149" s="348"/>
      <c r="R149" s="1128"/>
      <c r="S149" s="348"/>
      <c r="T149" s="1129"/>
      <c r="U149" s="1129"/>
      <c r="V149" s="1130"/>
      <c r="W149" s="17"/>
      <c r="X149" s="17"/>
      <c r="Y149" s="17"/>
    </row>
    <row r="150">
      <c r="A150" s="17"/>
      <c r="B150" s="1124"/>
      <c r="C150" s="354">
        <v>474085.0</v>
      </c>
      <c r="D150" s="356" t="s">
        <v>3079</v>
      </c>
      <c r="E150" s="356" t="s">
        <v>174</v>
      </c>
      <c r="F150" s="356" t="s">
        <v>1692</v>
      </c>
      <c r="G150" s="357"/>
      <c r="H150" s="348"/>
      <c r="I150" s="1125"/>
      <c r="J150" s="348"/>
      <c r="K150" s="358" t="s">
        <v>2445</v>
      </c>
      <c r="L150" s="359">
        <v>1931.52</v>
      </c>
      <c r="M150" s="355">
        <v>45758.0</v>
      </c>
      <c r="N150" s="1127"/>
      <c r="O150" s="348"/>
      <c r="P150" s="1125"/>
      <c r="Q150" s="348"/>
      <c r="R150" s="1128"/>
      <c r="S150" s="348"/>
      <c r="T150" s="1129"/>
      <c r="U150" s="1129"/>
      <c r="V150" s="1130"/>
      <c r="W150" s="17"/>
      <c r="X150" s="17"/>
      <c r="Y150" s="17"/>
    </row>
    <row r="151">
      <c r="A151" s="267"/>
      <c r="B151" s="1117">
        <v>17097.0</v>
      </c>
      <c r="C151" s="383">
        <v>474086.0</v>
      </c>
      <c r="D151" s="385" t="s">
        <v>3079</v>
      </c>
      <c r="E151" s="385" t="s">
        <v>174</v>
      </c>
      <c r="F151" s="385" t="s">
        <v>1692</v>
      </c>
      <c r="G151" s="386"/>
      <c r="H151" s="385" t="s">
        <v>6317</v>
      </c>
      <c r="I151" s="383">
        <v>10.0</v>
      </c>
      <c r="J151" s="385" t="s">
        <v>6318</v>
      </c>
      <c r="K151" s="387" t="s">
        <v>1394</v>
      </c>
      <c r="L151" s="398">
        <v>749.55</v>
      </c>
      <c r="M151" s="384">
        <v>45758.0</v>
      </c>
      <c r="N151" s="888" t="s">
        <v>6319</v>
      </c>
      <c r="O151" s="385" t="s">
        <v>3532</v>
      </c>
      <c r="P151" s="383" t="s">
        <v>3080</v>
      </c>
      <c r="Q151" s="1120">
        <v>45758.0</v>
      </c>
      <c r="R151" s="1121">
        <v>0.0</v>
      </c>
      <c r="S151" s="385" t="s">
        <v>6320</v>
      </c>
      <c r="T151" s="1122" t="s">
        <v>3512</v>
      </c>
      <c r="U151" s="1122" t="s">
        <v>3512</v>
      </c>
      <c r="V151" s="1123" t="s">
        <v>6321</v>
      </c>
      <c r="W151" s="267"/>
      <c r="X151" s="267"/>
      <c r="Y151" s="267"/>
    </row>
    <row r="152">
      <c r="A152" s="17"/>
      <c r="B152" s="1124"/>
      <c r="C152" s="354">
        <v>474087.0</v>
      </c>
      <c r="D152" s="356" t="s">
        <v>3081</v>
      </c>
      <c r="E152" s="356" t="s">
        <v>828</v>
      </c>
      <c r="F152" s="356" t="s">
        <v>3082</v>
      </c>
      <c r="G152" s="357"/>
      <c r="H152" s="348"/>
      <c r="I152" s="1125"/>
      <c r="J152" s="348"/>
      <c r="K152" s="358" t="s">
        <v>2445</v>
      </c>
      <c r="L152" s="359">
        <v>1931.52</v>
      </c>
      <c r="M152" s="355">
        <v>45758.0</v>
      </c>
      <c r="N152" s="1127"/>
      <c r="O152" s="348"/>
      <c r="P152" s="1125"/>
      <c r="Q152" s="348"/>
      <c r="R152" s="1128"/>
      <c r="S152" s="348"/>
      <c r="T152" s="1129"/>
      <c r="U152" s="1129"/>
      <c r="V152" s="1130"/>
      <c r="W152" s="17"/>
      <c r="X152" s="17"/>
      <c r="Y152" s="17"/>
    </row>
    <row r="153">
      <c r="A153" s="267"/>
      <c r="B153" s="1117">
        <v>16301.0</v>
      </c>
      <c r="C153" s="383">
        <v>474088.0</v>
      </c>
      <c r="D153" s="385" t="s">
        <v>3083</v>
      </c>
      <c r="E153" s="385" t="s">
        <v>587</v>
      </c>
      <c r="F153" s="385" t="s">
        <v>237</v>
      </c>
      <c r="G153" s="386"/>
      <c r="H153" s="385" t="s">
        <v>3869</v>
      </c>
      <c r="I153" s="383" t="s">
        <v>6322</v>
      </c>
      <c r="J153" s="385" t="s">
        <v>4249</v>
      </c>
      <c r="K153" s="387" t="s">
        <v>3084</v>
      </c>
      <c r="L153" s="388">
        <f>11584.33+749.55</f>
        <v>12333.88</v>
      </c>
      <c r="M153" s="384">
        <v>45758.0</v>
      </c>
      <c r="N153" s="888" t="s">
        <v>6323</v>
      </c>
      <c r="O153" s="385" t="s">
        <v>6324</v>
      </c>
      <c r="P153" s="383" t="s">
        <v>3085</v>
      </c>
      <c r="Q153" s="1132">
        <v>45758.0</v>
      </c>
      <c r="R153" s="1121">
        <v>0.0</v>
      </c>
      <c r="S153" s="385" t="s">
        <v>6325</v>
      </c>
      <c r="T153" s="1122" t="s">
        <v>4817</v>
      </c>
      <c r="U153" s="1122" t="s">
        <v>6326</v>
      </c>
      <c r="V153" s="1130"/>
      <c r="W153" s="267"/>
      <c r="X153" s="267"/>
      <c r="Y153" s="267"/>
    </row>
    <row r="154">
      <c r="A154" s="17"/>
      <c r="B154" s="1124"/>
      <c r="C154" s="354">
        <v>474089.0</v>
      </c>
      <c r="D154" s="356" t="s">
        <v>3086</v>
      </c>
      <c r="E154" s="356" t="s">
        <v>105</v>
      </c>
      <c r="F154" s="356" t="s">
        <v>1131</v>
      </c>
      <c r="G154" s="357"/>
      <c r="H154" s="348"/>
      <c r="I154" s="1125"/>
      <c r="J154" s="348"/>
      <c r="K154" s="358" t="s">
        <v>2445</v>
      </c>
      <c r="L154" s="359">
        <v>1931.52</v>
      </c>
      <c r="M154" s="355">
        <v>45758.0</v>
      </c>
      <c r="N154" s="1127"/>
      <c r="O154" s="348"/>
      <c r="P154" s="1125"/>
      <c r="Q154" s="348"/>
      <c r="R154" s="1128"/>
      <c r="S154" s="348"/>
      <c r="T154" s="1129"/>
      <c r="U154" s="1129"/>
      <c r="V154" s="1130"/>
      <c r="W154" s="17"/>
      <c r="X154" s="17"/>
      <c r="Y154" s="17"/>
    </row>
    <row r="155">
      <c r="A155" s="267"/>
      <c r="B155" s="1117">
        <v>16783.0</v>
      </c>
      <c r="C155" s="383">
        <v>474090.0</v>
      </c>
      <c r="D155" s="385" t="s">
        <v>3087</v>
      </c>
      <c r="E155" s="386"/>
      <c r="F155" s="386"/>
      <c r="G155" s="386"/>
      <c r="H155" s="385" t="s">
        <v>6327</v>
      </c>
      <c r="I155" s="383">
        <v>5.0</v>
      </c>
      <c r="J155" s="385" t="s">
        <v>6328</v>
      </c>
      <c r="K155" s="387" t="s">
        <v>1394</v>
      </c>
      <c r="L155" s="398">
        <v>749.55</v>
      </c>
      <c r="M155" s="384">
        <v>45758.0</v>
      </c>
      <c r="N155" s="888" t="s">
        <v>6329</v>
      </c>
      <c r="O155" s="385" t="s">
        <v>3532</v>
      </c>
      <c r="P155" s="383" t="s">
        <v>3088</v>
      </c>
      <c r="Q155" s="1136">
        <v>45758.0</v>
      </c>
      <c r="R155" s="1121">
        <v>0.0</v>
      </c>
      <c r="S155" s="385" t="s">
        <v>6330</v>
      </c>
      <c r="T155" s="1122" t="s">
        <v>3512</v>
      </c>
      <c r="U155" s="1122" t="s">
        <v>3512</v>
      </c>
      <c r="V155" s="1130"/>
      <c r="W155" s="267"/>
      <c r="X155" s="267"/>
      <c r="Y155" s="267"/>
    </row>
    <row r="156">
      <c r="A156" s="267"/>
      <c r="B156" s="1117">
        <v>14187.0</v>
      </c>
      <c r="C156" s="383">
        <v>474091.0</v>
      </c>
      <c r="D156" s="386"/>
      <c r="E156" s="386"/>
      <c r="F156" s="386"/>
      <c r="G156" s="385" t="s">
        <v>3089</v>
      </c>
      <c r="H156" s="385" t="s">
        <v>6331</v>
      </c>
      <c r="I156" s="383">
        <v>25.0</v>
      </c>
      <c r="J156" s="385" t="s">
        <v>6332</v>
      </c>
      <c r="K156" s="387" t="s">
        <v>3090</v>
      </c>
      <c r="L156" s="398">
        <v>13356.77</v>
      </c>
      <c r="M156" s="384">
        <v>45758.0</v>
      </c>
      <c r="N156" s="888" t="s">
        <v>6333</v>
      </c>
      <c r="O156" s="385" t="s">
        <v>3820</v>
      </c>
      <c r="P156" s="383" t="s">
        <v>3091</v>
      </c>
      <c r="Q156" s="1120">
        <v>45758.0</v>
      </c>
      <c r="R156" s="1121">
        <v>380.67</v>
      </c>
      <c r="S156" s="385" t="s">
        <v>6334</v>
      </c>
      <c r="T156" s="1122" t="s">
        <v>3694</v>
      </c>
      <c r="U156" s="1122" t="s">
        <v>6335</v>
      </c>
      <c r="V156" s="1130"/>
      <c r="W156" s="267"/>
      <c r="X156" s="267"/>
      <c r="Y156" s="267"/>
    </row>
    <row r="157">
      <c r="A157" s="267"/>
      <c r="B157" s="1117">
        <v>14188.0</v>
      </c>
      <c r="C157" s="383">
        <v>474092.0</v>
      </c>
      <c r="D157" s="386"/>
      <c r="E157" s="386"/>
      <c r="F157" s="386"/>
      <c r="G157" s="385" t="s">
        <v>3089</v>
      </c>
      <c r="H157" s="385" t="s">
        <v>6336</v>
      </c>
      <c r="I157" s="383">
        <v>56.0</v>
      </c>
      <c r="J157" s="385" t="s">
        <v>6332</v>
      </c>
      <c r="K157" s="387" t="s">
        <v>3090</v>
      </c>
      <c r="L157" s="398">
        <v>13356.77</v>
      </c>
      <c r="M157" s="384">
        <v>45758.0</v>
      </c>
      <c r="N157" s="888" t="s">
        <v>6337</v>
      </c>
      <c r="O157" s="385" t="s">
        <v>3820</v>
      </c>
      <c r="P157" s="383" t="s">
        <v>3092</v>
      </c>
      <c r="Q157" s="1132">
        <v>45758.0</v>
      </c>
      <c r="R157" s="1121">
        <v>0.0</v>
      </c>
      <c r="S157" s="385" t="s">
        <v>6338</v>
      </c>
      <c r="T157" s="1122" t="s">
        <v>3694</v>
      </c>
      <c r="U157" s="1122" t="s">
        <v>6335</v>
      </c>
      <c r="V157" s="1130"/>
      <c r="W157" s="267"/>
      <c r="X157" s="267"/>
      <c r="Y157" s="267"/>
    </row>
    <row r="158">
      <c r="A158" s="267"/>
      <c r="B158" s="1117">
        <v>14189.0</v>
      </c>
      <c r="C158" s="383">
        <v>474093.0</v>
      </c>
      <c r="D158" s="386"/>
      <c r="E158" s="386"/>
      <c r="F158" s="386"/>
      <c r="G158" s="385" t="s">
        <v>3089</v>
      </c>
      <c r="H158" s="385" t="s">
        <v>6339</v>
      </c>
      <c r="I158" s="383">
        <v>28.0</v>
      </c>
      <c r="J158" s="385" t="s">
        <v>6332</v>
      </c>
      <c r="K158" s="387" t="s">
        <v>3090</v>
      </c>
      <c r="L158" s="398">
        <v>13356.77</v>
      </c>
      <c r="M158" s="384">
        <v>45758.0</v>
      </c>
      <c r="N158" s="888" t="s">
        <v>6340</v>
      </c>
      <c r="O158" s="385" t="s">
        <v>3820</v>
      </c>
      <c r="P158" s="383" t="s">
        <v>3093</v>
      </c>
      <c r="Q158" s="1132">
        <v>45758.0</v>
      </c>
      <c r="R158" s="1121">
        <v>0.0</v>
      </c>
      <c r="S158" s="385" t="s">
        <v>6341</v>
      </c>
      <c r="T158" s="1122" t="s">
        <v>3694</v>
      </c>
      <c r="U158" s="1122" t="s">
        <v>6335</v>
      </c>
      <c r="V158" s="1130"/>
      <c r="W158" s="267"/>
      <c r="X158" s="267"/>
      <c r="Y158" s="267"/>
    </row>
    <row r="159">
      <c r="A159" s="267"/>
      <c r="B159" s="1117">
        <v>17072.0</v>
      </c>
      <c r="C159" s="383">
        <v>474094.0</v>
      </c>
      <c r="D159" s="385" t="s">
        <v>6342</v>
      </c>
      <c r="E159" s="385"/>
      <c r="F159" s="386"/>
      <c r="G159" s="386"/>
      <c r="H159" s="385" t="s">
        <v>3869</v>
      </c>
      <c r="I159" s="383">
        <v>44.0</v>
      </c>
      <c r="J159" s="385" t="s">
        <v>4557</v>
      </c>
      <c r="K159" s="387" t="s">
        <v>1394</v>
      </c>
      <c r="L159" s="398">
        <v>749.55</v>
      </c>
      <c r="M159" s="384">
        <v>45758.0</v>
      </c>
      <c r="N159" s="888" t="s">
        <v>6343</v>
      </c>
      <c r="O159" s="385" t="s">
        <v>3532</v>
      </c>
      <c r="P159" s="383" t="s">
        <v>3095</v>
      </c>
      <c r="Q159" s="1120">
        <v>45758.0</v>
      </c>
      <c r="R159" s="1121">
        <v>0.0</v>
      </c>
      <c r="S159" s="385" t="s">
        <v>6344</v>
      </c>
      <c r="T159" s="1122" t="s">
        <v>3512</v>
      </c>
      <c r="U159" s="1122" t="s">
        <v>3512</v>
      </c>
      <c r="V159" s="1123" t="s">
        <v>6345</v>
      </c>
      <c r="W159" s="267"/>
      <c r="X159" s="267"/>
      <c r="Y159" s="267"/>
    </row>
    <row r="160">
      <c r="A160" s="17"/>
      <c r="B160" s="1137" t="s">
        <v>68</v>
      </c>
      <c r="C160" s="354">
        <v>474095.0</v>
      </c>
      <c r="D160" s="469" t="s">
        <v>68</v>
      </c>
      <c r="E160" s="444"/>
      <c r="F160" s="444"/>
      <c r="G160" s="469" t="s">
        <v>68</v>
      </c>
      <c r="H160" s="348"/>
      <c r="I160" s="1125"/>
      <c r="J160" s="348"/>
      <c r="K160" s="445" t="s">
        <v>68</v>
      </c>
      <c r="L160" s="446">
        <v>0.0</v>
      </c>
      <c r="M160" s="470">
        <v>45761.0</v>
      </c>
      <c r="N160" s="1127"/>
      <c r="O160" s="348"/>
      <c r="P160" s="1125"/>
      <c r="Q160" s="348"/>
      <c r="R160" s="1128"/>
      <c r="S160" s="348"/>
      <c r="T160" s="1129"/>
      <c r="U160" s="1129"/>
      <c r="V160" s="1130"/>
      <c r="W160" s="17"/>
      <c r="X160" s="17"/>
      <c r="Y160" s="17"/>
    </row>
    <row r="161">
      <c r="A161" s="267"/>
      <c r="B161" s="1117" t="s">
        <v>6346</v>
      </c>
      <c r="C161" s="383">
        <v>474096.0</v>
      </c>
      <c r="D161" s="385" t="s">
        <v>3097</v>
      </c>
      <c r="E161" s="385" t="s">
        <v>104</v>
      </c>
      <c r="F161" s="385" t="s">
        <v>3098</v>
      </c>
      <c r="G161" s="386"/>
      <c r="H161" s="385" t="s">
        <v>6347</v>
      </c>
      <c r="I161" s="1118"/>
      <c r="J161" s="385" t="s">
        <v>3542</v>
      </c>
      <c r="K161" s="387" t="s">
        <v>1465</v>
      </c>
      <c r="L161" s="388">
        <f>396.64*5</f>
        <v>1983.2</v>
      </c>
      <c r="M161" s="384">
        <v>45761.0</v>
      </c>
      <c r="N161" s="888" t="s">
        <v>6348</v>
      </c>
      <c r="O161" s="385" t="s">
        <v>3510</v>
      </c>
      <c r="P161" s="383" t="s">
        <v>3099</v>
      </c>
      <c r="Q161" s="1120">
        <v>45761.0</v>
      </c>
      <c r="R161" s="1121">
        <v>0.0</v>
      </c>
      <c r="S161" s="385" t="s">
        <v>6349</v>
      </c>
      <c r="T161" s="1122" t="s">
        <v>3512</v>
      </c>
      <c r="U161" s="1122" t="s">
        <v>3512</v>
      </c>
      <c r="V161" s="1123" t="s">
        <v>6350</v>
      </c>
      <c r="W161" s="267"/>
      <c r="X161" s="267"/>
      <c r="Y161" s="267"/>
    </row>
    <row r="162">
      <c r="A162" s="267"/>
      <c r="B162" s="1117" t="s">
        <v>3100</v>
      </c>
      <c r="C162" s="383">
        <v>474097.0</v>
      </c>
      <c r="D162" s="385" t="s">
        <v>779</v>
      </c>
      <c r="E162" s="385" t="s">
        <v>173</v>
      </c>
      <c r="F162" s="385" t="s">
        <v>3101</v>
      </c>
      <c r="G162" s="386"/>
      <c r="H162" s="385" t="s">
        <v>6351</v>
      </c>
      <c r="I162" s="1118"/>
      <c r="J162" s="385" t="s">
        <v>4520</v>
      </c>
      <c r="K162" s="387" t="s">
        <v>1349</v>
      </c>
      <c r="L162" s="398">
        <v>396.64</v>
      </c>
      <c r="M162" s="384">
        <v>45761.0</v>
      </c>
      <c r="N162" s="888" t="s">
        <v>6352</v>
      </c>
      <c r="O162" s="385" t="s">
        <v>3510</v>
      </c>
      <c r="P162" s="383" t="s">
        <v>3102</v>
      </c>
      <c r="Q162" s="1120">
        <v>45761.0</v>
      </c>
      <c r="R162" s="1121">
        <v>0.0</v>
      </c>
      <c r="S162" s="385" t="s">
        <v>6353</v>
      </c>
      <c r="T162" s="1122" t="s">
        <v>3512</v>
      </c>
      <c r="U162" s="1122" t="s">
        <v>3512</v>
      </c>
      <c r="V162" s="1123" t="s">
        <v>6354</v>
      </c>
      <c r="W162" s="267"/>
      <c r="X162" s="267"/>
      <c r="Y162" s="267"/>
    </row>
    <row r="163">
      <c r="A163" s="17"/>
      <c r="B163" s="1124"/>
      <c r="C163" s="354">
        <v>474098.0</v>
      </c>
      <c r="D163" s="356" t="s">
        <v>2019</v>
      </c>
      <c r="E163" s="356" t="s">
        <v>541</v>
      </c>
      <c r="F163" s="356" t="s">
        <v>65</v>
      </c>
      <c r="G163" s="357"/>
      <c r="H163" s="348"/>
      <c r="I163" s="1125"/>
      <c r="J163" s="348"/>
      <c r="K163" s="358" t="s">
        <v>2445</v>
      </c>
      <c r="L163" s="359">
        <v>1931.52</v>
      </c>
      <c r="M163" s="355">
        <v>45761.0</v>
      </c>
      <c r="N163" s="1127"/>
      <c r="O163" s="348"/>
      <c r="P163" s="1125"/>
      <c r="Q163" s="348"/>
      <c r="R163" s="1128"/>
      <c r="S163" s="348"/>
      <c r="T163" s="1129"/>
      <c r="U163" s="1129"/>
      <c r="V163" s="1130"/>
      <c r="W163" s="17"/>
      <c r="X163" s="17"/>
      <c r="Y163" s="17"/>
    </row>
    <row r="164">
      <c r="A164" s="267"/>
      <c r="B164" s="1117">
        <v>17491.0</v>
      </c>
      <c r="C164" s="383">
        <v>474099.0</v>
      </c>
      <c r="D164" s="385" t="s">
        <v>983</v>
      </c>
      <c r="E164" s="385" t="s">
        <v>174</v>
      </c>
      <c r="F164" s="385" t="s">
        <v>174</v>
      </c>
      <c r="G164" s="386"/>
      <c r="H164" s="385" t="s">
        <v>6355</v>
      </c>
      <c r="I164" s="383">
        <v>7.0</v>
      </c>
      <c r="J164" s="385" t="s">
        <v>6356</v>
      </c>
      <c r="K164" s="387" t="s">
        <v>2728</v>
      </c>
      <c r="L164" s="388">
        <f>809.31+92.56</f>
        <v>901.87</v>
      </c>
      <c r="M164" s="384">
        <v>45761.0</v>
      </c>
      <c r="N164" s="888" t="s">
        <v>6357</v>
      </c>
      <c r="O164" s="385" t="s">
        <v>6358</v>
      </c>
      <c r="P164" s="383" t="s">
        <v>3103</v>
      </c>
      <c r="Q164" s="1120">
        <v>45761.0</v>
      </c>
      <c r="R164" s="1121">
        <v>0.0</v>
      </c>
      <c r="S164" s="385" t="s">
        <v>6359</v>
      </c>
      <c r="T164" s="1122" t="s">
        <v>3512</v>
      </c>
      <c r="U164" s="1122" t="s">
        <v>3512</v>
      </c>
      <c r="V164" s="1123" t="s">
        <v>71</v>
      </c>
      <c r="W164" s="267"/>
      <c r="X164" s="267"/>
      <c r="Y164" s="267"/>
    </row>
    <row r="165">
      <c r="A165" s="17"/>
      <c r="B165" s="1124"/>
      <c r="C165" s="354">
        <v>474100.0</v>
      </c>
      <c r="D165" s="356" t="s">
        <v>3104</v>
      </c>
      <c r="E165" s="356" t="s">
        <v>3105</v>
      </c>
      <c r="F165" s="356" t="s">
        <v>638</v>
      </c>
      <c r="G165" s="357"/>
      <c r="H165" s="348"/>
      <c r="I165" s="1125"/>
      <c r="J165" s="348"/>
      <c r="K165" s="358" t="s">
        <v>2445</v>
      </c>
      <c r="L165" s="359">
        <v>1931.52</v>
      </c>
      <c r="M165" s="355">
        <v>45761.0</v>
      </c>
      <c r="N165" s="1127"/>
      <c r="O165" s="348"/>
      <c r="P165" s="1125"/>
      <c r="Q165" s="348"/>
      <c r="R165" s="1128"/>
      <c r="S165" s="348"/>
      <c r="T165" s="1129"/>
      <c r="U165" s="1129"/>
      <c r="V165" s="1130"/>
      <c r="W165" s="17"/>
      <c r="X165" s="17"/>
      <c r="Y165" s="17"/>
    </row>
    <row r="166">
      <c r="A166" s="267"/>
      <c r="B166" s="1117" t="s">
        <v>3106</v>
      </c>
      <c r="C166" s="383">
        <v>474101.0</v>
      </c>
      <c r="D166" s="385" t="s">
        <v>2523</v>
      </c>
      <c r="E166" s="385" t="s">
        <v>645</v>
      </c>
      <c r="F166" s="385" t="s">
        <v>2703</v>
      </c>
      <c r="G166" s="386"/>
      <c r="H166" s="385" t="s">
        <v>6360</v>
      </c>
      <c r="I166" s="1118"/>
      <c r="J166" s="385" t="s">
        <v>6361</v>
      </c>
      <c r="K166" s="385" t="s">
        <v>1362</v>
      </c>
      <c r="L166" s="1131">
        <f>396.64*2</f>
        <v>793.28</v>
      </c>
      <c r="M166" s="1120">
        <v>45702.0</v>
      </c>
      <c r="N166" s="888" t="s">
        <v>6362</v>
      </c>
      <c r="O166" s="385" t="s">
        <v>3510</v>
      </c>
      <c r="P166" s="383" t="s">
        <v>3107</v>
      </c>
      <c r="Q166" s="1120">
        <v>45761.0</v>
      </c>
      <c r="R166" s="1121">
        <v>0.0</v>
      </c>
      <c r="S166" s="385" t="s">
        <v>6363</v>
      </c>
      <c r="T166" s="1122" t="s">
        <v>3512</v>
      </c>
      <c r="U166" s="1122" t="s">
        <v>3512</v>
      </c>
      <c r="V166" s="1123" t="s">
        <v>6364</v>
      </c>
      <c r="W166" s="267"/>
      <c r="X166" s="267"/>
      <c r="Y166" s="267"/>
    </row>
    <row r="167">
      <c r="A167" s="267"/>
      <c r="B167" s="1117">
        <v>16229.0</v>
      </c>
      <c r="C167" s="383">
        <v>474102.0</v>
      </c>
      <c r="D167" s="385" t="s">
        <v>2123</v>
      </c>
      <c r="E167" s="385" t="s">
        <v>1853</v>
      </c>
      <c r="F167" s="386"/>
      <c r="G167" s="386"/>
      <c r="H167" s="261" t="s">
        <v>6365</v>
      </c>
      <c r="I167" s="1118"/>
      <c r="J167" s="386"/>
      <c r="K167" s="385" t="s">
        <v>3108</v>
      </c>
      <c r="L167" s="1119">
        <v>711.17</v>
      </c>
      <c r="M167" s="1138">
        <v>45761.0</v>
      </c>
      <c r="N167" s="888" t="s">
        <v>6366</v>
      </c>
      <c r="O167" s="385" t="s">
        <v>6367</v>
      </c>
      <c r="P167" s="383" t="s">
        <v>3109</v>
      </c>
      <c r="Q167" s="1132">
        <v>45761.0</v>
      </c>
      <c r="R167" s="1121">
        <v>0.0</v>
      </c>
      <c r="S167" s="385" t="s">
        <v>6368</v>
      </c>
      <c r="T167" s="1122" t="s">
        <v>4323</v>
      </c>
      <c r="U167" s="1122" t="s">
        <v>3512</v>
      </c>
      <c r="V167" s="1123" t="s">
        <v>6369</v>
      </c>
      <c r="W167" s="267"/>
      <c r="X167" s="267"/>
      <c r="Y167" s="267"/>
    </row>
    <row r="168">
      <c r="A168" s="267"/>
      <c r="B168" s="1117">
        <v>17512.0</v>
      </c>
      <c r="C168" s="383">
        <v>474103.0</v>
      </c>
      <c r="D168" s="386"/>
      <c r="E168" s="386"/>
      <c r="F168" s="386"/>
      <c r="G168" s="385" t="s">
        <v>128</v>
      </c>
      <c r="H168" s="385" t="s">
        <v>4804</v>
      </c>
      <c r="I168" s="383">
        <v>7.0</v>
      </c>
      <c r="J168" s="385" t="s">
        <v>6370</v>
      </c>
      <c r="K168" s="385" t="s">
        <v>1804</v>
      </c>
      <c r="L168" s="1119">
        <v>857.19</v>
      </c>
      <c r="M168" s="1120">
        <v>45761.0</v>
      </c>
      <c r="N168" s="888" t="s">
        <v>6371</v>
      </c>
      <c r="O168" s="385" t="s">
        <v>3726</v>
      </c>
      <c r="P168" s="383" t="s">
        <v>3110</v>
      </c>
      <c r="Q168" s="1132">
        <v>45761.0</v>
      </c>
      <c r="R168" s="1121">
        <v>0.0</v>
      </c>
      <c r="S168" s="385" t="s">
        <v>6372</v>
      </c>
      <c r="T168" s="1122" t="s">
        <v>3512</v>
      </c>
      <c r="U168" s="1122" t="s">
        <v>4809</v>
      </c>
      <c r="V168" s="1123" t="s">
        <v>6373</v>
      </c>
      <c r="W168" s="267"/>
      <c r="X168" s="267"/>
      <c r="Y168" s="267"/>
    </row>
    <row r="169">
      <c r="A169" s="267"/>
      <c r="B169" s="1117">
        <v>17513.0</v>
      </c>
      <c r="C169" s="383">
        <v>474104.0</v>
      </c>
      <c r="D169" s="386"/>
      <c r="E169" s="386"/>
      <c r="F169" s="386"/>
      <c r="G169" s="385" t="s">
        <v>128</v>
      </c>
      <c r="H169" s="385" t="s">
        <v>4804</v>
      </c>
      <c r="I169" s="383">
        <v>9.0</v>
      </c>
      <c r="J169" s="385" t="s">
        <v>6370</v>
      </c>
      <c r="K169" s="385" t="s">
        <v>1684</v>
      </c>
      <c r="L169" s="1119">
        <v>857.19</v>
      </c>
      <c r="M169" s="1132">
        <v>45761.0</v>
      </c>
      <c r="N169" s="888" t="s">
        <v>6374</v>
      </c>
      <c r="O169" s="385" t="s">
        <v>3584</v>
      </c>
      <c r="P169" s="383" t="s">
        <v>3111</v>
      </c>
      <c r="Q169" s="1132">
        <v>45761.0</v>
      </c>
      <c r="R169" s="1121">
        <v>24.86</v>
      </c>
      <c r="S169" s="385" t="s">
        <v>6375</v>
      </c>
      <c r="T169" s="1122" t="s">
        <v>3512</v>
      </c>
      <c r="U169" s="1122" t="s">
        <v>6376</v>
      </c>
      <c r="V169" s="1123" t="s">
        <v>6373</v>
      </c>
      <c r="W169" s="267"/>
      <c r="X169" s="267"/>
      <c r="Y169" s="267"/>
    </row>
    <row r="170">
      <c r="A170" s="267"/>
      <c r="B170" s="1117">
        <v>17386.0</v>
      </c>
      <c r="C170" s="383">
        <v>474105.0</v>
      </c>
      <c r="D170" s="385" t="s">
        <v>3112</v>
      </c>
      <c r="E170" s="385" t="s">
        <v>105</v>
      </c>
      <c r="F170" s="385" t="s">
        <v>480</v>
      </c>
      <c r="G170" s="386"/>
      <c r="H170" s="385" t="s">
        <v>6377</v>
      </c>
      <c r="I170" s="383">
        <v>9.0</v>
      </c>
      <c r="J170" s="385" t="s">
        <v>5018</v>
      </c>
      <c r="K170" s="385" t="s">
        <v>1434</v>
      </c>
      <c r="L170" s="1119">
        <v>809.31</v>
      </c>
      <c r="M170" s="1132">
        <v>45761.0</v>
      </c>
      <c r="N170" s="888" t="s">
        <v>6378</v>
      </c>
      <c r="O170" s="385" t="s">
        <v>3598</v>
      </c>
      <c r="P170" s="383" t="s">
        <v>3113</v>
      </c>
      <c r="Q170" s="1132">
        <v>45761.0</v>
      </c>
      <c r="R170" s="1121">
        <v>0.0</v>
      </c>
      <c r="S170" s="385" t="s">
        <v>6379</v>
      </c>
      <c r="T170" s="1122" t="s">
        <v>3512</v>
      </c>
      <c r="U170" s="1122" t="s">
        <v>3512</v>
      </c>
      <c r="V170" s="1123" t="s">
        <v>6380</v>
      </c>
      <c r="W170" s="267"/>
      <c r="X170" s="267"/>
      <c r="Y170" s="267"/>
    </row>
    <row r="171">
      <c r="A171" s="267"/>
      <c r="B171" s="1117" t="s">
        <v>3114</v>
      </c>
      <c r="C171" s="383">
        <v>474106.0</v>
      </c>
      <c r="D171" s="385" t="s">
        <v>3115</v>
      </c>
      <c r="E171" s="385" t="s">
        <v>1883</v>
      </c>
      <c r="F171" s="385" t="s">
        <v>919</v>
      </c>
      <c r="G171" s="386"/>
      <c r="H171" s="386"/>
      <c r="I171" s="1118"/>
      <c r="J171" s="385" t="s">
        <v>6381</v>
      </c>
      <c r="K171" s="385" t="s">
        <v>1362</v>
      </c>
      <c r="L171" s="1131">
        <f>396.64*2</f>
        <v>793.28</v>
      </c>
      <c r="M171" s="1120">
        <v>45761.0</v>
      </c>
      <c r="N171" s="888" t="s">
        <v>6382</v>
      </c>
      <c r="O171" s="385" t="s">
        <v>3510</v>
      </c>
      <c r="P171" s="383" t="s">
        <v>3117</v>
      </c>
      <c r="Q171" s="1120">
        <v>45761.0</v>
      </c>
      <c r="R171" s="1121">
        <v>0.0</v>
      </c>
      <c r="S171" s="385" t="s">
        <v>6383</v>
      </c>
      <c r="T171" s="1122" t="s">
        <v>3512</v>
      </c>
      <c r="U171" s="1122" t="s">
        <v>3512</v>
      </c>
      <c r="V171" s="1123" t="s">
        <v>6384</v>
      </c>
      <c r="W171" s="267"/>
      <c r="X171" s="267"/>
      <c r="Y171" s="267"/>
    </row>
    <row r="172">
      <c r="A172" s="17"/>
      <c r="B172" s="1124"/>
      <c r="C172" s="460">
        <v>474107.0</v>
      </c>
      <c r="D172" s="348"/>
      <c r="E172" s="348"/>
      <c r="F172" s="348"/>
      <c r="G172" s="348"/>
      <c r="H172" s="348"/>
      <c r="I172" s="1125"/>
      <c r="J172" s="348"/>
      <c r="K172" s="348"/>
      <c r="L172" s="1126"/>
      <c r="M172" s="348"/>
      <c r="N172" s="1127"/>
      <c r="O172" s="348"/>
      <c r="P172" s="1125"/>
      <c r="Q172" s="348"/>
      <c r="R172" s="1128"/>
      <c r="S172" s="348"/>
      <c r="T172" s="1129"/>
      <c r="U172" s="1129"/>
      <c r="V172" s="1130"/>
      <c r="W172" s="17"/>
      <c r="X172" s="17"/>
      <c r="Y172" s="17"/>
    </row>
    <row r="173">
      <c r="A173" s="17"/>
      <c r="B173" s="1124"/>
      <c r="C173" s="460">
        <v>474108.0</v>
      </c>
      <c r="D173" s="348"/>
      <c r="E173" s="348"/>
      <c r="F173" s="348"/>
      <c r="G173" s="348"/>
      <c r="H173" s="348"/>
      <c r="I173" s="1125"/>
      <c r="J173" s="348"/>
      <c r="K173" s="348"/>
      <c r="L173" s="1126"/>
      <c r="M173" s="348"/>
      <c r="N173" s="1127"/>
      <c r="O173" s="348"/>
      <c r="P173" s="1125"/>
      <c r="Q173" s="348"/>
      <c r="R173" s="1128"/>
      <c r="S173" s="348"/>
      <c r="T173" s="1129"/>
      <c r="U173" s="1129"/>
      <c r="V173" s="1130"/>
      <c r="W173" s="17"/>
      <c r="X173" s="17"/>
      <c r="Y173" s="17"/>
    </row>
    <row r="174">
      <c r="A174" s="17"/>
      <c r="B174" s="1124"/>
      <c r="C174" s="460">
        <v>474109.0</v>
      </c>
      <c r="D174" s="348"/>
      <c r="E174" s="348"/>
      <c r="F174" s="348"/>
      <c r="G174" s="348"/>
      <c r="H174" s="348"/>
      <c r="I174" s="1125"/>
      <c r="J174" s="348"/>
      <c r="K174" s="348"/>
      <c r="L174" s="1126"/>
      <c r="M174" s="348"/>
      <c r="N174" s="1127"/>
      <c r="O174" s="348"/>
      <c r="P174" s="1125"/>
      <c r="Q174" s="348"/>
      <c r="R174" s="1128"/>
      <c r="S174" s="348"/>
      <c r="T174" s="1129"/>
      <c r="U174" s="1129"/>
      <c r="V174" s="1130"/>
      <c r="W174" s="17"/>
      <c r="X174" s="17"/>
      <c r="Y174" s="17"/>
    </row>
    <row r="175">
      <c r="A175" s="267"/>
      <c r="B175" s="1117">
        <v>16855.0</v>
      </c>
      <c r="C175" s="383">
        <v>474110.0</v>
      </c>
      <c r="D175" s="385" t="s">
        <v>3119</v>
      </c>
      <c r="E175" s="385" t="s">
        <v>342</v>
      </c>
      <c r="F175" s="385" t="s">
        <v>3120</v>
      </c>
      <c r="G175" s="386"/>
      <c r="H175" s="385" t="s">
        <v>5728</v>
      </c>
      <c r="I175" s="383">
        <v>24.0</v>
      </c>
      <c r="J175" s="385" t="s">
        <v>3950</v>
      </c>
      <c r="K175" s="387" t="s">
        <v>1394</v>
      </c>
      <c r="L175" s="1119">
        <v>749.55</v>
      </c>
      <c r="M175" s="1120">
        <v>45761.0</v>
      </c>
      <c r="N175" s="888" t="s">
        <v>6385</v>
      </c>
      <c r="O175" s="385" t="s">
        <v>3532</v>
      </c>
      <c r="P175" s="383" t="s">
        <v>3121</v>
      </c>
      <c r="Q175" s="1120">
        <v>45761.0</v>
      </c>
      <c r="R175" s="1121">
        <v>0.0</v>
      </c>
      <c r="S175" s="385" t="s">
        <v>6386</v>
      </c>
      <c r="T175" s="1122" t="s">
        <v>3512</v>
      </c>
      <c r="U175" s="1122" t="s">
        <v>3512</v>
      </c>
      <c r="V175" s="1123" t="s">
        <v>6387</v>
      </c>
      <c r="W175" s="267"/>
      <c r="X175" s="267"/>
      <c r="Y175" s="267"/>
    </row>
    <row r="176">
      <c r="A176" s="17"/>
      <c r="B176" s="1124"/>
      <c r="C176" s="460">
        <v>474111.0</v>
      </c>
      <c r="D176" s="348"/>
      <c r="E176" s="348"/>
      <c r="F176" s="348"/>
      <c r="G176" s="348"/>
      <c r="H176" s="348"/>
      <c r="I176" s="1125"/>
      <c r="J176" s="348"/>
      <c r="K176" s="348"/>
      <c r="L176" s="1126"/>
      <c r="M176" s="348"/>
      <c r="N176" s="1127"/>
      <c r="O176" s="348"/>
      <c r="P176" s="1125"/>
      <c r="Q176" s="348"/>
      <c r="R176" s="1128"/>
      <c r="S176" s="348"/>
      <c r="T176" s="1129"/>
      <c r="U176" s="1129"/>
      <c r="V176" s="1130"/>
      <c r="W176" s="17"/>
      <c r="X176" s="17"/>
      <c r="Y176" s="17"/>
    </row>
    <row r="177">
      <c r="A177" s="17"/>
      <c r="B177" s="1124"/>
      <c r="C177" s="460">
        <v>474112.0</v>
      </c>
      <c r="D177" s="348"/>
      <c r="E177" s="348"/>
      <c r="F177" s="348"/>
      <c r="G177" s="348"/>
      <c r="H177" s="348"/>
      <c r="I177" s="1125"/>
      <c r="J177" s="348"/>
      <c r="K177" s="348"/>
      <c r="L177" s="1126"/>
      <c r="M177" s="348"/>
      <c r="N177" s="1127"/>
      <c r="O177" s="348"/>
      <c r="P177" s="1125"/>
      <c r="Q177" s="348"/>
      <c r="R177" s="1128"/>
      <c r="S177" s="348"/>
      <c r="T177" s="1129"/>
      <c r="U177" s="1129"/>
      <c r="V177" s="1130"/>
      <c r="W177" s="17"/>
      <c r="X177" s="17"/>
      <c r="Y177" s="17"/>
    </row>
    <row r="178">
      <c r="A178" s="17"/>
      <c r="B178" s="1124"/>
      <c r="C178" s="460">
        <v>474113.0</v>
      </c>
      <c r="D178" s="348"/>
      <c r="E178" s="348"/>
      <c r="F178" s="348"/>
      <c r="G178" s="348"/>
      <c r="H178" s="348"/>
      <c r="I178" s="1125"/>
      <c r="J178" s="348"/>
      <c r="K178" s="348"/>
      <c r="L178" s="1126"/>
      <c r="M178" s="348"/>
      <c r="N178" s="1127"/>
      <c r="O178" s="348"/>
      <c r="P178" s="1125"/>
      <c r="Q178" s="348"/>
      <c r="R178" s="1128"/>
      <c r="S178" s="348"/>
      <c r="T178" s="1129"/>
      <c r="U178" s="1129"/>
      <c r="V178" s="1130"/>
      <c r="W178" s="17"/>
      <c r="X178" s="17"/>
      <c r="Y178" s="17"/>
    </row>
    <row r="179">
      <c r="A179" s="17"/>
      <c r="B179" s="1124"/>
      <c r="C179" s="460">
        <v>474114.0</v>
      </c>
      <c r="D179" s="348"/>
      <c r="E179" s="348"/>
      <c r="F179" s="348"/>
      <c r="G179" s="348"/>
      <c r="H179" s="348"/>
      <c r="I179" s="1125"/>
      <c r="J179" s="348"/>
      <c r="K179" s="348"/>
      <c r="L179" s="1126"/>
      <c r="M179" s="348"/>
      <c r="N179" s="1127"/>
      <c r="O179" s="348"/>
      <c r="P179" s="1125"/>
      <c r="Q179" s="348"/>
      <c r="R179" s="1128"/>
      <c r="S179" s="348"/>
      <c r="T179" s="1129"/>
      <c r="U179" s="1129"/>
      <c r="V179" s="1130"/>
      <c r="W179" s="17"/>
      <c r="X179" s="17"/>
      <c r="Y179" s="17"/>
    </row>
    <row r="180">
      <c r="A180" s="267"/>
      <c r="B180" s="1117">
        <v>17424.0</v>
      </c>
      <c r="C180" s="383">
        <v>474115.0</v>
      </c>
      <c r="D180" s="386"/>
      <c r="E180" s="386"/>
      <c r="F180" s="386"/>
      <c r="G180" s="385" t="s">
        <v>3122</v>
      </c>
      <c r="H180" s="261" t="s">
        <v>6388</v>
      </c>
      <c r="I180" s="1118"/>
      <c r="J180" s="385" t="s">
        <v>6389</v>
      </c>
      <c r="K180" s="385" t="s">
        <v>1432</v>
      </c>
      <c r="L180" s="1119">
        <v>209.27</v>
      </c>
      <c r="M180" s="1120">
        <v>45762.0</v>
      </c>
      <c r="N180" s="888" t="s">
        <v>6390</v>
      </c>
      <c r="O180" s="385" t="s">
        <v>3595</v>
      </c>
      <c r="P180" s="383" t="s">
        <v>3123</v>
      </c>
      <c r="Q180" s="1120">
        <v>45762.0</v>
      </c>
      <c r="R180" s="1121">
        <v>0.0</v>
      </c>
      <c r="S180" s="385" t="s">
        <v>6391</v>
      </c>
      <c r="T180" s="1122" t="s">
        <v>3512</v>
      </c>
      <c r="U180" s="1122" t="s">
        <v>3512</v>
      </c>
      <c r="V180" s="1123" t="s">
        <v>6392</v>
      </c>
      <c r="W180" s="267"/>
      <c r="X180" s="267"/>
      <c r="Y180" s="267"/>
    </row>
    <row r="181">
      <c r="A181" s="267"/>
      <c r="B181" s="1117">
        <v>17425.0</v>
      </c>
      <c r="C181" s="383">
        <v>474116.0</v>
      </c>
      <c r="D181" s="386"/>
      <c r="E181" s="386"/>
      <c r="F181" s="386"/>
      <c r="G181" s="385" t="s">
        <v>3122</v>
      </c>
      <c r="H181" s="261" t="s">
        <v>6388</v>
      </c>
      <c r="I181" s="1118"/>
      <c r="J181" s="385" t="s">
        <v>6389</v>
      </c>
      <c r="K181" s="385" t="s">
        <v>6393</v>
      </c>
      <c r="L181" s="1119">
        <v>92.56</v>
      </c>
      <c r="M181" s="1132">
        <v>45762.0</v>
      </c>
      <c r="N181" s="888" t="s">
        <v>6394</v>
      </c>
      <c r="O181" s="385" t="s">
        <v>3535</v>
      </c>
      <c r="P181" s="383" t="s">
        <v>3124</v>
      </c>
      <c r="Q181" s="1132">
        <v>45762.0</v>
      </c>
      <c r="R181" s="1121">
        <v>0.0</v>
      </c>
      <c r="S181" s="385" t="s">
        <v>6395</v>
      </c>
      <c r="T181" s="1122" t="s">
        <v>3512</v>
      </c>
      <c r="U181" s="1122" t="s">
        <v>3512</v>
      </c>
      <c r="V181" s="1123" t="s">
        <v>6392</v>
      </c>
      <c r="W181" s="267"/>
      <c r="X181" s="267"/>
      <c r="Y181" s="267"/>
    </row>
    <row r="182">
      <c r="A182" s="17"/>
      <c r="B182" s="1124"/>
      <c r="C182" s="460">
        <v>474117.0</v>
      </c>
      <c r="D182" s="348"/>
      <c r="E182" s="348"/>
      <c r="F182" s="348"/>
      <c r="G182" s="348"/>
      <c r="H182" s="348"/>
      <c r="I182" s="1125"/>
      <c r="J182" s="348"/>
      <c r="K182" s="348"/>
      <c r="L182" s="1126"/>
      <c r="M182" s="348"/>
      <c r="N182" s="1127"/>
      <c r="O182" s="348"/>
      <c r="P182" s="1125"/>
      <c r="Q182" s="348"/>
      <c r="R182" s="1128"/>
      <c r="S182" s="348"/>
      <c r="T182" s="1129"/>
      <c r="U182" s="1129"/>
      <c r="V182" s="1130"/>
      <c r="W182" s="17"/>
      <c r="X182" s="17"/>
      <c r="Y182" s="17"/>
    </row>
    <row r="183">
      <c r="A183" s="17"/>
      <c r="B183" s="1124"/>
      <c r="C183" s="460">
        <v>474118.0</v>
      </c>
      <c r="D183" s="348"/>
      <c r="E183" s="348"/>
      <c r="F183" s="348"/>
      <c r="G183" s="348"/>
      <c r="H183" s="348"/>
      <c r="I183" s="1125"/>
      <c r="J183" s="348"/>
      <c r="K183" s="348"/>
      <c r="L183" s="1126"/>
      <c r="M183" s="348"/>
      <c r="N183" s="1127"/>
      <c r="O183" s="348"/>
      <c r="P183" s="1125"/>
      <c r="Q183" s="348"/>
      <c r="R183" s="1128"/>
      <c r="S183" s="348"/>
      <c r="T183" s="1129"/>
      <c r="U183" s="1129"/>
      <c r="V183" s="1130"/>
      <c r="W183" s="17"/>
      <c r="X183" s="17"/>
      <c r="Y183" s="17"/>
    </row>
    <row r="184">
      <c r="A184" s="17"/>
      <c r="B184" s="1124"/>
      <c r="C184" s="460">
        <v>474119.0</v>
      </c>
      <c r="D184" s="348"/>
      <c r="E184" s="348"/>
      <c r="F184" s="348"/>
      <c r="G184" s="348"/>
      <c r="H184" s="348"/>
      <c r="I184" s="1125"/>
      <c r="J184" s="348"/>
      <c r="K184" s="348"/>
      <c r="L184" s="1126"/>
      <c r="M184" s="348"/>
      <c r="N184" s="1127"/>
      <c r="O184" s="348"/>
      <c r="P184" s="1125"/>
      <c r="Q184" s="348"/>
      <c r="R184" s="1128"/>
      <c r="S184" s="348"/>
      <c r="T184" s="1129"/>
      <c r="U184" s="1129"/>
      <c r="V184" s="1130"/>
      <c r="W184" s="17"/>
      <c r="X184" s="17"/>
      <c r="Y184" s="17"/>
    </row>
    <row r="185">
      <c r="A185" s="17"/>
      <c r="B185" s="1124"/>
      <c r="C185" s="460">
        <v>474120.0</v>
      </c>
      <c r="D185" s="348"/>
      <c r="E185" s="348"/>
      <c r="F185" s="348"/>
      <c r="G185" s="348"/>
      <c r="H185" s="348"/>
      <c r="I185" s="1125"/>
      <c r="J185" s="348"/>
      <c r="K185" s="348"/>
      <c r="L185" s="1126"/>
      <c r="M185" s="348"/>
      <c r="N185" s="1127"/>
      <c r="O185" s="348"/>
      <c r="P185" s="1125"/>
      <c r="Q185" s="348"/>
      <c r="R185" s="1128"/>
      <c r="S185" s="348"/>
      <c r="T185" s="1129"/>
      <c r="U185" s="1129"/>
      <c r="V185" s="1130"/>
      <c r="W185" s="17"/>
      <c r="X185" s="17"/>
      <c r="Y185" s="17"/>
    </row>
    <row r="186">
      <c r="A186" s="17"/>
      <c r="B186" s="1124"/>
      <c r="C186" s="460">
        <v>474121.0</v>
      </c>
      <c r="D186" s="348"/>
      <c r="E186" s="348"/>
      <c r="F186" s="348"/>
      <c r="G186" s="348"/>
      <c r="H186" s="348"/>
      <c r="I186" s="1125"/>
      <c r="J186" s="348"/>
      <c r="K186" s="348"/>
      <c r="L186" s="1126"/>
      <c r="M186" s="348"/>
      <c r="N186" s="1127"/>
      <c r="O186" s="348"/>
      <c r="P186" s="1125"/>
      <c r="Q186" s="348"/>
      <c r="R186" s="1128"/>
      <c r="S186" s="348"/>
      <c r="T186" s="1129"/>
      <c r="U186" s="1129"/>
      <c r="V186" s="1130"/>
      <c r="W186" s="17"/>
      <c r="X186" s="17"/>
      <c r="Y186" s="17"/>
    </row>
    <row r="187">
      <c r="A187" s="17"/>
      <c r="B187" s="1124"/>
      <c r="C187" s="460">
        <v>474122.0</v>
      </c>
      <c r="D187" s="348"/>
      <c r="E187" s="348"/>
      <c r="F187" s="348"/>
      <c r="G187" s="348"/>
      <c r="H187" s="348"/>
      <c r="I187" s="1125"/>
      <c r="J187" s="348"/>
      <c r="K187" s="348"/>
      <c r="L187" s="1126"/>
      <c r="M187" s="348"/>
      <c r="N187" s="1127"/>
      <c r="O187" s="348"/>
      <c r="P187" s="1125"/>
      <c r="Q187" s="348"/>
      <c r="R187" s="1128"/>
      <c r="S187" s="348"/>
      <c r="T187" s="1129"/>
      <c r="U187" s="1129"/>
      <c r="V187" s="1130"/>
      <c r="W187" s="17"/>
      <c r="X187" s="17"/>
      <c r="Y187" s="17"/>
    </row>
    <row r="188">
      <c r="A188" s="17"/>
      <c r="B188" s="1124"/>
      <c r="C188" s="460">
        <v>474123.0</v>
      </c>
      <c r="D188" s="348"/>
      <c r="E188" s="348"/>
      <c r="F188" s="348"/>
      <c r="G188" s="348"/>
      <c r="H188" s="348"/>
      <c r="I188" s="1125"/>
      <c r="J188" s="348"/>
      <c r="K188" s="348"/>
      <c r="L188" s="1126"/>
      <c r="M188" s="348"/>
      <c r="N188" s="1127"/>
      <c r="O188" s="348"/>
      <c r="P188" s="1125"/>
      <c r="Q188" s="348"/>
      <c r="R188" s="1128"/>
      <c r="S188" s="348"/>
      <c r="T188" s="1129"/>
      <c r="U188" s="1129"/>
      <c r="V188" s="442" t="s">
        <v>1514</v>
      </c>
      <c r="W188" s="17"/>
      <c r="X188" s="17"/>
      <c r="Y188" s="17"/>
    </row>
    <row r="189">
      <c r="A189" s="17"/>
      <c r="B189" s="1124"/>
      <c r="C189" s="460">
        <v>474124.0</v>
      </c>
      <c r="D189" s="348"/>
      <c r="E189" s="348"/>
      <c r="F189" s="348"/>
      <c r="G189" s="348"/>
      <c r="H189" s="348"/>
      <c r="I189" s="1125"/>
      <c r="J189" s="348"/>
      <c r="K189" s="348"/>
      <c r="L189" s="1126"/>
      <c r="M189" s="348"/>
      <c r="N189" s="1127"/>
      <c r="O189" s="348"/>
      <c r="P189" s="1125"/>
      <c r="Q189" s="348"/>
      <c r="R189" s="1128"/>
      <c r="S189" s="348"/>
      <c r="T189" s="1129"/>
      <c r="U189" s="1129"/>
      <c r="V189" s="1130"/>
      <c r="W189" s="17"/>
      <c r="X189" s="17"/>
      <c r="Y189" s="17"/>
    </row>
    <row r="190">
      <c r="A190" s="17"/>
      <c r="B190" s="1124"/>
      <c r="C190" s="460">
        <v>474125.0</v>
      </c>
      <c r="D190" s="348"/>
      <c r="E190" s="348"/>
      <c r="F190" s="348"/>
      <c r="G190" s="348"/>
      <c r="H190" s="348"/>
      <c r="I190" s="1125"/>
      <c r="J190" s="348"/>
      <c r="K190" s="348"/>
      <c r="L190" s="1126"/>
      <c r="M190" s="348"/>
      <c r="N190" s="1127"/>
      <c r="O190" s="348"/>
      <c r="P190" s="1125"/>
      <c r="Q190" s="348"/>
      <c r="R190" s="1128"/>
      <c r="S190" s="348"/>
      <c r="T190" s="1129"/>
      <c r="U190" s="1129"/>
      <c r="V190" s="1130"/>
      <c r="W190" s="17"/>
      <c r="X190" s="17"/>
      <c r="Y190" s="17"/>
    </row>
    <row r="191">
      <c r="A191" s="17"/>
      <c r="B191" s="1124"/>
      <c r="C191" s="460">
        <v>474126.0</v>
      </c>
      <c r="D191" s="348"/>
      <c r="E191" s="348"/>
      <c r="F191" s="348"/>
      <c r="G191" s="348"/>
      <c r="H191" s="348"/>
      <c r="I191" s="1125"/>
      <c r="J191" s="348"/>
      <c r="K191" s="348"/>
      <c r="L191" s="1126"/>
      <c r="M191" s="348"/>
      <c r="N191" s="1127"/>
      <c r="O191" s="348"/>
      <c r="P191" s="1125"/>
      <c r="Q191" s="348"/>
      <c r="R191" s="1128"/>
      <c r="S191" s="348"/>
      <c r="T191" s="1129"/>
      <c r="U191" s="1129"/>
      <c r="V191" s="1130"/>
      <c r="W191" s="17"/>
      <c r="X191" s="17"/>
      <c r="Y191" s="17"/>
    </row>
    <row r="192">
      <c r="A192" s="17"/>
      <c r="B192" s="1124"/>
      <c r="C192" s="460">
        <v>474127.0</v>
      </c>
      <c r="D192" s="348"/>
      <c r="E192" s="348"/>
      <c r="F192" s="348"/>
      <c r="G192" s="348"/>
      <c r="H192" s="348"/>
      <c r="I192" s="1125"/>
      <c r="J192" s="348"/>
      <c r="K192" s="348"/>
      <c r="L192" s="1126"/>
      <c r="M192" s="348"/>
      <c r="N192" s="1127"/>
      <c r="O192" s="348"/>
      <c r="P192" s="1125"/>
      <c r="Q192" s="348"/>
      <c r="R192" s="1128"/>
      <c r="S192" s="348"/>
      <c r="T192" s="1129"/>
      <c r="U192" s="1129"/>
      <c r="V192" s="1130"/>
      <c r="W192" s="17"/>
      <c r="X192" s="17"/>
      <c r="Y192" s="17"/>
    </row>
    <row r="193">
      <c r="A193" s="17"/>
      <c r="B193" s="1124"/>
      <c r="C193" s="460">
        <v>474128.0</v>
      </c>
      <c r="D193" s="348"/>
      <c r="E193" s="348"/>
      <c r="F193" s="348"/>
      <c r="G193" s="348"/>
      <c r="H193" s="348"/>
      <c r="I193" s="1125"/>
      <c r="J193" s="348"/>
      <c r="K193" s="348"/>
      <c r="L193" s="1126"/>
      <c r="M193" s="348"/>
      <c r="N193" s="1127"/>
      <c r="O193" s="348"/>
      <c r="P193" s="1125"/>
      <c r="Q193" s="348"/>
      <c r="R193" s="1128"/>
      <c r="S193" s="348"/>
      <c r="T193" s="1129"/>
      <c r="U193" s="1129"/>
      <c r="V193" s="1130"/>
      <c r="W193" s="17"/>
      <c r="X193" s="17"/>
      <c r="Y193" s="17"/>
    </row>
    <row r="194">
      <c r="A194" s="17"/>
      <c r="B194" s="1124"/>
      <c r="C194" s="460">
        <v>474129.0</v>
      </c>
      <c r="D194" s="348"/>
      <c r="E194" s="348"/>
      <c r="F194" s="348"/>
      <c r="G194" s="348"/>
      <c r="H194" s="348"/>
      <c r="I194" s="1125"/>
      <c r="J194" s="348"/>
      <c r="K194" s="348"/>
      <c r="L194" s="1126"/>
      <c r="M194" s="348"/>
      <c r="N194" s="1127"/>
      <c r="O194" s="348"/>
      <c r="P194" s="1125"/>
      <c r="Q194" s="348"/>
      <c r="R194" s="1128"/>
      <c r="S194" s="348"/>
      <c r="T194" s="1129"/>
      <c r="U194" s="1129"/>
      <c r="V194" s="1130"/>
      <c r="W194" s="17"/>
      <c r="X194" s="17"/>
      <c r="Y194" s="17"/>
    </row>
    <row r="195">
      <c r="A195" s="17"/>
      <c r="B195" s="1124"/>
      <c r="C195" s="460">
        <v>474130.0</v>
      </c>
      <c r="D195" s="348"/>
      <c r="E195" s="348"/>
      <c r="F195" s="348"/>
      <c r="G195" s="348"/>
      <c r="H195" s="348"/>
      <c r="I195" s="1125"/>
      <c r="J195" s="348"/>
      <c r="K195" s="348"/>
      <c r="L195" s="1126"/>
      <c r="M195" s="348"/>
      <c r="N195" s="1127"/>
      <c r="O195" s="348"/>
      <c r="P195" s="1125"/>
      <c r="Q195" s="348"/>
      <c r="R195" s="1128"/>
      <c r="S195" s="348"/>
      <c r="T195" s="1129"/>
      <c r="U195" s="1129"/>
      <c r="V195" s="1130"/>
      <c r="W195" s="17"/>
      <c r="X195" s="17"/>
      <c r="Y195" s="17"/>
    </row>
    <row r="196">
      <c r="A196" s="267"/>
      <c r="B196" s="1117">
        <v>13084.0</v>
      </c>
      <c r="C196" s="383">
        <v>474131.0</v>
      </c>
      <c r="D196" s="385" t="s">
        <v>3125</v>
      </c>
      <c r="E196" s="385" t="s">
        <v>3126</v>
      </c>
      <c r="F196" s="385" t="s">
        <v>2158</v>
      </c>
      <c r="G196" s="386"/>
      <c r="H196" s="385" t="s">
        <v>3813</v>
      </c>
      <c r="I196" s="383">
        <v>5.0</v>
      </c>
      <c r="J196" s="385" t="s">
        <v>6396</v>
      </c>
      <c r="K196" s="387" t="s">
        <v>1394</v>
      </c>
      <c r="L196" s="1119">
        <v>749.55</v>
      </c>
      <c r="M196" s="1120">
        <v>45762.0</v>
      </c>
      <c r="N196" s="888" t="s">
        <v>6397</v>
      </c>
      <c r="O196" s="385" t="s">
        <v>3532</v>
      </c>
      <c r="P196" s="383" t="s">
        <v>3127</v>
      </c>
      <c r="Q196" s="1120">
        <v>45762.0</v>
      </c>
      <c r="R196" s="1121">
        <v>10.87</v>
      </c>
      <c r="S196" s="385" t="s">
        <v>6398</v>
      </c>
      <c r="T196" s="1122" t="s">
        <v>3512</v>
      </c>
      <c r="U196" s="1122" t="s">
        <v>3512</v>
      </c>
      <c r="V196" s="1123" t="s">
        <v>4540</v>
      </c>
      <c r="W196" s="267"/>
      <c r="X196" s="267"/>
      <c r="Y196" s="267"/>
    </row>
    <row r="197">
      <c r="A197" s="17"/>
      <c r="B197" s="1124"/>
      <c r="C197" s="460">
        <v>474132.0</v>
      </c>
      <c r="D197" s="348"/>
      <c r="E197" s="348"/>
      <c r="F197" s="348"/>
      <c r="G197" s="348"/>
      <c r="H197" s="348"/>
      <c r="I197" s="1125"/>
      <c r="J197" s="348"/>
      <c r="K197" s="348"/>
      <c r="L197" s="1126"/>
      <c r="M197" s="348"/>
      <c r="N197" s="1127"/>
      <c r="O197" s="348"/>
      <c r="P197" s="1125"/>
      <c r="Q197" s="348"/>
      <c r="R197" s="1128"/>
      <c r="S197" s="348"/>
      <c r="T197" s="1129"/>
      <c r="U197" s="1129"/>
      <c r="V197" s="1130"/>
      <c r="W197" s="17"/>
      <c r="X197" s="17"/>
      <c r="Y197" s="17"/>
    </row>
    <row r="198">
      <c r="A198" s="17"/>
      <c r="B198" s="1124"/>
      <c r="C198" s="460">
        <v>474133.0</v>
      </c>
      <c r="D198" s="348"/>
      <c r="E198" s="348"/>
      <c r="F198" s="348"/>
      <c r="G198" s="348"/>
      <c r="H198" s="348"/>
      <c r="I198" s="1125"/>
      <c r="J198" s="348"/>
      <c r="K198" s="348"/>
      <c r="L198" s="1126"/>
      <c r="M198" s="348"/>
      <c r="N198" s="1127"/>
      <c r="O198" s="348"/>
      <c r="P198" s="1125"/>
      <c r="Q198" s="348"/>
      <c r="R198" s="1128"/>
      <c r="S198" s="348"/>
      <c r="T198" s="1129"/>
      <c r="U198" s="1129"/>
      <c r="V198" s="1130"/>
      <c r="W198" s="17"/>
      <c r="X198" s="17"/>
      <c r="Y198" s="17"/>
    </row>
    <row r="199">
      <c r="A199" s="267"/>
      <c r="B199" s="1117">
        <v>16360.0</v>
      </c>
      <c r="C199" s="383">
        <v>474134.0</v>
      </c>
      <c r="D199" s="385" t="s">
        <v>1728</v>
      </c>
      <c r="E199" s="385" t="s">
        <v>3049</v>
      </c>
      <c r="F199" s="385" t="s">
        <v>880</v>
      </c>
      <c r="G199" s="386"/>
      <c r="H199" s="385" t="s">
        <v>6399</v>
      </c>
      <c r="I199" s="383">
        <v>7.0</v>
      </c>
      <c r="J199" s="385" t="s">
        <v>6400</v>
      </c>
      <c r="K199" s="385" t="s">
        <v>1378</v>
      </c>
      <c r="L199" s="1119">
        <v>92.56</v>
      </c>
      <c r="M199" s="1120">
        <v>45762.0</v>
      </c>
      <c r="N199" s="888" t="s">
        <v>6401</v>
      </c>
      <c r="O199" s="385" t="s">
        <v>3535</v>
      </c>
      <c r="P199" s="383" t="s">
        <v>3130</v>
      </c>
      <c r="Q199" s="1120">
        <v>45762.0</v>
      </c>
      <c r="R199" s="1121">
        <v>0.0</v>
      </c>
      <c r="S199" s="385" t="s">
        <v>6402</v>
      </c>
      <c r="T199" s="1122" t="s">
        <v>3512</v>
      </c>
      <c r="U199" s="1122" t="s">
        <v>3512</v>
      </c>
      <c r="V199" s="1123" t="s">
        <v>6403</v>
      </c>
      <c r="W199" s="267"/>
      <c r="X199" s="267"/>
      <c r="Y199" s="267"/>
    </row>
    <row r="200">
      <c r="A200" s="17"/>
      <c r="B200" s="1124"/>
      <c r="C200" s="460">
        <v>474135.0</v>
      </c>
      <c r="D200" s="348"/>
      <c r="E200" s="348"/>
      <c r="F200" s="348"/>
      <c r="G200" s="348"/>
      <c r="H200" s="348"/>
      <c r="I200" s="1125"/>
      <c r="J200" s="348"/>
      <c r="K200" s="348"/>
      <c r="L200" s="1126"/>
      <c r="M200" s="348"/>
      <c r="N200" s="1127"/>
      <c r="O200" s="348"/>
      <c r="P200" s="1125"/>
      <c r="Q200" s="348"/>
      <c r="R200" s="1128"/>
      <c r="S200" s="348"/>
      <c r="T200" s="1129"/>
      <c r="U200" s="1129"/>
      <c r="V200" s="1130"/>
      <c r="W200" s="17"/>
      <c r="X200" s="17"/>
      <c r="Y200" s="17"/>
    </row>
    <row r="201">
      <c r="A201" s="17"/>
      <c r="B201" s="1124"/>
      <c r="C201" s="460">
        <v>474136.0</v>
      </c>
      <c r="D201" s="348"/>
      <c r="E201" s="348"/>
      <c r="F201" s="348"/>
      <c r="G201" s="348"/>
      <c r="H201" s="348"/>
      <c r="I201" s="1125"/>
      <c r="J201" s="348"/>
      <c r="K201" s="348"/>
      <c r="L201" s="1126"/>
      <c r="M201" s="348"/>
      <c r="N201" s="1127"/>
      <c r="O201" s="348"/>
      <c r="P201" s="1125"/>
      <c r="Q201" s="348"/>
      <c r="R201" s="1128"/>
      <c r="S201" s="348"/>
      <c r="T201" s="1129"/>
      <c r="U201" s="1129"/>
      <c r="V201" s="1139"/>
      <c r="W201" s="17"/>
      <c r="X201" s="17"/>
      <c r="Y201" s="17"/>
    </row>
    <row r="202">
      <c r="A202" s="267"/>
      <c r="B202" s="1117" t="s">
        <v>3131</v>
      </c>
      <c r="C202" s="383">
        <v>474137.0</v>
      </c>
      <c r="D202" s="385" t="s">
        <v>1871</v>
      </c>
      <c r="E202" s="385" t="s">
        <v>173</v>
      </c>
      <c r="F202" s="385" t="s">
        <v>451</v>
      </c>
      <c r="G202" s="386"/>
      <c r="H202" s="385" t="s">
        <v>6404</v>
      </c>
      <c r="I202" s="1118"/>
      <c r="J202" s="385" t="s">
        <v>2211</v>
      </c>
      <c r="K202" s="385" t="s">
        <v>1349</v>
      </c>
      <c r="L202" s="1119">
        <v>396.64</v>
      </c>
      <c r="M202" s="1120">
        <v>45763.0</v>
      </c>
      <c r="N202" s="888" t="s">
        <v>6405</v>
      </c>
      <c r="O202" s="385" t="s">
        <v>3510</v>
      </c>
      <c r="P202" s="383" t="s">
        <v>3134</v>
      </c>
      <c r="Q202" s="1120">
        <v>45763.0</v>
      </c>
      <c r="R202" s="1121">
        <v>0.0</v>
      </c>
      <c r="S202" s="385" t="s">
        <v>6406</v>
      </c>
      <c r="T202" s="1122" t="s">
        <v>3512</v>
      </c>
      <c r="U202" s="1122" t="s">
        <v>3512</v>
      </c>
      <c r="V202" s="1140" t="s">
        <v>6407</v>
      </c>
      <c r="W202" s="267"/>
      <c r="X202" s="267"/>
      <c r="Y202" s="267"/>
    </row>
    <row r="203">
      <c r="A203" s="267"/>
      <c r="B203" s="1117">
        <v>11986.0</v>
      </c>
      <c r="C203" s="383">
        <v>474138.0</v>
      </c>
      <c r="D203" s="386"/>
      <c r="E203" s="386"/>
      <c r="F203" s="386"/>
      <c r="G203" s="385" t="s">
        <v>3135</v>
      </c>
      <c r="H203" s="385" t="s">
        <v>6408</v>
      </c>
      <c r="I203" s="259" t="s">
        <v>6409</v>
      </c>
      <c r="J203" s="385" t="s">
        <v>6410</v>
      </c>
      <c r="K203" s="385" t="s">
        <v>6411</v>
      </c>
      <c r="L203" s="1131">
        <f>749.55*36+209.27</f>
        <v>27193.07</v>
      </c>
      <c r="M203" s="1120">
        <v>45763.0</v>
      </c>
      <c r="N203" s="1141" t="s">
        <v>6412</v>
      </c>
      <c r="O203" s="1074" t="s">
        <v>6413</v>
      </c>
      <c r="P203" s="383" t="s">
        <v>3137</v>
      </c>
      <c r="Q203" s="1120">
        <v>45763.0</v>
      </c>
      <c r="R203" s="1121">
        <v>394.3</v>
      </c>
      <c r="S203" s="385" t="s">
        <v>6414</v>
      </c>
      <c r="T203" s="1122" t="s">
        <v>3512</v>
      </c>
      <c r="U203" s="1122" t="s">
        <v>3512</v>
      </c>
      <c r="V203" s="1140" t="s">
        <v>6415</v>
      </c>
      <c r="W203" s="267"/>
      <c r="X203" s="267"/>
      <c r="Y203" s="267"/>
    </row>
    <row r="204">
      <c r="A204" s="17"/>
      <c r="B204" s="1124"/>
      <c r="C204" s="460">
        <v>474139.0</v>
      </c>
      <c r="D204" s="348"/>
      <c r="E204" s="348"/>
      <c r="F204" s="348"/>
      <c r="G204" s="348"/>
      <c r="H204" s="348"/>
      <c r="I204" s="1125"/>
      <c r="J204" s="348"/>
      <c r="K204" s="348"/>
      <c r="L204" s="1126"/>
      <c r="M204" s="348"/>
      <c r="N204" s="1127"/>
      <c r="O204" s="348"/>
      <c r="P204" s="1125"/>
      <c r="Q204" s="348"/>
      <c r="R204" s="1128"/>
      <c r="S204" s="348"/>
      <c r="T204" s="1129"/>
      <c r="U204" s="1129"/>
      <c r="V204" s="1139"/>
      <c r="W204" s="17"/>
      <c r="X204" s="17"/>
      <c r="Y204" s="17"/>
    </row>
    <row r="205">
      <c r="A205" s="267"/>
      <c r="B205" s="1117">
        <v>17613.0</v>
      </c>
      <c r="C205" s="383">
        <v>474140.0</v>
      </c>
      <c r="D205" s="385" t="s">
        <v>783</v>
      </c>
      <c r="E205" s="385" t="s">
        <v>174</v>
      </c>
      <c r="F205" s="385" t="s">
        <v>1883</v>
      </c>
      <c r="G205" s="386"/>
      <c r="H205" s="385" t="s">
        <v>5998</v>
      </c>
      <c r="I205" s="383">
        <v>37.0</v>
      </c>
      <c r="J205" s="385" t="s">
        <v>6416</v>
      </c>
      <c r="K205" s="385" t="s">
        <v>3138</v>
      </c>
      <c r="L205" s="1119">
        <v>918.01</v>
      </c>
      <c r="M205" s="1120">
        <v>45763.0</v>
      </c>
      <c r="N205" s="888" t="s">
        <v>6417</v>
      </c>
      <c r="O205" s="385" t="s">
        <v>4255</v>
      </c>
      <c r="P205" s="383" t="s">
        <v>3139</v>
      </c>
      <c r="Q205" s="1120">
        <v>45763.0</v>
      </c>
      <c r="R205" s="1121">
        <v>0.0</v>
      </c>
      <c r="S205" s="385" t="s">
        <v>6418</v>
      </c>
      <c r="T205" s="1122" t="s">
        <v>3694</v>
      </c>
      <c r="U205" s="1122" t="s">
        <v>3732</v>
      </c>
      <c r="V205" s="1140" t="s">
        <v>6419</v>
      </c>
      <c r="W205" s="267"/>
      <c r="X205" s="267"/>
      <c r="Y205" s="267"/>
    </row>
    <row r="206">
      <c r="A206" s="17"/>
      <c r="B206" s="1124"/>
      <c r="C206" s="460">
        <v>474141.0</v>
      </c>
      <c r="D206" s="348"/>
      <c r="E206" s="348"/>
      <c r="F206" s="348"/>
      <c r="G206" s="348"/>
      <c r="H206" s="348"/>
      <c r="I206" s="1125"/>
      <c r="J206" s="348"/>
      <c r="K206" s="348"/>
      <c r="L206" s="1126"/>
      <c r="M206" s="348"/>
      <c r="N206" s="1127"/>
      <c r="O206" s="348"/>
      <c r="P206" s="1125"/>
      <c r="Q206" s="348"/>
      <c r="R206" s="1128"/>
      <c r="S206" s="348"/>
      <c r="T206" s="1129"/>
      <c r="U206" s="1129"/>
      <c r="V206" s="1139"/>
      <c r="W206" s="17"/>
      <c r="X206" s="17"/>
      <c r="Y206" s="17"/>
    </row>
    <row r="207">
      <c r="A207" s="17"/>
      <c r="B207" s="1124"/>
      <c r="C207" s="460">
        <v>474142.0</v>
      </c>
      <c r="D207" s="348"/>
      <c r="E207" s="348"/>
      <c r="F207" s="348"/>
      <c r="G207" s="348"/>
      <c r="H207" s="348"/>
      <c r="I207" s="1125"/>
      <c r="J207" s="348"/>
      <c r="K207" s="348"/>
      <c r="L207" s="1126"/>
      <c r="M207" s="348"/>
      <c r="N207" s="1127"/>
      <c r="O207" s="348"/>
      <c r="P207" s="1125"/>
      <c r="Q207" s="348"/>
      <c r="R207" s="1128"/>
      <c r="S207" s="348"/>
      <c r="T207" s="1129"/>
      <c r="U207" s="1129"/>
      <c r="V207" s="1139"/>
      <c r="W207" s="17"/>
      <c r="X207" s="17"/>
      <c r="Y207" s="17"/>
    </row>
    <row r="208">
      <c r="A208" s="17"/>
      <c r="B208" s="1124"/>
      <c r="C208" s="460">
        <v>474143.0</v>
      </c>
      <c r="D208" s="348"/>
      <c r="E208" s="348"/>
      <c r="F208" s="348"/>
      <c r="G208" s="348"/>
      <c r="H208" s="348"/>
      <c r="I208" s="1125"/>
      <c r="J208" s="348"/>
      <c r="K208" s="348"/>
      <c r="L208" s="1126"/>
      <c r="M208" s="348"/>
      <c r="N208" s="1127"/>
      <c r="O208" s="348"/>
      <c r="P208" s="1125"/>
      <c r="Q208" s="348"/>
      <c r="R208" s="1128"/>
      <c r="S208" s="348"/>
      <c r="T208" s="1129"/>
      <c r="U208" s="1129"/>
      <c r="V208" s="1139"/>
      <c r="W208" s="17"/>
      <c r="X208" s="17"/>
      <c r="Y208" s="17"/>
    </row>
    <row r="209">
      <c r="A209" s="267"/>
      <c r="B209" s="1117">
        <v>17408.0</v>
      </c>
      <c r="C209" s="383">
        <v>474144.0</v>
      </c>
      <c r="D209" s="385" t="s">
        <v>6420</v>
      </c>
      <c r="E209" s="385" t="s">
        <v>1340</v>
      </c>
      <c r="F209" s="385" t="s">
        <v>5619</v>
      </c>
      <c r="G209" s="386"/>
      <c r="H209" s="385" t="s">
        <v>6421</v>
      </c>
      <c r="I209" s="1118"/>
      <c r="J209" s="385" t="s">
        <v>6422</v>
      </c>
      <c r="K209" s="385" t="s">
        <v>4966</v>
      </c>
      <c r="L209" s="1119">
        <v>1412.61</v>
      </c>
      <c r="M209" s="1120">
        <v>45763.0</v>
      </c>
      <c r="N209" s="888" t="s">
        <v>6423</v>
      </c>
      <c r="O209" s="385" t="s">
        <v>6424</v>
      </c>
      <c r="P209" s="383" t="s">
        <v>3142</v>
      </c>
      <c r="Q209" s="1120">
        <v>45763.0</v>
      </c>
      <c r="R209" s="1121">
        <v>13.42</v>
      </c>
      <c r="S209" s="385" t="s">
        <v>6425</v>
      </c>
      <c r="T209" s="1122" t="s">
        <v>3512</v>
      </c>
      <c r="U209" s="1122" t="s">
        <v>3512</v>
      </c>
      <c r="V209" s="1140" t="s">
        <v>6426</v>
      </c>
      <c r="W209" s="267"/>
      <c r="X209" s="267"/>
      <c r="Y209" s="267"/>
    </row>
    <row r="210">
      <c r="A210" s="17"/>
      <c r="B210" s="1124"/>
      <c r="C210" s="460">
        <v>474145.0</v>
      </c>
      <c r="D210" s="348"/>
      <c r="E210" s="348"/>
      <c r="F210" s="348"/>
      <c r="G210" s="348"/>
      <c r="H210" s="348"/>
      <c r="I210" s="1125"/>
      <c r="J210" s="348"/>
      <c r="K210" s="348"/>
      <c r="L210" s="1126"/>
      <c r="M210" s="348"/>
      <c r="N210" s="1127"/>
      <c r="O210" s="348"/>
      <c r="P210" s="1125"/>
      <c r="Q210" s="348"/>
      <c r="R210" s="1128"/>
      <c r="S210" s="348"/>
      <c r="T210" s="1129"/>
      <c r="U210" s="1129"/>
      <c r="V210" s="1139"/>
      <c r="W210" s="17"/>
      <c r="X210" s="17"/>
      <c r="Y210" s="17"/>
    </row>
    <row r="211">
      <c r="A211" s="17"/>
      <c r="B211" s="1124"/>
      <c r="C211" s="460">
        <v>474146.0</v>
      </c>
      <c r="D211" s="348"/>
      <c r="E211" s="348"/>
      <c r="F211" s="348"/>
      <c r="G211" s="348"/>
      <c r="H211" s="348"/>
      <c r="I211" s="1125"/>
      <c r="J211" s="348"/>
      <c r="K211" s="348"/>
      <c r="L211" s="1126"/>
      <c r="M211" s="348"/>
      <c r="N211" s="1127"/>
      <c r="O211" s="348"/>
      <c r="P211" s="1125"/>
      <c r="Q211" s="348"/>
      <c r="R211" s="1128"/>
      <c r="S211" s="348"/>
      <c r="T211" s="1129"/>
      <c r="U211" s="1129"/>
      <c r="V211" s="1139"/>
      <c r="W211" s="17"/>
      <c r="X211" s="17"/>
      <c r="Y211" s="17"/>
    </row>
    <row r="212">
      <c r="A212" s="267"/>
      <c r="B212" s="1117">
        <v>16880.0</v>
      </c>
      <c r="C212" s="383">
        <v>474147.0</v>
      </c>
      <c r="D212" s="385" t="s">
        <v>6427</v>
      </c>
      <c r="E212" s="386"/>
      <c r="F212" s="386"/>
      <c r="G212" s="386"/>
      <c r="H212" s="385" t="s">
        <v>6428</v>
      </c>
      <c r="I212" s="383">
        <v>4.0</v>
      </c>
      <c r="J212" s="385" t="s">
        <v>6429</v>
      </c>
      <c r="K212" s="385" t="s">
        <v>2463</v>
      </c>
      <c r="L212" s="1131">
        <f>749.55+987.9</f>
        <v>1737.45</v>
      </c>
      <c r="M212" s="1120">
        <v>45763.0</v>
      </c>
      <c r="N212" s="888" t="s">
        <v>6430</v>
      </c>
      <c r="O212" s="385" t="s">
        <v>4550</v>
      </c>
      <c r="P212" s="383" t="s">
        <v>3144</v>
      </c>
      <c r="Q212" s="1120">
        <v>45763.0</v>
      </c>
      <c r="R212" s="1121">
        <v>25.19</v>
      </c>
      <c r="S212" s="385" t="s">
        <v>6431</v>
      </c>
      <c r="T212" s="1122" t="s">
        <v>3512</v>
      </c>
      <c r="U212" s="1122" t="s">
        <v>3512</v>
      </c>
      <c r="V212" s="1140" t="s">
        <v>6432</v>
      </c>
      <c r="W212" s="267"/>
      <c r="X212" s="267"/>
      <c r="Y212" s="267"/>
    </row>
    <row r="213">
      <c r="A213" s="17"/>
      <c r="B213" s="1124"/>
      <c r="C213" s="460">
        <v>474148.0</v>
      </c>
      <c r="D213" s="348"/>
      <c r="E213" s="348"/>
      <c r="F213" s="348"/>
      <c r="G213" s="348"/>
      <c r="H213" s="348"/>
      <c r="I213" s="1125"/>
      <c r="J213" s="348"/>
      <c r="K213" s="348"/>
      <c r="L213" s="1126"/>
      <c r="M213" s="348"/>
      <c r="N213" s="1127"/>
      <c r="O213" s="348"/>
      <c r="P213" s="1125"/>
      <c r="Q213" s="348"/>
      <c r="R213" s="1128"/>
      <c r="S213" s="348"/>
      <c r="T213" s="1129"/>
      <c r="U213" s="1129"/>
      <c r="V213" s="1139"/>
      <c r="W213" s="17"/>
      <c r="X213" s="17"/>
      <c r="Y213" s="17"/>
    </row>
    <row r="214">
      <c r="A214" s="17"/>
      <c r="B214" s="1124"/>
      <c r="C214" s="460">
        <v>474149.0</v>
      </c>
      <c r="D214" s="348"/>
      <c r="E214" s="348"/>
      <c r="F214" s="348"/>
      <c r="G214" s="348"/>
      <c r="H214" s="348"/>
      <c r="I214" s="1125"/>
      <c r="J214" s="348"/>
      <c r="K214" s="348"/>
      <c r="L214" s="1126"/>
      <c r="M214" s="348"/>
      <c r="N214" s="1127"/>
      <c r="O214" s="348"/>
      <c r="P214" s="1125"/>
      <c r="Q214" s="348"/>
      <c r="R214" s="1128"/>
      <c r="S214" s="348"/>
      <c r="T214" s="1129"/>
      <c r="U214" s="1129"/>
      <c r="V214" s="1139"/>
      <c r="W214" s="17"/>
      <c r="X214" s="17"/>
      <c r="Y214" s="17"/>
    </row>
    <row r="215">
      <c r="A215" s="17"/>
      <c r="B215" s="1124"/>
      <c r="C215" s="460">
        <v>474150.0</v>
      </c>
      <c r="D215" s="348"/>
      <c r="E215" s="348"/>
      <c r="F215" s="348"/>
      <c r="G215" s="348"/>
      <c r="H215" s="348"/>
      <c r="I215" s="1125"/>
      <c r="J215" s="348"/>
      <c r="K215" s="348"/>
      <c r="L215" s="1126"/>
      <c r="M215" s="348"/>
      <c r="N215" s="1127"/>
      <c r="O215" s="348"/>
      <c r="P215" s="1125"/>
      <c r="Q215" s="348"/>
      <c r="R215" s="1128"/>
      <c r="S215" s="348"/>
      <c r="T215" s="1129"/>
      <c r="U215" s="1129"/>
      <c r="V215" s="1139"/>
      <c r="W215" s="17"/>
      <c r="X215" s="17"/>
      <c r="Y215" s="17"/>
    </row>
    <row r="216">
      <c r="A216" s="267"/>
      <c r="B216" s="1117" t="s">
        <v>3145</v>
      </c>
      <c r="C216" s="383">
        <v>474151.0</v>
      </c>
      <c r="D216" s="385" t="s">
        <v>1460</v>
      </c>
      <c r="E216" s="385" t="s">
        <v>650</v>
      </c>
      <c r="F216" s="385" t="s">
        <v>346</v>
      </c>
      <c r="G216" s="386"/>
      <c r="H216" s="385" t="s">
        <v>3627</v>
      </c>
      <c r="I216" s="1118"/>
      <c r="J216" s="385" t="s">
        <v>3628</v>
      </c>
      <c r="K216" s="385" t="s">
        <v>1349</v>
      </c>
      <c r="L216" s="1119">
        <v>396.64</v>
      </c>
      <c r="M216" s="1120">
        <v>45763.0</v>
      </c>
      <c r="N216" s="888" t="s">
        <v>6433</v>
      </c>
      <c r="O216" s="385" t="s">
        <v>3510</v>
      </c>
      <c r="P216" s="383" t="s">
        <v>3147</v>
      </c>
      <c r="Q216" s="1120">
        <v>45763.0</v>
      </c>
      <c r="R216" s="1121">
        <v>0.0</v>
      </c>
      <c r="S216" s="385" t="s">
        <v>6434</v>
      </c>
      <c r="T216" s="1122" t="s">
        <v>3512</v>
      </c>
      <c r="U216" s="1122" t="s">
        <v>3512</v>
      </c>
      <c r="V216" s="1140" t="s">
        <v>6435</v>
      </c>
      <c r="W216" s="267"/>
      <c r="X216" s="267"/>
      <c r="Y216" s="267"/>
    </row>
    <row r="217">
      <c r="A217" s="267"/>
      <c r="B217" s="1117">
        <v>17590.0</v>
      </c>
      <c r="C217" s="383">
        <v>474152.0</v>
      </c>
      <c r="D217" s="385" t="s">
        <v>3148</v>
      </c>
      <c r="E217" s="385" t="s">
        <v>3149</v>
      </c>
      <c r="F217" s="385" t="s">
        <v>3150</v>
      </c>
      <c r="G217" s="386"/>
      <c r="H217" s="385" t="s">
        <v>4442</v>
      </c>
      <c r="I217" s="383">
        <v>20.0</v>
      </c>
      <c r="J217" s="385" t="s">
        <v>3969</v>
      </c>
      <c r="K217" s="385" t="s">
        <v>2648</v>
      </c>
      <c r="L217" s="1119">
        <v>8192.38</v>
      </c>
      <c r="M217" s="1120">
        <v>45763.0</v>
      </c>
      <c r="N217" s="888" t="s">
        <v>6436</v>
      </c>
      <c r="O217" s="385" t="s">
        <v>6437</v>
      </c>
      <c r="P217" s="383" t="s">
        <v>3151</v>
      </c>
      <c r="Q217" s="1120">
        <v>45763.0</v>
      </c>
      <c r="R217" s="1121">
        <v>77.83</v>
      </c>
      <c r="S217" s="385" t="s">
        <v>6438</v>
      </c>
      <c r="T217" s="1122" t="s">
        <v>3694</v>
      </c>
      <c r="U217" s="1122" t="s">
        <v>4270</v>
      </c>
      <c r="V217" s="1140" t="s">
        <v>6439</v>
      </c>
      <c r="W217" s="267"/>
      <c r="X217" s="267"/>
      <c r="Y217" s="267"/>
    </row>
    <row r="218">
      <c r="A218" s="267"/>
      <c r="B218" s="1117" t="s">
        <v>3152</v>
      </c>
      <c r="C218" s="383">
        <v>474153.0</v>
      </c>
      <c r="D218" s="385" t="s">
        <v>6440</v>
      </c>
      <c r="E218" s="385" t="s">
        <v>2060</v>
      </c>
      <c r="F218" s="385" t="s">
        <v>1152</v>
      </c>
      <c r="G218" s="386"/>
      <c r="H218" s="261" t="s">
        <v>6441</v>
      </c>
      <c r="I218" s="259" t="s">
        <v>6442</v>
      </c>
      <c r="J218" s="385" t="s">
        <v>6443</v>
      </c>
      <c r="K218" s="385" t="s">
        <v>1432</v>
      </c>
      <c r="L218" s="1119">
        <v>209.27</v>
      </c>
      <c r="M218" s="1120">
        <v>45763.0</v>
      </c>
      <c r="N218" s="888" t="s">
        <v>6444</v>
      </c>
      <c r="O218" s="385" t="s">
        <v>3595</v>
      </c>
      <c r="P218" s="383" t="s">
        <v>3154</v>
      </c>
      <c r="Q218" s="1120">
        <v>45763.0</v>
      </c>
      <c r="R218" s="1121">
        <v>0.0</v>
      </c>
      <c r="S218" s="385" t="s">
        <v>6445</v>
      </c>
      <c r="T218" s="1122" t="s">
        <v>3512</v>
      </c>
      <c r="U218" s="1122" t="s">
        <v>3512</v>
      </c>
      <c r="V218" s="1140" t="s">
        <v>6446</v>
      </c>
      <c r="W218" s="267"/>
      <c r="X218" s="267"/>
      <c r="Y218" s="267"/>
    </row>
    <row r="219">
      <c r="A219" s="17"/>
      <c r="B219" s="1124"/>
      <c r="C219" s="460">
        <v>474154.0</v>
      </c>
      <c r="D219" s="348"/>
      <c r="E219" s="348"/>
      <c r="F219" s="348"/>
      <c r="G219" s="348"/>
      <c r="H219" s="348"/>
      <c r="I219" s="1125"/>
      <c r="J219" s="348"/>
      <c r="K219" s="348"/>
      <c r="L219" s="1126"/>
      <c r="M219" s="348"/>
      <c r="N219" s="1127"/>
      <c r="O219" s="348"/>
      <c r="P219" s="1125"/>
      <c r="Q219" s="348"/>
      <c r="R219" s="1128"/>
      <c r="S219" s="348"/>
      <c r="T219" s="1129"/>
      <c r="U219" s="1129"/>
      <c r="V219" s="1139"/>
      <c r="W219" s="17"/>
      <c r="X219" s="17"/>
      <c r="Y219" s="17"/>
    </row>
    <row r="220">
      <c r="A220" s="17"/>
      <c r="B220" s="1124"/>
      <c r="C220" s="460">
        <v>474155.0</v>
      </c>
      <c r="D220" s="348"/>
      <c r="E220" s="348"/>
      <c r="F220" s="348"/>
      <c r="G220" s="348"/>
      <c r="H220" s="348"/>
      <c r="I220" s="1125"/>
      <c r="J220" s="348"/>
      <c r="K220" s="348"/>
      <c r="L220" s="1126"/>
      <c r="M220" s="348"/>
      <c r="N220" s="1127"/>
      <c r="O220" s="348"/>
      <c r="P220" s="1125"/>
      <c r="Q220" s="348"/>
      <c r="R220" s="1128"/>
      <c r="S220" s="348"/>
      <c r="T220" s="1129"/>
      <c r="U220" s="1129"/>
      <c r="V220" s="1139"/>
      <c r="W220" s="17"/>
      <c r="X220" s="17"/>
      <c r="Y220" s="17"/>
    </row>
    <row r="221">
      <c r="A221" s="17"/>
      <c r="B221" s="1124"/>
      <c r="C221" s="460">
        <v>474156.0</v>
      </c>
      <c r="D221" s="348"/>
      <c r="E221" s="348"/>
      <c r="F221" s="348"/>
      <c r="G221" s="348"/>
      <c r="H221" s="348"/>
      <c r="I221" s="1125"/>
      <c r="J221" s="348"/>
      <c r="K221" s="348"/>
      <c r="L221" s="1126"/>
      <c r="M221" s="348"/>
      <c r="N221" s="1127"/>
      <c r="O221" s="348"/>
      <c r="P221" s="1125"/>
      <c r="Q221" s="348"/>
      <c r="R221" s="1128"/>
      <c r="S221" s="348"/>
      <c r="T221" s="1129"/>
      <c r="U221" s="1129"/>
      <c r="V221" s="1139"/>
      <c r="W221" s="17"/>
      <c r="X221" s="17"/>
      <c r="Y221" s="17"/>
    </row>
    <row r="222">
      <c r="A222" s="267"/>
      <c r="B222" s="1117">
        <v>16747.0</v>
      </c>
      <c r="C222" s="383">
        <v>474157.0</v>
      </c>
      <c r="D222" s="386"/>
      <c r="E222" s="386"/>
      <c r="F222" s="386"/>
      <c r="G222" s="385" t="s">
        <v>6447</v>
      </c>
      <c r="H222" s="385" t="s">
        <v>6448</v>
      </c>
      <c r="I222" s="383">
        <v>2.0</v>
      </c>
      <c r="J222" s="385" t="s">
        <v>5569</v>
      </c>
      <c r="K222" s="385" t="s">
        <v>2648</v>
      </c>
      <c r="L222" s="1119">
        <v>918.01</v>
      </c>
      <c r="M222" s="1120">
        <v>45763.0</v>
      </c>
      <c r="N222" s="888" t="s">
        <v>6449</v>
      </c>
      <c r="O222" s="385" t="s">
        <v>4255</v>
      </c>
      <c r="P222" s="383" t="s">
        <v>6450</v>
      </c>
      <c r="Q222" s="1120">
        <v>45776.0</v>
      </c>
      <c r="R222" s="1121">
        <v>0.0</v>
      </c>
      <c r="S222" s="385" t="s">
        <v>6451</v>
      </c>
      <c r="T222" s="1122" t="s">
        <v>3694</v>
      </c>
      <c r="U222" s="1122" t="s">
        <v>3959</v>
      </c>
      <c r="V222" s="1140" t="s">
        <v>6452</v>
      </c>
      <c r="W222" s="267"/>
      <c r="X222" s="267"/>
      <c r="Y222" s="267"/>
    </row>
    <row r="223">
      <c r="A223" s="267"/>
      <c r="B223" s="1117">
        <v>16746.0</v>
      </c>
      <c r="C223" s="383">
        <v>474158.0</v>
      </c>
      <c r="D223" s="386"/>
      <c r="E223" s="386"/>
      <c r="F223" s="386"/>
      <c r="G223" s="385" t="s">
        <v>6447</v>
      </c>
      <c r="H223" s="385" t="s">
        <v>6448</v>
      </c>
      <c r="I223" s="383" t="s">
        <v>6453</v>
      </c>
      <c r="J223" s="385" t="s">
        <v>5569</v>
      </c>
      <c r="K223" s="385" t="s">
        <v>3156</v>
      </c>
      <c r="L223" s="1131">
        <f>918.01*7</f>
        <v>6426.07</v>
      </c>
      <c r="M223" s="1120">
        <v>45763.0</v>
      </c>
      <c r="N223" s="1141" t="s">
        <v>6454</v>
      </c>
      <c r="O223" s="261" t="s">
        <v>4255</v>
      </c>
      <c r="P223" s="383" t="s">
        <v>3157</v>
      </c>
      <c r="Q223" s="1120">
        <v>45776.0</v>
      </c>
      <c r="R223" s="1121">
        <v>0.0</v>
      </c>
      <c r="S223" s="385" t="s">
        <v>6455</v>
      </c>
      <c r="T223" s="1122" t="s">
        <v>3694</v>
      </c>
      <c r="U223" s="1122" t="s">
        <v>3959</v>
      </c>
      <c r="V223" s="1142" t="s">
        <v>6452</v>
      </c>
      <c r="W223" s="267"/>
      <c r="X223" s="267"/>
      <c r="Y223" s="267"/>
    </row>
    <row r="224">
      <c r="A224" s="267"/>
      <c r="B224" s="1117">
        <v>17752.0</v>
      </c>
      <c r="C224" s="383">
        <v>474159.0</v>
      </c>
      <c r="D224" s="386"/>
      <c r="E224" s="386"/>
      <c r="F224" s="386"/>
      <c r="G224" s="261" t="s">
        <v>6456</v>
      </c>
      <c r="H224" s="385" t="s">
        <v>6457</v>
      </c>
      <c r="I224" s="383" t="s">
        <v>5120</v>
      </c>
      <c r="J224" s="385" t="s">
        <v>6458</v>
      </c>
      <c r="K224" s="387" t="s">
        <v>1394</v>
      </c>
      <c r="L224" s="1119">
        <v>749.55</v>
      </c>
      <c r="M224" s="1120">
        <v>45763.0</v>
      </c>
      <c r="N224" s="888" t="s">
        <v>6459</v>
      </c>
      <c r="O224" s="385" t="s">
        <v>3532</v>
      </c>
      <c r="P224" s="383" t="s">
        <v>3159</v>
      </c>
      <c r="Q224" s="1120">
        <v>45763.0</v>
      </c>
      <c r="R224" s="1121">
        <v>7.12</v>
      </c>
      <c r="S224" s="385" t="s">
        <v>6460</v>
      </c>
      <c r="T224" s="1122" t="s">
        <v>3512</v>
      </c>
      <c r="U224" s="1122" t="s">
        <v>3512</v>
      </c>
      <c r="V224" s="1143"/>
      <c r="W224" s="267"/>
      <c r="X224" s="267"/>
      <c r="Y224" s="267"/>
    </row>
    <row r="225">
      <c r="A225" s="267"/>
      <c r="B225" s="1117" t="s">
        <v>6461</v>
      </c>
      <c r="C225" s="383">
        <v>474160.0</v>
      </c>
      <c r="D225" s="385" t="s">
        <v>2162</v>
      </c>
      <c r="E225" s="385" t="s">
        <v>3161</v>
      </c>
      <c r="F225" s="385" t="s">
        <v>1475</v>
      </c>
      <c r="G225" s="386"/>
      <c r="H225" s="385" t="s">
        <v>6462</v>
      </c>
      <c r="I225" s="1118"/>
      <c r="J225" s="385" t="s">
        <v>6463</v>
      </c>
      <c r="K225" s="385" t="s">
        <v>3162</v>
      </c>
      <c r="L225" s="1131">
        <f>396.64*9</f>
        <v>3569.76</v>
      </c>
      <c r="M225" s="1120">
        <v>45763.0</v>
      </c>
      <c r="N225" s="888" t="s">
        <v>6464</v>
      </c>
      <c r="O225" s="385" t="s">
        <v>3510</v>
      </c>
      <c r="P225" s="383" t="s">
        <v>3163</v>
      </c>
      <c r="Q225" s="1120">
        <v>45763.0</v>
      </c>
      <c r="R225" s="1121">
        <v>1.76</v>
      </c>
      <c r="S225" s="385" t="s">
        <v>6465</v>
      </c>
      <c r="T225" s="1122" t="s">
        <v>3512</v>
      </c>
      <c r="U225" s="1122" t="s">
        <v>3512</v>
      </c>
      <c r="V225" s="1143"/>
      <c r="W225" s="267"/>
      <c r="X225" s="267"/>
      <c r="Y225" s="267"/>
    </row>
    <row r="226">
      <c r="A226" s="267"/>
      <c r="B226" s="1117" t="s">
        <v>3164</v>
      </c>
      <c r="C226" s="383">
        <v>474161.0</v>
      </c>
      <c r="D226" s="385" t="s">
        <v>6466</v>
      </c>
      <c r="E226" s="386"/>
      <c r="F226" s="386"/>
      <c r="G226" s="386"/>
      <c r="H226" s="386"/>
      <c r="I226" s="1118"/>
      <c r="J226" s="385" t="s">
        <v>6467</v>
      </c>
      <c r="K226" s="385" t="s">
        <v>1365</v>
      </c>
      <c r="L226" s="1131">
        <f>396.64*4</f>
        <v>1586.56</v>
      </c>
      <c r="M226" s="1120">
        <v>45763.0</v>
      </c>
      <c r="N226" s="888" t="s">
        <v>6468</v>
      </c>
      <c r="O226" s="385" t="s">
        <v>3510</v>
      </c>
      <c r="P226" s="383" t="s">
        <v>3167</v>
      </c>
      <c r="Q226" s="1120">
        <v>45763.0</v>
      </c>
      <c r="R226" s="1121">
        <v>0.0</v>
      </c>
      <c r="S226" s="385" t="s">
        <v>6469</v>
      </c>
      <c r="T226" s="1122" t="s">
        <v>3512</v>
      </c>
      <c r="U226" s="1122" t="s">
        <v>3512</v>
      </c>
      <c r="V226" s="1140" t="s">
        <v>4517</v>
      </c>
      <c r="W226" s="267"/>
      <c r="X226" s="267"/>
      <c r="Y226" s="267"/>
    </row>
    <row r="227">
      <c r="A227" s="267"/>
      <c r="B227" s="1117" t="s">
        <v>3168</v>
      </c>
      <c r="C227" s="383">
        <v>474162.0</v>
      </c>
      <c r="D227" s="385" t="s">
        <v>3169</v>
      </c>
      <c r="E227" s="385" t="s">
        <v>248</v>
      </c>
      <c r="F227" s="385" t="s">
        <v>2650</v>
      </c>
      <c r="G227" s="386"/>
      <c r="H227" s="385" t="s">
        <v>6470</v>
      </c>
      <c r="I227" s="1118"/>
      <c r="J227" s="385" t="s">
        <v>6471</v>
      </c>
      <c r="K227" s="385" t="s">
        <v>1349</v>
      </c>
      <c r="L227" s="1119">
        <v>396.64</v>
      </c>
      <c r="M227" s="1120">
        <v>45763.0</v>
      </c>
      <c r="N227" s="888" t="s">
        <v>6472</v>
      </c>
      <c r="O227" s="385" t="s">
        <v>3510</v>
      </c>
      <c r="P227" s="383" t="s">
        <v>3170</v>
      </c>
      <c r="Q227" s="1120">
        <v>45763.0</v>
      </c>
      <c r="R227" s="1121">
        <v>0.0</v>
      </c>
      <c r="S227" s="385" t="s">
        <v>6473</v>
      </c>
      <c r="T227" s="1122" t="s">
        <v>3512</v>
      </c>
      <c r="U227" s="1122" t="s">
        <v>3512</v>
      </c>
      <c r="V227" s="1140" t="s">
        <v>4517</v>
      </c>
      <c r="W227" s="267"/>
      <c r="X227" s="267"/>
      <c r="Y227" s="267"/>
    </row>
    <row r="228">
      <c r="A228" s="267"/>
      <c r="B228" s="1117" t="s">
        <v>3171</v>
      </c>
      <c r="C228" s="383">
        <v>474163.0</v>
      </c>
      <c r="D228" s="385" t="s">
        <v>2899</v>
      </c>
      <c r="E228" s="385" t="s">
        <v>6474</v>
      </c>
      <c r="F228" s="385" t="s">
        <v>65</v>
      </c>
      <c r="G228" s="386"/>
      <c r="H228" s="385" t="s">
        <v>6475</v>
      </c>
      <c r="I228" s="1118"/>
      <c r="J228" s="385" t="s">
        <v>3671</v>
      </c>
      <c r="K228" s="385" t="s">
        <v>1349</v>
      </c>
      <c r="L228" s="1119">
        <v>396.64</v>
      </c>
      <c r="M228" s="1120">
        <v>45763.0</v>
      </c>
      <c r="N228" s="888" t="s">
        <v>6476</v>
      </c>
      <c r="O228" s="385" t="s">
        <v>3510</v>
      </c>
      <c r="P228" s="383" t="s">
        <v>3174</v>
      </c>
      <c r="Q228" s="1120">
        <v>45763.0</v>
      </c>
      <c r="R228" s="1121">
        <v>0.0</v>
      </c>
      <c r="S228" s="385" t="s">
        <v>6477</v>
      </c>
      <c r="T228" s="1122" t="s">
        <v>3512</v>
      </c>
      <c r="U228" s="1122" t="s">
        <v>3512</v>
      </c>
      <c r="V228" s="1140" t="s">
        <v>4517</v>
      </c>
      <c r="W228" s="267"/>
      <c r="X228" s="267"/>
      <c r="Y228" s="267"/>
    </row>
    <row r="229">
      <c r="A229" s="17"/>
      <c r="B229" s="1124"/>
      <c r="C229" s="460">
        <v>474164.0</v>
      </c>
      <c r="D229" s="348"/>
      <c r="E229" s="348"/>
      <c r="F229" s="348"/>
      <c r="G229" s="348"/>
      <c r="H229" s="348"/>
      <c r="I229" s="1125"/>
      <c r="J229" s="348"/>
      <c r="K229" s="348"/>
      <c r="L229" s="1126"/>
      <c r="M229" s="348"/>
      <c r="N229" s="1127"/>
      <c r="O229" s="348"/>
      <c r="P229" s="1125"/>
      <c r="Q229" s="348"/>
      <c r="R229" s="1128"/>
      <c r="S229" s="348"/>
      <c r="T229" s="1129"/>
      <c r="U229" s="1129"/>
      <c r="V229" s="1139"/>
      <c r="W229" s="17"/>
      <c r="X229" s="17"/>
      <c r="Y229" s="17"/>
    </row>
    <row r="230">
      <c r="A230" s="17"/>
      <c r="B230" s="1124"/>
      <c r="C230" s="460">
        <v>474165.0</v>
      </c>
      <c r="D230" s="348"/>
      <c r="E230" s="348"/>
      <c r="F230" s="348"/>
      <c r="G230" s="348"/>
      <c r="H230" s="348"/>
      <c r="I230" s="1125"/>
      <c r="J230" s="348"/>
      <c r="K230" s="348"/>
      <c r="L230" s="1126"/>
      <c r="M230" s="348"/>
      <c r="N230" s="1127"/>
      <c r="O230" s="348"/>
      <c r="P230" s="1125"/>
      <c r="Q230" s="348"/>
      <c r="R230" s="1128"/>
      <c r="S230" s="348"/>
      <c r="T230" s="1129"/>
      <c r="U230" s="1129"/>
      <c r="V230" s="1139"/>
      <c r="W230" s="17"/>
      <c r="X230" s="17"/>
      <c r="Y230" s="17"/>
    </row>
    <row r="231" ht="62.25" customHeight="1">
      <c r="A231" s="267"/>
      <c r="B231" s="1117">
        <v>15117.0</v>
      </c>
      <c r="C231" s="383">
        <v>474166.0</v>
      </c>
      <c r="D231" s="385" t="s">
        <v>6478</v>
      </c>
      <c r="E231" s="386"/>
      <c r="F231" s="386"/>
      <c r="G231" s="386"/>
      <c r="H231" s="385" t="s">
        <v>5046</v>
      </c>
      <c r="I231" s="383">
        <v>24.0</v>
      </c>
      <c r="J231" s="385" t="s">
        <v>6479</v>
      </c>
      <c r="K231" s="385" t="s">
        <v>2124</v>
      </c>
      <c r="L231" s="1119">
        <v>3861.46</v>
      </c>
      <c r="M231" s="1132">
        <v>45768.0</v>
      </c>
      <c r="N231" s="888" t="s">
        <v>6480</v>
      </c>
      <c r="O231" s="1074" t="s">
        <v>3737</v>
      </c>
      <c r="P231" s="383" t="s">
        <v>3178</v>
      </c>
      <c r="Q231" s="1132">
        <v>45768.0</v>
      </c>
      <c r="R231" s="1121">
        <v>0.0</v>
      </c>
      <c r="S231" s="385" t="s">
        <v>6481</v>
      </c>
      <c r="T231" s="1122" t="s">
        <v>3694</v>
      </c>
      <c r="U231" s="1122" t="s">
        <v>6482</v>
      </c>
      <c r="V231" s="1140" t="s">
        <v>6483</v>
      </c>
      <c r="W231" s="267"/>
      <c r="X231" s="267"/>
      <c r="Y231" s="267"/>
    </row>
    <row r="232">
      <c r="A232" s="17"/>
      <c r="B232" s="1124"/>
      <c r="C232" s="460">
        <v>474167.0</v>
      </c>
      <c r="D232" s="348"/>
      <c r="E232" s="348"/>
      <c r="F232" s="348"/>
      <c r="G232" s="348"/>
      <c r="H232" s="348"/>
      <c r="I232" s="1125"/>
      <c r="J232" s="348"/>
      <c r="K232" s="348"/>
      <c r="L232" s="1126"/>
      <c r="M232" s="348"/>
      <c r="N232" s="1127"/>
      <c r="O232" s="348"/>
      <c r="P232" s="1125"/>
      <c r="Q232" s="348"/>
      <c r="R232" s="1128"/>
      <c r="S232" s="348"/>
      <c r="T232" s="1129"/>
      <c r="U232" s="1129"/>
      <c r="V232" s="1139"/>
      <c r="W232" s="17"/>
      <c r="X232" s="17"/>
      <c r="Y232" s="17"/>
    </row>
    <row r="233">
      <c r="A233" s="267"/>
      <c r="B233" s="1117">
        <v>17419.0</v>
      </c>
      <c r="C233" s="383">
        <v>474168.0</v>
      </c>
      <c r="D233" s="385" t="s">
        <v>783</v>
      </c>
      <c r="E233" s="385" t="s">
        <v>6484</v>
      </c>
      <c r="F233" s="385" t="s">
        <v>655</v>
      </c>
      <c r="G233" s="386"/>
      <c r="H233" s="261" t="s">
        <v>6485</v>
      </c>
      <c r="I233" s="1118"/>
      <c r="J233" s="261" t="s">
        <v>6486</v>
      </c>
      <c r="K233" s="385" t="s">
        <v>2020</v>
      </c>
      <c r="L233" s="1131">
        <f>209.27+92.56</f>
        <v>301.83</v>
      </c>
      <c r="M233" s="1120">
        <v>45768.0</v>
      </c>
      <c r="N233" s="888" t="s">
        <v>6487</v>
      </c>
      <c r="O233" s="385" t="s">
        <v>5978</v>
      </c>
      <c r="P233" s="383" t="s">
        <v>3180</v>
      </c>
      <c r="Q233" s="1132">
        <v>45768.0</v>
      </c>
      <c r="R233" s="1121">
        <v>0.0</v>
      </c>
      <c r="S233" s="385" t="s">
        <v>6488</v>
      </c>
      <c r="T233" s="1122" t="s">
        <v>3512</v>
      </c>
      <c r="U233" s="1122" t="s">
        <v>3512</v>
      </c>
      <c r="V233" s="1140" t="s">
        <v>6489</v>
      </c>
      <c r="W233" s="267"/>
      <c r="X233" s="267"/>
      <c r="Y233" s="267"/>
    </row>
    <row r="234">
      <c r="A234" s="267"/>
      <c r="B234" s="1117">
        <v>17609.0</v>
      </c>
      <c r="C234" s="383">
        <v>474169.0</v>
      </c>
      <c r="D234" s="385" t="s">
        <v>6490</v>
      </c>
      <c r="E234" s="386"/>
      <c r="F234" s="386"/>
      <c r="G234" s="386"/>
      <c r="H234" s="385" t="s">
        <v>4546</v>
      </c>
      <c r="I234" s="383">
        <v>38.0</v>
      </c>
      <c r="J234" s="385" t="s">
        <v>4267</v>
      </c>
      <c r="K234" s="385" t="s">
        <v>6491</v>
      </c>
      <c r="L234" s="1119">
        <v>1930.72</v>
      </c>
      <c r="M234" s="1120">
        <v>45768.0</v>
      </c>
      <c r="N234" s="888" t="s">
        <v>6492</v>
      </c>
      <c r="O234" s="385" t="s">
        <v>4255</v>
      </c>
      <c r="P234" s="383" t="s">
        <v>3182</v>
      </c>
      <c r="Q234" s="1120">
        <v>45768.0</v>
      </c>
      <c r="R234" s="1121">
        <v>0.0</v>
      </c>
      <c r="S234" s="385" t="s">
        <v>6493</v>
      </c>
      <c r="T234" s="1122" t="s">
        <v>3694</v>
      </c>
      <c r="U234" s="1122" t="s">
        <v>6494</v>
      </c>
      <c r="V234" s="1140" t="s">
        <v>4592</v>
      </c>
      <c r="W234" s="267"/>
      <c r="X234" s="267"/>
      <c r="Y234" s="267"/>
    </row>
    <row r="235">
      <c r="A235" s="267"/>
      <c r="B235" s="1117">
        <v>17516.0</v>
      </c>
      <c r="C235" s="383">
        <v>474170.0</v>
      </c>
      <c r="D235" s="385" t="s">
        <v>1120</v>
      </c>
      <c r="E235" s="385" t="s">
        <v>587</v>
      </c>
      <c r="F235" s="385" t="s">
        <v>638</v>
      </c>
      <c r="G235" s="386"/>
      <c r="H235" s="385" t="s">
        <v>6495</v>
      </c>
      <c r="I235" s="383">
        <v>11.0</v>
      </c>
      <c r="J235" s="385" t="s">
        <v>6496</v>
      </c>
      <c r="K235" s="387" t="s">
        <v>1394</v>
      </c>
      <c r="L235" s="1119">
        <v>749.55</v>
      </c>
      <c r="M235" s="1120">
        <v>45768.0</v>
      </c>
      <c r="N235" s="888" t="s">
        <v>6497</v>
      </c>
      <c r="O235" s="385" t="s">
        <v>3532</v>
      </c>
      <c r="P235" s="383" t="s">
        <v>3183</v>
      </c>
      <c r="Q235" s="1120">
        <v>45768.0</v>
      </c>
      <c r="R235" s="1121">
        <v>7.12</v>
      </c>
      <c r="S235" s="385" t="s">
        <v>6498</v>
      </c>
      <c r="T235" s="1122" t="s">
        <v>3512</v>
      </c>
      <c r="U235" s="1122" t="s">
        <v>3512</v>
      </c>
      <c r="V235" s="1140" t="s">
        <v>6499</v>
      </c>
      <c r="W235" s="267"/>
      <c r="X235" s="267"/>
      <c r="Y235" s="267"/>
    </row>
    <row r="236">
      <c r="A236" s="267"/>
      <c r="B236" s="1117">
        <v>17430.0</v>
      </c>
      <c r="C236" s="383">
        <v>474171.0</v>
      </c>
      <c r="D236" s="385" t="s">
        <v>544</v>
      </c>
      <c r="E236" s="385" t="s">
        <v>545</v>
      </c>
      <c r="F236" s="385" t="s">
        <v>165</v>
      </c>
      <c r="G236" s="386"/>
      <c r="H236" s="385" t="s">
        <v>6500</v>
      </c>
      <c r="I236" s="383">
        <v>11.0</v>
      </c>
      <c r="J236" s="385" t="s">
        <v>4345</v>
      </c>
      <c r="K236" s="387" t="s">
        <v>1394</v>
      </c>
      <c r="L236" s="1119">
        <v>749.55</v>
      </c>
      <c r="M236" s="1120">
        <v>45768.0</v>
      </c>
      <c r="N236" s="888" t="s">
        <v>6501</v>
      </c>
      <c r="O236" s="385" t="s">
        <v>3532</v>
      </c>
      <c r="P236" s="383" t="s">
        <v>3184</v>
      </c>
      <c r="Q236" s="1120">
        <v>45768.0</v>
      </c>
      <c r="R236" s="1121">
        <v>0.0</v>
      </c>
      <c r="S236" s="385" t="s">
        <v>6502</v>
      </c>
      <c r="T236" s="1122" t="s">
        <v>3512</v>
      </c>
      <c r="U236" s="1122" t="s">
        <v>3512</v>
      </c>
      <c r="V236" s="1140" t="s">
        <v>6503</v>
      </c>
      <c r="W236" s="267"/>
      <c r="X236" s="267"/>
      <c r="Y236" s="267"/>
    </row>
    <row r="237">
      <c r="A237" s="267"/>
      <c r="B237" s="1117">
        <v>16127.0</v>
      </c>
      <c r="C237" s="383">
        <v>474172.0</v>
      </c>
      <c r="D237" s="385" t="s">
        <v>6504</v>
      </c>
      <c r="E237" s="385" t="s">
        <v>174</v>
      </c>
      <c r="F237" s="385" t="s">
        <v>2433</v>
      </c>
      <c r="G237" s="386"/>
      <c r="H237" s="385" t="s">
        <v>6505</v>
      </c>
      <c r="I237" s="383">
        <v>27.0</v>
      </c>
      <c r="J237" s="385" t="s">
        <v>6506</v>
      </c>
      <c r="K237" s="387" t="s">
        <v>1394</v>
      </c>
      <c r="L237" s="1119">
        <v>749.55</v>
      </c>
      <c r="M237" s="1120">
        <v>45768.0</v>
      </c>
      <c r="N237" s="888" t="s">
        <v>6507</v>
      </c>
      <c r="O237" s="385" t="s">
        <v>3532</v>
      </c>
      <c r="P237" s="383" t="s">
        <v>3186</v>
      </c>
      <c r="Q237" s="1120">
        <v>45768.0</v>
      </c>
      <c r="R237" s="1121">
        <v>14.24</v>
      </c>
      <c r="S237" s="385" t="s">
        <v>6508</v>
      </c>
      <c r="T237" s="1122" t="s">
        <v>3512</v>
      </c>
      <c r="U237" s="1122" t="s">
        <v>3512</v>
      </c>
      <c r="V237" s="1140" t="s">
        <v>6509</v>
      </c>
      <c r="W237" s="267"/>
      <c r="X237" s="267"/>
      <c r="Y237" s="267"/>
    </row>
    <row r="238">
      <c r="A238" s="267"/>
      <c r="B238" s="1117">
        <v>16100.0</v>
      </c>
      <c r="C238" s="383">
        <v>474173.0</v>
      </c>
      <c r="D238" s="385" t="s">
        <v>6504</v>
      </c>
      <c r="E238" s="385" t="s">
        <v>174</v>
      </c>
      <c r="F238" s="385" t="s">
        <v>2433</v>
      </c>
      <c r="G238" s="386"/>
      <c r="H238" s="385" t="s">
        <v>6163</v>
      </c>
      <c r="I238" s="383">
        <v>81.0</v>
      </c>
      <c r="J238" s="385" t="s">
        <v>6506</v>
      </c>
      <c r="K238" s="387" t="s">
        <v>1394</v>
      </c>
      <c r="L238" s="1119">
        <v>749.55</v>
      </c>
      <c r="M238" s="1120">
        <v>45768.0</v>
      </c>
      <c r="N238" s="888" t="s">
        <v>6510</v>
      </c>
      <c r="O238" s="385" t="s">
        <v>3532</v>
      </c>
      <c r="P238" s="383" t="s">
        <v>3187</v>
      </c>
      <c r="Q238" s="1120">
        <v>45768.0</v>
      </c>
      <c r="R238" s="1121">
        <v>0.0</v>
      </c>
      <c r="S238" s="385" t="s">
        <v>6511</v>
      </c>
      <c r="T238" s="1122" t="s">
        <v>3512</v>
      </c>
      <c r="U238" s="1122" t="s">
        <v>3512</v>
      </c>
      <c r="V238" s="1140" t="s">
        <v>6509</v>
      </c>
      <c r="W238" s="267"/>
      <c r="X238" s="267"/>
      <c r="Y238" s="267"/>
    </row>
    <row r="239">
      <c r="A239" s="267"/>
      <c r="B239" s="1117">
        <v>16235.0</v>
      </c>
      <c r="C239" s="383">
        <v>474174.0</v>
      </c>
      <c r="D239" s="385" t="s">
        <v>3188</v>
      </c>
      <c r="E239" s="385" t="s">
        <v>105</v>
      </c>
      <c r="F239" s="385" t="s">
        <v>634</v>
      </c>
      <c r="G239" s="386"/>
      <c r="H239" s="385" t="s">
        <v>6512</v>
      </c>
      <c r="I239" s="383">
        <v>10.0</v>
      </c>
      <c r="J239" s="385" t="s">
        <v>4176</v>
      </c>
      <c r="K239" s="387" t="s">
        <v>1394</v>
      </c>
      <c r="L239" s="1119">
        <v>749.55</v>
      </c>
      <c r="M239" s="1120">
        <v>45768.0</v>
      </c>
      <c r="N239" s="888" t="s">
        <v>6513</v>
      </c>
      <c r="O239" s="385" t="s">
        <v>3532</v>
      </c>
      <c r="P239" s="383" t="s">
        <v>3189</v>
      </c>
      <c r="Q239" s="1120">
        <v>45768.0</v>
      </c>
      <c r="R239" s="1121">
        <v>0.0</v>
      </c>
      <c r="S239" s="385" t="s">
        <v>6514</v>
      </c>
      <c r="T239" s="1122" t="s">
        <v>3512</v>
      </c>
      <c r="U239" s="1122" t="s">
        <v>3512</v>
      </c>
      <c r="V239" s="1140" t="s">
        <v>6515</v>
      </c>
      <c r="W239" s="267"/>
      <c r="X239" s="267"/>
      <c r="Y239" s="267"/>
    </row>
    <row r="240">
      <c r="A240" s="267"/>
      <c r="B240" s="1117">
        <v>17398.0</v>
      </c>
      <c r="C240" s="383">
        <v>474175.0</v>
      </c>
      <c r="D240" s="385" t="s">
        <v>6516</v>
      </c>
      <c r="E240" s="386"/>
      <c r="F240" s="386"/>
      <c r="G240" s="386"/>
      <c r="H240" s="385" t="s">
        <v>6517</v>
      </c>
      <c r="I240" s="383">
        <v>3.0</v>
      </c>
      <c r="J240" s="385" t="s">
        <v>6518</v>
      </c>
      <c r="K240" s="385" t="s">
        <v>1804</v>
      </c>
      <c r="L240" s="1119">
        <v>857.19</v>
      </c>
      <c r="M240" s="1132">
        <v>45768.0</v>
      </c>
      <c r="N240" s="888" t="s">
        <v>6519</v>
      </c>
      <c r="O240" s="385" t="s">
        <v>3584</v>
      </c>
      <c r="P240" s="383" t="s">
        <v>3193</v>
      </c>
      <c r="Q240" s="1132">
        <v>45768.0</v>
      </c>
      <c r="R240" s="1121">
        <v>0.0</v>
      </c>
      <c r="S240" s="385" t="s">
        <v>6520</v>
      </c>
      <c r="T240" s="1122" t="s">
        <v>3512</v>
      </c>
      <c r="U240" s="1122" t="s">
        <v>6521</v>
      </c>
      <c r="V240" s="1140" t="s">
        <v>6522</v>
      </c>
      <c r="W240" s="267"/>
      <c r="X240" s="267"/>
      <c r="Y240" s="267"/>
    </row>
    <row r="241">
      <c r="A241" s="267"/>
      <c r="B241" s="1117">
        <v>17189.0</v>
      </c>
      <c r="C241" s="383">
        <v>474176.0</v>
      </c>
      <c r="D241" s="385" t="s">
        <v>3194</v>
      </c>
      <c r="E241" s="385" t="s">
        <v>3195</v>
      </c>
      <c r="F241" s="385" t="s">
        <v>3196</v>
      </c>
      <c r="G241" s="386"/>
      <c r="H241" s="385" t="s">
        <v>6523</v>
      </c>
      <c r="I241" s="383" t="s">
        <v>6524</v>
      </c>
      <c r="J241" s="385" t="s">
        <v>6525</v>
      </c>
      <c r="K241" s="387" t="s">
        <v>2463</v>
      </c>
      <c r="L241" s="1131">
        <f>749.55+987.9</f>
        <v>1737.45</v>
      </c>
      <c r="M241" s="1120">
        <v>45768.0</v>
      </c>
      <c r="N241" s="888" t="s">
        <v>6526</v>
      </c>
      <c r="O241" s="385" t="s">
        <v>4550</v>
      </c>
      <c r="P241" s="383" t="s">
        <v>3197</v>
      </c>
      <c r="Q241" s="1120">
        <v>45768.0</v>
      </c>
      <c r="R241" s="1121">
        <v>16.51</v>
      </c>
      <c r="S241" s="385" t="s">
        <v>6527</v>
      </c>
      <c r="T241" s="1122" t="s">
        <v>3512</v>
      </c>
      <c r="U241" s="1122" t="s">
        <v>3512</v>
      </c>
      <c r="V241" s="1140" t="s">
        <v>6528</v>
      </c>
      <c r="W241" s="267"/>
      <c r="X241" s="267"/>
      <c r="Y241" s="267"/>
    </row>
    <row r="242">
      <c r="A242" s="435"/>
      <c r="B242" s="1144" t="s">
        <v>3198</v>
      </c>
      <c r="C242" s="428">
        <v>474177.0</v>
      </c>
      <c r="D242" s="430" t="s">
        <v>6529</v>
      </c>
      <c r="E242" s="430" t="s">
        <v>395</v>
      </c>
      <c r="F242" s="430" t="s">
        <v>248</v>
      </c>
      <c r="G242" s="431"/>
      <c r="H242" s="431"/>
      <c r="I242" s="1145"/>
      <c r="J242" s="430" t="s">
        <v>6530</v>
      </c>
      <c r="K242" s="430" t="s">
        <v>1349</v>
      </c>
      <c r="L242" s="1146">
        <f>396.64</f>
        <v>396.64</v>
      </c>
      <c r="M242" s="1147">
        <v>45769.0</v>
      </c>
      <c r="N242" s="1148" t="s">
        <v>6531</v>
      </c>
      <c r="O242" s="430" t="s">
        <v>3510</v>
      </c>
      <c r="P242" s="428" t="s">
        <v>3200</v>
      </c>
      <c r="Q242" s="1147">
        <v>45769.0</v>
      </c>
      <c r="R242" s="1149">
        <v>0.0</v>
      </c>
      <c r="S242" s="430" t="s">
        <v>6532</v>
      </c>
      <c r="T242" s="1150" t="s">
        <v>3512</v>
      </c>
      <c r="U242" s="1150" t="s">
        <v>3571</v>
      </c>
      <c r="V242" s="1151" t="s">
        <v>6533</v>
      </c>
      <c r="W242" s="435"/>
      <c r="X242" s="435"/>
      <c r="Y242" s="435"/>
    </row>
    <row r="243">
      <c r="A243" s="267"/>
      <c r="B243" s="1117">
        <v>17494.0</v>
      </c>
      <c r="C243" s="383">
        <v>474178.0</v>
      </c>
      <c r="D243" s="386"/>
      <c r="E243" s="386"/>
      <c r="F243" s="386"/>
      <c r="G243" s="385" t="s">
        <v>2622</v>
      </c>
      <c r="H243" s="385" t="s">
        <v>6534</v>
      </c>
      <c r="I243" s="383">
        <v>14.0</v>
      </c>
      <c r="J243" s="385" t="s">
        <v>5542</v>
      </c>
      <c r="K243" s="385" t="s">
        <v>1804</v>
      </c>
      <c r="L243" s="1119">
        <v>857.19</v>
      </c>
      <c r="M243" s="1132">
        <v>45769.0</v>
      </c>
      <c r="N243" s="888" t="s">
        <v>6535</v>
      </c>
      <c r="O243" s="385" t="s">
        <v>3584</v>
      </c>
      <c r="P243" s="383" t="s">
        <v>3202</v>
      </c>
      <c r="Q243" s="1132">
        <v>45769.0</v>
      </c>
      <c r="R243" s="1121">
        <v>8.14</v>
      </c>
      <c r="S243" s="385" t="s">
        <v>6536</v>
      </c>
      <c r="T243" s="1122" t="s">
        <v>3512</v>
      </c>
      <c r="U243" s="1122" t="s">
        <v>5539</v>
      </c>
      <c r="V243" s="1140" t="s">
        <v>5190</v>
      </c>
      <c r="W243" s="267"/>
      <c r="X243" s="267"/>
      <c r="Y243" s="267"/>
    </row>
    <row r="244">
      <c r="A244" s="267"/>
      <c r="B244" s="1117">
        <v>17266.0</v>
      </c>
      <c r="C244" s="383">
        <v>474179.0</v>
      </c>
      <c r="D244" s="385" t="s">
        <v>168</v>
      </c>
      <c r="E244" s="385" t="s">
        <v>64</v>
      </c>
      <c r="F244" s="385" t="s">
        <v>1617</v>
      </c>
      <c r="G244" s="386"/>
      <c r="H244" s="385" t="s">
        <v>6537</v>
      </c>
      <c r="I244" s="383">
        <v>7.0</v>
      </c>
      <c r="J244" s="385" t="s">
        <v>6538</v>
      </c>
      <c r="K244" s="387" t="s">
        <v>1394</v>
      </c>
      <c r="L244" s="1119">
        <v>749.55</v>
      </c>
      <c r="M244" s="1120">
        <v>45769.0</v>
      </c>
      <c r="N244" s="888" t="s">
        <v>6539</v>
      </c>
      <c r="O244" s="385" t="s">
        <v>3532</v>
      </c>
      <c r="P244" s="383" t="s">
        <v>3203</v>
      </c>
      <c r="Q244" s="1120">
        <v>45769.0</v>
      </c>
      <c r="R244" s="1121">
        <v>0.0</v>
      </c>
      <c r="S244" s="385" t="s">
        <v>6540</v>
      </c>
      <c r="T244" s="1122" t="s">
        <v>3512</v>
      </c>
      <c r="U244" s="1122" t="s">
        <v>3512</v>
      </c>
      <c r="V244" s="1140" t="s">
        <v>6541</v>
      </c>
      <c r="W244" s="267"/>
      <c r="X244" s="267"/>
      <c r="Y244" s="267"/>
    </row>
    <row r="245">
      <c r="A245" s="267"/>
      <c r="B245" s="1117">
        <v>16295.0</v>
      </c>
      <c r="C245" s="383">
        <v>474180.0</v>
      </c>
      <c r="D245" s="385" t="s">
        <v>3204</v>
      </c>
      <c r="E245" s="385" t="s">
        <v>3205</v>
      </c>
      <c r="F245" s="385" t="s">
        <v>1431</v>
      </c>
      <c r="G245" s="386"/>
      <c r="H245" s="385" t="s">
        <v>6542</v>
      </c>
      <c r="I245" s="383">
        <v>29.0</v>
      </c>
      <c r="J245" s="385" t="s">
        <v>6543</v>
      </c>
      <c r="K245" s="387" t="s">
        <v>1394</v>
      </c>
      <c r="L245" s="1119">
        <v>749.55</v>
      </c>
      <c r="M245" s="1120">
        <v>45769.0</v>
      </c>
      <c r="N245" s="888" t="s">
        <v>6544</v>
      </c>
      <c r="O245" s="385" t="s">
        <v>3532</v>
      </c>
      <c r="P245" s="383" t="s">
        <v>3206</v>
      </c>
      <c r="Q245" s="1120">
        <v>45769.0</v>
      </c>
      <c r="R245" s="1121">
        <v>0.0</v>
      </c>
      <c r="S245" s="385" t="s">
        <v>6545</v>
      </c>
      <c r="T245" s="1122" t="s">
        <v>3512</v>
      </c>
      <c r="U245" s="1122" t="s">
        <v>3512</v>
      </c>
      <c r="V245" s="1140" t="s">
        <v>6546</v>
      </c>
      <c r="W245" s="267"/>
      <c r="X245" s="267"/>
      <c r="Y245" s="267"/>
    </row>
    <row r="246">
      <c r="A246" s="267"/>
      <c r="B246" s="1117">
        <v>17182.0</v>
      </c>
      <c r="C246" s="383">
        <v>474181.0</v>
      </c>
      <c r="D246" s="385" t="s">
        <v>6547</v>
      </c>
      <c r="E246" s="385" t="s">
        <v>174</v>
      </c>
      <c r="F246" s="385" t="s">
        <v>65</v>
      </c>
      <c r="G246" s="386"/>
      <c r="H246" s="385" t="s">
        <v>6548</v>
      </c>
      <c r="I246" s="383">
        <v>21.0</v>
      </c>
      <c r="J246" s="385" t="s">
        <v>6549</v>
      </c>
      <c r="K246" s="385" t="s">
        <v>1394</v>
      </c>
      <c r="L246" s="1119">
        <v>749.55</v>
      </c>
      <c r="M246" s="1120">
        <v>45769.0</v>
      </c>
      <c r="N246" s="888" t="s">
        <v>6550</v>
      </c>
      <c r="O246" s="385" t="s">
        <v>3532</v>
      </c>
      <c r="P246" s="383" t="s">
        <v>3207</v>
      </c>
      <c r="Q246" s="1120">
        <v>45769.0</v>
      </c>
      <c r="R246" s="1121">
        <v>0.0</v>
      </c>
      <c r="S246" s="385" t="s">
        <v>6551</v>
      </c>
      <c r="T246" s="1122" t="s">
        <v>3512</v>
      </c>
      <c r="U246" s="1122" t="s">
        <v>3512</v>
      </c>
      <c r="V246" s="1140" t="s">
        <v>6552</v>
      </c>
      <c r="W246" s="267"/>
      <c r="X246" s="267"/>
      <c r="Y246" s="267"/>
    </row>
    <row r="247">
      <c r="A247" s="267"/>
      <c r="B247" s="1117" t="s">
        <v>3208</v>
      </c>
      <c r="C247" s="383">
        <v>474182.0</v>
      </c>
      <c r="D247" s="385" t="s">
        <v>1710</v>
      </c>
      <c r="E247" s="385" t="s">
        <v>828</v>
      </c>
      <c r="F247" s="385" t="s">
        <v>3209</v>
      </c>
      <c r="G247" s="386"/>
      <c r="H247" s="385" t="s">
        <v>6553</v>
      </c>
      <c r="I247" s="1118"/>
      <c r="J247" s="385" t="s">
        <v>6554</v>
      </c>
      <c r="K247" s="385" t="s">
        <v>1349</v>
      </c>
      <c r="L247" s="1119">
        <v>396.64</v>
      </c>
      <c r="M247" s="1120">
        <v>45769.0</v>
      </c>
      <c r="N247" s="888" t="s">
        <v>6555</v>
      </c>
      <c r="O247" s="385" t="s">
        <v>3510</v>
      </c>
      <c r="P247" s="383" t="s">
        <v>3210</v>
      </c>
      <c r="Q247" s="1120">
        <v>45769.0</v>
      </c>
      <c r="R247" s="1121">
        <v>0.0</v>
      </c>
      <c r="S247" s="385" t="s">
        <v>6556</v>
      </c>
      <c r="T247" s="1122" t="s">
        <v>3512</v>
      </c>
      <c r="U247" s="1122" t="s">
        <v>3512</v>
      </c>
      <c r="V247" s="1140" t="s">
        <v>5804</v>
      </c>
      <c r="W247" s="267"/>
      <c r="X247" s="267"/>
      <c r="Y247" s="267"/>
    </row>
    <row r="248">
      <c r="A248" s="267"/>
      <c r="B248" s="1117">
        <v>17350.0</v>
      </c>
      <c r="C248" s="383">
        <v>474183.0</v>
      </c>
      <c r="D248" s="385" t="s">
        <v>3211</v>
      </c>
      <c r="E248" s="385" t="s">
        <v>2663</v>
      </c>
      <c r="F248" s="386"/>
      <c r="G248" s="386"/>
      <c r="H248" s="385" t="s">
        <v>6557</v>
      </c>
      <c r="I248" s="383">
        <v>86.0</v>
      </c>
      <c r="J248" s="385" t="s">
        <v>6558</v>
      </c>
      <c r="K248" s="387" t="s">
        <v>1394</v>
      </c>
      <c r="L248" s="1119">
        <v>749.55</v>
      </c>
      <c r="M248" s="1120">
        <v>45769.0</v>
      </c>
      <c r="N248" s="888" t="s">
        <v>6559</v>
      </c>
      <c r="O248" s="385" t="s">
        <v>3532</v>
      </c>
      <c r="P248" s="383" t="s">
        <v>3212</v>
      </c>
      <c r="Q248" s="1120">
        <v>45769.0</v>
      </c>
      <c r="R248" s="1121">
        <v>0.0</v>
      </c>
      <c r="S248" s="385" t="s">
        <v>6560</v>
      </c>
      <c r="T248" s="1122" t="s">
        <v>3512</v>
      </c>
      <c r="U248" s="1122" t="s">
        <v>3512</v>
      </c>
      <c r="V248" s="1140" t="s">
        <v>6561</v>
      </c>
      <c r="W248" s="267"/>
      <c r="X248" s="267"/>
      <c r="Y248" s="267"/>
    </row>
    <row r="249">
      <c r="A249" s="267"/>
      <c r="B249" s="1117" t="s">
        <v>3213</v>
      </c>
      <c r="C249" s="383">
        <v>474184.0</v>
      </c>
      <c r="D249" s="385" t="s">
        <v>6562</v>
      </c>
      <c r="E249" s="385" t="s">
        <v>6563</v>
      </c>
      <c r="F249" s="385" t="s">
        <v>1791</v>
      </c>
      <c r="G249" s="386"/>
      <c r="H249" s="385" t="s">
        <v>6564</v>
      </c>
      <c r="I249" s="1118"/>
      <c r="J249" s="385" t="s">
        <v>6565</v>
      </c>
      <c r="K249" s="385" t="s">
        <v>1349</v>
      </c>
      <c r="L249" s="1119">
        <v>396.64</v>
      </c>
      <c r="M249" s="1120">
        <v>45749.0</v>
      </c>
      <c r="N249" s="888" t="s">
        <v>6566</v>
      </c>
      <c r="O249" s="385" t="s">
        <v>3510</v>
      </c>
      <c r="P249" s="383" t="s">
        <v>3215</v>
      </c>
      <c r="Q249" s="1120">
        <v>45769.0</v>
      </c>
      <c r="R249" s="1121">
        <v>0.0</v>
      </c>
      <c r="S249" s="385" t="s">
        <v>6567</v>
      </c>
      <c r="T249" s="1122" t="s">
        <v>3512</v>
      </c>
      <c r="U249" s="1122" t="s">
        <v>3512</v>
      </c>
      <c r="V249" s="1140" t="s">
        <v>6568</v>
      </c>
      <c r="W249" s="267"/>
      <c r="X249" s="267"/>
      <c r="Y249" s="267"/>
    </row>
    <row r="250">
      <c r="A250" s="267"/>
      <c r="B250" s="1117" t="s">
        <v>3216</v>
      </c>
      <c r="C250" s="383">
        <v>474185.0</v>
      </c>
      <c r="D250" s="385" t="s">
        <v>6569</v>
      </c>
      <c r="E250" s="385" t="s">
        <v>94</v>
      </c>
      <c r="F250" s="385" t="s">
        <v>99</v>
      </c>
      <c r="G250" s="386"/>
      <c r="H250" s="385" t="s">
        <v>6570</v>
      </c>
      <c r="I250" s="1118"/>
      <c r="J250" s="385" t="s">
        <v>3514</v>
      </c>
      <c r="K250" s="385" t="s">
        <v>1349</v>
      </c>
      <c r="L250" s="1119">
        <v>396.64</v>
      </c>
      <c r="M250" s="1120">
        <v>45769.0</v>
      </c>
      <c r="N250" s="888" t="s">
        <v>6571</v>
      </c>
      <c r="O250" s="385" t="s">
        <v>3510</v>
      </c>
      <c r="P250" s="383" t="s">
        <v>3218</v>
      </c>
      <c r="Q250" s="1120">
        <v>45769.0</v>
      </c>
      <c r="R250" s="1121">
        <v>0.0</v>
      </c>
      <c r="S250" s="385" t="s">
        <v>6572</v>
      </c>
      <c r="T250" s="1122" t="s">
        <v>3512</v>
      </c>
      <c r="U250" s="1122" t="s">
        <v>3512</v>
      </c>
      <c r="V250" s="1140" t="s">
        <v>5753</v>
      </c>
      <c r="W250" s="267"/>
      <c r="X250" s="267"/>
      <c r="Y250" s="267"/>
    </row>
    <row r="251">
      <c r="A251" s="267"/>
      <c r="B251" s="1117">
        <v>16667.0</v>
      </c>
      <c r="C251" s="383">
        <v>474186.0</v>
      </c>
      <c r="D251" s="385" t="s">
        <v>3219</v>
      </c>
      <c r="E251" s="385" t="s">
        <v>237</v>
      </c>
      <c r="F251" s="385" t="s">
        <v>6573</v>
      </c>
      <c r="G251" s="386"/>
      <c r="H251" s="261" t="s">
        <v>6574</v>
      </c>
      <c r="I251" s="383" t="s">
        <v>6575</v>
      </c>
      <c r="J251" s="385" t="s">
        <v>6576</v>
      </c>
      <c r="K251" s="385" t="s">
        <v>1432</v>
      </c>
      <c r="L251" s="1119">
        <v>209.27</v>
      </c>
      <c r="M251" s="1120">
        <v>45769.0</v>
      </c>
      <c r="N251" s="888" t="s">
        <v>6577</v>
      </c>
      <c r="O251" s="385" t="s">
        <v>3595</v>
      </c>
      <c r="P251" s="383" t="s">
        <v>3221</v>
      </c>
      <c r="Q251" s="1120">
        <v>45769.0</v>
      </c>
      <c r="R251" s="1121">
        <v>0.0</v>
      </c>
      <c r="S251" s="385" t="s">
        <v>6578</v>
      </c>
      <c r="T251" s="1122" t="s">
        <v>3512</v>
      </c>
      <c r="U251" s="1122" t="s">
        <v>3512</v>
      </c>
      <c r="V251" s="1143"/>
      <c r="W251" s="267"/>
      <c r="X251" s="267"/>
      <c r="Y251" s="267"/>
    </row>
    <row r="252">
      <c r="A252" s="17"/>
      <c r="B252" s="1124"/>
      <c r="C252" s="460">
        <v>474187.0</v>
      </c>
      <c r="D252" s="348"/>
      <c r="E252" s="348"/>
      <c r="F252" s="348"/>
      <c r="G252" s="348"/>
      <c r="H252" s="348"/>
      <c r="I252" s="1125"/>
      <c r="J252" s="348"/>
      <c r="K252" s="348"/>
      <c r="L252" s="1126"/>
      <c r="M252" s="348"/>
      <c r="N252" s="1127"/>
      <c r="O252" s="348"/>
      <c r="P252" s="1125"/>
      <c r="Q252" s="348"/>
      <c r="R252" s="1128"/>
      <c r="S252" s="348"/>
      <c r="T252" s="1129"/>
      <c r="U252" s="1129"/>
      <c r="V252" s="1139"/>
      <c r="W252" s="17"/>
      <c r="X252" s="17"/>
      <c r="Y252" s="17"/>
    </row>
    <row r="253">
      <c r="A253" s="267"/>
      <c r="B253" s="1117">
        <v>17422.0</v>
      </c>
      <c r="C253" s="383">
        <v>474188.0</v>
      </c>
      <c r="D253" s="385" t="s">
        <v>6579</v>
      </c>
      <c r="E253" s="385" t="s">
        <v>4819</v>
      </c>
      <c r="F253" s="385" t="s">
        <v>3223</v>
      </c>
      <c r="G253" s="386"/>
      <c r="H253" s="385" t="s">
        <v>2370</v>
      </c>
      <c r="I253" s="383" t="s">
        <v>6580</v>
      </c>
      <c r="J253" s="385" t="s">
        <v>3716</v>
      </c>
      <c r="K253" s="385" t="s">
        <v>2769</v>
      </c>
      <c r="L253" s="1131">
        <f>92.56+749.55</f>
        <v>842.11</v>
      </c>
      <c r="M253" s="1132">
        <v>45769.0</v>
      </c>
      <c r="N253" s="888" t="s">
        <v>6581</v>
      </c>
      <c r="O253" s="385" t="s">
        <v>4417</v>
      </c>
      <c r="P253" s="383" t="s">
        <v>3224</v>
      </c>
      <c r="Q253" s="1132">
        <v>45769.0</v>
      </c>
      <c r="R253" s="1121">
        <v>8.88</v>
      </c>
      <c r="S253" s="385" t="s">
        <v>6582</v>
      </c>
      <c r="T253" s="1122" t="s">
        <v>3512</v>
      </c>
      <c r="U253" s="1122" t="s">
        <v>3512</v>
      </c>
      <c r="V253" s="1140" t="s">
        <v>6583</v>
      </c>
      <c r="W253" s="267"/>
      <c r="X253" s="267"/>
      <c r="Y253" s="267"/>
    </row>
    <row r="254">
      <c r="A254" s="267"/>
      <c r="B254" s="1117" t="s">
        <v>3225</v>
      </c>
      <c r="C254" s="383">
        <v>474189.0</v>
      </c>
      <c r="D254" s="385" t="s">
        <v>983</v>
      </c>
      <c r="E254" s="385" t="s">
        <v>2663</v>
      </c>
      <c r="F254" s="385" t="s">
        <v>3226</v>
      </c>
      <c r="G254" s="386"/>
      <c r="H254" s="385" t="s">
        <v>6584</v>
      </c>
      <c r="I254" s="383">
        <v>17.0</v>
      </c>
      <c r="J254" s="385" t="s">
        <v>6585</v>
      </c>
      <c r="K254" s="387" t="s">
        <v>1394</v>
      </c>
      <c r="L254" s="1119">
        <v>749.55</v>
      </c>
      <c r="M254" s="1120">
        <v>45769.0</v>
      </c>
      <c r="N254" s="888" t="s">
        <v>6586</v>
      </c>
      <c r="O254" s="385" t="s">
        <v>3532</v>
      </c>
      <c r="P254" s="383" t="s">
        <v>3227</v>
      </c>
      <c r="Q254" s="1120">
        <v>45769.0</v>
      </c>
      <c r="R254" s="1121">
        <v>0.0</v>
      </c>
      <c r="S254" s="385" t="s">
        <v>6587</v>
      </c>
      <c r="T254" s="1122" t="s">
        <v>3512</v>
      </c>
      <c r="U254" s="1122" t="s">
        <v>3512</v>
      </c>
      <c r="V254" s="1140" t="s">
        <v>6588</v>
      </c>
      <c r="W254" s="267"/>
      <c r="X254" s="267"/>
      <c r="Y254" s="267"/>
    </row>
    <row r="255">
      <c r="A255" s="267"/>
      <c r="B255" s="1117">
        <v>17336.0</v>
      </c>
      <c r="C255" s="383">
        <v>474190.0</v>
      </c>
      <c r="D255" s="385" t="s">
        <v>610</v>
      </c>
      <c r="E255" s="385" t="s">
        <v>105</v>
      </c>
      <c r="F255" s="385" t="s">
        <v>3228</v>
      </c>
      <c r="G255" s="386"/>
      <c r="H255" s="385" t="s">
        <v>6589</v>
      </c>
      <c r="I255" s="383">
        <v>110.0</v>
      </c>
      <c r="J255" s="385" t="s">
        <v>6590</v>
      </c>
      <c r="K255" s="385" t="s">
        <v>1394</v>
      </c>
      <c r="L255" s="1119">
        <v>749.55</v>
      </c>
      <c r="M255" s="1120">
        <v>45769.0</v>
      </c>
      <c r="N255" s="888" t="s">
        <v>6591</v>
      </c>
      <c r="O255" s="385" t="s">
        <v>3532</v>
      </c>
      <c r="P255" s="383" t="s">
        <v>3229</v>
      </c>
      <c r="Q255" s="1132">
        <v>45769.0</v>
      </c>
      <c r="R255" s="1121">
        <v>0.0</v>
      </c>
      <c r="S255" s="385" t="s">
        <v>6592</v>
      </c>
      <c r="T255" s="1122" t="s">
        <v>3512</v>
      </c>
      <c r="U255" s="1122" t="s">
        <v>3512</v>
      </c>
      <c r="V255" s="1140" t="s">
        <v>6593</v>
      </c>
      <c r="W255" s="267"/>
      <c r="X255" s="267"/>
      <c r="Y255" s="267"/>
    </row>
    <row r="256">
      <c r="A256" s="267"/>
      <c r="B256" s="1117">
        <v>17422.0</v>
      </c>
      <c r="C256" s="383">
        <v>474191.0</v>
      </c>
      <c r="D256" s="385" t="s">
        <v>6579</v>
      </c>
      <c r="E256" s="385" t="s">
        <v>4819</v>
      </c>
      <c r="F256" s="385" t="s">
        <v>3223</v>
      </c>
      <c r="G256" s="386"/>
      <c r="H256" s="385" t="s">
        <v>2370</v>
      </c>
      <c r="I256" s="383" t="s">
        <v>6580</v>
      </c>
      <c r="J256" s="385" t="s">
        <v>3716</v>
      </c>
      <c r="K256" s="385" t="s">
        <v>2678</v>
      </c>
      <c r="L256" s="1119">
        <v>987.9</v>
      </c>
      <c r="M256" s="1120">
        <v>45769.0</v>
      </c>
      <c r="N256" s="888" t="s">
        <v>6594</v>
      </c>
      <c r="O256" s="385" t="s">
        <v>3726</v>
      </c>
      <c r="P256" s="383" t="s">
        <v>3230</v>
      </c>
      <c r="Q256" s="1120">
        <v>45769.0</v>
      </c>
      <c r="R256" s="1121">
        <v>9.39</v>
      </c>
      <c r="S256" s="385" t="s">
        <v>6595</v>
      </c>
      <c r="T256" s="1122" t="s">
        <v>3512</v>
      </c>
      <c r="U256" s="1122" t="s">
        <v>3512</v>
      </c>
      <c r="V256" s="1140" t="s">
        <v>6583</v>
      </c>
      <c r="W256" s="267"/>
      <c r="X256" s="267"/>
      <c r="Y256" s="267"/>
    </row>
    <row r="257">
      <c r="A257" s="267"/>
      <c r="B257" s="1117" t="s">
        <v>3231</v>
      </c>
      <c r="C257" s="383">
        <v>474192.0</v>
      </c>
      <c r="D257" s="385" t="s">
        <v>6596</v>
      </c>
      <c r="E257" s="385" t="s">
        <v>3233</v>
      </c>
      <c r="F257" s="385" t="s">
        <v>3234</v>
      </c>
      <c r="G257" s="386"/>
      <c r="H257" s="385" t="s">
        <v>6597</v>
      </c>
      <c r="I257" s="383">
        <v>40.0</v>
      </c>
      <c r="J257" s="385" t="s">
        <v>6598</v>
      </c>
      <c r="K257" s="385" t="s">
        <v>1349</v>
      </c>
      <c r="L257" s="1119">
        <v>396.64</v>
      </c>
      <c r="M257" s="1132">
        <v>45769.0</v>
      </c>
      <c r="N257" s="888" t="s">
        <v>6599</v>
      </c>
      <c r="O257" s="385" t="s">
        <v>3510</v>
      </c>
      <c r="P257" s="383" t="s">
        <v>3235</v>
      </c>
      <c r="Q257" s="1120">
        <v>45769.0</v>
      </c>
      <c r="R257" s="1121">
        <v>0.0</v>
      </c>
      <c r="S257" s="385" t="s">
        <v>6600</v>
      </c>
      <c r="T257" s="1122" t="s">
        <v>3512</v>
      </c>
      <c r="U257" s="1122" t="s">
        <v>3512</v>
      </c>
      <c r="V257" s="1140" t="s">
        <v>4832</v>
      </c>
      <c r="W257" s="267"/>
      <c r="X257" s="267"/>
      <c r="Y257" s="267"/>
    </row>
    <row r="258">
      <c r="A258" s="267"/>
      <c r="B258" s="1117">
        <v>16866.0</v>
      </c>
      <c r="C258" s="383">
        <v>474193.0</v>
      </c>
      <c r="D258" s="385" t="s">
        <v>6601</v>
      </c>
      <c r="E258" s="385" t="s">
        <v>3237</v>
      </c>
      <c r="F258" s="385" t="s">
        <v>3238</v>
      </c>
      <c r="G258" s="386"/>
      <c r="H258" s="261" t="s">
        <v>6602</v>
      </c>
      <c r="I258" s="383" t="s">
        <v>6603</v>
      </c>
      <c r="J258" s="385" t="s">
        <v>6604</v>
      </c>
      <c r="K258" s="385" t="s">
        <v>1432</v>
      </c>
      <c r="L258" s="1119">
        <v>209.27</v>
      </c>
      <c r="M258" s="1120">
        <v>45770.0</v>
      </c>
      <c r="N258" s="888" t="s">
        <v>6605</v>
      </c>
      <c r="O258" s="385" t="s">
        <v>3595</v>
      </c>
      <c r="P258" s="383" t="s">
        <v>6606</v>
      </c>
      <c r="Q258" s="1120">
        <v>45770.0</v>
      </c>
      <c r="R258" s="1121">
        <v>0.0</v>
      </c>
      <c r="S258" s="385" t="s">
        <v>6607</v>
      </c>
      <c r="T258" s="1122" t="s">
        <v>3512</v>
      </c>
      <c r="U258" s="1122" t="s">
        <v>3512</v>
      </c>
      <c r="V258" s="1140" t="s">
        <v>6608</v>
      </c>
      <c r="W258" s="267"/>
      <c r="X258" s="267"/>
      <c r="Y258" s="267"/>
    </row>
    <row r="259">
      <c r="A259" s="17"/>
      <c r="B259" s="1124"/>
      <c r="C259" s="460">
        <v>474194.0</v>
      </c>
      <c r="D259" s="348"/>
      <c r="E259" s="348"/>
      <c r="F259" s="348"/>
      <c r="G259" s="348"/>
      <c r="H259" s="348"/>
      <c r="I259" s="1125"/>
      <c r="J259" s="348"/>
      <c r="K259" s="348"/>
      <c r="L259" s="1126"/>
      <c r="M259" s="348"/>
      <c r="N259" s="1127"/>
      <c r="O259" s="348"/>
      <c r="P259" s="1125"/>
      <c r="Q259" s="348"/>
      <c r="R259" s="1128"/>
      <c r="S259" s="348"/>
      <c r="T259" s="1129"/>
      <c r="U259" s="1129"/>
      <c r="V259" s="1139"/>
      <c r="W259" s="17"/>
      <c r="X259" s="17"/>
      <c r="Y259" s="17"/>
    </row>
    <row r="260">
      <c r="A260" s="17"/>
      <c r="B260" s="1124"/>
      <c r="C260" s="460">
        <v>474195.0</v>
      </c>
      <c r="D260" s="348"/>
      <c r="E260" s="348"/>
      <c r="F260" s="348"/>
      <c r="G260" s="348"/>
      <c r="H260" s="348"/>
      <c r="I260" s="1125"/>
      <c r="J260" s="348"/>
      <c r="K260" s="348"/>
      <c r="L260" s="1126"/>
      <c r="M260" s="348"/>
      <c r="N260" s="1127"/>
      <c r="O260" s="348"/>
      <c r="P260" s="1125"/>
      <c r="Q260" s="348"/>
      <c r="R260" s="1128"/>
      <c r="S260" s="348"/>
      <c r="T260" s="1129"/>
      <c r="U260" s="1129"/>
      <c r="V260" s="1139"/>
      <c r="W260" s="17"/>
      <c r="X260" s="17"/>
      <c r="Y260" s="17"/>
    </row>
    <row r="261">
      <c r="A261" s="267"/>
      <c r="B261" s="1117">
        <v>16651.0</v>
      </c>
      <c r="C261" s="383">
        <v>474196.0</v>
      </c>
      <c r="D261" s="385" t="s">
        <v>2510</v>
      </c>
      <c r="E261" s="385" t="s">
        <v>150</v>
      </c>
      <c r="F261" s="385" t="s">
        <v>150</v>
      </c>
      <c r="G261" s="386"/>
      <c r="H261" s="385" t="s">
        <v>6609</v>
      </c>
      <c r="I261" s="383">
        <v>15.0</v>
      </c>
      <c r="J261" s="385" t="s">
        <v>6610</v>
      </c>
      <c r="K261" s="387" t="s">
        <v>1394</v>
      </c>
      <c r="L261" s="1119">
        <v>749.55</v>
      </c>
      <c r="M261" s="1120">
        <v>45770.0</v>
      </c>
      <c r="N261" s="888" t="s">
        <v>6611</v>
      </c>
      <c r="O261" s="385" t="s">
        <v>3532</v>
      </c>
      <c r="P261" s="383" t="s">
        <v>3239</v>
      </c>
      <c r="Q261" s="1120">
        <v>45770.0</v>
      </c>
      <c r="R261" s="1121">
        <v>0.0</v>
      </c>
      <c r="S261" s="385" t="s">
        <v>6612</v>
      </c>
      <c r="T261" s="1122" t="s">
        <v>3512</v>
      </c>
      <c r="U261" s="1122" t="s">
        <v>3512</v>
      </c>
      <c r="V261" s="1140" t="s">
        <v>6613</v>
      </c>
      <c r="W261" s="267"/>
      <c r="X261" s="267"/>
      <c r="Y261" s="267"/>
    </row>
    <row r="262">
      <c r="A262" s="267"/>
      <c r="B262" s="1117">
        <v>17452.0</v>
      </c>
      <c r="C262" s="383">
        <v>474197.0</v>
      </c>
      <c r="D262" s="385" t="s">
        <v>6614</v>
      </c>
      <c r="E262" s="385" t="s">
        <v>308</v>
      </c>
      <c r="F262" s="385" t="s">
        <v>962</v>
      </c>
      <c r="G262" s="386"/>
      <c r="H262" s="385" t="s">
        <v>6615</v>
      </c>
      <c r="I262" s="383">
        <v>10.0</v>
      </c>
      <c r="J262" s="385" t="s">
        <v>6616</v>
      </c>
      <c r="K262" s="385" t="s">
        <v>1804</v>
      </c>
      <c r="L262" s="1119">
        <v>857.19</v>
      </c>
      <c r="M262" s="1132">
        <v>45770.0</v>
      </c>
      <c r="N262" s="888" t="s">
        <v>6617</v>
      </c>
      <c r="O262" s="385" t="s">
        <v>3584</v>
      </c>
      <c r="P262" s="383" t="s">
        <v>3241</v>
      </c>
      <c r="Q262" s="1132">
        <v>45770.0</v>
      </c>
      <c r="R262" s="1121">
        <v>8.14</v>
      </c>
      <c r="S262" s="385" t="s">
        <v>6618</v>
      </c>
      <c r="T262" s="1122" t="s">
        <v>3512</v>
      </c>
      <c r="U262" s="1122" t="s">
        <v>5229</v>
      </c>
      <c r="V262" s="1140" t="s">
        <v>6619</v>
      </c>
      <c r="W262" s="267"/>
      <c r="X262" s="267"/>
      <c r="Y262" s="267"/>
    </row>
    <row r="263">
      <c r="A263" s="267"/>
      <c r="B263" s="1117">
        <v>17238.0</v>
      </c>
      <c r="C263" s="383">
        <v>474198.0</v>
      </c>
      <c r="D263" s="385" t="s">
        <v>409</v>
      </c>
      <c r="E263" s="385" t="s">
        <v>105</v>
      </c>
      <c r="F263" s="385" t="s">
        <v>410</v>
      </c>
      <c r="G263" s="386"/>
      <c r="H263" s="261" t="s">
        <v>6620</v>
      </c>
      <c r="I263" s="1118"/>
      <c r="J263" s="261" t="s">
        <v>6621</v>
      </c>
      <c r="K263" s="385" t="s">
        <v>2181</v>
      </c>
      <c r="L263" s="1131">
        <f>92.56+209.27</f>
        <v>301.83</v>
      </c>
      <c r="M263" s="1120">
        <v>45770.0</v>
      </c>
      <c r="N263" s="888" t="s">
        <v>6622</v>
      </c>
      <c r="O263" s="385" t="s">
        <v>4010</v>
      </c>
      <c r="P263" s="383" t="s">
        <v>3244</v>
      </c>
      <c r="Q263" s="1120">
        <v>45770.0</v>
      </c>
      <c r="R263" s="1121">
        <v>0.0</v>
      </c>
      <c r="S263" s="385" t="s">
        <v>6623</v>
      </c>
      <c r="T263" s="1122" t="s">
        <v>3512</v>
      </c>
      <c r="U263" s="1122" t="s">
        <v>3512</v>
      </c>
      <c r="V263" s="1140" t="s">
        <v>6624</v>
      </c>
      <c r="W263" s="267"/>
      <c r="X263" s="267"/>
      <c r="Y263" s="267"/>
    </row>
    <row r="264">
      <c r="A264" s="17"/>
      <c r="B264" s="1124"/>
      <c r="C264" s="460">
        <v>474199.0</v>
      </c>
      <c r="D264" s="348"/>
      <c r="E264" s="348"/>
      <c r="F264" s="348"/>
      <c r="G264" s="348"/>
      <c r="H264" s="348"/>
      <c r="I264" s="1125"/>
      <c r="J264" s="348"/>
      <c r="K264" s="348"/>
      <c r="L264" s="1126"/>
      <c r="M264" s="348"/>
      <c r="N264" s="1127"/>
      <c r="O264" s="348"/>
      <c r="P264" s="1125"/>
      <c r="Q264" s="348"/>
      <c r="R264" s="1128"/>
      <c r="S264" s="348"/>
      <c r="T264" s="1129"/>
      <c r="U264" s="1129"/>
      <c r="V264" s="1139"/>
      <c r="W264" s="17"/>
      <c r="X264" s="17"/>
      <c r="Y264" s="17"/>
    </row>
    <row r="265">
      <c r="A265" s="267"/>
      <c r="B265" s="1117">
        <v>15722.0</v>
      </c>
      <c r="C265" s="383">
        <v>474200.0</v>
      </c>
      <c r="D265" s="385" t="s">
        <v>3245</v>
      </c>
      <c r="E265" s="385" t="s">
        <v>3246</v>
      </c>
      <c r="F265" s="386"/>
      <c r="G265" s="386"/>
      <c r="H265" s="385" t="s">
        <v>5253</v>
      </c>
      <c r="I265" s="383">
        <v>57.0</v>
      </c>
      <c r="J265" s="385" t="s">
        <v>4212</v>
      </c>
      <c r="K265" s="385" t="s">
        <v>1804</v>
      </c>
      <c r="L265" s="1119">
        <v>857.19</v>
      </c>
      <c r="M265" s="1132">
        <v>45770.0</v>
      </c>
      <c r="N265" s="888" t="s">
        <v>6625</v>
      </c>
      <c r="O265" s="385" t="s">
        <v>3584</v>
      </c>
      <c r="P265" s="383" t="s">
        <v>3247</v>
      </c>
      <c r="Q265" s="1132">
        <v>45770.0</v>
      </c>
      <c r="R265" s="1121">
        <v>0.0</v>
      </c>
      <c r="S265" s="385" t="s">
        <v>6626</v>
      </c>
      <c r="T265" s="1122" t="s">
        <v>3512</v>
      </c>
      <c r="U265" s="1122" t="s">
        <v>6627</v>
      </c>
      <c r="V265" s="1140" t="s">
        <v>6628</v>
      </c>
      <c r="W265" s="267"/>
      <c r="X265" s="267"/>
      <c r="Y265" s="267"/>
    </row>
    <row r="266">
      <c r="A266" s="267"/>
      <c r="B266" s="1117" t="s">
        <v>3248</v>
      </c>
      <c r="C266" s="383">
        <v>474201.0</v>
      </c>
      <c r="D266" s="385" t="s">
        <v>2496</v>
      </c>
      <c r="E266" s="385" t="s">
        <v>2083</v>
      </c>
      <c r="F266" s="385" t="s">
        <v>6629</v>
      </c>
      <c r="G266" s="386"/>
      <c r="H266" s="385" t="s">
        <v>6630</v>
      </c>
      <c r="I266" s="1118"/>
      <c r="J266" s="385" t="s">
        <v>3547</v>
      </c>
      <c r="K266" s="385" t="s">
        <v>1349</v>
      </c>
      <c r="L266" s="1119">
        <v>396.64</v>
      </c>
      <c r="M266" s="1120">
        <v>45770.0</v>
      </c>
      <c r="N266" s="888" t="s">
        <v>6631</v>
      </c>
      <c r="O266" s="385" t="s">
        <v>3510</v>
      </c>
      <c r="P266" s="383" t="s">
        <v>3250</v>
      </c>
      <c r="Q266" s="1120">
        <v>45770.0</v>
      </c>
      <c r="R266" s="1121">
        <v>0.0</v>
      </c>
      <c r="S266" s="385" t="s">
        <v>6632</v>
      </c>
      <c r="T266" s="1122" t="s">
        <v>3512</v>
      </c>
      <c r="U266" s="1122" t="s">
        <v>3512</v>
      </c>
      <c r="V266" s="1140" t="s">
        <v>4517</v>
      </c>
      <c r="W266" s="267"/>
      <c r="X266" s="267"/>
      <c r="Y266" s="267"/>
    </row>
    <row r="267">
      <c r="A267" s="17"/>
      <c r="B267" s="1124"/>
      <c r="C267" s="460">
        <v>474202.0</v>
      </c>
      <c r="D267" s="348"/>
      <c r="E267" s="348"/>
      <c r="F267" s="348"/>
      <c r="G267" s="348"/>
      <c r="H267" s="348"/>
      <c r="I267" s="1125"/>
      <c r="J267" s="348"/>
      <c r="K267" s="348"/>
      <c r="L267" s="1126"/>
      <c r="M267" s="348"/>
      <c r="N267" s="1127"/>
      <c r="O267" s="348"/>
      <c r="P267" s="1125"/>
      <c r="Q267" s="348"/>
      <c r="R267" s="1128"/>
      <c r="S267" s="348"/>
      <c r="T267" s="1129"/>
      <c r="U267" s="1129"/>
      <c r="V267" s="1139"/>
      <c r="W267" s="17"/>
      <c r="X267" s="17"/>
      <c r="Y267" s="17"/>
    </row>
    <row r="268">
      <c r="A268" s="267"/>
      <c r="B268" s="1117">
        <v>17534.0</v>
      </c>
      <c r="C268" s="383">
        <v>474203.0</v>
      </c>
      <c r="D268" s="386"/>
      <c r="E268" s="386"/>
      <c r="F268" s="386"/>
      <c r="G268" s="385" t="s">
        <v>3251</v>
      </c>
      <c r="H268" s="385" t="s">
        <v>6633</v>
      </c>
      <c r="I268" s="383">
        <v>3.0</v>
      </c>
      <c r="J268" s="385" t="s">
        <v>6634</v>
      </c>
      <c r="K268" s="385" t="s">
        <v>3252</v>
      </c>
      <c r="L268" s="1131">
        <f>3861.44*3</f>
        <v>11584.32</v>
      </c>
      <c r="M268" s="1120">
        <v>45771.0</v>
      </c>
      <c r="N268" s="888" t="s">
        <v>6635</v>
      </c>
      <c r="O268" s="385" t="s">
        <v>3737</v>
      </c>
      <c r="P268" s="383" t="s">
        <v>3253</v>
      </c>
      <c r="Q268" s="1120">
        <v>45771.0</v>
      </c>
      <c r="R268" s="1121">
        <v>44.72</v>
      </c>
      <c r="S268" s="385" t="s">
        <v>6636</v>
      </c>
      <c r="T268" s="1122" t="s">
        <v>3694</v>
      </c>
      <c r="U268" s="1122" t="s">
        <v>5143</v>
      </c>
      <c r="V268" s="1140" t="s">
        <v>6637</v>
      </c>
      <c r="W268" s="267"/>
      <c r="X268" s="267"/>
      <c r="Y268" s="267"/>
    </row>
    <row r="269">
      <c r="A269" s="267"/>
      <c r="B269" s="1117" t="s">
        <v>3254</v>
      </c>
      <c r="C269" s="383">
        <v>474204.0</v>
      </c>
      <c r="D269" s="385" t="s">
        <v>2081</v>
      </c>
      <c r="E269" s="385" t="s">
        <v>2082</v>
      </c>
      <c r="F269" s="385" t="s">
        <v>2083</v>
      </c>
      <c r="G269" s="386"/>
      <c r="H269" s="385" t="s">
        <v>5738</v>
      </c>
      <c r="I269" s="1118"/>
      <c r="J269" s="385" t="s">
        <v>3633</v>
      </c>
      <c r="K269" s="385" t="s">
        <v>1502</v>
      </c>
      <c r="L269" s="1131">
        <f>396.64*3</f>
        <v>1189.92</v>
      </c>
      <c r="M269" s="1120">
        <v>45771.0</v>
      </c>
      <c r="N269" s="888" t="s">
        <v>6638</v>
      </c>
      <c r="O269" s="385" t="s">
        <v>3510</v>
      </c>
      <c r="P269" s="383" t="s">
        <v>3255</v>
      </c>
      <c r="Q269" s="1120">
        <v>45771.0</v>
      </c>
      <c r="R269" s="1121">
        <v>0.0</v>
      </c>
      <c r="S269" s="385" t="s">
        <v>6639</v>
      </c>
      <c r="T269" s="1122" t="s">
        <v>3512</v>
      </c>
      <c r="U269" s="1122" t="s">
        <v>3512</v>
      </c>
      <c r="V269" s="1140" t="s">
        <v>5741</v>
      </c>
      <c r="W269" s="267"/>
      <c r="X269" s="267"/>
      <c r="Y269" s="267"/>
    </row>
    <row r="270">
      <c r="A270" s="267"/>
      <c r="B270" s="1117">
        <v>17224.0</v>
      </c>
      <c r="C270" s="383">
        <v>474205.0</v>
      </c>
      <c r="D270" s="386"/>
      <c r="E270" s="386"/>
      <c r="F270" s="386"/>
      <c r="G270" s="261" t="s">
        <v>2807</v>
      </c>
      <c r="H270" s="385" t="s">
        <v>5651</v>
      </c>
      <c r="I270" s="383">
        <v>22.0</v>
      </c>
      <c r="J270" s="385" t="s">
        <v>6640</v>
      </c>
      <c r="K270" s="385" t="s">
        <v>3256</v>
      </c>
      <c r="L270" s="1119">
        <v>2823.48</v>
      </c>
      <c r="M270" s="1120">
        <v>45771.0</v>
      </c>
      <c r="N270" s="888" t="s">
        <v>6641</v>
      </c>
      <c r="O270" s="385" t="s">
        <v>6642</v>
      </c>
      <c r="P270" s="383" t="s">
        <v>3257</v>
      </c>
      <c r="Q270" s="1120">
        <v>45777.0</v>
      </c>
      <c r="R270" s="1121">
        <v>0.0</v>
      </c>
      <c r="S270" s="385" t="s">
        <v>6643</v>
      </c>
      <c r="T270" s="1122" t="s">
        <v>3512</v>
      </c>
      <c r="U270" s="1122" t="s">
        <v>3512</v>
      </c>
      <c r="V270" s="1140" t="s">
        <v>6644</v>
      </c>
      <c r="W270" s="267"/>
      <c r="X270" s="267"/>
      <c r="Y270" s="267"/>
    </row>
    <row r="271" ht="21.0" customHeight="1">
      <c r="A271" s="17"/>
      <c r="B271" s="1124"/>
      <c r="C271" s="460">
        <v>474206.0</v>
      </c>
      <c r="D271" s="348"/>
      <c r="E271" s="348"/>
      <c r="F271" s="348"/>
      <c r="G271" s="348"/>
      <c r="H271" s="348"/>
      <c r="I271" s="1125"/>
      <c r="J271" s="348"/>
      <c r="K271" s="348"/>
      <c r="L271" s="1126"/>
      <c r="M271" s="348"/>
      <c r="N271" s="1127"/>
      <c r="O271" s="348"/>
      <c r="P271" s="1125"/>
      <c r="Q271" s="348"/>
      <c r="R271" s="1128"/>
      <c r="S271" s="348"/>
      <c r="T271" s="1129"/>
      <c r="U271" s="1129"/>
      <c r="V271" s="1139"/>
      <c r="W271" s="17"/>
      <c r="X271" s="17"/>
      <c r="Y271" s="17"/>
    </row>
    <row r="272">
      <c r="A272" s="267"/>
      <c r="B272" s="1117" t="s">
        <v>6645</v>
      </c>
      <c r="C272" s="383">
        <v>474207.0</v>
      </c>
      <c r="D272" s="385" t="s">
        <v>6646</v>
      </c>
      <c r="E272" s="385" t="s">
        <v>174</v>
      </c>
      <c r="F272" s="385" t="s">
        <v>104</v>
      </c>
      <c r="G272" s="386"/>
      <c r="H272" s="261" t="s">
        <v>6647</v>
      </c>
      <c r="I272" s="1118"/>
      <c r="J272" s="385" t="s">
        <v>6262</v>
      </c>
      <c r="K272" s="385" t="s">
        <v>1349</v>
      </c>
      <c r="L272" s="1119">
        <v>396.64</v>
      </c>
      <c r="M272" s="1120">
        <v>45771.0</v>
      </c>
      <c r="N272" s="888" t="s">
        <v>6648</v>
      </c>
      <c r="O272" s="385" t="s">
        <v>3510</v>
      </c>
      <c r="P272" s="383" t="s">
        <v>3259</v>
      </c>
      <c r="Q272" s="1120">
        <v>45771.0</v>
      </c>
      <c r="R272" s="1121">
        <v>0.0</v>
      </c>
      <c r="S272" s="385" t="s">
        <v>6649</v>
      </c>
      <c r="T272" s="1122" t="s">
        <v>3512</v>
      </c>
      <c r="U272" s="1122" t="s">
        <v>3512</v>
      </c>
      <c r="V272" s="1140" t="s">
        <v>5505</v>
      </c>
      <c r="W272" s="267"/>
      <c r="X272" s="267"/>
      <c r="Y272" s="267"/>
    </row>
    <row r="273">
      <c r="A273" s="267"/>
      <c r="B273" s="1117">
        <v>16455.0</v>
      </c>
      <c r="C273" s="383">
        <v>474208.0</v>
      </c>
      <c r="D273" s="386"/>
      <c r="E273" s="386"/>
      <c r="F273" s="386"/>
      <c r="G273" s="385" t="s">
        <v>3260</v>
      </c>
      <c r="H273" s="385" t="s">
        <v>6650</v>
      </c>
      <c r="I273" s="986" t="s">
        <v>6651</v>
      </c>
      <c r="J273" s="385" t="s">
        <v>6652</v>
      </c>
      <c r="K273" s="385" t="s">
        <v>3261</v>
      </c>
      <c r="L273" s="1131">
        <f>857.19*40</f>
        <v>34287.6</v>
      </c>
      <c r="M273" s="1132">
        <v>45771.0</v>
      </c>
      <c r="N273" s="1152" t="s">
        <v>6653</v>
      </c>
      <c r="O273" s="1153" t="s">
        <v>3584</v>
      </c>
      <c r="P273" s="383" t="s">
        <v>3262</v>
      </c>
      <c r="Q273" s="1132">
        <v>45772.0</v>
      </c>
      <c r="R273" s="1121">
        <v>0.0</v>
      </c>
      <c r="S273" s="385" t="s">
        <v>6654</v>
      </c>
      <c r="T273" s="1122" t="s">
        <v>3512</v>
      </c>
      <c r="U273" s="1122" t="s">
        <v>5229</v>
      </c>
      <c r="V273" s="1140" t="s">
        <v>6619</v>
      </c>
      <c r="W273" s="267"/>
      <c r="X273" s="267"/>
      <c r="Y273" s="267"/>
    </row>
    <row r="274">
      <c r="A274" s="267"/>
      <c r="B274" s="1117">
        <v>16455.0</v>
      </c>
      <c r="C274" s="383">
        <v>474209.0</v>
      </c>
      <c r="D274" s="386"/>
      <c r="E274" s="386"/>
      <c r="F274" s="386"/>
      <c r="G274" s="385" t="s">
        <v>3260</v>
      </c>
      <c r="H274" s="385" t="s">
        <v>6650</v>
      </c>
      <c r="I274" s="986" t="s">
        <v>6651</v>
      </c>
      <c r="J274" s="385" t="s">
        <v>6652</v>
      </c>
      <c r="K274" s="385" t="s">
        <v>6655</v>
      </c>
      <c r="L274" s="1131">
        <f>1930.72*36+3861.45*4</f>
        <v>84951.72</v>
      </c>
      <c r="M274" s="1132">
        <v>45771.0</v>
      </c>
      <c r="N274" s="1152" t="s">
        <v>6656</v>
      </c>
      <c r="O274" s="385" t="s">
        <v>5050</v>
      </c>
      <c r="P274" s="383" t="s">
        <v>3264</v>
      </c>
      <c r="Q274" s="1132">
        <v>45772.0</v>
      </c>
      <c r="R274" s="1121">
        <v>0.0</v>
      </c>
      <c r="S274" s="385" t="s">
        <v>6657</v>
      </c>
      <c r="T274" s="1122" t="s">
        <v>3694</v>
      </c>
      <c r="U274" s="1122" t="s">
        <v>5229</v>
      </c>
      <c r="V274" s="1140" t="s">
        <v>6619</v>
      </c>
      <c r="W274" s="267"/>
      <c r="X274" s="267"/>
      <c r="Y274" s="267"/>
    </row>
    <row r="275">
      <c r="A275" s="267"/>
      <c r="B275" s="1117" t="s">
        <v>3265</v>
      </c>
      <c r="C275" s="383">
        <v>474210.0</v>
      </c>
      <c r="D275" s="385" t="s">
        <v>2306</v>
      </c>
      <c r="E275" s="385" t="s">
        <v>451</v>
      </c>
      <c r="F275" s="385" t="s">
        <v>156</v>
      </c>
      <c r="G275" s="386"/>
      <c r="H275" s="386"/>
      <c r="I275" s="1118"/>
      <c r="J275" s="385" t="s">
        <v>6658</v>
      </c>
      <c r="K275" s="385" t="s">
        <v>1349</v>
      </c>
      <c r="L275" s="1119">
        <v>396.64</v>
      </c>
      <c r="M275" s="1120">
        <v>45771.0</v>
      </c>
      <c r="N275" s="1154" t="s">
        <v>6659</v>
      </c>
      <c r="O275" s="385" t="s">
        <v>3510</v>
      </c>
      <c r="P275" s="383" t="s">
        <v>3266</v>
      </c>
      <c r="Q275" s="1120">
        <v>45771.0</v>
      </c>
      <c r="R275" s="1121">
        <v>0.0</v>
      </c>
      <c r="S275" s="385" t="s">
        <v>6660</v>
      </c>
      <c r="T275" s="1122" t="s">
        <v>3512</v>
      </c>
      <c r="U275" s="1122" t="s">
        <v>3512</v>
      </c>
      <c r="V275" s="1140" t="s">
        <v>5505</v>
      </c>
      <c r="W275" s="267"/>
      <c r="X275" s="267"/>
      <c r="Y275" s="267"/>
    </row>
    <row r="276">
      <c r="A276" s="267"/>
      <c r="B276" s="1117">
        <v>14780.0</v>
      </c>
      <c r="C276" s="383">
        <v>474211.0</v>
      </c>
      <c r="D276" s="385" t="s">
        <v>6661</v>
      </c>
      <c r="E276" s="386"/>
      <c r="F276" s="386"/>
      <c r="G276" s="386"/>
      <c r="H276" s="385" t="s">
        <v>5278</v>
      </c>
      <c r="I276" s="383">
        <v>38.0</v>
      </c>
      <c r="J276" s="385" t="s">
        <v>4232</v>
      </c>
      <c r="K276" s="385" t="s">
        <v>1985</v>
      </c>
      <c r="L276" s="1119">
        <v>3861.45</v>
      </c>
      <c r="M276" s="1120">
        <v>45771.0</v>
      </c>
      <c r="N276" s="888" t="s">
        <v>6662</v>
      </c>
      <c r="O276" s="385" t="s">
        <v>5050</v>
      </c>
      <c r="P276" s="383" t="s">
        <v>3268</v>
      </c>
      <c r="Q276" s="1120">
        <v>45771.0</v>
      </c>
      <c r="R276" s="1121">
        <v>0.0</v>
      </c>
      <c r="S276" s="385" t="s">
        <v>6663</v>
      </c>
      <c r="T276" s="1122" t="s">
        <v>3694</v>
      </c>
      <c r="U276" s="1122" t="s">
        <v>3586</v>
      </c>
      <c r="V276" s="1140" t="s">
        <v>6321</v>
      </c>
      <c r="W276" s="267"/>
      <c r="X276" s="267"/>
      <c r="Y276" s="267"/>
    </row>
    <row r="277">
      <c r="A277" s="267"/>
      <c r="B277" s="1117">
        <v>17166.0</v>
      </c>
      <c r="C277" s="383">
        <v>474212.0</v>
      </c>
      <c r="D277" s="385" t="s">
        <v>3269</v>
      </c>
      <c r="E277" s="385" t="s">
        <v>1005</v>
      </c>
      <c r="F277" s="385" t="s">
        <v>655</v>
      </c>
      <c r="G277" s="386"/>
      <c r="H277" s="385" t="s">
        <v>6664</v>
      </c>
      <c r="I277" s="383">
        <v>35.0</v>
      </c>
      <c r="J277" s="385" t="s">
        <v>6665</v>
      </c>
      <c r="K277" s="387" t="s">
        <v>1394</v>
      </c>
      <c r="L277" s="1119">
        <v>749.55</v>
      </c>
      <c r="M277" s="1120">
        <v>45771.0</v>
      </c>
      <c r="N277" s="888" t="s">
        <v>6666</v>
      </c>
      <c r="O277" s="385" t="s">
        <v>3532</v>
      </c>
      <c r="P277" s="383" t="s">
        <v>3270</v>
      </c>
      <c r="Q277" s="1120">
        <v>45771.0</v>
      </c>
      <c r="R277" s="1121">
        <v>0.0</v>
      </c>
      <c r="S277" s="385" t="s">
        <v>6667</v>
      </c>
      <c r="T277" s="1122" t="s">
        <v>3512</v>
      </c>
      <c r="U277" s="1122" t="s">
        <v>3512</v>
      </c>
      <c r="V277" s="1140" t="s">
        <v>4592</v>
      </c>
      <c r="W277" s="267"/>
      <c r="X277" s="267"/>
      <c r="Y277" s="267"/>
    </row>
    <row r="278">
      <c r="A278" s="267"/>
      <c r="B278" s="1117">
        <v>17687.0</v>
      </c>
      <c r="C278" s="383">
        <v>474213.0</v>
      </c>
      <c r="D278" s="385" t="s">
        <v>1390</v>
      </c>
      <c r="E278" s="385" t="s">
        <v>105</v>
      </c>
      <c r="F278" s="385" t="s">
        <v>3272</v>
      </c>
      <c r="G278" s="386"/>
      <c r="H278" s="385" t="s">
        <v>6668</v>
      </c>
      <c r="I278" s="383">
        <v>44.0</v>
      </c>
      <c r="J278" s="385" t="s">
        <v>5706</v>
      </c>
      <c r="K278" s="385" t="s">
        <v>1985</v>
      </c>
      <c r="L278" s="1119">
        <v>3861.45</v>
      </c>
      <c r="M278" s="1120">
        <v>45771.0</v>
      </c>
      <c r="N278" s="888" t="s">
        <v>6669</v>
      </c>
      <c r="O278" s="385" t="s">
        <v>5050</v>
      </c>
      <c r="P278" s="383" t="s">
        <v>3273</v>
      </c>
      <c r="Q278" s="1120">
        <v>45771.0</v>
      </c>
      <c r="R278" s="1121">
        <v>0.0</v>
      </c>
      <c r="S278" s="385" t="s">
        <v>6670</v>
      </c>
      <c r="T278" s="1122" t="s">
        <v>3694</v>
      </c>
      <c r="U278" s="1122" t="s">
        <v>3940</v>
      </c>
      <c r="V278" s="1140" t="s">
        <v>4592</v>
      </c>
      <c r="W278" s="267"/>
      <c r="X278" s="267"/>
      <c r="Y278" s="267"/>
    </row>
    <row r="279">
      <c r="A279" s="267"/>
      <c r="B279" s="1117">
        <v>17743.0</v>
      </c>
      <c r="C279" s="383">
        <v>474214.0</v>
      </c>
      <c r="D279" s="385" t="s">
        <v>3274</v>
      </c>
      <c r="E279" s="385" t="s">
        <v>3275</v>
      </c>
      <c r="F279" s="385" t="s">
        <v>2499</v>
      </c>
      <c r="G279" s="386"/>
      <c r="H279" s="385" t="s">
        <v>6671</v>
      </c>
      <c r="I279" s="383">
        <v>62.0</v>
      </c>
      <c r="J279" s="385" t="s">
        <v>6672</v>
      </c>
      <c r="K279" s="385" t="s">
        <v>1378</v>
      </c>
      <c r="L279" s="1119">
        <v>92.56</v>
      </c>
      <c r="M279" s="1120">
        <v>45771.0</v>
      </c>
      <c r="N279" s="888" t="s">
        <v>6673</v>
      </c>
      <c r="O279" s="385" t="s">
        <v>3535</v>
      </c>
      <c r="P279" s="383" t="s">
        <v>6674</v>
      </c>
      <c r="Q279" s="1120">
        <v>45771.0</v>
      </c>
      <c r="R279" s="1121">
        <v>0.0</v>
      </c>
      <c r="S279" s="385" t="s">
        <v>6675</v>
      </c>
      <c r="T279" s="1122" t="s">
        <v>3512</v>
      </c>
      <c r="U279" s="1122" t="s">
        <v>3512</v>
      </c>
      <c r="V279" s="1140" t="s">
        <v>6676</v>
      </c>
      <c r="W279" s="267"/>
      <c r="X279" s="267"/>
      <c r="Y279" s="267"/>
    </row>
    <row r="280">
      <c r="A280" s="17"/>
      <c r="B280" s="1124"/>
      <c r="C280" s="460">
        <v>474215.0</v>
      </c>
      <c r="D280" s="348"/>
      <c r="E280" s="348"/>
      <c r="F280" s="348"/>
      <c r="G280" s="348"/>
      <c r="H280" s="348"/>
      <c r="I280" s="1125"/>
      <c r="J280" s="348"/>
      <c r="K280" s="348"/>
      <c r="L280" s="1126"/>
      <c r="M280" s="348"/>
      <c r="N280" s="1127"/>
      <c r="O280" s="348"/>
      <c r="P280" s="1125"/>
      <c r="Q280" s="348"/>
      <c r="R280" s="1128"/>
      <c r="S280" s="348"/>
      <c r="T280" s="1129"/>
      <c r="U280" s="1129"/>
      <c r="V280" s="1139"/>
      <c r="W280" s="17"/>
      <c r="X280" s="17"/>
      <c r="Y280" s="17"/>
    </row>
    <row r="281">
      <c r="A281" s="267"/>
      <c r="B281" s="1117">
        <v>17471.0</v>
      </c>
      <c r="C281" s="383">
        <v>474216.0</v>
      </c>
      <c r="D281" s="385" t="s">
        <v>846</v>
      </c>
      <c r="E281" s="385" t="s">
        <v>931</v>
      </c>
      <c r="F281" s="385" t="s">
        <v>3277</v>
      </c>
      <c r="G281" s="386"/>
      <c r="H281" s="385" t="s">
        <v>6677</v>
      </c>
      <c r="I281" s="383" t="s">
        <v>6678</v>
      </c>
      <c r="J281" s="385" t="s">
        <v>4470</v>
      </c>
      <c r="K281" s="385" t="s">
        <v>1434</v>
      </c>
      <c r="L281" s="1119">
        <v>809.31</v>
      </c>
      <c r="M281" s="1120">
        <v>45771.0</v>
      </c>
      <c r="N281" s="888" t="s">
        <v>6679</v>
      </c>
      <c r="O281" s="385" t="s">
        <v>3598</v>
      </c>
      <c r="P281" s="383" t="s">
        <v>3278</v>
      </c>
      <c r="Q281" s="1120">
        <v>45771.0</v>
      </c>
      <c r="R281" s="1121">
        <v>0.0</v>
      </c>
      <c r="S281" s="385" t="s">
        <v>6680</v>
      </c>
      <c r="T281" s="1122" t="s">
        <v>3512</v>
      </c>
      <c r="U281" s="1122" t="s">
        <v>3512</v>
      </c>
      <c r="V281" s="1140" t="s">
        <v>6681</v>
      </c>
      <c r="W281" s="267"/>
      <c r="X281" s="267"/>
      <c r="Y281" s="267"/>
    </row>
    <row r="282">
      <c r="A282" s="267"/>
      <c r="B282" s="1117">
        <v>17635.0</v>
      </c>
      <c r="C282" s="383">
        <v>474217.0</v>
      </c>
      <c r="D282" s="385" t="s">
        <v>3279</v>
      </c>
      <c r="E282" s="385" t="s">
        <v>885</v>
      </c>
      <c r="F282" s="385" t="s">
        <v>1475</v>
      </c>
      <c r="G282" s="386"/>
      <c r="H282" s="385" t="s">
        <v>6682</v>
      </c>
      <c r="I282" s="383">
        <v>58.0</v>
      </c>
      <c r="J282" s="385" t="s">
        <v>6683</v>
      </c>
      <c r="K282" s="385" t="s">
        <v>6684</v>
      </c>
      <c r="L282" s="1131">
        <f>1178.83</f>
        <v>1178.83</v>
      </c>
      <c r="M282" s="1120">
        <v>45771.0</v>
      </c>
      <c r="N282" s="888" t="s">
        <v>6685</v>
      </c>
      <c r="O282" s="385" t="s">
        <v>5864</v>
      </c>
      <c r="P282" s="383" t="s">
        <v>3280</v>
      </c>
      <c r="Q282" s="1120">
        <v>45771.0</v>
      </c>
      <c r="R282" s="1121">
        <v>0.0</v>
      </c>
      <c r="S282" s="385" t="s">
        <v>6686</v>
      </c>
      <c r="T282" s="1122" t="s">
        <v>3512</v>
      </c>
      <c r="U282" s="1122" t="s">
        <v>3512</v>
      </c>
      <c r="V282" s="1143"/>
      <c r="W282" s="267"/>
      <c r="X282" s="267"/>
      <c r="Y282" s="267"/>
    </row>
    <row r="283">
      <c r="A283" s="17"/>
      <c r="B283" s="1124"/>
      <c r="C283" s="460">
        <v>474218.0</v>
      </c>
      <c r="D283" s="348"/>
      <c r="E283" s="348"/>
      <c r="F283" s="348"/>
      <c r="G283" s="348"/>
      <c r="H283" s="348"/>
      <c r="I283" s="1125"/>
      <c r="J283" s="348"/>
      <c r="K283" s="348"/>
      <c r="L283" s="1126"/>
      <c r="M283" s="348"/>
      <c r="N283" s="1127"/>
      <c r="O283" s="348"/>
      <c r="P283" s="1125"/>
      <c r="Q283" s="348"/>
      <c r="R283" s="1128"/>
      <c r="S283" s="348"/>
      <c r="T283" s="1129"/>
      <c r="U283" s="1129"/>
      <c r="V283" s="1139"/>
      <c r="W283" s="17"/>
      <c r="X283" s="17"/>
      <c r="Y283" s="17"/>
    </row>
    <row r="284">
      <c r="A284" s="17"/>
      <c r="B284" s="1124"/>
      <c r="C284" s="460">
        <v>474219.0</v>
      </c>
      <c r="D284" s="348"/>
      <c r="E284" s="348"/>
      <c r="F284" s="348"/>
      <c r="G284" s="348"/>
      <c r="H284" s="348"/>
      <c r="I284" s="1125"/>
      <c r="J284" s="348"/>
      <c r="K284" s="348"/>
      <c r="L284" s="1126"/>
      <c r="M284" s="348"/>
      <c r="N284" s="1127"/>
      <c r="O284" s="348"/>
      <c r="P284" s="1125"/>
      <c r="Q284" s="348"/>
      <c r="R284" s="1128"/>
      <c r="S284" s="348"/>
      <c r="T284" s="1129"/>
      <c r="U284" s="1129"/>
      <c r="V284" s="1139"/>
      <c r="W284" s="17"/>
      <c r="X284" s="17"/>
      <c r="Y284" s="17"/>
    </row>
    <row r="285">
      <c r="A285" s="267"/>
      <c r="B285" s="1117">
        <v>17606.0</v>
      </c>
      <c r="C285" s="383">
        <v>474220.0</v>
      </c>
      <c r="D285" s="385" t="s">
        <v>6687</v>
      </c>
      <c r="E285" s="385" t="s">
        <v>6688</v>
      </c>
      <c r="F285" s="385" t="s">
        <v>3283</v>
      </c>
      <c r="G285" s="386"/>
      <c r="H285" s="261" t="s">
        <v>6689</v>
      </c>
      <c r="I285" s="383" t="s">
        <v>6690</v>
      </c>
      <c r="J285" s="261" t="s">
        <v>6691</v>
      </c>
      <c r="K285" s="385" t="s">
        <v>3284</v>
      </c>
      <c r="L285" s="1131">
        <f>92.56*2+209.27*2</f>
        <v>603.66</v>
      </c>
      <c r="M285" s="1120">
        <v>45772.0</v>
      </c>
      <c r="N285" s="888" t="s">
        <v>6692</v>
      </c>
      <c r="O285" s="385" t="s">
        <v>4010</v>
      </c>
      <c r="P285" s="383" t="s">
        <v>3285</v>
      </c>
      <c r="Q285" s="1120">
        <v>45772.0</v>
      </c>
      <c r="R285" s="1121">
        <v>0.0</v>
      </c>
      <c r="S285" s="385" t="s">
        <v>6693</v>
      </c>
      <c r="T285" s="1122" t="s">
        <v>3512</v>
      </c>
      <c r="U285" s="1122" t="s">
        <v>3512</v>
      </c>
      <c r="V285" s="1140" t="s">
        <v>6694</v>
      </c>
      <c r="W285" s="267"/>
      <c r="X285" s="267"/>
      <c r="Y285" s="267"/>
    </row>
    <row r="286">
      <c r="A286" s="267"/>
      <c r="B286" s="1117">
        <v>17115.0</v>
      </c>
      <c r="C286" s="383">
        <v>474221.0</v>
      </c>
      <c r="D286" s="385" t="s">
        <v>3286</v>
      </c>
      <c r="E286" s="385" t="s">
        <v>828</v>
      </c>
      <c r="F286" s="385" t="s">
        <v>828</v>
      </c>
      <c r="G286" s="386"/>
      <c r="H286" s="385" t="s">
        <v>6695</v>
      </c>
      <c r="I286" s="383">
        <v>14.0</v>
      </c>
      <c r="J286" s="385" t="s">
        <v>6696</v>
      </c>
      <c r="K286" s="387" t="s">
        <v>1394</v>
      </c>
      <c r="L286" s="1119">
        <v>749.55</v>
      </c>
      <c r="M286" s="1120">
        <v>45772.0</v>
      </c>
      <c r="N286" s="888" t="s">
        <v>6697</v>
      </c>
      <c r="O286" s="385" t="s">
        <v>3532</v>
      </c>
      <c r="P286" s="383" t="s">
        <v>3287</v>
      </c>
      <c r="Q286" s="1120">
        <v>45772.0</v>
      </c>
      <c r="R286" s="1121">
        <v>10.37</v>
      </c>
      <c r="S286" s="385" t="s">
        <v>6698</v>
      </c>
      <c r="T286" s="1122" t="s">
        <v>3512</v>
      </c>
      <c r="U286" s="1122" t="s">
        <v>3512</v>
      </c>
      <c r="V286" s="1140" t="s">
        <v>6699</v>
      </c>
      <c r="W286" s="267"/>
      <c r="X286" s="267"/>
      <c r="Y286" s="267"/>
    </row>
    <row r="287">
      <c r="A287" s="17"/>
      <c r="B287" s="1124"/>
      <c r="C287" s="460">
        <v>474222.0</v>
      </c>
      <c r="D287" s="348"/>
      <c r="E287" s="348"/>
      <c r="F287" s="348"/>
      <c r="G287" s="348"/>
      <c r="H287" s="348"/>
      <c r="I287" s="1125"/>
      <c r="J287" s="348"/>
      <c r="K287" s="348"/>
      <c r="L287" s="1126"/>
      <c r="M287" s="348"/>
      <c r="N287" s="1127"/>
      <c r="O287" s="348"/>
      <c r="P287" s="1125"/>
      <c r="Q287" s="348"/>
      <c r="R287" s="1128"/>
      <c r="S287" s="348"/>
      <c r="T287" s="1129"/>
      <c r="U287" s="1129"/>
      <c r="V287" s="1139"/>
      <c r="W287" s="17"/>
      <c r="X287" s="17"/>
      <c r="Y287" s="17"/>
    </row>
    <row r="288">
      <c r="A288" s="267"/>
      <c r="B288" s="1117">
        <v>16780.0</v>
      </c>
      <c r="C288" s="383">
        <v>474223.0</v>
      </c>
      <c r="D288" s="385" t="s">
        <v>6700</v>
      </c>
      <c r="E288" s="385" t="s">
        <v>99</v>
      </c>
      <c r="F288" s="385" t="s">
        <v>885</v>
      </c>
      <c r="G288" s="386"/>
      <c r="H288" s="385" t="s">
        <v>5705</v>
      </c>
      <c r="I288" s="383">
        <v>2.0</v>
      </c>
      <c r="J288" s="385" t="s">
        <v>6701</v>
      </c>
      <c r="K288" s="385" t="s">
        <v>5842</v>
      </c>
      <c r="L288" s="1131">
        <f>3861.45+857.19</f>
        <v>4718.64</v>
      </c>
      <c r="M288" s="1132">
        <v>45772.0</v>
      </c>
      <c r="N288" s="888" t="s">
        <v>6702</v>
      </c>
      <c r="O288" s="385" t="s">
        <v>4725</v>
      </c>
      <c r="P288" s="383" t="s">
        <v>3291</v>
      </c>
      <c r="Q288" s="1132">
        <v>45775.0</v>
      </c>
      <c r="R288" s="1121">
        <v>44.83</v>
      </c>
      <c r="S288" s="385" t="s">
        <v>6703</v>
      </c>
      <c r="T288" s="1122" t="s">
        <v>3512</v>
      </c>
      <c r="U288" s="1122" t="s">
        <v>3586</v>
      </c>
      <c r="V288" s="1140" t="s">
        <v>6704</v>
      </c>
      <c r="W288" s="267"/>
      <c r="X288" s="267"/>
      <c r="Y288" s="267"/>
    </row>
    <row r="289">
      <c r="A289" s="267"/>
      <c r="B289" s="1117">
        <v>16004.0</v>
      </c>
      <c r="C289" s="383">
        <v>474224.0</v>
      </c>
      <c r="D289" s="385" t="s">
        <v>6705</v>
      </c>
      <c r="E289" s="385" t="s">
        <v>1666</v>
      </c>
      <c r="F289" s="385" t="s">
        <v>615</v>
      </c>
      <c r="G289" s="386"/>
      <c r="H289" s="385" t="s">
        <v>6706</v>
      </c>
      <c r="I289" s="383">
        <v>5.0</v>
      </c>
      <c r="J289" s="385" t="s">
        <v>6707</v>
      </c>
      <c r="K289" s="387" t="s">
        <v>1394</v>
      </c>
      <c r="L289" s="1119">
        <v>749.55</v>
      </c>
      <c r="M289" s="1120">
        <v>45772.0</v>
      </c>
      <c r="N289" s="888" t="s">
        <v>6708</v>
      </c>
      <c r="O289" s="385" t="s">
        <v>6709</v>
      </c>
      <c r="P289" s="383" t="s">
        <v>3294</v>
      </c>
      <c r="Q289" s="1120">
        <v>45772.0</v>
      </c>
      <c r="R289" s="1121">
        <v>0.0</v>
      </c>
      <c r="S289" s="385" t="s">
        <v>6710</v>
      </c>
      <c r="T289" s="1122" t="s">
        <v>3512</v>
      </c>
      <c r="U289" s="1122" t="s">
        <v>3512</v>
      </c>
      <c r="V289" s="1143"/>
      <c r="W289" s="267"/>
      <c r="X289" s="267"/>
      <c r="Y289" s="267"/>
    </row>
    <row r="290">
      <c r="A290" s="267"/>
      <c r="B290" s="1117" t="s">
        <v>3295</v>
      </c>
      <c r="C290" s="383">
        <v>474225.0</v>
      </c>
      <c r="D290" s="385" t="s">
        <v>5021</v>
      </c>
      <c r="E290" s="385" t="s">
        <v>425</v>
      </c>
      <c r="F290" s="385" t="s">
        <v>3296</v>
      </c>
      <c r="G290" s="386"/>
      <c r="H290" s="386"/>
      <c r="I290" s="1118"/>
      <c r="J290" s="385" t="s">
        <v>6711</v>
      </c>
      <c r="K290" s="385" t="s">
        <v>1349</v>
      </c>
      <c r="L290" s="1119">
        <v>396.64</v>
      </c>
      <c r="M290" s="1120">
        <v>45772.0</v>
      </c>
      <c r="N290" s="888" t="s">
        <v>6712</v>
      </c>
      <c r="O290" s="385" t="s">
        <v>3510</v>
      </c>
      <c r="P290" s="383" t="s">
        <v>3297</v>
      </c>
      <c r="Q290" s="1120">
        <v>45772.0</v>
      </c>
      <c r="R290" s="1121">
        <v>0.0</v>
      </c>
      <c r="S290" s="385" t="s">
        <v>6713</v>
      </c>
      <c r="T290" s="1122" t="s">
        <v>3512</v>
      </c>
      <c r="U290" s="1122" t="s">
        <v>3512</v>
      </c>
      <c r="V290" s="1140" t="s">
        <v>6714</v>
      </c>
      <c r="W290" s="267"/>
      <c r="X290" s="267"/>
      <c r="Y290" s="267"/>
    </row>
    <row r="291">
      <c r="A291" s="267"/>
      <c r="B291" s="1117">
        <v>17842.0</v>
      </c>
      <c r="C291" s="383">
        <v>474226.0</v>
      </c>
      <c r="D291" s="385" t="s">
        <v>6715</v>
      </c>
      <c r="E291" s="385" t="s">
        <v>3049</v>
      </c>
      <c r="F291" s="385" t="s">
        <v>880</v>
      </c>
      <c r="G291" s="386"/>
      <c r="H291" s="385" t="s">
        <v>6194</v>
      </c>
      <c r="I291" s="383">
        <v>24.0</v>
      </c>
      <c r="J291" s="385" t="s">
        <v>5777</v>
      </c>
      <c r="K291" s="385" t="s">
        <v>6716</v>
      </c>
      <c r="L291" s="1131">
        <f>749.55+987.9</f>
        <v>1737.45</v>
      </c>
      <c r="M291" s="1120">
        <v>45772.0</v>
      </c>
      <c r="N291" s="888" t="s">
        <v>6717</v>
      </c>
      <c r="O291" s="385" t="s">
        <v>4550</v>
      </c>
      <c r="P291" s="383" t="s">
        <v>3299</v>
      </c>
      <c r="Q291" s="1120">
        <v>45772.0</v>
      </c>
      <c r="R291" s="1121">
        <v>25.19</v>
      </c>
      <c r="S291" s="385" t="s">
        <v>6718</v>
      </c>
      <c r="T291" s="1122" t="s">
        <v>3512</v>
      </c>
      <c r="U291" s="1122" t="s">
        <v>3512</v>
      </c>
      <c r="V291" s="1140" t="s">
        <v>6719</v>
      </c>
      <c r="W291" s="267"/>
      <c r="X291" s="267"/>
      <c r="Y291" s="267"/>
    </row>
    <row r="292">
      <c r="A292" s="17"/>
      <c r="B292" s="1124"/>
      <c r="C292" s="460">
        <v>474227.0</v>
      </c>
      <c r="D292" s="348"/>
      <c r="E292" s="348"/>
      <c r="F292" s="348"/>
      <c r="G292" s="348"/>
      <c r="H292" s="348"/>
      <c r="I292" s="1125"/>
      <c r="J292" s="348"/>
      <c r="K292" s="348"/>
      <c r="L292" s="1126"/>
      <c r="M292" s="348"/>
      <c r="N292" s="1127"/>
      <c r="O292" s="348"/>
      <c r="P292" s="1125"/>
      <c r="Q292" s="348"/>
      <c r="R292" s="1128"/>
      <c r="S292" s="348"/>
      <c r="T292" s="1129"/>
      <c r="U292" s="1129"/>
      <c r="V292" s="1139"/>
      <c r="W292" s="17"/>
      <c r="X292" s="17"/>
      <c r="Y292" s="17"/>
    </row>
    <row r="293">
      <c r="A293" s="267"/>
      <c r="B293" s="1117">
        <v>17290.0</v>
      </c>
      <c r="C293" s="383">
        <v>474228.0</v>
      </c>
      <c r="D293" s="385" t="s">
        <v>3300</v>
      </c>
      <c r="E293" s="385" t="s">
        <v>65</v>
      </c>
      <c r="F293" s="385" t="s">
        <v>65</v>
      </c>
      <c r="G293" s="386"/>
      <c r="H293" s="385" t="s">
        <v>5776</v>
      </c>
      <c r="I293" s="383">
        <v>3.0</v>
      </c>
      <c r="J293" s="385" t="s">
        <v>3969</v>
      </c>
      <c r="K293" s="385" t="s">
        <v>1804</v>
      </c>
      <c r="L293" s="1119">
        <v>857.19</v>
      </c>
      <c r="M293" s="1132">
        <v>45775.0</v>
      </c>
      <c r="N293" s="888" t="s">
        <v>6720</v>
      </c>
      <c r="O293" s="385" t="s">
        <v>3584</v>
      </c>
      <c r="P293" s="383" t="s">
        <v>3301</v>
      </c>
      <c r="Q293" s="1132">
        <v>45775.0</v>
      </c>
      <c r="R293" s="1121">
        <v>0.0</v>
      </c>
      <c r="S293" s="385" t="s">
        <v>6721</v>
      </c>
      <c r="T293" s="1122" t="s">
        <v>3512</v>
      </c>
      <c r="U293" s="1122" t="s">
        <v>3940</v>
      </c>
      <c r="V293" s="1140" t="s">
        <v>6722</v>
      </c>
      <c r="W293" s="267"/>
      <c r="X293" s="267"/>
      <c r="Y293" s="267"/>
    </row>
    <row r="294">
      <c r="A294" s="267"/>
      <c r="B294" s="1117">
        <v>17585.0</v>
      </c>
      <c r="C294" s="383">
        <v>474229.0</v>
      </c>
      <c r="D294" s="385" t="s">
        <v>6723</v>
      </c>
      <c r="E294" s="385" t="s">
        <v>6724</v>
      </c>
      <c r="F294" s="385" t="s">
        <v>6725</v>
      </c>
      <c r="G294" s="386"/>
      <c r="H294" s="385" t="s">
        <v>4680</v>
      </c>
      <c r="I294" s="383" t="s">
        <v>6726</v>
      </c>
      <c r="J294" s="385" t="s">
        <v>6727</v>
      </c>
      <c r="K294" s="385" t="s">
        <v>1378</v>
      </c>
      <c r="L294" s="1119">
        <v>92.56</v>
      </c>
      <c r="M294" s="1120">
        <v>45775.0</v>
      </c>
      <c r="N294" s="888" t="s">
        <v>6728</v>
      </c>
      <c r="O294" s="385" t="s">
        <v>3535</v>
      </c>
      <c r="P294" s="383" t="s">
        <v>3303</v>
      </c>
      <c r="Q294" s="1120">
        <v>45775.0</v>
      </c>
      <c r="R294" s="1121">
        <v>0.0</v>
      </c>
      <c r="S294" s="385" t="s">
        <v>6729</v>
      </c>
      <c r="T294" s="1122" t="s">
        <v>3512</v>
      </c>
      <c r="U294" s="1122" t="s">
        <v>3512</v>
      </c>
      <c r="V294" s="1140" t="s">
        <v>6730</v>
      </c>
      <c r="W294" s="267"/>
      <c r="X294" s="267"/>
      <c r="Y294" s="267"/>
    </row>
    <row r="295">
      <c r="A295" s="267"/>
      <c r="B295" s="1117">
        <v>17284.0</v>
      </c>
      <c r="C295" s="383">
        <v>474230.0</v>
      </c>
      <c r="D295" s="386"/>
      <c r="E295" s="386"/>
      <c r="F295" s="386"/>
      <c r="G295" s="385" t="s">
        <v>6731</v>
      </c>
      <c r="H295" s="261" t="s">
        <v>6732</v>
      </c>
      <c r="I295" s="1118"/>
      <c r="J295" s="385" t="s">
        <v>5346</v>
      </c>
      <c r="K295" s="385" t="s">
        <v>1378</v>
      </c>
      <c r="L295" s="1119">
        <v>92.56</v>
      </c>
      <c r="M295" s="1132">
        <v>45775.0</v>
      </c>
      <c r="N295" s="888" t="s">
        <v>6733</v>
      </c>
      <c r="O295" s="385" t="s">
        <v>3535</v>
      </c>
      <c r="P295" s="383" t="s">
        <v>3304</v>
      </c>
      <c r="Q295" s="1120">
        <v>45775.0</v>
      </c>
      <c r="R295" s="1121">
        <v>0.0</v>
      </c>
      <c r="S295" s="385" t="s">
        <v>6734</v>
      </c>
      <c r="T295" s="1122" t="s">
        <v>3512</v>
      </c>
      <c r="U295" s="1122" t="s">
        <v>3512</v>
      </c>
      <c r="V295" s="1140" t="s">
        <v>6730</v>
      </c>
      <c r="W295" s="267"/>
      <c r="X295" s="267"/>
      <c r="Y295" s="267"/>
    </row>
    <row r="296">
      <c r="A296" s="267"/>
      <c r="B296" s="1117">
        <v>17213.0</v>
      </c>
      <c r="C296" s="383">
        <v>474231.0</v>
      </c>
      <c r="D296" s="386"/>
      <c r="E296" s="386"/>
      <c r="F296" s="386"/>
      <c r="G296" s="385" t="s">
        <v>6731</v>
      </c>
      <c r="H296" s="1155" t="s">
        <v>6735</v>
      </c>
      <c r="I296" s="1118"/>
      <c r="J296" s="385" t="s">
        <v>6736</v>
      </c>
      <c r="K296" s="385" t="s">
        <v>1378</v>
      </c>
      <c r="L296" s="1119">
        <v>92.56</v>
      </c>
      <c r="M296" s="1132">
        <v>45775.0</v>
      </c>
      <c r="N296" s="888" t="s">
        <v>6737</v>
      </c>
      <c r="O296" s="385" t="s">
        <v>3535</v>
      </c>
      <c r="P296" s="383" t="s">
        <v>3305</v>
      </c>
      <c r="Q296" s="1132">
        <v>45775.0</v>
      </c>
      <c r="R296" s="1121">
        <v>2.64</v>
      </c>
      <c r="S296" s="385" t="s">
        <v>6738</v>
      </c>
      <c r="T296" s="1122" t="s">
        <v>3512</v>
      </c>
      <c r="U296" s="1122" t="s">
        <v>3512</v>
      </c>
      <c r="V296" s="1140" t="s">
        <v>6730</v>
      </c>
      <c r="W296" s="267"/>
      <c r="X296" s="267"/>
      <c r="Y296" s="267"/>
    </row>
    <row r="297">
      <c r="A297" s="17"/>
      <c r="B297" s="1124"/>
      <c r="C297" s="460">
        <v>474232.0</v>
      </c>
      <c r="D297" s="348"/>
      <c r="E297" s="348"/>
      <c r="F297" s="348"/>
      <c r="G297" s="348"/>
      <c r="H297" s="1156"/>
      <c r="I297" s="1125"/>
      <c r="J297" s="348"/>
      <c r="K297" s="348"/>
      <c r="L297" s="1126"/>
      <c r="M297" s="348"/>
      <c r="N297" s="1127"/>
      <c r="O297" s="348"/>
      <c r="P297" s="1125"/>
      <c r="Q297" s="348"/>
      <c r="R297" s="1128"/>
      <c r="S297" s="348"/>
      <c r="T297" s="1129"/>
      <c r="U297" s="1129"/>
      <c r="V297" s="1139"/>
      <c r="W297" s="17"/>
      <c r="X297" s="17"/>
      <c r="Y297" s="17"/>
    </row>
    <row r="298">
      <c r="A298" s="17"/>
      <c r="B298" s="1124"/>
      <c r="C298" s="460">
        <v>474233.0</v>
      </c>
      <c r="D298" s="348"/>
      <c r="E298" s="348"/>
      <c r="F298" s="348"/>
      <c r="G298" s="348"/>
      <c r="H298" s="348"/>
      <c r="I298" s="1125"/>
      <c r="J298" s="348"/>
      <c r="K298" s="348"/>
      <c r="L298" s="1126"/>
      <c r="M298" s="348"/>
      <c r="N298" s="1127"/>
      <c r="O298" s="348"/>
      <c r="P298" s="1125"/>
      <c r="Q298" s="348"/>
      <c r="R298" s="1128"/>
      <c r="S298" s="348"/>
      <c r="T298" s="1129"/>
      <c r="U298" s="1129"/>
      <c r="V298" s="1139"/>
      <c r="W298" s="17"/>
      <c r="X298" s="17"/>
      <c r="Y298" s="17"/>
    </row>
    <row r="299">
      <c r="A299" s="267"/>
      <c r="B299" s="1117" t="s">
        <v>3306</v>
      </c>
      <c r="C299" s="383">
        <v>474234.0</v>
      </c>
      <c r="D299" s="385" t="s">
        <v>1605</v>
      </c>
      <c r="E299" s="385" t="s">
        <v>1883</v>
      </c>
      <c r="F299" s="385" t="s">
        <v>3307</v>
      </c>
      <c r="G299" s="386"/>
      <c r="H299" s="385" t="s">
        <v>6739</v>
      </c>
      <c r="I299" s="1118"/>
      <c r="J299" s="385" t="s">
        <v>3559</v>
      </c>
      <c r="K299" s="385" t="s">
        <v>1349</v>
      </c>
      <c r="L299" s="1119">
        <v>396.64</v>
      </c>
      <c r="M299" s="1120">
        <v>45775.0</v>
      </c>
      <c r="N299" s="888" t="s">
        <v>6740</v>
      </c>
      <c r="O299" s="385" t="s">
        <v>3510</v>
      </c>
      <c r="P299" s="383" t="s">
        <v>3308</v>
      </c>
      <c r="Q299" s="1120">
        <v>45775.0</v>
      </c>
      <c r="R299" s="1121">
        <v>0.0</v>
      </c>
      <c r="S299" s="385" t="s">
        <v>6741</v>
      </c>
      <c r="T299" s="1122" t="s">
        <v>3512</v>
      </c>
      <c r="U299" s="1122" t="s">
        <v>3512</v>
      </c>
      <c r="V299" s="1140" t="s">
        <v>4517</v>
      </c>
      <c r="W299" s="267"/>
      <c r="X299" s="267"/>
      <c r="Y299" s="267"/>
    </row>
    <row r="300">
      <c r="A300" s="267"/>
      <c r="B300" s="1117">
        <v>17561.0</v>
      </c>
      <c r="C300" s="383">
        <v>474235.0</v>
      </c>
      <c r="D300" s="385" t="s">
        <v>3309</v>
      </c>
      <c r="E300" s="385" t="s">
        <v>949</v>
      </c>
      <c r="F300" s="385" t="s">
        <v>3223</v>
      </c>
      <c r="G300" s="386"/>
      <c r="H300" s="385" t="s">
        <v>6742</v>
      </c>
      <c r="I300" s="383">
        <v>20.0</v>
      </c>
      <c r="J300" s="385" t="s">
        <v>3969</v>
      </c>
      <c r="K300" s="385" t="s">
        <v>6743</v>
      </c>
      <c r="L300" s="1131">
        <f>3861.45+857.19</f>
        <v>4718.64</v>
      </c>
      <c r="M300" s="1132">
        <v>45775.0</v>
      </c>
      <c r="N300" s="888" t="s">
        <v>6744</v>
      </c>
      <c r="O300" s="385" t="s">
        <v>4725</v>
      </c>
      <c r="P300" s="383" t="s">
        <v>3311</v>
      </c>
      <c r="Q300" s="1132">
        <v>45775.0</v>
      </c>
      <c r="R300" s="1121">
        <v>68.42</v>
      </c>
      <c r="S300" s="385" t="s">
        <v>6745</v>
      </c>
      <c r="T300" s="1122" t="s">
        <v>3512</v>
      </c>
      <c r="U300" s="1122" t="s">
        <v>3586</v>
      </c>
      <c r="V300" s="1140" t="s">
        <v>6746</v>
      </c>
      <c r="W300" s="267"/>
      <c r="X300" s="267"/>
      <c r="Y300" s="267"/>
    </row>
    <row r="301">
      <c r="A301" s="267"/>
      <c r="B301" s="1117">
        <v>17674.0</v>
      </c>
      <c r="C301" s="383">
        <v>474236.0</v>
      </c>
      <c r="D301" s="385" t="s">
        <v>6747</v>
      </c>
      <c r="E301" s="386"/>
      <c r="F301" s="386"/>
      <c r="G301" s="386"/>
      <c r="H301" s="385" t="s">
        <v>6748</v>
      </c>
      <c r="I301" s="383">
        <v>11.0</v>
      </c>
      <c r="J301" s="385" t="s">
        <v>6749</v>
      </c>
      <c r="K301" s="387" t="s">
        <v>1394</v>
      </c>
      <c r="L301" s="1119">
        <v>749.55</v>
      </c>
      <c r="M301" s="1120">
        <v>45775.0</v>
      </c>
      <c r="N301" s="888" t="s">
        <v>6750</v>
      </c>
      <c r="O301" s="385" t="s">
        <v>3532</v>
      </c>
      <c r="P301" s="383" t="s">
        <v>3314</v>
      </c>
      <c r="Q301" s="1120">
        <v>45775.0</v>
      </c>
      <c r="R301" s="1121">
        <v>0.0</v>
      </c>
      <c r="S301" s="385" t="s">
        <v>6751</v>
      </c>
      <c r="T301" s="1122" t="s">
        <v>3512</v>
      </c>
      <c r="U301" s="1122" t="s">
        <v>3512</v>
      </c>
      <c r="V301" s="1140" t="s">
        <v>6752</v>
      </c>
      <c r="W301" s="267"/>
      <c r="X301" s="267"/>
      <c r="Y301" s="267"/>
    </row>
    <row r="302">
      <c r="A302" s="267"/>
      <c r="B302" s="1117">
        <v>17261.0</v>
      </c>
      <c r="C302" s="383">
        <v>474237.0</v>
      </c>
      <c r="D302" s="385" t="s">
        <v>2162</v>
      </c>
      <c r="E302" s="385" t="s">
        <v>3315</v>
      </c>
      <c r="F302" s="385" t="s">
        <v>1330</v>
      </c>
      <c r="G302" s="386"/>
      <c r="H302" s="385" t="s">
        <v>6753</v>
      </c>
      <c r="I302" s="383">
        <v>61.0</v>
      </c>
      <c r="J302" s="385" t="s">
        <v>6754</v>
      </c>
      <c r="K302" s="387" t="s">
        <v>1394</v>
      </c>
      <c r="L302" s="1119">
        <v>749.55</v>
      </c>
      <c r="M302" s="1120">
        <v>45775.0</v>
      </c>
      <c r="N302" s="888" t="s">
        <v>6755</v>
      </c>
      <c r="O302" s="385" t="s">
        <v>3532</v>
      </c>
      <c r="P302" s="383" t="s">
        <v>3316</v>
      </c>
      <c r="Q302" s="1120">
        <v>45775.0</v>
      </c>
      <c r="R302" s="1121">
        <v>0.0</v>
      </c>
      <c r="S302" s="385" t="s">
        <v>6756</v>
      </c>
      <c r="T302" s="1122" t="s">
        <v>3512</v>
      </c>
      <c r="U302" s="1122" t="s">
        <v>3512</v>
      </c>
      <c r="V302" s="1140" t="s">
        <v>6757</v>
      </c>
      <c r="W302" s="267"/>
      <c r="X302" s="267"/>
      <c r="Y302" s="267"/>
    </row>
    <row r="303">
      <c r="A303" s="267"/>
      <c r="B303" s="1117">
        <v>17074.0</v>
      </c>
      <c r="C303" s="383">
        <v>474238.0</v>
      </c>
      <c r="D303" s="385" t="s">
        <v>3317</v>
      </c>
      <c r="E303" s="385" t="s">
        <v>3318</v>
      </c>
      <c r="F303" s="385" t="s">
        <v>3319</v>
      </c>
      <c r="G303" s="386"/>
      <c r="H303" s="385" t="s">
        <v>6758</v>
      </c>
      <c r="I303" s="383">
        <v>11.0</v>
      </c>
      <c r="J303" s="385" t="s">
        <v>6759</v>
      </c>
      <c r="K303" s="387" t="s">
        <v>1394</v>
      </c>
      <c r="L303" s="1119">
        <v>749.55</v>
      </c>
      <c r="M303" s="1120">
        <v>45775.0</v>
      </c>
      <c r="N303" s="888" t="s">
        <v>6760</v>
      </c>
      <c r="O303" s="385" t="s">
        <v>3532</v>
      </c>
      <c r="P303" s="383" t="s">
        <v>3320</v>
      </c>
      <c r="Q303" s="1120">
        <v>45775.0</v>
      </c>
      <c r="R303" s="1121">
        <v>0.0</v>
      </c>
      <c r="S303" s="385" t="s">
        <v>6761</v>
      </c>
      <c r="T303" s="1122" t="s">
        <v>3512</v>
      </c>
      <c r="U303" s="1122" t="s">
        <v>3512</v>
      </c>
      <c r="V303" s="1140" t="s">
        <v>6762</v>
      </c>
      <c r="W303" s="267"/>
      <c r="X303" s="267"/>
      <c r="Y303" s="267"/>
    </row>
    <row r="304">
      <c r="A304" s="17"/>
      <c r="B304" s="1124"/>
      <c r="C304" s="460">
        <v>474239.0</v>
      </c>
      <c r="D304" s="348"/>
      <c r="E304" s="348"/>
      <c r="F304" s="348"/>
      <c r="G304" s="348"/>
      <c r="H304" s="348"/>
      <c r="I304" s="1125"/>
      <c r="J304" s="348"/>
      <c r="K304" s="348"/>
      <c r="L304" s="1126"/>
      <c r="M304" s="348"/>
      <c r="N304" s="1127"/>
      <c r="O304" s="348"/>
      <c r="P304" s="1125"/>
      <c r="Q304" s="348"/>
      <c r="R304" s="1128"/>
      <c r="S304" s="348"/>
      <c r="T304" s="1129"/>
      <c r="U304" s="1129"/>
      <c r="V304" s="1139"/>
      <c r="W304" s="17"/>
      <c r="X304" s="17"/>
      <c r="Y304" s="17"/>
    </row>
    <row r="305">
      <c r="A305" s="17"/>
      <c r="B305" s="1124"/>
      <c r="C305" s="460">
        <v>474240.0</v>
      </c>
      <c r="D305" s="348"/>
      <c r="E305" s="348"/>
      <c r="F305" s="348"/>
      <c r="G305" s="348"/>
      <c r="H305" s="348"/>
      <c r="I305" s="1125"/>
      <c r="J305" s="348"/>
      <c r="K305" s="348"/>
      <c r="L305" s="1126"/>
      <c r="M305" s="348"/>
      <c r="N305" s="1127"/>
      <c r="O305" s="348"/>
      <c r="P305" s="1125"/>
      <c r="Q305" s="348"/>
      <c r="R305" s="1128"/>
      <c r="S305" s="348"/>
      <c r="T305" s="1129"/>
      <c r="U305" s="1129"/>
      <c r="V305" s="1139"/>
      <c r="W305" s="17"/>
      <c r="X305" s="17"/>
      <c r="Y305" s="17"/>
    </row>
    <row r="306">
      <c r="A306" s="267"/>
      <c r="B306" s="1117">
        <v>17562.0</v>
      </c>
      <c r="C306" s="383">
        <v>474241.0</v>
      </c>
      <c r="D306" s="385" t="s">
        <v>6763</v>
      </c>
      <c r="E306" s="385" t="s">
        <v>6764</v>
      </c>
      <c r="F306" s="385" t="s">
        <v>3322</v>
      </c>
      <c r="G306" s="385" t="s">
        <v>3323</v>
      </c>
      <c r="H306" s="385" t="s">
        <v>6765</v>
      </c>
      <c r="I306" s="383">
        <v>5.0</v>
      </c>
      <c r="J306" s="385" t="s">
        <v>3969</v>
      </c>
      <c r="K306" s="385" t="s">
        <v>5514</v>
      </c>
      <c r="L306" s="1131">
        <f>3861.45+857.19</f>
        <v>4718.64</v>
      </c>
      <c r="M306" s="1132">
        <v>45775.0</v>
      </c>
      <c r="N306" s="888" t="s">
        <v>6766</v>
      </c>
      <c r="O306" s="385" t="s">
        <v>4725</v>
      </c>
      <c r="P306" s="383" t="s">
        <v>3325</v>
      </c>
      <c r="Q306" s="1132">
        <v>45776.0</v>
      </c>
      <c r="R306" s="1121">
        <v>0.0</v>
      </c>
      <c r="S306" s="385" t="s">
        <v>6767</v>
      </c>
      <c r="T306" s="1122" t="s">
        <v>3512</v>
      </c>
      <c r="U306" s="1122" t="s">
        <v>5143</v>
      </c>
      <c r="V306" s="1140" t="s">
        <v>5956</v>
      </c>
      <c r="W306" s="267"/>
      <c r="X306" s="267"/>
      <c r="Y306" s="267"/>
    </row>
    <row r="307">
      <c r="A307" s="17"/>
      <c r="B307" s="1124"/>
      <c r="C307" s="460">
        <v>474242.0</v>
      </c>
      <c r="D307" s="348"/>
      <c r="E307" s="348"/>
      <c r="F307" s="348"/>
      <c r="G307" s="348"/>
      <c r="H307" s="348"/>
      <c r="I307" s="1125"/>
      <c r="J307" s="348"/>
      <c r="K307" s="348"/>
      <c r="L307" s="1126"/>
      <c r="M307" s="348"/>
      <c r="N307" s="1127"/>
      <c r="O307" s="348"/>
      <c r="P307" s="1125"/>
      <c r="Q307" s="348"/>
      <c r="R307" s="1128"/>
      <c r="S307" s="348"/>
      <c r="T307" s="1129"/>
      <c r="U307" s="1129"/>
      <c r="V307" s="1139"/>
      <c r="W307" s="17"/>
      <c r="X307" s="17"/>
      <c r="Y307" s="17"/>
    </row>
    <row r="308">
      <c r="A308" s="267"/>
      <c r="B308" s="1117">
        <v>17176.0</v>
      </c>
      <c r="C308" s="383">
        <v>474243.0</v>
      </c>
      <c r="D308" s="385" t="s">
        <v>6768</v>
      </c>
      <c r="E308" s="385" t="s">
        <v>105</v>
      </c>
      <c r="F308" s="385" t="s">
        <v>165</v>
      </c>
      <c r="G308" s="386"/>
      <c r="H308" s="385" t="s">
        <v>6769</v>
      </c>
      <c r="I308" s="383">
        <v>3.0</v>
      </c>
      <c r="J308" s="385" t="s">
        <v>3915</v>
      </c>
      <c r="K308" s="387" t="s">
        <v>1394</v>
      </c>
      <c r="L308" s="1119">
        <v>749.55</v>
      </c>
      <c r="M308" s="1120">
        <v>45775.0</v>
      </c>
      <c r="N308" s="888" t="s">
        <v>6770</v>
      </c>
      <c r="O308" s="385" t="s">
        <v>3532</v>
      </c>
      <c r="P308" s="383" t="s">
        <v>3327</v>
      </c>
      <c r="Q308" s="1120">
        <v>45775.0</v>
      </c>
      <c r="R308" s="1121">
        <v>0.0</v>
      </c>
      <c r="S308" s="385" t="s">
        <v>6771</v>
      </c>
      <c r="T308" s="1122" t="s">
        <v>3512</v>
      </c>
      <c r="U308" s="1122" t="s">
        <v>3512</v>
      </c>
      <c r="V308" s="1140" t="s">
        <v>6772</v>
      </c>
      <c r="W308" s="267"/>
      <c r="X308" s="267"/>
      <c r="Y308" s="267"/>
    </row>
    <row r="309">
      <c r="A309" s="267"/>
      <c r="B309" s="1117">
        <v>17359.0</v>
      </c>
      <c r="C309" s="383">
        <v>474244.0</v>
      </c>
      <c r="D309" s="386"/>
      <c r="E309" s="386"/>
      <c r="F309" s="386"/>
      <c r="G309" s="385" t="s">
        <v>6773</v>
      </c>
      <c r="H309" s="385" t="s">
        <v>6774</v>
      </c>
      <c r="I309" s="383">
        <v>67.0</v>
      </c>
      <c r="J309" s="385" t="s">
        <v>5592</v>
      </c>
      <c r="K309" s="385" t="s">
        <v>6775</v>
      </c>
      <c r="L309" s="1119">
        <v>92.56</v>
      </c>
      <c r="M309" s="1132">
        <v>46505.0</v>
      </c>
      <c r="N309" s="888" t="s">
        <v>6776</v>
      </c>
      <c r="O309" s="385" t="s">
        <v>3535</v>
      </c>
      <c r="P309" s="383" t="s">
        <v>3329</v>
      </c>
      <c r="Q309" s="1132">
        <v>45775.0</v>
      </c>
      <c r="R309" s="1121">
        <v>0.0</v>
      </c>
      <c r="S309" s="385" t="s">
        <v>6777</v>
      </c>
      <c r="T309" s="1122" t="s">
        <v>3512</v>
      </c>
      <c r="U309" s="1122" t="s">
        <v>3512</v>
      </c>
      <c r="V309" s="1140" t="s">
        <v>6778</v>
      </c>
      <c r="W309" s="267"/>
      <c r="X309" s="267"/>
      <c r="Y309" s="267"/>
    </row>
    <row r="310">
      <c r="A310" s="267"/>
      <c r="B310" s="1117" t="s">
        <v>3330</v>
      </c>
      <c r="C310" s="383">
        <v>474245.0</v>
      </c>
      <c r="D310" s="385" t="s">
        <v>514</v>
      </c>
      <c r="E310" s="385" t="s">
        <v>105</v>
      </c>
      <c r="F310" s="385" t="s">
        <v>367</v>
      </c>
      <c r="G310" s="386"/>
      <c r="H310" s="386"/>
      <c r="I310" s="1118"/>
      <c r="J310" s="385" t="s">
        <v>6779</v>
      </c>
      <c r="K310" s="385" t="s">
        <v>1365</v>
      </c>
      <c r="L310" s="1131">
        <f>396.64*4</f>
        <v>1586.56</v>
      </c>
      <c r="M310" s="1120">
        <v>45776.0</v>
      </c>
      <c r="N310" s="888" t="s">
        <v>6780</v>
      </c>
      <c r="O310" s="385" t="s">
        <v>3510</v>
      </c>
      <c r="P310" s="383" t="s">
        <v>3331</v>
      </c>
      <c r="Q310" s="1120">
        <v>45776.0</v>
      </c>
      <c r="R310" s="1121">
        <v>0.0</v>
      </c>
      <c r="S310" s="385" t="s">
        <v>6781</v>
      </c>
      <c r="T310" s="1122" t="s">
        <v>3512</v>
      </c>
      <c r="U310" s="1122" t="s">
        <v>3512</v>
      </c>
      <c r="V310" s="1140" t="s">
        <v>6782</v>
      </c>
      <c r="W310" s="267"/>
      <c r="X310" s="267"/>
      <c r="Y310" s="267"/>
    </row>
    <row r="311">
      <c r="A311" s="267"/>
      <c r="B311" s="1117" t="s">
        <v>3332</v>
      </c>
      <c r="C311" s="383">
        <v>474246.0</v>
      </c>
      <c r="D311" s="385" t="s">
        <v>610</v>
      </c>
      <c r="E311" s="385" t="s">
        <v>367</v>
      </c>
      <c r="F311" s="385" t="s">
        <v>1879</v>
      </c>
      <c r="G311" s="386"/>
      <c r="H311" s="386"/>
      <c r="I311" s="1118"/>
      <c r="J311" s="385" t="s">
        <v>6783</v>
      </c>
      <c r="K311" s="385" t="s">
        <v>1972</v>
      </c>
      <c r="L311" s="1119">
        <v>396.64</v>
      </c>
      <c r="M311" s="1120">
        <v>45776.0</v>
      </c>
      <c r="N311" s="888" t="s">
        <v>6784</v>
      </c>
      <c r="O311" s="385" t="s">
        <v>3510</v>
      </c>
      <c r="P311" s="383" t="s">
        <v>3333</v>
      </c>
      <c r="Q311" s="1120">
        <v>45776.0</v>
      </c>
      <c r="R311" s="1121">
        <v>0.0</v>
      </c>
      <c r="S311" s="385" t="s">
        <v>6785</v>
      </c>
      <c r="T311" s="1122" t="s">
        <v>3512</v>
      </c>
      <c r="U311" s="1122" t="s">
        <v>3512</v>
      </c>
      <c r="V311" s="1140" t="s">
        <v>6786</v>
      </c>
      <c r="W311" s="267"/>
      <c r="X311" s="267"/>
      <c r="Y311" s="267"/>
    </row>
    <row r="312">
      <c r="A312" s="17"/>
      <c r="B312" s="1124"/>
      <c r="C312" s="460">
        <v>474247.0</v>
      </c>
      <c r="D312" s="348"/>
      <c r="E312" s="348"/>
      <c r="F312" s="348"/>
      <c r="G312" s="348"/>
      <c r="H312" s="348"/>
      <c r="I312" s="1125"/>
      <c r="J312" s="348"/>
      <c r="K312" s="348"/>
      <c r="L312" s="1126"/>
      <c r="M312" s="348"/>
      <c r="N312" s="1127"/>
      <c r="O312" s="348"/>
      <c r="P312" s="1125"/>
      <c r="Q312" s="348"/>
      <c r="R312" s="1128"/>
      <c r="S312" s="348"/>
      <c r="T312" s="1129"/>
      <c r="U312" s="1129"/>
      <c r="V312" s="1139"/>
      <c r="W312" s="17"/>
      <c r="X312" s="17"/>
      <c r="Y312" s="17"/>
    </row>
    <row r="313">
      <c r="A313" s="267"/>
      <c r="B313" s="1117">
        <v>17181.0</v>
      </c>
      <c r="C313" s="383">
        <v>474248.0</v>
      </c>
      <c r="D313" s="386"/>
      <c r="E313" s="386"/>
      <c r="F313" s="386"/>
      <c r="G313" s="385" t="s">
        <v>6787</v>
      </c>
      <c r="H313" s="385" t="s">
        <v>6788</v>
      </c>
      <c r="I313" s="383" t="s">
        <v>6789</v>
      </c>
      <c r="J313" s="385" t="s">
        <v>4531</v>
      </c>
      <c r="K313" s="385" t="s">
        <v>874</v>
      </c>
      <c r="L313" s="1119">
        <v>9796.16</v>
      </c>
      <c r="M313" s="1120">
        <v>45776.0</v>
      </c>
      <c r="N313" s="888" t="s">
        <v>6790</v>
      </c>
      <c r="O313" s="385" t="s">
        <v>6791</v>
      </c>
      <c r="P313" s="383" t="s">
        <v>3335</v>
      </c>
      <c r="Q313" s="1132">
        <v>45776.0</v>
      </c>
      <c r="R313" s="1121">
        <v>0.0</v>
      </c>
      <c r="S313" s="385" t="s">
        <v>6792</v>
      </c>
      <c r="T313" s="1122" t="s">
        <v>3694</v>
      </c>
      <c r="U313" s="1122" t="s">
        <v>3512</v>
      </c>
      <c r="V313" s="1140" t="s">
        <v>6793</v>
      </c>
      <c r="W313" s="267"/>
      <c r="X313" s="267"/>
      <c r="Y313" s="267"/>
    </row>
    <row r="314">
      <c r="A314" s="267"/>
      <c r="B314" s="1117">
        <v>17514.0</v>
      </c>
      <c r="C314" s="383">
        <v>474249.0</v>
      </c>
      <c r="D314" s="385" t="s">
        <v>2476</v>
      </c>
      <c r="E314" s="385" t="s">
        <v>3336</v>
      </c>
      <c r="F314" s="385" t="s">
        <v>105</v>
      </c>
      <c r="G314" s="386"/>
      <c r="H314" s="385" t="s">
        <v>4566</v>
      </c>
      <c r="I314" s="383">
        <v>39.0</v>
      </c>
      <c r="J314" s="385" t="s">
        <v>3950</v>
      </c>
      <c r="K314" s="387" t="s">
        <v>1394</v>
      </c>
      <c r="L314" s="1119">
        <v>749.55</v>
      </c>
      <c r="M314" s="1120">
        <v>45776.0</v>
      </c>
      <c r="N314" s="888" t="s">
        <v>6794</v>
      </c>
      <c r="O314" s="385" t="s">
        <v>3532</v>
      </c>
      <c r="P314" s="383" t="s">
        <v>3337</v>
      </c>
      <c r="Q314" s="1120">
        <v>45776.0</v>
      </c>
      <c r="R314" s="1121">
        <v>0.0</v>
      </c>
      <c r="S314" s="385" t="s">
        <v>6795</v>
      </c>
      <c r="T314" s="1122" t="s">
        <v>3512</v>
      </c>
      <c r="U314" s="1122" t="s">
        <v>3512</v>
      </c>
      <c r="V314" s="1140" t="s">
        <v>4592</v>
      </c>
      <c r="W314" s="267"/>
      <c r="X314" s="267"/>
      <c r="Y314" s="267"/>
    </row>
    <row r="315">
      <c r="A315" s="267"/>
      <c r="B315" s="1117" t="s">
        <v>3338</v>
      </c>
      <c r="C315" s="383">
        <v>474250.0</v>
      </c>
      <c r="D315" s="261" t="s">
        <v>6796</v>
      </c>
      <c r="E315" s="386"/>
      <c r="F315" s="386"/>
      <c r="G315" s="386"/>
      <c r="H315" s="385" t="s">
        <v>6797</v>
      </c>
      <c r="I315" s="1118"/>
      <c r="J315" s="385" t="s">
        <v>3559</v>
      </c>
      <c r="K315" s="385" t="s">
        <v>1739</v>
      </c>
      <c r="L315" s="1131">
        <f>396.64*6</f>
        <v>2379.84</v>
      </c>
      <c r="M315" s="1120">
        <v>45776.0</v>
      </c>
      <c r="N315" s="888" t="s">
        <v>6798</v>
      </c>
      <c r="O315" s="385" t="s">
        <v>3510</v>
      </c>
      <c r="P315" s="383" t="s">
        <v>3339</v>
      </c>
      <c r="Q315" s="1120">
        <v>45776.0</v>
      </c>
      <c r="R315" s="1121">
        <v>0.0</v>
      </c>
      <c r="S315" s="385" t="s">
        <v>6799</v>
      </c>
      <c r="T315" s="1122" t="s">
        <v>3512</v>
      </c>
      <c r="U315" s="1122" t="s">
        <v>3512</v>
      </c>
      <c r="V315" s="1140" t="s">
        <v>6800</v>
      </c>
      <c r="W315" s="267"/>
      <c r="X315" s="267"/>
      <c r="Y315" s="267"/>
    </row>
    <row r="316">
      <c r="A316" s="17"/>
      <c r="B316" s="1124"/>
      <c r="C316" s="348"/>
      <c r="D316" s="348"/>
      <c r="E316" s="348"/>
      <c r="F316" s="348"/>
      <c r="G316" s="348"/>
      <c r="H316" s="348"/>
      <c r="I316" s="1125"/>
      <c r="J316" s="348"/>
      <c r="K316" s="348"/>
      <c r="L316" s="1126"/>
      <c r="M316" s="348"/>
      <c r="N316" s="1127"/>
      <c r="O316" s="348"/>
      <c r="P316" s="1125"/>
      <c r="Q316" s="348"/>
      <c r="R316" s="1128"/>
      <c r="S316" s="348"/>
      <c r="T316" s="1129"/>
      <c r="U316" s="1129"/>
      <c r="V316" s="1139"/>
      <c r="W316" s="17"/>
      <c r="X316" s="17"/>
      <c r="Y316" s="17"/>
    </row>
    <row r="317">
      <c r="A317" s="17"/>
      <c r="B317" s="1124"/>
      <c r="C317" s="348"/>
      <c r="D317" s="348"/>
      <c r="E317" s="348"/>
      <c r="F317" s="348"/>
      <c r="G317" s="348"/>
      <c r="H317" s="348"/>
      <c r="I317" s="1125"/>
      <c r="J317" s="348"/>
      <c r="K317" s="348"/>
      <c r="L317" s="1126"/>
      <c r="M317" s="348"/>
      <c r="N317" s="1127"/>
      <c r="O317" s="348"/>
      <c r="P317" s="1125"/>
      <c r="Q317" s="348"/>
      <c r="R317" s="1128"/>
      <c r="S317" s="348"/>
      <c r="T317" s="1129"/>
      <c r="U317" s="1129"/>
      <c r="V317" s="1139"/>
      <c r="W317" s="17"/>
      <c r="X317" s="17"/>
      <c r="Y317" s="17"/>
    </row>
    <row r="318">
      <c r="A318" s="17"/>
      <c r="B318" s="1124"/>
      <c r="C318" s="348"/>
      <c r="D318" s="348"/>
      <c r="E318" s="348"/>
      <c r="F318" s="348"/>
      <c r="G318" s="348"/>
      <c r="H318" s="348"/>
      <c r="I318" s="1125"/>
      <c r="J318" s="348"/>
      <c r="K318" s="348"/>
      <c r="L318" s="1126"/>
      <c r="M318" s="348"/>
      <c r="N318" s="1127"/>
      <c r="O318" s="348"/>
      <c r="P318" s="1125"/>
      <c r="Q318" s="348"/>
      <c r="R318" s="1128"/>
      <c r="S318" s="348"/>
      <c r="T318" s="1129"/>
      <c r="U318" s="1129"/>
      <c r="V318" s="1139"/>
      <c r="W318" s="17"/>
      <c r="X318" s="17"/>
      <c r="Y318" s="17"/>
    </row>
    <row r="319">
      <c r="A319" s="17"/>
      <c r="B319" s="1124"/>
      <c r="C319" s="348"/>
      <c r="D319" s="348"/>
      <c r="E319" s="348"/>
      <c r="F319" s="348"/>
      <c r="G319" s="348"/>
      <c r="H319" s="348"/>
      <c r="I319" s="1125"/>
      <c r="J319" s="348"/>
      <c r="K319" s="348"/>
      <c r="L319" s="1126"/>
      <c r="M319" s="348"/>
      <c r="N319" s="1127"/>
      <c r="O319" s="348"/>
      <c r="P319" s="1125"/>
      <c r="Q319" s="348"/>
      <c r="R319" s="1128"/>
      <c r="S319" s="348"/>
      <c r="T319" s="1129"/>
      <c r="U319" s="1129"/>
      <c r="V319" s="1139"/>
      <c r="W319" s="17"/>
      <c r="X319" s="17"/>
      <c r="Y319" s="17"/>
    </row>
    <row r="320">
      <c r="A320" s="17"/>
      <c r="B320" s="1124"/>
      <c r="C320" s="348"/>
      <c r="D320" s="348"/>
      <c r="E320" s="348"/>
      <c r="F320" s="348"/>
      <c r="G320" s="348"/>
      <c r="H320" s="348"/>
      <c r="I320" s="1125"/>
      <c r="J320" s="348"/>
      <c r="K320" s="348"/>
      <c r="L320" s="1126"/>
      <c r="M320" s="348"/>
      <c r="N320" s="1127"/>
      <c r="O320" s="348"/>
      <c r="P320" s="1125"/>
      <c r="Q320" s="348"/>
      <c r="R320" s="1128"/>
      <c r="S320" s="348"/>
      <c r="T320" s="1129"/>
      <c r="U320" s="1129"/>
      <c r="V320" s="1139"/>
      <c r="W320" s="17"/>
      <c r="X320" s="17"/>
      <c r="Y320" s="17"/>
    </row>
    <row r="321">
      <c r="A321" s="17"/>
      <c r="B321" s="1124"/>
      <c r="C321" s="348"/>
      <c r="D321" s="348"/>
      <c r="E321" s="348"/>
      <c r="F321" s="348"/>
      <c r="G321" s="348"/>
      <c r="H321" s="348"/>
      <c r="I321" s="1125"/>
      <c r="J321" s="348"/>
      <c r="K321" s="348"/>
      <c r="L321" s="1126"/>
      <c r="M321" s="348"/>
      <c r="N321" s="1127"/>
      <c r="O321" s="348"/>
      <c r="P321" s="1125"/>
      <c r="Q321" s="348"/>
      <c r="R321" s="1128"/>
      <c r="S321" s="348"/>
      <c r="T321" s="1129"/>
      <c r="U321" s="1129"/>
      <c r="V321" s="1139"/>
      <c r="W321" s="17"/>
      <c r="X321" s="17"/>
      <c r="Y321" s="17"/>
    </row>
    <row r="322">
      <c r="A322" s="17"/>
      <c r="B322" s="1124"/>
      <c r="C322" s="348"/>
      <c r="D322" s="348"/>
      <c r="E322" s="348"/>
      <c r="F322" s="348"/>
      <c r="G322" s="348"/>
      <c r="H322" s="348"/>
      <c r="I322" s="1125"/>
      <c r="J322" s="348"/>
      <c r="K322" s="348"/>
      <c r="L322" s="1126"/>
      <c r="M322" s="348"/>
      <c r="N322" s="1127"/>
      <c r="O322" s="348"/>
      <c r="P322" s="1125"/>
      <c r="Q322" s="348"/>
      <c r="R322" s="1128"/>
      <c r="S322" s="348"/>
      <c r="T322" s="1129"/>
      <c r="U322" s="1129"/>
      <c r="V322" s="1139"/>
      <c r="W322" s="17"/>
      <c r="X322" s="17"/>
      <c r="Y322" s="17"/>
    </row>
    <row r="323">
      <c r="A323" s="17"/>
      <c r="B323" s="1124"/>
      <c r="C323" s="348"/>
      <c r="D323" s="348"/>
      <c r="E323" s="348"/>
      <c r="F323" s="348"/>
      <c r="G323" s="348"/>
      <c r="H323" s="348"/>
      <c r="I323" s="1125"/>
      <c r="J323" s="348"/>
      <c r="K323" s="348"/>
      <c r="L323" s="1126"/>
      <c r="M323" s="348"/>
      <c r="N323" s="1127"/>
      <c r="O323" s="348"/>
      <c r="P323" s="1125"/>
      <c r="Q323" s="348"/>
      <c r="R323" s="1128"/>
      <c r="S323" s="348"/>
      <c r="T323" s="1129"/>
      <c r="U323" s="1129"/>
      <c r="V323" s="1139"/>
      <c r="W323" s="17"/>
      <c r="X323" s="17"/>
      <c r="Y323" s="17"/>
    </row>
    <row r="324">
      <c r="A324" s="17"/>
      <c r="B324" s="1124"/>
      <c r="C324" s="348"/>
      <c r="D324" s="348"/>
      <c r="E324" s="348"/>
      <c r="F324" s="348"/>
      <c r="G324" s="348"/>
      <c r="H324" s="348"/>
      <c r="I324" s="1125"/>
      <c r="J324" s="348"/>
      <c r="K324" s="348"/>
      <c r="L324" s="1126"/>
      <c r="M324" s="348"/>
      <c r="N324" s="1127"/>
      <c r="O324" s="348"/>
      <c r="P324" s="1125"/>
      <c r="Q324" s="348"/>
      <c r="R324" s="1128"/>
      <c r="S324" s="348"/>
      <c r="T324" s="1129"/>
      <c r="U324" s="1129"/>
      <c r="V324" s="1139"/>
      <c r="W324" s="17"/>
      <c r="X324" s="17"/>
      <c r="Y324" s="17"/>
    </row>
    <row r="325">
      <c r="A325" s="17"/>
      <c r="B325" s="1124"/>
      <c r="C325" s="348"/>
      <c r="D325" s="348"/>
      <c r="E325" s="348"/>
      <c r="F325" s="348"/>
      <c r="G325" s="348"/>
      <c r="H325" s="348"/>
      <c r="I325" s="1125"/>
      <c r="J325" s="348"/>
      <c r="K325" s="348"/>
      <c r="L325" s="1126"/>
      <c r="M325" s="348"/>
      <c r="N325" s="1127"/>
      <c r="O325" s="348"/>
      <c r="P325" s="1125"/>
      <c r="Q325" s="348"/>
      <c r="R325" s="1128"/>
      <c r="S325" s="348"/>
      <c r="T325" s="1129"/>
      <c r="U325" s="1129"/>
      <c r="V325" s="1139"/>
      <c r="W325" s="17"/>
      <c r="X325" s="17"/>
      <c r="Y325" s="17"/>
    </row>
    <row r="326">
      <c r="A326" s="17"/>
      <c r="B326" s="1124"/>
      <c r="C326" s="348"/>
      <c r="D326" s="348"/>
      <c r="E326" s="348"/>
      <c r="F326" s="348"/>
      <c r="G326" s="348"/>
      <c r="H326" s="348"/>
      <c r="I326" s="1125"/>
      <c r="J326" s="348"/>
      <c r="K326" s="348"/>
      <c r="L326" s="1126"/>
      <c r="M326" s="348"/>
      <c r="N326" s="1127"/>
      <c r="O326" s="348"/>
      <c r="P326" s="1125"/>
      <c r="Q326" s="348"/>
      <c r="R326" s="1128"/>
      <c r="S326" s="348"/>
      <c r="T326" s="1129"/>
      <c r="U326" s="1129"/>
      <c r="V326" s="1139"/>
      <c r="W326" s="17"/>
      <c r="X326" s="17"/>
      <c r="Y326" s="17"/>
    </row>
    <row r="327">
      <c r="A327" s="17"/>
      <c r="B327" s="1124"/>
      <c r="C327" s="348"/>
      <c r="D327" s="348"/>
      <c r="E327" s="348"/>
      <c r="F327" s="348"/>
      <c r="G327" s="348"/>
      <c r="H327" s="348"/>
      <c r="I327" s="1125"/>
      <c r="J327" s="348"/>
      <c r="K327" s="348"/>
      <c r="L327" s="1126"/>
      <c r="M327" s="348"/>
      <c r="N327" s="1127"/>
      <c r="O327" s="348"/>
      <c r="P327" s="1125"/>
      <c r="Q327" s="348"/>
      <c r="R327" s="1128"/>
      <c r="S327" s="348"/>
      <c r="T327" s="1129"/>
      <c r="U327" s="1129"/>
      <c r="V327" s="1139"/>
      <c r="W327" s="17"/>
      <c r="X327" s="17"/>
      <c r="Y327" s="17"/>
    </row>
    <row r="328">
      <c r="A328" s="17"/>
      <c r="B328" s="1124"/>
      <c r="C328" s="348"/>
      <c r="D328" s="348"/>
      <c r="E328" s="348"/>
      <c r="F328" s="348"/>
      <c r="G328" s="348"/>
      <c r="H328" s="348"/>
      <c r="I328" s="1125"/>
      <c r="J328" s="348"/>
      <c r="K328" s="348"/>
      <c r="L328" s="1126"/>
      <c r="M328" s="348"/>
      <c r="N328" s="1127"/>
      <c r="O328" s="348"/>
      <c r="P328" s="1125"/>
      <c r="Q328" s="348"/>
      <c r="R328" s="1128"/>
      <c r="S328" s="348"/>
      <c r="T328" s="1129"/>
      <c r="U328" s="1129"/>
      <c r="V328" s="1139"/>
      <c r="W328" s="17"/>
      <c r="X328" s="17"/>
      <c r="Y328" s="17"/>
    </row>
    <row r="329">
      <c r="A329" s="17"/>
      <c r="B329" s="1124"/>
      <c r="C329" s="348"/>
      <c r="D329" s="348"/>
      <c r="E329" s="348"/>
      <c r="F329" s="348"/>
      <c r="G329" s="348"/>
      <c r="H329" s="348"/>
      <c r="I329" s="1125"/>
      <c r="J329" s="348"/>
      <c r="K329" s="348"/>
      <c r="L329" s="1126"/>
      <c r="M329" s="348"/>
      <c r="N329" s="1127"/>
      <c r="O329" s="348"/>
      <c r="P329" s="1125"/>
      <c r="Q329" s="348"/>
      <c r="R329" s="1128"/>
      <c r="S329" s="348"/>
      <c r="T329" s="1129"/>
      <c r="U329" s="1129"/>
      <c r="V329" s="1139"/>
      <c r="W329" s="17"/>
      <c r="X329" s="17"/>
      <c r="Y329" s="17"/>
    </row>
    <row r="330">
      <c r="A330" s="17"/>
      <c r="B330" s="1124"/>
      <c r="C330" s="348"/>
      <c r="D330" s="348"/>
      <c r="E330" s="348"/>
      <c r="F330" s="348"/>
      <c r="G330" s="348"/>
      <c r="H330" s="348"/>
      <c r="I330" s="1125"/>
      <c r="J330" s="348"/>
      <c r="K330" s="348"/>
      <c r="L330" s="1126"/>
      <c r="M330" s="348"/>
      <c r="N330" s="1127"/>
      <c r="O330" s="348"/>
      <c r="P330" s="1125"/>
      <c r="Q330" s="348"/>
      <c r="R330" s="1128"/>
      <c r="S330" s="348"/>
      <c r="T330" s="1129"/>
      <c r="U330" s="1129"/>
      <c r="V330" s="1139"/>
      <c r="W330" s="17"/>
      <c r="X330" s="17"/>
      <c r="Y330" s="17"/>
    </row>
    <row r="331">
      <c r="A331" s="17"/>
      <c r="B331" s="1124"/>
      <c r="C331" s="348"/>
      <c r="D331" s="348"/>
      <c r="E331" s="348"/>
      <c r="F331" s="348"/>
      <c r="G331" s="348"/>
      <c r="H331" s="348"/>
      <c r="I331" s="1125"/>
      <c r="J331" s="348"/>
      <c r="K331" s="348"/>
      <c r="L331" s="1126"/>
      <c r="M331" s="348"/>
      <c r="N331" s="1127"/>
      <c r="O331" s="348"/>
      <c r="P331" s="1125"/>
      <c r="Q331" s="348"/>
      <c r="R331" s="1128"/>
      <c r="S331" s="348"/>
      <c r="T331" s="1129"/>
      <c r="U331" s="1129"/>
      <c r="V331" s="1139"/>
      <c r="W331" s="17"/>
      <c r="X331" s="17"/>
      <c r="Y331" s="17"/>
    </row>
    <row r="332">
      <c r="A332" s="17"/>
      <c r="B332" s="1124"/>
      <c r="C332" s="348"/>
      <c r="D332" s="348"/>
      <c r="E332" s="348"/>
      <c r="F332" s="348"/>
      <c r="G332" s="348"/>
      <c r="H332" s="348"/>
      <c r="I332" s="1125"/>
      <c r="J332" s="348"/>
      <c r="K332" s="348"/>
      <c r="L332" s="1126"/>
      <c r="M332" s="348"/>
      <c r="N332" s="1127"/>
      <c r="O332" s="348"/>
      <c r="P332" s="1125"/>
      <c r="Q332" s="348"/>
      <c r="R332" s="1128"/>
      <c r="S332" s="348"/>
      <c r="T332" s="1129"/>
      <c r="U332" s="1129"/>
      <c r="V332" s="1139"/>
      <c r="W332" s="17"/>
      <c r="X332" s="17"/>
      <c r="Y332" s="17"/>
    </row>
    <row r="333">
      <c r="A333" s="17"/>
      <c r="B333" s="1124"/>
      <c r="C333" s="348"/>
      <c r="D333" s="348"/>
      <c r="E333" s="348"/>
      <c r="F333" s="348"/>
      <c r="G333" s="348"/>
      <c r="H333" s="348"/>
      <c r="I333" s="1125"/>
      <c r="J333" s="348"/>
      <c r="K333" s="348"/>
      <c r="L333" s="1126"/>
      <c r="M333" s="348"/>
      <c r="N333" s="1127"/>
      <c r="O333" s="348"/>
      <c r="P333" s="1125"/>
      <c r="Q333" s="348"/>
      <c r="R333" s="1128"/>
      <c r="S333" s="348"/>
      <c r="T333" s="1129"/>
      <c r="U333" s="1129"/>
      <c r="V333" s="1139"/>
      <c r="W333" s="17"/>
      <c r="X333" s="17"/>
      <c r="Y333" s="17"/>
    </row>
    <row r="334">
      <c r="A334" s="17"/>
      <c r="B334" s="1124"/>
      <c r="C334" s="348"/>
      <c r="D334" s="348"/>
      <c r="E334" s="348"/>
      <c r="F334" s="348"/>
      <c r="G334" s="348"/>
      <c r="H334" s="348"/>
      <c r="I334" s="1125"/>
      <c r="J334" s="348"/>
      <c r="K334" s="348"/>
      <c r="L334" s="1126"/>
      <c r="M334" s="348"/>
      <c r="N334" s="1127"/>
      <c r="O334" s="348"/>
      <c r="P334" s="1125"/>
      <c r="Q334" s="348"/>
      <c r="R334" s="1128"/>
      <c r="S334" s="348"/>
      <c r="T334" s="1129"/>
      <c r="U334" s="1129"/>
      <c r="V334" s="1139"/>
      <c r="W334" s="17"/>
      <c r="X334" s="17"/>
      <c r="Y334" s="17"/>
    </row>
    <row r="335">
      <c r="A335" s="17"/>
      <c r="B335" s="1124"/>
      <c r="C335" s="348"/>
      <c r="D335" s="348"/>
      <c r="E335" s="348"/>
      <c r="F335" s="348"/>
      <c r="G335" s="348"/>
      <c r="H335" s="348"/>
      <c r="I335" s="1125"/>
      <c r="J335" s="348"/>
      <c r="K335" s="348"/>
      <c r="L335" s="1126"/>
      <c r="M335" s="348"/>
      <c r="N335" s="1127"/>
      <c r="O335" s="348"/>
      <c r="P335" s="1125"/>
      <c r="Q335" s="348"/>
      <c r="R335" s="1128"/>
      <c r="S335" s="348"/>
      <c r="T335" s="1129"/>
      <c r="U335" s="1129"/>
      <c r="V335" s="1139"/>
      <c r="W335" s="17"/>
      <c r="X335" s="17"/>
      <c r="Y335" s="17"/>
    </row>
    <row r="336">
      <c r="A336" s="17"/>
      <c r="B336" s="1124"/>
      <c r="C336" s="348"/>
      <c r="D336" s="348"/>
      <c r="E336" s="348"/>
      <c r="F336" s="348"/>
      <c r="G336" s="348"/>
      <c r="H336" s="348"/>
      <c r="I336" s="1125"/>
      <c r="J336" s="348"/>
      <c r="K336" s="348"/>
      <c r="L336" s="1126"/>
      <c r="M336" s="348"/>
      <c r="N336" s="1127"/>
      <c r="O336" s="348"/>
      <c r="P336" s="1125"/>
      <c r="Q336" s="348"/>
      <c r="R336" s="1128"/>
      <c r="S336" s="348"/>
      <c r="T336" s="1129"/>
      <c r="U336" s="1129"/>
      <c r="V336" s="1139"/>
      <c r="W336" s="17"/>
      <c r="X336" s="17"/>
      <c r="Y336" s="17"/>
    </row>
    <row r="337">
      <c r="A337" s="17"/>
      <c r="B337" s="1124"/>
      <c r="C337" s="348"/>
      <c r="D337" s="348"/>
      <c r="E337" s="348"/>
      <c r="F337" s="348"/>
      <c r="G337" s="348"/>
      <c r="H337" s="348"/>
      <c r="I337" s="1125"/>
      <c r="J337" s="348"/>
      <c r="K337" s="348"/>
      <c r="L337" s="1126"/>
      <c r="M337" s="348"/>
      <c r="N337" s="1127"/>
      <c r="O337" s="348"/>
      <c r="P337" s="1125"/>
      <c r="Q337" s="348"/>
      <c r="R337" s="1128"/>
      <c r="S337" s="348"/>
      <c r="T337" s="1129"/>
      <c r="U337" s="1129"/>
      <c r="V337" s="1139"/>
      <c r="W337" s="17"/>
      <c r="X337" s="17"/>
      <c r="Y337" s="17"/>
    </row>
    <row r="338">
      <c r="A338" s="17"/>
      <c r="B338" s="1124"/>
      <c r="C338" s="348"/>
      <c r="D338" s="348"/>
      <c r="E338" s="348"/>
      <c r="F338" s="348"/>
      <c r="G338" s="348"/>
      <c r="H338" s="348"/>
      <c r="I338" s="1125"/>
      <c r="J338" s="348"/>
      <c r="K338" s="348"/>
      <c r="L338" s="1126"/>
      <c r="M338" s="348"/>
      <c r="N338" s="1127"/>
      <c r="O338" s="348"/>
      <c r="P338" s="1125"/>
      <c r="Q338" s="348"/>
      <c r="R338" s="1128"/>
      <c r="S338" s="348"/>
      <c r="T338" s="1129"/>
      <c r="U338" s="1129"/>
      <c r="V338" s="1139"/>
      <c r="W338" s="17"/>
      <c r="X338" s="17"/>
      <c r="Y338" s="17"/>
    </row>
    <row r="339">
      <c r="A339" s="17"/>
      <c r="B339" s="1124"/>
      <c r="C339" s="348"/>
      <c r="D339" s="348"/>
      <c r="E339" s="348"/>
      <c r="F339" s="348"/>
      <c r="G339" s="348"/>
      <c r="H339" s="348"/>
      <c r="I339" s="1125"/>
      <c r="J339" s="348"/>
      <c r="K339" s="348"/>
      <c r="L339" s="1126"/>
      <c r="M339" s="348"/>
      <c r="N339" s="1127"/>
      <c r="O339" s="348"/>
      <c r="P339" s="1125"/>
      <c r="Q339" s="348"/>
      <c r="R339" s="1128"/>
      <c r="S339" s="348"/>
      <c r="T339" s="1129"/>
      <c r="U339" s="1129"/>
      <c r="V339" s="1139"/>
      <c r="W339" s="17"/>
      <c r="X339" s="17"/>
      <c r="Y339" s="17"/>
    </row>
    <row r="340">
      <c r="A340" s="17"/>
      <c r="B340" s="1124"/>
      <c r="C340" s="348"/>
      <c r="D340" s="348"/>
      <c r="E340" s="348"/>
      <c r="F340" s="348"/>
      <c r="G340" s="348"/>
      <c r="H340" s="348"/>
      <c r="I340" s="1125"/>
      <c r="J340" s="348"/>
      <c r="K340" s="348"/>
      <c r="L340" s="1126"/>
      <c r="M340" s="348"/>
      <c r="N340" s="1127"/>
      <c r="O340" s="348"/>
      <c r="P340" s="1125"/>
      <c r="Q340" s="348"/>
      <c r="R340" s="1128"/>
      <c r="S340" s="348"/>
      <c r="T340" s="1129"/>
      <c r="U340" s="1129"/>
      <c r="V340" s="1139"/>
      <c r="W340" s="17"/>
      <c r="X340" s="17"/>
      <c r="Y340" s="17"/>
    </row>
    <row r="341">
      <c r="A341" s="17"/>
      <c r="B341" s="1124"/>
      <c r="C341" s="348"/>
      <c r="D341" s="348"/>
      <c r="E341" s="348"/>
      <c r="F341" s="348"/>
      <c r="G341" s="348"/>
      <c r="H341" s="348"/>
      <c r="I341" s="1125"/>
      <c r="J341" s="348"/>
      <c r="K341" s="348"/>
      <c r="L341" s="1126"/>
      <c r="M341" s="348"/>
      <c r="N341" s="1127"/>
      <c r="O341" s="348"/>
      <c r="P341" s="1125"/>
      <c r="Q341" s="348"/>
      <c r="R341" s="1128"/>
      <c r="S341" s="348"/>
      <c r="T341" s="1129"/>
      <c r="U341" s="1129"/>
      <c r="V341" s="1139"/>
      <c r="W341" s="17"/>
      <c r="X341" s="17"/>
      <c r="Y341" s="17"/>
    </row>
    <row r="342">
      <c r="A342" s="17"/>
      <c r="B342" s="1124"/>
      <c r="C342" s="348"/>
      <c r="D342" s="348"/>
      <c r="E342" s="348"/>
      <c r="F342" s="348"/>
      <c r="G342" s="348"/>
      <c r="H342" s="348"/>
      <c r="I342" s="1125"/>
      <c r="J342" s="348"/>
      <c r="K342" s="348"/>
      <c r="L342" s="1126"/>
      <c r="M342" s="348"/>
      <c r="N342" s="1127"/>
      <c r="O342" s="348"/>
      <c r="P342" s="1125"/>
      <c r="Q342" s="348"/>
      <c r="R342" s="1128"/>
      <c r="S342" s="348"/>
      <c r="T342" s="1129"/>
      <c r="U342" s="1129"/>
      <c r="V342" s="1139"/>
      <c r="W342" s="17"/>
      <c r="X342" s="17"/>
      <c r="Y342" s="17"/>
    </row>
    <row r="343">
      <c r="A343" s="17"/>
      <c r="B343" s="1124"/>
      <c r="C343" s="348"/>
      <c r="D343" s="348"/>
      <c r="E343" s="348"/>
      <c r="F343" s="348"/>
      <c r="G343" s="348"/>
      <c r="H343" s="348"/>
      <c r="I343" s="1125"/>
      <c r="J343" s="348"/>
      <c r="K343" s="348"/>
      <c r="L343" s="1126"/>
      <c r="M343" s="348"/>
      <c r="N343" s="1127"/>
      <c r="O343" s="348"/>
      <c r="P343" s="1125"/>
      <c r="Q343" s="348"/>
      <c r="R343" s="1128"/>
      <c r="S343" s="348"/>
      <c r="T343" s="1129"/>
      <c r="U343" s="1129"/>
      <c r="V343" s="1139"/>
      <c r="W343" s="17"/>
      <c r="X343" s="17"/>
      <c r="Y343" s="17"/>
    </row>
    <row r="344">
      <c r="A344" s="17"/>
      <c r="B344" s="1124"/>
      <c r="C344" s="348"/>
      <c r="D344" s="348"/>
      <c r="E344" s="348"/>
      <c r="F344" s="348"/>
      <c r="G344" s="348"/>
      <c r="H344" s="348"/>
      <c r="I344" s="1125"/>
      <c r="J344" s="348"/>
      <c r="K344" s="348"/>
      <c r="L344" s="1126"/>
      <c r="M344" s="348"/>
      <c r="N344" s="1127"/>
      <c r="O344" s="348"/>
      <c r="P344" s="1125"/>
      <c r="Q344" s="348"/>
      <c r="R344" s="1128"/>
      <c r="S344" s="348"/>
      <c r="T344" s="1129"/>
      <c r="U344" s="1129"/>
      <c r="V344" s="1139"/>
      <c r="W344" s="17"/>
      <c r="X344" s="17"/>
      <c r="Y344" s="17"/>
    </row>
    <row r="345">
      <c r="A345" s="17"/>
      <c r="B345" s="1124"/>
      <c r="C345" s="348"/>
      <c r="D345" s="348"/>
      <c r="E345" s="348"/>
      <c r="F345" s="348"/>
      <c r="G345" s="348"/>
      <c r="H345" s="348"/>
      <c r="I345" s="1125"/>
      <c r="J345" s="348"/>
      <c r="K345" s="348"/>
      <c r="L345" s="1126"/>
      <c r="M345" s="348"/>
      <c r="N345" s="1127"/>
      <c r="O345" s="348"/>
      <c r="P345" s="1125"/>
      <c r="Q345" s="348"/>
      <c r="R345" s="1128"/>
      <c r="S345" s="348"/>
      <c r="T345" s="1129"/>
      <c r="U345" s="1129"/>
      <c r="V345" s="1139"/>
      <c r="W345" s="17"/>
      <c r="X345" s="17"/>
      <c r="Y345" s="17"/>
    </row>
    <row r="346">
      <c r="A346" s="17"/>
      <c r="B346" s="1124"/>
      <c r="C346" s="348"/>
      <c r="D346" s="348"/>
      <c r="E346" s="348"/>
      <c r="F346" s="348"/>
      <c r="G346" s="348"/>
      <c r="H346" s="348"/>
      <c r="I346" s="1125"/>
      <c r="J346" s="348"/>
      <c r="K346" s="348"/>
      <c r="L346" s="1126"/>
      <c r="M346" s="348"/>
      <c r="N346" s="1127"/>
      <c r="O346" s="348"/>
      <c r="P346" s="1125"/>
      <c r="Q346" s="348"/>
      <c r="R346" s="1128"/>
      <c r="S346" s="348"/>
      <c r="T346" s="1129"/>
      <c r="U346" s="1129"/>
      <c r="V346" s="1139"/>
      <c r="W346" s="17"/>
      <c r="X346" s="17"/>
      <c r="Y346" s="17"/>
    </row>
    <row r="347">
      <c r="A347" s="17"/>
      <c r="B347" s="1124"/>
      <c r="C347" s="348"/>
      <c r="D347" s="348"/>
      <c r="E347" s="348"/>
      <c r="F347" s="348"/>
      <c r="G347" s="348"/>
      <c r="H347" s="348"/>
      <c r="I347" s="1125"/>
      <c r="J347" s="348"/>
      <c r="K347" s="348"/>
      <c r="L347" s="1126"/>
      <c r="M347" s="348"/>
      <c r="N347" s="1127"/>
      <c r="O347" s="348"/>
      <c r="P347" s="1125"/>
      <c r="Q347" s="348"/>
      <c r="R347" s="1128"/>
      <c r="S347" s="348"/>
      <c r="T347" s="1129"/>
      <c r="U347" s="1129"/>
      <c r="V347" s="1139"/>
      <c r="W347" s="17"/>
      <c r="X347" s="17"/>
      <c r="Y347" s="17"/>
    </row>
    <row r="348">
      <c r="A348" s="17"/>
      <c r="B348" s="1124"/>
      <c r="C348" s="348"/>
      <c r="D348" s="348"/>
      <c r="E348" s="348"/>
      <c r="F348" s="348"/>
      <c r="G348" s="348"/>
      <c r="H348" s="348"/>
      <c r="I348" s="1125"/>
      <c r="J348" s="348"/>
      <c r="K348" s="348"/>
      <c r="L348" s="1126"/>
      <c r="M348" s="348"/>
      <c r="N348" s="1127"/>
      <c r="O348" s="348"/>
      <c r="P348" s="1125"/>
      <c r="Q348" s="348"/>
      <c r="R348" s="1128"/>
      <c r="S348" s="348"/>
      <c r="T348" s="1129"/>
      <c r="U348" s="1129"/>
      <c r="V348" s="1139"/>
      <c r="W348" s="17"/>
      <c r="X348" s="17"/>
      <c r="Y348" s="17"/>
    </row>
    <row r="349">
      <c r="A349" s="17"/>
      <c r="B349" s="1124"/>
      <c r="C349" s="348"/>
      <c r="D349" s="348"/>
      <c r="E349" s="348"/>
      <c r="F349" s="348"/>
      <c r="G349" s="348"/>
      <c r="H349" s="348"/>
      <c r="I349" s="1125"/>
      <c r="J349" s="348"/>
      <c r="K349" s="348"/>
      <c r="L349" s="1126"/>
      <c r="M349" s="348"/>
      <c r="N349" s="1127"/>
      <c r="O349" s="348"/>
      <c r="P349" s="1125"/>
      <c r="Q349" s="348"/>
      <c r="R349" s="1128"/>
      <c r="S349" s="348"/>
      <c r="T349" s="1129"/>
      <c r="U349" s="1129"/>
      <c r="V349" s="1139"/>
      <c r="W349" s="17"/>
      <c r="X349" s="17"/>
      <c r="Y349" s="17"/>
    </row>
    <row r="350">
      <c r="A350" s="17"/>
      <c r="B350" s="1124"/>
      <c r="C350" s="348"/>
      <c r="D350" s="348"/>
      <c r="E350" s="348"/>
      <c r="F350" s="348"/>
      <c r="G350" s="348"/>
      <c r="H350" s="348"/>
      <c r="I350" s="1125"/>
      <c r="J350" s="348"/>
      <c r="K350" s="348"/>
      <c r="L350" s="1126"/>
      <c r="M350" s="348"/>
      <c r="N350" s="1127"/>
      <c r="O350" s="348"/>
      <c r="P350" s="1125"/>
      <c r="Q350" s="348"/>
      <c r="R350" s="1128"/>
      <c r="S350" s="348"/>
      <c r="T350" s="1129"/>
      <c r="U350" s="1129"/>
      <c r="V350" s="1139"/>
      <c r="W350" s="17"/>
      <c r="X350" s="17"/>
      <c r="Y350" s="17"/>
    </row>
    <row r="351">
      <c r="A351" s="17"/>
      <c r="B351" s="1124"/>
      <c r="C351" s="348"/>
      <c r="D351" s="348"/>
      <c r="E351" s="348"/>
      <c r="F351" s="348"/>
      <c r="G351" s="348"/>
      <c r="H351" s="348"/>
      <c r="I351" s="1125"/>
      <c r="J351" s="348"/>
      <c r="K351" s="348"/>
      <c r="L351" s="1126"/>
      <c r="M351" s="348"/>
      <c r="N351" s="1127"/>
      <c r="O351" s="348"/>
      <c r="P351" s="1125"/>
      <c r="Q351" s="348"/>
      <c r="R351" s="1128"/>
      <c r="S351" s="348"/>
      <c r="T351" s="1129"/>
      <c r="U351" s="1129"/>
      <c r="V351" s="1139"/>
      <c r="W351" s="17"/>
      <c r="X351" s="17"/>
      <c r="Y351" s="17"/>
    </row>
    <row r="352">
      <c r="A352" s="17"/>
      <c r="B352" s="1124"/>
      <c r="C352" s="348"/>
      <c r="D352" s="348"/>
      <c r="E352" s="348"/>
      <c r="F352" s="348"/>
      <c r="G352" s="348"/>
      <c r="H352" s="348"/>
      <c r="I352" s="1125"/>
      <c r="J352" s="348"/>
      <c r="K352" s="348"/>
      <c r="L352" s="1126"/>
      <c r="M352" s="348"/>
      <c r="N352" s="1127"/>
      <c r="O352" s="348"/>
      <c r="P352" s="1125"/>
      <c r="Q352" s="348"/>
      <c r="R352" s="1128"/>
      <c r="S352" s="348"/>
      <c r="T352" s="1129"/>
      <c r="U352" s="1129"/>
      <c r="V352" s="1139"/>
      <c r="W352" s="17"/>
      <c r="X352" s="17"/>
      <c r="Y352" s="17"/>
    </row>
    <row r="353">
      <c r="A353" s="17"/>
      <c r="B353" s="1124"/>
      <c r="C353" s="348"/>
      <c r="D353" s="348"/>
      <c r="E353" s="348"/>
      <c r="F353" s="348"/>
      <c r="G353" s="348"/>
      <c r="H353" s="348"/>
      <c r="I353" s="1125"/>
      <c r="J353" s="348"/>
      <c r="K353" s="348"/>
      <c r="L353" s="1126"/>
      <c r="M353" s="348"/>
      <c r="N353" s="1127"/>
      <c r="O353" s="348"/>
      <c r="P353" s="1125"/>
      <c r="Q353" s="348"/>
      <c r="R353" s="1128"/>
      <c r="S353" s="348"/>
      <c r="T353" s="1129"/>
      <c r="U353" s="1129"/>
      <c r="V353" s="1139"/>
      <c r="W353" s="17"/>
      <c r="X353" s="17"/>
      <c r="Y353" s="17"/>
    </row>
    <row r="354">
      <c r="A354" s="17"/>
      <c r="B354" s="1124"/>
      <c r="C354" s="348"/>
      <c r="D354" s="348"/>
      <c r="E354" s="348"/>
      <c r="F354" s="348"/>
      <c r="G354" s="348"/>
      <c r="H354" s="348"/>
      <c r="I354" s="1125"/>
      <c r="J354" s="348"/>
      <c r="K354" s="348"/>
      <c r="L354" s="1126"/>
      <c r="M354" s="348"/>
      <c r="N354" s="1127"/>
      <c r="O354" s="348"/>
      <c r="P354" s="1125"/>
      <c r="Q354" s="348"/>
      <c r="R354" s="1128"/>
      <c r="S354" s="348"/>
      <c r="T354" s="1129"/>
      <c r="U354" s="1129"/>
      <c r="V354" s="1139"/>
      <c r="W354" s="17"/>
      <c r="X354" s="17"/>
      <c r="Y354" s="17"/>
    </row>
    <row r="355">
      <c r="A355" s="17"/>
      <c r="B355" s="1124"/>
      <c r="C355" s="348"/>
      <c r="D355" s="348"/>
      <c r="E355" s="348"/>
      <c r="F355" s="348"/>
      <c r="G355" s="348"/>
      <c r="H355" s="348"/>
      <c r="I355" s="1125"/>
      <c r="J355" s="348"/>
      <c r="K355" s="348"/>
      <c r="L355" s="1126"/>
      <c r="M355" s="348"/>
      <c r="N355" s="1127"/>
      <c r="O355" s="348"/>
      <c r="P355" s="1125"/>
      <c r="Q355" s="348"/>
      <c r="R355" s="1128"/>
      <c r="S355" s="348"/>
      <c r="T355" s="1129"/>
      <c r="U355" s="1129"/>
      <c r="V355" s="1139"/>
      <c r="W355" s="17"/>
      <c r="X355" s="17"/>
      <c r="Y355" s="17"/>
    </row>
    <row r="356">
      <c r="A356" s="17"/>
      <c r="B356" s="1124"/>
      <c r="C356" s="348"/>
      <c r="D356" s="348"/>
      <c r="E356" s="348"/>
      <c r="F356" s="348"/>
      <c r="G356" s="348"/>
      <c r="H356" s="348"/>
      <c r="I356" s="1125"/>
      <c r="J356" s="348"/>
      <c r="K356" s="348"/>
      <c r="L356" s="1126"/>
      <c r="M356" s="348"/>
      <c r="N356" s="1127"/>
      <c r="O356" s="348"/>
      <c r="P356" s="1125"/>
      <c r="Q356" s="348"/>
      <c r="R356" s="1128"/>
      <c r="S356" s="348"/>
      <c r="T356" s="1129"/>
      <c r="U356" s="1129"/>
      <c r="V356" s="1139"/>
      <c r="W356" s="17"/>
      <c r="X356" s="17"/>
      <c r="Y356" s="17"/>
    </row>
    <row r="357">
      <c r="A357" s="17"/>
      <c r="B357" s="1124"/>
      <c r="C357" s="348"/>
      <c r="D357" s="348"/>
      <c r="E357" s="348"/>
      <c r="F357" s="348"/>
      <c r="G357" s="348"/>
      <c r="H357" s="348"/>
      <c r="I357" s="1125"/>
      <c r="J357" s="348"/>
      <c r="K357" s="348"/>
      <c r="L357" s="1126"/>
      <c r="M357" s="348"/>
      <c r="N357" s="1127"/>
      <c r="O357" s="348"/>
      <c r="P357" s="1125"/>
      <c r="Q357" s="348"/>
      <c r="R357" s="1128"/>
      <c r="S357" s="348"/>
      <c r="T357" s="1129"/>
      <c r="U357" s="1129"/>
      <c r="V357" s="1139"/>
      <c r="W357" s="17"/>
      <c r="X357" s="17"/>
      <c r="Y357" s="17"/>
    </row>
    <row r="358">
      <c r="A358" s="17"/>
      <c r="B358" s="1124"/>
      <c r="C358" s="348"/>
      <c r="D358" s="348"/>
      <c r="E358" s="348"/>
      <c r="F358" s="348"/>
      <c r="G358" s="348"/>
      <c r="H358" s="348"/>
      <c r="I358" s="1125"/>
      <c r="J358" s="348"/>
      <c r="K358" s="348"/>
      <c r="L358" s="1126"/>
      <c r="M358" s="348"/>
      <c r="N358" s="1127"/>
      <c r="O358" s="348"/>
      <c r="P358" s="1125"/>
      <c r="Q358" s="348"/>
      <c r="R358" s="1128"/>
      <c r="S358" s="348"/>
      <c r="T358" s="1129"/>
      <c r="U358" s="1129"/>
      <c r="V358" s="1139"/>
      <c r="W358" s="17"/>
      <c r="X358" s="17"/>
      <c r="Y358" s="17"/>
    </row>
    <row r="359">
      <c r="A359" s="17"/>
      <c r="B359" s="1124"/>
      <c r="C359" s="348"/>
      <c r="D359" s="348"/>
      <c r="E359" s="348"/>
      <c r="F359" s="348"/>
      <c r="G359" s="348"/>
      <c r="H359" s="348"/>
      <c r="I359" s="1125"/>
      <c r="J359" s="348"/>
      <c r="K359" s="348"/>
      <c r="L359" s="1126"/>
      <c r="M359" s="348"/>
      <c r="N359" s="1127"/>
      <c r="O359" s="348"/>
      <c r="P359" s="1125"/>
      <c r="Q359" s="348"/>
      <c r="R359" s="1128"/>
      <c r="S359" s="348"/>
      <c r="T359" s="1129"/>
      <c r="U359" s="1129"/>
      <c r="V359" s="1139"/>
      <c r="W359" s="17"/>
      <c r="X359" s="17"/>
      <c r="Y359" s="17"/>
    </row>
    <row r="360">
      <c r="A360" s="17"/>
      <c r="B360" s="1124"/>
      <c r="C360" s="348"/>
      <c r="D360" s="348"/>
      <c r="E360" s="348"/>
      <c r="F360" s="348"/>
      <c r="G360" s="348"/>
      <c r="H360" s="348"/>
      <c r="I360" s="1125"/>
      <c r="J360" s="348"/>
      <c r="K360" s="348"/>
      <c r="L360" s="1126"/>
      <c r="M360" s="348"/>
      <c r="N360" s="1127"/>
      <c r="O360" s="348"/>
      <c r="P360" s="1125"/>
      <c r="Q360" s="348"/>
      <c r="R360" s="1128"/>
      <c r="S360" s="348"/>
      <c r="T360" s="1129"/>
      <c r="U360" s="1129"/>
      <c r="V360" s="1139"/>
      <c r="W360" s="17"/>
      <c r="X360" s="17"/>
      <c r="Y360" s="17"/>
    </row>
    <row r="361">
      <c r="A361" s="17"/>
      <c r="B361" s="1124"/>
      <c r="C361" s="348"/>
      <c r="D361" s="348"/>
      <c r="E361" s="348"/>
      <c r="F361" s="348"/>
      <c r="G361" s="348"/>
      <c r="H361" s="348"/>
      <c r="I361" s="1125"/>
      <c r="J361" s="348"/>
      <c r="K361" s="348"/>
      <c r="L361" s="1126"/>
      <c r="M361" s="348"/>
      <c r="N361" s="1127"/>
      <c r="O361" s="348"/>
      <c r="P361" s="1125"/>
      <c r="Q361" s="348"/>
      <c r="R361" s="1128"/>
      <c r="S361" s="348"/>
      <c r="T361" s="1129"/>
      <c r="U361" s="1129"/>
      <c r="V361" s="1139"/>
      <c r="W361" s="17"/>
      <c r="X361" s="17"/>
      <c r="Y361" s="17"/>
    </row>
    <row r="362">
      <c r="A362" s="17"/>
      <c r="B362" s="1124"/>
      <c r="C362" s="348"/>
      <c r="D362" s="348"/>
      <c r="E362" s="348"/>
      <c r="F362" s="348"/>
      <c r="G362" s="348"/>
      <c r="H362" s="348"/>
      <c r="I362" s="1125"/>
      <c r="J362" s="348"/>
      <c r="K362" s="348"/>
      <c r="L362" s="1126"/>
      <c r="M362" s="348"/>
      <c r="N362" s="1127"/>
      <c r="O362" s="348"/>
      <c r="P362" s="1125"/>
      <c r="Q362" s="348"/>
      <c r="R362" s="1128"/>
      <c r="S362" s="348"/>
      <c r="T362" s="1129"/>
      <c r="U362" s="1129"/>
      <c r="V362" s="1139"/>
      <c r="W362" s="17"/>
      <c r="X362" s="17"/>
      <c r="Y362" s="17"/>
    </row>
    <row r="363">
      <c r="A363" s="17"/>
      <c r="B363" s="1124"/>
      <c r="C363" s="348"/>
      <c r="D363" s="348"/>
      <c r="E363" s="348"/>
      <c r="F363" s="348"/>
      <c r="G363" s="348"/>
      <c r="H363" s="348"/>
      <c r="I363" s="1125"/>
      <c r="J363" s="348"/>
      <c r="K363" s="348"/>
      <c r="L363" s="1126"/>
      <c r="M363" s="348"/>
      <c r="N363" s="1127"/>
      <c r="O363" s="348"/>
      <c r="P363" s="1125"/>
      <c r="Q363" s="348"/>
      <c r="R363" s="1128"/>
      <c r="S363" s="348"/>
      <c r="T363" s="1129"/>
      <c r="U363" s="1129"/>
      <c r="V363" s="1139"/>
      <c r="W363" s="17"/>
      <c r="X363" s="17"/>
      <c r="Y363" s="17"/>
    </row>
    <row r="364">
      <c r="A364" s="17"/>
      <c r="B364" s="1124"/>
      <c r="C364" s="348"/>
      <c r="D364" s="348"/>
      <c r="E364" s="348"/>
      <c r="F364" s="348"/>
      <c r="G364" s="348"/>
      <c r="H364" s="348"/>
      <c r="I364" s="1125"/>
      <c r="J364" s="348"/>
      <c r="K364" s="348"/>
      <c r="L364" s="1126"/>
      <c r="M364" s="348"/>
      <c r="N364" s="1127"/>
      <c r="O364" s="348"/>
      <c r="P364" s="1125"/>
      <c r="Q364" s="348"/>
      <c r="R364" s="1128"/>
      <c r="S364" s="348"/>
      <c r="T364" s="1129"/>
      <c r="U364" s="1129"/>
      <c r="V364" s="1139"/>
      <c r="W364" s="17"/>
      <c r="X364" s="17"/>
      <c r="Y364" s="17"/>
    </row>
    <row r="365">
      <c r="A365" s="17"/>
      <c r="B365" s="1124"/>
      <c r="C365" s="348"/>
      <c r="D365" s="348"/>
      <c r="E365" s="348"/>
      <c r="F365" s="348"/>
      <c r="G365" s="348"/>
      <c r="H365" s="348"/>
      <c r="I365" s="1125"/>
      <c r="J365" s="348"/>
      <c r="K365" s="348"/>
      <c r="L365" s="1126"/>
      <c r="M365" s="348"/>
      <c r="N365" s="1127"/>
      <c r="O365" s="348"/>
      <c r="P365" s="1125"/>
      <c r="Q365" s="348"/>
      <c r="R365" s="1128"/>
      <c r="S365" s="348"/>
      <c r="T365" s="1129"/>
      <c r="U365" s="1129"/>
      <c r="V365" s="1139"/>
      <c r="W365" s="17"/>
      <c r="X365" s="17"/>
      <c r="Y365" s="17"/>
    </row>
    <row r="366">
      <c r="A366" s="17"/>
      <c r="B366" s="1124"/>
      <c r="C366" s="348"/>
      <c r="D366" s="348"/>
      <c r="E366" s="348"/>
      <c r="F366" s="348"/>
      <c r="G366" s="348"/>
      <c r="H366" s="348"/>
      <c r="I366" s="1125"/>
      <c r="J366" s="348"/>
      <c r="K366" s="348"/>
      <c r="L366" s="1126"/>
      <c r="M366" s="348"/>
      <c r="N366" s="1127"/>
      <c r="O366" s="348"/>
      <c r="P366" s="1125"/>
      <c r="Q366" s="348"/>
      <c r="R366" s="1128"/>
      <c r="S366" s="348"/>
      <c r="T366" s="1129"/>
      <c r="U366" s="1129"/>
      <c r="V366" s="1139"/>
      <c r="W366" s="17"/>
      <c r="X366" s="17"/>
      <c r="Y366" s="17"/>
    </row>
    <row r="367">
      <c r="A367" s="17"/>
      <c r="B367" s="1124"/>
      <c r="C367" s="348"/>
      <c r="D367" s="348"/>
      <c r="E367" s="348"/>
      <c r="F367" s="348"/>
      <c r="G367" s="348"/>
      <c r="H367" s="348"/>
      <c r="I367" s="1125"/>
      <c r="J367" s="348"/>
      <c r="K367" s="348"/>
      <c r="L367" s="1126"/>
      <c r="M367" s="348"/>
      <c r="N367" s="1127"/>
      <c r="O367" s="348"/>
      <c r="P367" s="1125"/>
      <c r="Q367" s="348"/>
      <c r="R367" s="1128"/>
      <c r="S367" s="348"/>
      <c r="T367" s="1129"/>
      <c r="U367" s="1129"/>
      <c r="V367" s="1139"/>
      <c r="W367" s="17"/>
      <c r="X367" s="17"/>
      <c r="Y367" s="17"/>
    </row>
    <row r="368">
      <c r="A368" s="17"/>
      <c r="B368" s="1124"/>
      <c r="C368" s="348"/>
      <c r="D368" s="348"/>
      <c r="E368" s="348"/>
      <c r="F368" s="348"/>
      <c r="G368" s="348"/>
      <c r="H368" s="348"/>
      <c r="I368" s="1125"/>
      <c r="J368" s="348"/>
      <c r="K368" s="348"/>
      <c r="L368" s="1126"/>
      <c r="M368" s="348"/>
      <c r="N368" s="1127"/>
      <c r="O368" s="348"/>
      <c r="P368" s="1125"/>
      <c r="Q368" s="348"/>
      <c r="R368" s="1128"/>
      <c r="S368" s="348"/>
      <c r="T368" s="1129"/>
      <c r="U368" s="1129"/>
      <c r="V368" s="1139"/>
      <c r="W368" s="17"/>
      <c r="X368" s="17"/>
      <c r="Y368" s="17"/>
    </row>
    <row r="369">
      <c r="A369" s="17"/>
      <c r="B369" s="1124"/>
      <c r="C369" s="348"/>
      <c r="D369" s="348"/>
      <c r="E369" s="348"/>
      <c r="F369" s="348"/>
      <c r="G369" s="348"/>
      <c r="H369" s="348"/>
      <c r="I369" s="1125"/>
      <c r="J369" s="348"/>
      <c r="K369" s="348"/>
      <c r="L369" s="1126"/>
      <c r="M369" s="348"/>
      <c r="N369" s="1127"/>
      <c r="O369" s="348"/>
      <c r="P369" s="1125"/>
      <c r="Q369" s="348"/>
      <c r="R369" s="1128"/>
      <c r="S369" s="348"/>
      <c r="T369" s="1129"/>
      <c r="U369" s="1129"/>
      <c r="V369" s="1139"/>
      <c r="W369" s="17"/>
      <c r="X369" s="17"/>
      <c r="Y369" s="17"/>
    </row>
    <row r="370">
      <c r="A370" s="17"/>
      <c r="B370" s="1124"/>
      <c r="C370" s="348"/>
      <c r="D370" s="348"/>
      <c r="E370" s="348"/>
      <c r="F370" s="348"/>
      <c r="G370" s="348"/>
      <c r="H370" s="348"/>
      <c r="I370" s="1125"/>
      <c r="J370" s="348"/>
      <c r="K370" s="348"/>
      <c r="L370" s="1126"/>
      <c r="M370" s="348"/>
      <c r="N370" s="1127"/>
      <c r="O370" s="348"/>
      <c r="P370" s="1125"/>
      <c r="Q370" s="348"/>
      <c r="R370" s="1128"/>
      <c r="S370" s="348"/>
      <c r="T370" s="1129"/>
      <c r="U370" s="1129"/>
      <c r="V370" s="1139"/>
      <c r="W370" s="17"/>
      <c r="X370" s="17"/>
      <c r="Y370" s="17"/>
    </row>
    <row r="371">
      <c r="A371" s="17"/>
      <c r="B371" s="1124"/>
      <c r="C371" s="348"/>
      <c r="D371" s="348"/>
      <c r="E371" s="348"/>
      <c r="F371" s="348"/>
      <c r="G371" s="348"/>
      <c r="H371" s="348"/>
      <c r="I371" s="1125"/>
      <c r="J371" s="348"/>
      <c r="K371" s="348"/>
      <c r="L371" s="1126"/>
      <c r="M371" s="348"/>
      <c r="N371" s="1127"/>
      <c r="O371" s="348"/>
      <c r="P371" s="1125"/>
      <c r="Q371" s="348"/>
      <c r="R371" s="1128"/>
      <c r="S371" s="348"/>
      <c r="T371" s="1129"/>
      <c r="U371" s="1129"/>
      <c r="V371" s="1139"/>
      <c r="W371" s="17"/>
      <c r="X371" s="17"/>
      <c r="Y371" s="17"/>
    </row>
    <row r="372">
      <c r="A372" s="17"/>
      <c r="B372" s="1124"/>
      <c r="C372" s="348"/>
      <c r="D372" s="348"/>
      <c r="E372" s="348"/>
      <c r="F372" s="348"/>
      <c r="G372" s="348"/>
      <c r="H372" s="348"/>
      <c r="I372" s="1125"/>
      <c r="J372" s="348"/>
      <c r="K372" s="348"/>
      <c r="L372" s="1126"/>
      <c r="M372" s="348"/>
      <c r="N372" s="1127"/>
      <c r="O372" s="348"/>
      <c r="P372" s="1125"/>
      <c r="Q372" s="348"/>
      <c r="R372" s="1128"/>
      <c r="S372" s="348"/>
      <c r="T372" s="1129"/>
      <c r="U372" s="1129"/>
      <c r="V372" s="1139"/>
      <c r="W372" s="17"/>
      <c r="X372" s="17"/>
      <c r="Y372" s="17"/>
    </row>
    <row r="373">
      <c r="A373" s="17"/>
      <c r="B373" s="1124"/>
      <c r="C373" s="348"/>
      <c r="D373" s="348"/>
      <c r="E373" s="348"/>
      <c r="F373" s="348"/>
      <c r="G373" s="348"/>
      <c r="H373" s="348"/>
      <c r="I373" s="1125"/>
      <c r="J373" s="348"/>
      <c r="K373" s="348"/>
      <c r="L373" s="1126"/>
      <c r="M373" s="348"/>
      <c r="N373" s="1127"/>
      <c r="O373" s="348"/>
      <c r="P373" s="1125"/>
      <c r="Q373" s="348"/>
      <c r="R373" s="1128"/>
      <c r="S373" s="348"/>
      <c r="T373" s="1129"/>
      <c r="U373" s="1129"/>
      <c r="V373" s="1139"/>
      <c r="W373" s="17"/>
      <c r="X373" s="17"/>
      <c r="Y373" s="17"/>
    </row>
    <row r="374">
      <c r="A374" s="17"/>
      <c r="B374" s="1124"/>
      <c r="C374" s="348"/>
      <c r="D374" s="348"/>
      <c r="E374" s="348"/>
      <c r="F374" s="348"/>
      <c r="G374" s="348"/>
      <c r="H374" s="348"/>
      <c r="I374" s="1125"/>
      <c r="J374" s="348"/>
      <c r="K374" s="348"/>
      <c r="L374" s="1126"/>
      <c r="M374" s="348"/>
      <c r="N374" s="1127"/>
      <c r="O374" s="348"/>
      <c r="P374" s="1125"/>
      <c r="Q374" s="348"/>
      <c r="R374" s="1128"/>
      <c r="S374" s="348"/>
      <c r="T374" s="1129"/>
      <c r="U374" s="1129"/>
      <c r="V374" s="1139"/>
      <c r="W374" s="17"/>
      <c r="X374" s="17"/>
      <c r="Y374" s="17"/>
    </row>
    <row r="375">
      <c r="A375" s="17"/>
      <c r="B375" s="1124"/>
      <c r="C375" s="348"/>
      <c r="D375" s="348"/>
      <c r="E375" s="348"/>
      <c r="F375" s="348"/>
      <c r="G375" s="348"/>
      <c r="H375" s="348"/>
      <c r="I375" s="1125"/>
      <c r="J375" s="348"/>
      <c r="K375" s="348"/>
      <c r="L375" s="1126"/>
      <c r="M375" s="348"/>
      <c r="N375" s="1127"/>
      <c r="O375" s="348"/>
      <c r="P375" s="1125"/>
      <c r="Q375" s="348"/>
      <c r="R375" s="1128"/>
      <c r="S375" s="348"/>
      <c r="T375" s="1129"/>
      <c r="U375" s="1129"/>
      <c r="V375" s="1139"/>
      <c r="W375" s="17"/>
      <c r="X375" s="17"/>
      <c r="Y375" s="17"/>
    </row>
    <row r="376">
      <c r="A376" s="17"/>
      <c r="B376" s="1124"/>
      <c r="C376" s="348"/>
      <c r="D376" s="348"/>
      <c r="E376" s="348"/>
      <c r="F376" s="348"/>
      <c r="G376" s="348"/>
      <c r="H376" s="348"/>
      <c r="I376" s="1125"/>
      <c r="J376" s="348"/>
      <c r="K376" s="348"/>
      <c r="L376" s="1126"/>
      <c r="M376" s="348"/>
      <c r="N376" s="1127"/>
      <c r="O376" s="348"/>
      <c r="P376" s="1125"/>
      <c r="Q376" s="348"/>
      <c r="R376" s="1128"/>
      <c r="S376" s="348"/>
      <c r="T376" s="1129"/>
      <c r="U376" s="1129"/>
      <c r="V376" s="1139"/>
      <c r="W376" s="17"/>
      <c r="X376" s="17"/>
      <c r="Y376" s="17"/>
    </row>
    <row r="377">
      <c r="A377" s="17"/>
      <c r="B377" s="1124"/>
      <c r="C377" s="348"/>
      <c r="D377" s="348"/>
      <c r="E377" s="348"/>
      <c r="F377" s="348"/>
      <c r="G377" s="348"/>
      <c r="H377" s="348"/>
      <c r="I377" s="1125"/>
      <c r="J377" s="348"/>
      <c r="K377" s="348"/>
      <c r="L377" s="1126"/>
      <c r="M377" s="348"/>
      <c r="N377" s="1127"/>
      <c r="O377" s="348"/>
      <c r="P377" s="1125"/>
      <c r="Q377" s="348"/>
      <c r="R377" s="1128"/>
      <c r="S377" s="348"/>
      <c r="T377" s="1129"/>
      <c r="U377" s="1129"/>
      <c r="V377" s="1139"/>
      <c r="W377" s="17"/>
      <c r="X377" s="17"/>
      <c r="Y377" s="17"/>
    </row>
    <row r="378">
      <c r="A378" s="17"/>
      <c r="B378" s="1124"/>
      <c r="C378" s="348"/>
      <c r="D378" s="348"/>
      <c r="E378" s="348"/>
      <c r="F378" s="348"/>
      <c r="G378" s="348"/>
      <c r="H378" s="348"/>
      <c r="I378" s="1125"/>
      <c r="J378" s="348"/>
      <c r="K378" s="348"/>
      <c r="L378" s="1126"/>
      <c r="M378" s="348"/>
      <c r="N378" s="1127"/>
      <c r="O378" s="348"/>
      <c r="P378" s="1125"/>
      <c r="Q378" s="348"/>
      <c r="R378" s="1128"/>
      <c r="S378" s="348"/>
      <c r="T378" s="1129"/>
      <c r="U378" s="1129"/>
      <c r="V378" s="1139"/>
      <c r="W378" s="17"/>
      <c r="X378" s="17"/>
      <c r="Y378" s="17"/>
    </row>
    <row r="379">
      <c r="A379" s="17"/>
      <c r="B379" s="1124"/>
      <c r="C379" s="348"/>
      <c r="D379" s="348"/>
      <c r="E379" s="348"/>
      <c r="F379" s="348"/>
      <c r="G379" s="348"/>
      <c r="H379" s="348"/>
      <c r="I379" s="1125"/>
      <c r="J379" s="348"/>
      <c r="K379" s="348"/>
      <c r="L379" s="1126"/>
      <c r="M379" s="348"/>
      <c r="N379" s="1127"/>
      <c r="O379" s="348"/>
      <c r="P379" s="1125"/>
      <c r="Q379" s="348"/>
      <c r="R379" s="1128"/>
      <c r="S379" s="348"/>
      <c r="T379" s="1129"/>
      <c r="U379" s="1129"/>
      <c r="V379" s="1139"/>
      <c r="W379" s="17"/>
      <c r="X379" s="17"/>
      <c r="Y379" s="17"/>
    </row>
    <row r="380">
      <c r="A380" s="17"/>
      <c r="B380" s="1124"/>
      <c r="C380" s="348"/>
      <c r="D380" s="348"/>
      <c r="E380" s="348"/>
      <c r="F380" s="348"/>
      <c r="G380" s="348"/>
      <c r="H380" s="348"/>
      <c r="I380" s="1125"/>
      <c r="J380" s="348"/>
      <c r="K380" s="348"/>
      <c r="L380" s="1126"/>
      <c r="M380" s="348"/>
      <c r="N380" s="1127"/>
      <c r="O380" s="348"/>
      <c r="P380" s="1125"/>
      <c r="Q380" s="348"/>
      <c r="R380" s="1128"/>
      <c r="S380" s="348"/>
      <c r="T380" s="1129"/>
      <c r="U380" s="1129"/>
      <c r="V380" s="1139"/>
      <c r="W380" s="17"/>
      <c r="X380" s="17"/>
      <c r="Y380" s="17"/>
    </row>
    <row r="381">
      <c r="A381" s="17"/>
      <c r="B381" s="1124"/>
      <c r="C381" s="348"/>
      <c r="D381" s="348"/>
      <c r="E381" s="348"/>
      <c r="F381" s="348"/>
      <c r="G381" s="348"/>
      <c r="H381" s="348"/>
      <c r="I381" s="1125"/>
      <c r="J381" s="348"/>
      <c r="K381" s="348"/>
      <c r="L381" s="1126"/>
      <c r="M381" s="348"/>
      <c r="N381" s="1127"/>
      <c r="O381" s="348"/>
      <c r="P381" s="1125"/>
      <c r="Q381" s="348"/>
      <c r="R381" s="1128"/>
      <c r="S381" s="348"/>
      <c r="T381" s="1129"/>
      <c r="U381" s="1129"/>
      <c r="V381" s="1139"/>
      <c r="W381" s="17"/>
      <c r="X381" s="17"/>
      <c r="Y381" s="17"/>
    </row>
    <row r="382">
      <c r="A382" s="17"/>
      <c r="B382" s="1124"/>
      <c r="C382" s="348"/>
      <c r="D382" s="348"/>
      <c r="E382" s="348"/>
      <c r="F382" s="348"/>
      <c r="G382" s="348"/>
      <c r="H382" s="348"/>
      <c r="I382" s="1125"/>
      <c r="J382" s="348"/>
      <c r="K382" s="348"/>
      <c r="L382" s="1126"/>
      <c r="M382" s="348"/>
      <c r="N382" s="1127"/>
      <c r="O382" s="348"/>
      <c r="P382" s="1125"/>
      <c r="Q382" s="348"/>
      <c r="R382" s="1128"/>
      <c r="S382" s="348"/>
      <c r="T382" s="1129"/>
      <c r="U382" s="1129"/>
      <c r="V382" s="1139"/>
      <c r="W382" s="17"/>
      <c r="X382" s="17"/>
      <c r="Y382" s="17"/>
    </row>
    <row r="383">
      <c r="A383" s="17"/>
      <c r="B383" s="1124"/>
      <c r="C383" s="348"/>
      <c r="D383" s="348"/>
      <c r="E383" s="348"/>
      <c r="F383" s="348"/>
      <c r="G383" s="348"/>
      <c r="H383" s="348"/>
      <c r="I383" s="1125"/>
      <c r="J383" s="348"/>
      <c r="K383" s="348"/>
      <c r="L383" s="1126"/>
      <c r="M383" s="348"/>
      <c r="N383" s="1127"/>
      <c r="O383" s="348"/>
      <c r="P383" s="1125"/>
      <c r="Q383" s="348"/>
      <c r="R383" s="1128"/>
      <c r="S383" s="348"/>
      <c r="T383" s="1129"/>
      <c r="U383" s="1129"/>
      <c r="V383" s="1139"/>
      <c r="W383" s="17"/>
      <c r="X383" s="17"/>
      <c r="Y383" s="17"/>
    </row>
    <row r="384">
      <c r="A384" s="17"/>
      <c r="B384" s="1124"/>
      <c r="C384" s="348"/>
      <c r="D384" s="348"/>
      <c r="E384" s="348"/>
      <c r="F384" s="348"/>
      <c r="G384" s="348"/>
      <c r="H384" s="348"/>
      <c r="I384" s="1125"/>
      <c r="J384" s="348"/>
      <c r="K384" s="348"/>
      <c r="L384" s="1126"/>
      <c r="M384" s="348"/>
      <c r="N384" s="1127"/>
      <c r="O384" s="348"/>
      <c r="P384" s="1125"/>
      <c r="Q384" s="348"/>
      <c r="R384" s="1128"/>
      <c r="S384" s="348"/>
      <c r="T384" s="1129"/>
      <c r="U384" s="1129"/>
      <c r="V384" s="1139"/>
      <c r="W384" s="17"/>
      <c r="X384" s="17"/>
      <c r="Y384" s="17"/>
    </row>
    <row r="385">
      <c r="A385" s="17"/>
      <c r="B385" s="1124"/>
      <c r="C385" s="348"/>
      <c r="D385" s="348"/>
      <c r="E385" s="348"/>
      <c r="F385" s="348"/>
      <c r="G385" s="348"/>
      <c r="H385" s="348"/>
      <c r="I385" s="1125"/>
      <c r="J385" s="348"/>
      <c r="K385" s="348"/>
      <c r="L385" s="1126"/>
      <c r="M385" s="348"/>
      <c r="N385" s="1127"/>
      <c r="O385" s="348"/>
      <c r="P385" s="1125"/>
      <c r="Q385" s="348"/>
      <c r="R385" s="1128"/>
      <c r="S385" s="348"/>
      <c r="T385" s="1129"/>
      <c r="U385" s="1129"/>
      <c r="V385" s="1139"/>
      <c r="W385" s="17"/>
      <c r="X385" s="17"/>
      <c r="Y385" s="17"/>
    </row>
    <row r="386">
      <c r="A386" s="17"/>
      <c r="B386" s="1124"/>
      <c r="C386" s="348"/>
      <c r="D386" s="348"/>
      <c r="E386" s="348"/>
      <c r="F386" s="348"/>
      <c r="G386" s="348"/>
      <c r="H386" s="348"/>
      <c r="I386" s="1125"/>
      <c r="J386" s="348"/>
      <c r="K386" s="348"/>
      <c r="L386" s="1126"/>
      <c r="M386" s="348"/>
      <c r="N386" s="1127"/>
      <c r="O386" s="348"/>
      <c r="P386" s="1125"/>
      <c r="Q386" s="348"/>
      <c r="R386" s="1128"/>
      <c r="S386" s="348"/>
      <c r="T386" s="1129"/>
      <c r="U386" s="1129"/>
      <c r="V386" s="1139"/>
      <c r="W386" s="17"/>
      <c r="X386" s="17"/>
      <c r="Y386" s="17"/>
    </row>
    <row r="387">
      <c r="A387" s="17"/>
      <c r="B387" s="1124"/>
      <c r="C387" s="348"/>
      <c r="D387" s="348"/>
      <c r="E387" s="348"/>
      <c r="F387" s="348"/>
      <c r="G387" s="348"/>
      <c r="H387" s="348"/>
      <c r="I387" s="1125"/>
      <c r="J387" s="348"/>
      <c r="K387" s="348"/>
      <c r="L387" s="1126"/>
      <c r="M387" s="348"/>
      <c r="N387" s="1127"/>
      <c r="O387" s="348"/>
      <c r="P387" s="1125"/>
      <c r="Q387" s="348"/>
      <c r="R387" s="1128"/>
      <c r="S387" s="348"/>
      <c r="T387" s="1129"/>
      <c r="U387" s="1129"/>
      <c r="V387" s="1139"/>
      <c r="W387" s="17"/>
      <c r="X387" s="17"/>
      <c r="Y387" s="17"/>
    </row>
    <row r="388">
      <c r="A388" s="17"/>
      <c r="B388" s="1124"/>
      <c r="C388" s="348"/>
      <c r="D388" s="348"/>
      <c r="E388" s="348"/>
      <c r="F388" s="348"/>
      <c r="G388" s="348"/>
      <c r="H388" s="348"/>
      <c r="I388" s="1125"/>
      <c r="J388" s="348"/>
      <c r="K388" s="348"/>
      <c r="L388" s="1126"/>
      <c r="M388" s="348"/>
      <c r="N388" s="1127"/>
      <c r="O388" s="348"/>
      <c r="P388" s="1125"/>
      <c r="Q388" s="348"/>
      <c r="R388" s="1128"/>
      <c r="S388" s="348"/>
      <c r="T388" s="1129"/>
      <c r="U388" s="1129"/>
      <c r="V388" s="1139"/>
      <c r="W388" s="17"/>
      <c r="X388" s="17"/>
      <c r="Y388" s="17"/>
    </row>
    <row r="389">
      <c r="A389" s="17"/>
      <c r="B389" s="1124"/>
      <c r="C389" s="348"/>
      <c r="D389" s="348"/>
      <c r="E389" s="348"/>
      <c r="F389" s="348"/>
      <c r="G389" s="348"/>
      <c r="H389" s="348"/>
      <c r="I389" s="1125"/>
      <c r="J389" s="348"/>
      <c r="K389" s="348"/>
      <c r="L389" s="1126"/>
      <c r="M389" s="348"/>
      <c r="N389" s="1127"/>
      <c r="O389" s="348"/>
      <c r="P389" s="1125"/>
      <c r="Q389" s="348"/>
      <c r="R389" s="1128"/>
      <c r="S389" s="348"/>
      <c r="T389" s="1129"/>
      <c r="U389" s="1129"/>
      <c r="V389" s="1139"/>
      <c r="W389" s="17"/>
      <c r="X389" s="17"/>
      <c r="Y389" s="17"/>
    </row>
    <row r="390">
      <c r="A390" s="17"/>
      <c r="B390" s="1124"/>
      <c r="C390" s="348"/>
      <c r="D390" s="348"/>
      <c r="E390" s="348"/>
      <c r="F390" s="348"/>
      <c r="G390" s="348"/>
      <c r="H390" s="348"/>
      <c r="I390" s="1125"/>
      <c r="J390" s="348"/>
      <c r="K390" s="348"/>
      <c r="L390" s="1126"/>
      <c r="M390" s="348"/>
      <c r="N390" s="1127"/>
      <c r="O390" s="348"/>
      <c r="P390" s="1125"/>
      <c r="Q390" s="348"/>
      <c r="R390" s="1128"/>
      <c r="S390" s="348"/>
      <c r="T390" s="1129"/>
      <c r="U390" s="1129"/>
      <c r="V390" s="1139"/>
      <c r="W390" s="17"/>
      <c r="X390" s="17"/>
      <c r="Y390" s="17"/>
    </row>
    <row r="391">
      <c r="A391" s="17"/>
      <c r="B391" s="1124"/>
      <c r="C391" s="348"/>
      <c r="D391" s="348"/>
      <c r="E391" s="348"/>
      <c r="F391" s="348"/>
      <c r="G391" s="348"/>
      <c r="H391" s="348"/>
      <c r="I391" s="1125"/>
      <c r="J391" s="348"/>
      <c r="K391" s="348"/>
      <c r="L391" s="1126"/>
      <c r="M391" s="348"/>
      <c r="N391" s="1127"/>
      <c r="O391" s="348"/>
      <c r="P391" s="1125"/>
      <c r="Q391" s="348"/>
      <c r="R391" s="1128"/>
      <c r="S391" s="348"/>
      <c r="T391" s="1129"/>
      <c r="U391" s="1129"/>
      <c r="V391" s="1139"/>
      <c r="W391" s="17"/>
      <c r="X391" s="17"/>
      <c r="Y391" s="17"/>
    </row>
    <row r="392">
      <c r="A392" s="17"/>
      <c r="B392" s="1124"/>
      <c r="C392" s="348"/>
      <c r="D392" s="348"/>
      <c r="E392" s="348"/>
      <c r="F392" s="348"/>
      <c r="G392" s="348"/>
      <c r="H392" s="348"/>
      <c r="I392" s="1125"/>
      <c r="J392" s="348"/>
      <c r="K392" s="348"/>
      <c r="L392" s="1126"/>
      <c r="M392" s="348"/>
      <c r="N392" s="1127"/>
      <c r="O392" s="348"/>
      <c r="P392" s="1125"/>
      <c r="Q392" s="348"/>
      <c r="R392" s="1128"/>
      <c r="S392" s="348"/>
      <c r="T392" s="1129"/>
      <c r="U392" s="1129"/>
      <c r="V392" s="1139"/>
      <c r="W392" s="17"/>
      <c r="X392" s="17"/>
      <c r="Y392" s="17"/>
    </row>
    <row r="393">
      <c r="A393" s="17"/>
      <c r="B393" s="1124"/>
      <c r="C393" s="348"/>
      <c r="D393" s="348"/>
      <c r="E393" s="348"/>
      <c r="F393" s="348"/>
      <c r="G393" s="348"/>
      <c r="H393" s="348"/>
      <c r="I393" s="1125"/>
      <c r="J393" s="348"/>
      <c r="K393" s="348"/>
      <c r="L393" s="1126"/>
      <c r="M393" s="348"/>
      <c r="N393" s="1127"/>
      <c r="O393" s="348"/>
      <c r="P393" s="1125"/>
      <c r="Q393" s="348"/>
      <c r="R393" s="1128"/>
      <c r="S393" s="348"/>
      <c r="T393" s="1129"/>
      <c r="U393" s="1129"/>
      <c r="V393" s="1139"/>
      <c r="W393" s="17"/>
      <c r="X393" s="17"/>
      <c r="Y393" s="17"/>
    </row>
    <row r="394">
      <c r="A394" s="17"/>
      <c r="B394" s="1124"/>
      <c r="C394" s="348"/>
      <c r="D394" s="348"/>
      <c r="E394" s="348"/>
      <c r="F394" s="348"/>
      <c r="G394" s="348"/>
      <c r="H394" s="348"/>
      <c r="I394" s="1125"/>
      <c r="J394" s="348"/>
      <c r="K394" s="348"/>
      <c r="L394" s="1126"/>
      <c r="M394" s="348"/>
      <c r="N394" s="1127"/>
      <c r="O394" s="348"/>
      <c r="P394" s="1125"/>
      <c r="Q394" s="348"/>
      <c r="R394" s="1128"/>
      <c r="S394" s="348"/>
      <c r="T394" s="1129"/>
      <c r="U394" s="1129"/>
      <c r="V394" s="1139"/>
      <c r="W394" s="17"/>
      <c r="X394" s="17"/>
      <c r="Y394" s="17"/>
    </row>
    <row r="395">
      <c r="A395" s="17"/>
      <c r="B395" s="1124"/>
      <c r="C395" s="348"/>
      <c r="D395" s="348"/>
      <c r="E395" s="348"/>
      <c r="F395" s="348"/>
      <c r="G395" s="348"/>
      <c r="H395" s="348"/>
      <c r="I395" s="1125"/>
      <c r="J395" s="348"/>
      <c r="K395" s="348"/>
      <c r="L395" s="1126"/>
      <c r="M395" s="348"/>
      <c r="N395" s="1127"/>
      <c r="O395" s="348"/>
      <c r="P395" s="1125"/>
      <c r="Q395" s="348"/>
      <c r="R395" s="1128"/>
      <c r="S395" s="348"/>
      <c r="T395" s="1129"/>
      <c r="U395" s="1129"/>
      <c r="V395" s="1139"/>
      <c r="W395" s="17"/>
      <c r="X395" s="17"/>
      <c r="Y395" s="17"/>
    </row>
    <row r="396">
      <c r="A396" s="17"/>
      <c r="B396" s="1124"/>
      <c r="C396" s="348"/>
      <c r="D396" s="348"/>
      <c r="E396" s="348"/>
      <c r="F396" s="348"/>
      <c r="G396" s="348"/>
      <c r="H396" s="348"/>
      <c r="I396" s="1125"/>
      <c r="J396" s="348"/>
      <c r="K396" s="348"/>
      <c r="L396" s="1126"/>
      <c r="M396" s="348"/>
      <c r="N396" s="1127"/>
      <c r="O396" s="348"/>
      <c r="P396" s="1125"/>
      <c r="Q396" s="348"/>
      <c r="R396" s="1128"/>
      <c r="S396" s="348"/>
      <c r="T396" s="1129"/>
      <c r="U396" s="1129"/>
      <c r="V396" s="1139"/>
      <c r="W396" s="17"/>
      <c r="X396" s="17"/>
      <c r="Y396" s="17"/>
    </row>
    <row r="397">
      <c r="A397" s="17"/>
      <c r="B397" s="1124"/>
      <c r="C397" s="348"/>
      <c r="D397" s="348"/>
      <c r="E397" s="348"/>
      <c r="F397" s="348"/>
      <c r="G397" s="348"/>
      <c r="H397" s="348"/>
      <c r="I397" s="1125"/>
      <c r="J397" s="348"/>
      <c r="K397" s="348"/>
      <c r="L397" s="1126"/>
      <c r="M397" s="348"/>
      <c r="N397" s="1127"/>
      <c r="O397" s="348"/>
      <c r="P397" s="1125"/>
      <c r="Q397" s="348"/>
      <c r="R397" s="1128"/>
      <c r="S397" s="348"/>
      <c r="T397" s="1129"/>
      <c r="U397" s="1129"/>
      <c r="V397" s="1139"/>
      <c r="W397" s="17"/>
      <c r="X397" s="17"/>
      <c r="Y397" s="17"/>
    </row>
    <row r="398">
      <c r="A398" s="17"/>
      <c r="B398" s="1124"/>
      <c r="C398" s="348"/>
      <c r="D398" s="348"/>
      <c r="E398" s="348"/>
      <c r="F398" s="348"/>
      <c r="G398" s="348"/>
      <c r="H398" s="348"/>
      <c r="I398" s="1125"/>
      <c r="J398" s="348"/>
      <c r="K398" s="348"/>
      <c r="L398" s="1126"/>
      <c r="M398" s="348"/>
      <c r="N398" s="1127"/>
      <c r="O398" s="348"/>
      <c r="P398" s="1125"/>
      <c r="Q398" s="348"/>
      <c r="R398" s="1128"/>
      <c r="S398" s="348"/>
      <c r="T398" s="1129"/>
      <c r="U398" s="1129"/>
      <c r="V398" s="1139"/>
      <c r="W398" s="17"/>
      <c r="X398" s="17"/>
      <c r="Y398" s="17"/>
    </row>
    <row r="399">
      <c r="A399" s="17"/>
      <c r="B399" s="1124"/>
      <c r="C399" s="348"/>
      <c r="D399" s="348"/>
      <c r="E399" s="348"/>
      <c r="F399" s="348"/>
      <c r="G399" s="348"/>
      <c r="H399" s="348"/>
      <c r="I399" s="1125"/>
      <c r="J399" s="348"/>
      <c r="K399" s="348"/>
      <c r="L399" s="1126"/>
      <c r="M399" s="348"/>
      <c r="N399" s="1127"/>
      <c r="O399" s="348"/>
      <c r="P399" s="1125"/>
      <c r="Q399" s="348"/>
      <c r="R399" s="1128"/>
      <c r="S399" s="348"/>
      <c r="T399" s="1129"/>
      <c r="U399" s="1129"/>
      <c r="V399" s="1139"/>
      <c r="W399" s="17"/>
      <c r="X399" s="17"/>
      <c r="Y399" s="17"/>
    </row>
    <row r="400">
      <c r="A400" s="17"/>
      <c r="B400" s="1124"/>
      <c r="C400" s="348"/>
      <c r="D400" s="348"/>
      <c r="E400" s="348"/>
      <c r="F400" s="348"/>
      <c r="G400" s="348"/>
      <c r="H400" s="348"/>
      <c r="I400" s="1125"/>
      <c r="J400" s="348"/>
      <c r="K400" s="348"/>
      <c r="L400" s="1126"/>
      <c r="M400" s="348"/>
      <c r="N400" s="1127"/>
      <c r="O400" s="348"/>
      <c r="P400" s="1125"/>
      <c r="Q400" s="348"/>
      <c r="R400" s="1128"/>
      <c r="S400" s="348"/>
      <c r="T400" s="1129"/>
      <c r="U400" s="1129"/>
      <c r="V400" s="1139"/>
      <c r="W400" s="17"/>
      <c r="X400" s="17"/>
      <c r="Y400" s="17"/>
    </row>
    <row r="401">
      <c r="A401" s="17"/>
      <c r="B401" s="1124"/>
      <c r="C401" s="348"/>
      <c r="D401" s="348"/>
      <c r="E401" s="348"/>
      <c r="F401" s="348"/>
      <c r="G401" s="348"/>
      <c r="H401" s="348"/>
      <c r="I401" s="1125"/>
      <c r="J401" s="348"/>
      <c r="K401" s="348"/>
      <c r="L401" s="1126"/>
      <c r="M401" s="348"/>
      <c r="N401" s="1127"/>
      <c r="O401" s="348"/>
      <c r="P401" s="1125"/>
      <c r="Q401" s="348"/>
      <c r="R401" s="1128"/>
      <c r="S401" s="348"/>
      <c r="T401" s="1129"/>
      <c r="U401" s="1129"/>
      <c r="V401" s="1139"/>
      <c r="W401" s="17"/>
      <c r="X401" s="17"/>
      <c r="Y401" s="17"/>
    </row>
    <row r="402">
      <c r="A402" s="17"/>
      <c r="B402" s="1124"/>
      <c r="C402" s="348"/>
      <c r="D402" s="348"/>
      <c r="E402" s="348"/>
      <c r="F402" s="348"/>
      <c r="G402" s="348"/>
      <c r="H402" s="348"/>
      <c r="I402" s="1125"/>
      <c r="J402" s="348"/>
      <c r="K402" s="348"/>
      <c r="L402" s="1126"/>
      <c r="M402" s="348"/>
      <c r="N402" s="1127"/>
      <c r="O402" s="348"/>
      <c r="P402" s="1125"/>
      <c r="Q402" s="348"/>
      <c r="R402" s="1128"/>
      <c r="S402" s="348"/>
      <c r="T402" s="1129"/>
      <c r="U402" s="1129"/>
      <c r="V402" s="1139"/>
      <c r="W402" s="17"/>
      <c r="X402" s="17"/>
      <c r="Y402" s="17"/>
    </row>
    <row r="403">
      <c r="A403" s="17"/>
      <c r="B403" s="1124"/>
      <c r="C403" s="348"/>
      <c r="D403" s="348"/>
      <c r="E403" s="348"/>
      <c r="F403" s="348"/>
      <c r="G403" s="348"/>
      <c r="H403" s="348"/>
      <c r="I403" s="1125"/>
      <c r="J403" s="348"/>
      <c r="K403" s="348"/>
      <c r="L403" s="1126"/>
      <c r="M403" s="348"/>
      <c r="N403" s="1127"/>
      <c r="O403" s="348"/>
      <c r="P403" s="1125"/>
      <c r="Q403" s="348"/>
      <c r="R403" s="1128"/>
      <c r="S403" s="348"/>
      <c r="T403" s="1129"/>
      <c r="U403" s="1129"/>
      <c r="V403" s="1139"/>
      <c r="W403" s="17"/>
      <c r="X403" s="17"/>
      <c r="Y403" s="17"/>
    </row>
    <row r="404">
      <c r="A404" s="17"/>
      <c r="B404" s="1124"/>
      <c r="C404" s="348"/>
      <c r="D404" s="348"/>
      <c r="E404" s="348"/>
      <c r="F404" s="348"/>
      <c r="G404" s="348"/>
      <c r="H404" s="348"/>
      <c r="I404" s="1125"/>
      <c r="J404" s="348"/>
      <c r="K404" s="348"/>
      <c r="L404" s="1126"/>
      <c r="M404" s="348"/>
      <c r="N404" s="1127"/>
      <c r="O404" s="348"/>
      <c r="P404" s="1125"/>
      <c r="Q404" s="348"/>
      <c r="R404" s="1128"/>
      <c r="S404" s="348"/>
      <c r="T404" s="1129"/>
      <c r="U404" s="1129"/>
      <c r="V404" s="1139"/>
      <c r="W404" s="17"/>
      <c r="X404" s="17"/>
      <c r="Y404" s="17"/>
    </row>
    <row r="405">
      <c r="A405" s="17"/>
      <c r="B405" s="1124"/>
      <c r="C405" s="348"/>
      <c r="D405" s="348"/>
      <c r="E405" s="348"/>
      <c r="F405" s="348"/>
      <c r="G405" s="348"/>
      <c r="H405" s="348"/>
      <c r="I405" s="1125"/>
      <c r="J405" s="348"/>
      <c r="K405" s="348"/>
      <c r="L405" s="1126"/>
      <c r="M405" s="348"/>
      <c r="N405" s="1127"/>
      <c r="O405" s="348"/>
      <c r="P405" s="1125"/>
      <c r="Q405" s="348"/>
      <c r="R405" s="1128"/>
      <c r="S405" s="348"/>
      <c r="T405" s="1129"/>
      <c r="U405" s="1129"/>
      <c r="V405" s="1139"/>
      <c r="W405" s="17"/>
      <c r="X405" s="17"/>
      <c r="Y405" s="17"/>
    </row>
    <row r="406">
      <c r="A406" s="17"/>
      <c r="B406" s="1124"/>
      <c r="C406" s="348"/>
      <c r="D406" s="348"/>
      <c r="E406" s="348"/>
      <c r="F406" s="348"/>
      <c r="G406" s="348"/>
      <c r="H406" s="348"/>
      <c r="I406" s="1125"/>
      <c r="J406" s="348"/>
      <c r="K406" s="348"/>
      <c r="L406" s="1126"/>
      <c r="M406" s="348"/>
      <c r="N406" s="1127"/>
      <c r="O406" s="348"/>
      <c r="P406" s="1125"/>
      <c r="Q406" s="348"/>
      <c r="R406" s="1128"/>
      <c r="S406" s="348"/>
      <c r="T406" s="1129"/>
      <c r="U406" s="1129"/>
      <c r="V406" s="1139"/>
      <c r="W406" s="17"/>
      <c r="X406" s="17"/>
      <c r="Y406" s="17"/>
    </row>
    <row r="407">
      <c r="A407" s="17"/>
      <c r="B407" s="1124"/>
      <c r="C407" s="348"/>
      <c r="D407" s="348"/>
      <c r="E407" s="348"/>
      <c r="F407" s="348"/>
      <c r="G407" s="348"/>
      <c r="H407" s="348"/>
      <c r="I407" s="1125"/>
      <c r="J407" s="348"/>
      <c r="K407" s="348"/>
      <c r="L407" s="1126"/>
      <c r="M407" s="348"/>
      <c r="N407" s="1127"/>
      <c r="O407" s="348"/>
      <c r="P407" s="1125"/>
      <c r="Q407" s="348"/>
      <c r="R407" s="1128"/>
      <c r="S407" s="348"/>
      <c r="T407" s="1129"/>
      <c r="U407" s="1129"/>
      <c r="V407" s="1139"/>
      <c r="W407" s="17"/>
      <c r="X407" s="17"/>
      <c r="Y407" s="17"/>
    </row>
    <row r="408">
      <c r="A408" s="17"/>
      <c r="B408" s="1124"/>
      <c r="C408" s="348"/>
      <c r="D408" s="348"/>
      <c r="E408" s="348"/>
      <c r="F408" s="348"/>
      <c r="G408" s="348"/>
      <c r="H408" s="348"/>
      <c r="I408" s="1125"/>
      <c r="J408" s="348"/>
      <c r="K408" s="348"/>
      <c r="L408" s="1126"/>
      <c r="M408" s="348"/>
      <c r="N408" s="1127"/>
      <c r="O408" s="348"/>
      <c r="P408" s="1125"/>
      <c r="Q408" s="348"/>
      <c r="R408" s="1128"/>
      <c r="S408" s="348"/>
      <c r="T408" s="1129"/>
      <c r="U408" s="1129"/>
      <c r="V408" s="1139"/>
      <c r="W408" s="17"/>
      <c r="X408" s="17"/>
      <c r="Y408" s="17"/>
    </row>
    <row r="409">
      <c r="A409" s="17"/>
      <c r="B409" s="1124"/>
      <c r="C409" s="348"/>
      <c r="D409" s="348"/>
      <c r="E409" s="348"/>
      <c r="F409" s="348"/>
      <c r="G409" s="348"/>
      <c r="H409" s="348"/>
      <c r="I409" s="1125"/>
      <c r="J409" s="348"/>
      <c r="K409" s="348"/>
      <c r="L409" s="1126"/>
      <c r="M409" s="348"/>
      <c r="N409" s="1127"/>
      <c r="O409" s="348"/>
      <c r="P409" s="1125"/>
      <c r="Q409" s="348"/>
      <c r="R409" s="1128"/>
      <c r="S409" s="348"/>
      <c r="T409" s="1129"/>
      <c r="U409" s="1129"/>
      <c r="V409" s="1139"/>
      <c r="W409" s="17"/>
      <c r="X409" s="17"/>
      <c r="Y409" s="17"/>
    </row>
    <row r="410">
      <c r="A410" s="17"/>
      <c r="B410" s="1124"/>
      <c r="C410" s="348"/>
      <c r="D410" s="348"/>
      <c r="E410" s="348"/>
      <c r="F410" s="348"/>
      <c r="G410" s="348"/>
      <c r="H410" s="348"/>
      <c r="I410" s="1125"/>
      <c r="J410" s="348"/>
      <c r="K410" s="348"/>
      <c r="L410" s="1126"/>
      <c r="M410" s="348"/>
      <c r="N410" s="1127"/>
      <c r="O410" s="348"/>
      <c r="P410" s="1125"/>
      <c r="Q410" s="348"/>
      <c r="R410" s="1128"/>
      <c r="S410" s="348"/>
      <c r="T410" s="1129"/>
      <c r="U410" s="1129"/>
      <c r="V410" s="1139"/>
      <c r="W410" s="17"/>
      <c r="X410" s="17"/>
      <c r="Y410" s="17"/>
    </row>
    <row r="411">
      <c r="A411" s="17"/>
      <c r="B411" s="1124"/>
      <c r="C411" s="348"/>
      <c r="D411" s="348"/>
      <c r="E411" s="348"/>
      <c r="F411" s="348"/>
      <c r="G411" s="348"/>
      <c r="H411" s="348"/>
      <c r="I411" s="1125"/>
      <c r="J411" s="348"/>
      <c r="K411" s="348"/>
      <c r="L411" s="1126"/>
      <c r="M411" s="348"/>
      <c r="N411" s="1127"/>
      <c r="O411" s="348"/>
      <c r="P411" s="1125"/>
      <c r="Q411" s="348"/>
      <c r="R411" s="1128"/>
      <c r="S411" s="348"/>
      <c r="T411" s="1129"/>
      <c r="U411" s="1129"/>
      <c r="V411" s="1139"/>
      <c r="W411" s="17"/>
      <c r="X411" s="17"/>
      <c r="Y411" s="17"/>
    </row>
    <row r="412">
      <c r="A412" s="17"/>
      <c r="B412" s="1124"/>
      <c r="C412" s="348"/>
      <c r="D412" s="348"/>
      <c r="E412" s="348"/>
      <c r="F412" s="348"/>
      <c r="G412" s="348"/>
      <c r="H412" s="348"/>
      <c r="I412" s="1125"/>
      <c r="J412" s="348"/>
      <c r="K412" s="348"/>
      <c r="L412" s="1126"/>
      <c r="M412" s="348"/>
      <c r="N412" s="1127"/>
      <c r="O412" s="348"/>
      <c r="P412" s="1125"/>
      <c r="Q412" s="348"/>
      <c r="R412" s="1128"/>
      <c r="S412" s="348"/>
      <c r="T412" s="1129"/>
      <c r="U412" s="1129"/>
      <c r="V412" s="1139"/>
      <c r="W412" s="17"/>
      <c r="X412" s="17"/>
      <c r="Y412" s="17"/>
    </row>
    <row r="413">
      <c r="A413" s="17"/>
      <c r="B413" s="1124"/>
      <c r="C413" s="348"/>
      <c r="D413" s="348"/>
      <c r="E413" s="348"/>
      <c r="F413" s="348"/>
      <c r="G413" s="348"/>
      <c r="H413" s="348"/>
      <c r="I413" s="1125"/>
      <c r="J413" s="348"/>
      <c r="K413" s="348"/>
      <c r="L413" s="1126"/>
      <c r="M413" s="348"/>
      <c r="N413" s="1127"/>
      <c r="O413" s="348"/>
      <c r="P413" s="1125"/>
      <c r="Q413" s="348"/>
      <c r="R413" s="1128"/>
      <c r="S413" s="348"/>
      <c r="T413" s="1129"/>
      <c r="U413" s="1129"/>
      <c r="V413" s="1139"/>
      <c r="W413" s="17"/>
      <c r="X413" s="17"/>
      <c r="Y413" s="17"/>
    </row>
    <row r="414">
      <c r="A414" s="17"/>
      <c r="B414" s="1124"/>
      <c r="C414" s="348"/>
      <c r="D414" s="348"/>
      <c r="E414" s="348"/>
      <c r="F414" s="348"/>
      <c r="G414" s="348"/>
      <c r="H414" s="348"/>
      <c r="I414" s="1125"/>
      <c r="J414" s="348"/>
      <c r="K414" s="348"/>
      <c r="L414" s="1126"/>
      <c r="M414" s="348"/>
      <c r="N414" s="1127"/>
      <c r="O414" s="348"/>
      <c r="P414" s="1125"/>
      <c r="Q414" s="348"/>
      <c r="R414" s="1128"/>
      <c r="S414" s="348"/>
      <c r="T414" s="1129"/>
      <c r="U414" s="1129"/>
      <c r="V414" s="1139"/>
      <c r="W414" s="17"/>
      <c r="X414" s="17"/>
      <c r="Y414" s="17"/>
    </row>
    <row r="415">
      <c r="A415" s="17"/>
      <c r="B415" s="1124"/>
      <c r="C415" s="348"/>
      <c r="D415" s="348"/>
      <c r="E415" s="348"/>
      <c r="F415" s="348"/>
      <c r="G415" s="348"/>
      <c r="H415" s="348"/>
      <c r="I415" s="1125"/>
      <c r="J415" s="348"/>
      <c r="K415" s="348"/>
      <c r="L415" s="1126"/>
      <c r="M415" s="348"/>
      <c r="N415" s="1127"/>
      <c r="O415" s="348"/>
      <c r="P415" s="1125"/>
      <c r="Q415" s="348"/>
      <c r="R415" s="1128"/>
      <c r="S415" s="348"/>
      <c r="T415" s="1129"/>
      <c r="U415" s="1129"/>
      <c r="V415" s="1139"/>
      <c r="W415" s="17"/>
      <c r="X415" s="17"/>
      <c r="Y415" s="17"/>
    </row>
    <row r="416">
      <c r="A416" s="17"/>
      <c r="B416" s="1124"/>
      <c r="C416" s="348"/>
      <c r="D416" s="348"/>
      <c r="E416" s="348"/>
      <c r="F416" s="348"/>
      <c r="G416" s="348"/>
      <c r="H416" s="348"/>
      <c r="I416" s="1125"/>
      <c r="J416" s="348"/>
      <c r="K416" s="348"/>
      <c r="L416" s="1126"/>
      <c r="M416" s="348"/>
      <c r="N416" s="1127"/>
      <c r="O416" s="348"/>
      <c r="P416" s="1125"/>
      <c r="Q416" s="348"/>
      <c r="R416" s="1128"/>
      <c r="S416" s="348"/>
      <c r="T416" s="1129"/>
      <c r="U416" s="1129"/>
      <c r="V416" s="1139"/>
      <c r="W416" s="17"/>
      <c r="X416" s="17"/>
      <c r="Y416" s="17"/>
    </row>
    <row r="417">
      <c r="A417" s="17"/>
      <c r="B417" s="1124"/>
      <c r="C417" s="348"/>
      <c r="D417" s="348"/>
      <c r="E417" s="348"/>
      <c r="F417" s="348"/>
      <c r="G417" s="348"/>
      <c r="H417" s="348"/>
      <c r="I417" s="1125"/>
      <c r="J417" s="348"/>
      <c r="K417" s="348"/>
      <c r="L417" s="1126"/>
      <c r="M417" s="348"/>
      <c r="N417" s="1127"/>
      <c r="O417" s="348"/>
      <c r="P417" s="1125"/>
      <c r="Q417" s="348"/>
      <c r="R417" s="1128"/>
      <c r="S417" s="348"/>
      <c r="T417" s="1129"/>
      <c r="U417" s="1129"/>
      <c r="V417" s="1139"/>
      <c r="W417" s="17"/>
      <c r="X417" s="17"/>
      <c r="Y417" s="17"/>
    </row>
    <row r="418">
      <c r="A418" s="17"/>
      <c r="B418" s="1124"/>
      <c r="C418" s="348"/>
      <c r="D418" s="348"/>
      <c r="E418" s="348"/>
      <c r="F418" s="348"/>
      <c r="G418" s="348"/>
      <c r="H418" s="348"/>
      <c r="I418" s="1125"/>
      <c r="J418" s="348"/>
      <c r="K418" s="348"/>
      <c r="L418" s="1126"/>
      <c r="M418" s="348"/>
      <c r="N418" s="1127"/>
      <c r="O418" s="348"/>
      <c r="P418" s="1125"/>
      <c r="Q418" s="348"/>
      <c r="R418" s="1128"/>
      <c r="S418" s="348"/>
      <c r="T418" s="1129"/>
      <c r="U418" s="1129"/>
      <c r="V418" s="1139"/>
      <c r="W418" s="17"/>
      <c r="X418" s="17"/>
      <c r="Y418" s="17"/>
    </row>
    <row r="419">
      <c r="A419" s="17"/>
      <c r="B419" s="1124"/>
      <c r="C419" s="348"/>
      <c r="D419" s="348"/>
      <c r="E419" s="348"/>
      <c r="F419" s="348"/>
      <c r="G419" s="348"/>
      <c r="H419" s="348"/>
      <c r="I419" s="1125"/>
      <c r="J419" s="348"/>
      <c r="K419" s="348"/>
      <c r="L419" s="1126"/>
      <c r="M419" s="348"/>
      <c r="N419" s="1127"/>
      <c r="O419" s="348"/>
      <c r="P419" s="1125"/>
      <c r="Q419" s="348"/>
      <c r="R419" s="1128"/>
      <c r="S419" s="348"/>
      <c r="T419" s="1129"/>
      <c r="U419" s="1129"/>
      <c r="V419" s="1139"/>
      <c r="W419" s="17"/>
      <c r="X419" s="17"/>
      <c r="Y419" s="17"/>
    </row>
    <row r="420">
      <c r="A420" s="17"/>
      <c r="B420" s="1124"/>
      <c r="C420" s="348"/>
      <c r="D420" s="348"/>
      <c r="E420" s="348"/>
      <c r="F420" s="348"/>
      <c r="G420" s="348"/>
      <c r="H420" s="348"/>
      <c r="I420" s="1125"/>
      <c r="J420" s="348"/>
      <c r="K420" s="348"/>
      <c r="L420" s="1126"/>
      <c r="M420" s="348"/>
      <c r="N420" s="1127"/>
      <c r="O420" s="348"/>
      <c r="P420" s="1125"/>
      <c r="Q420" s="348"/>
      <c r="R420" s="1128"/>
      <c r="S420" s="348"/>
      <c r="T420" s="1129"/>
      <c r="U420" s="1129"/>
      <c r="V420" s="1139"/>
      <c r="W420" s="17"/>
      <c r="X420" s="17"/>
      <c r="Y420" s="17"/>
    </row>
    <row r="421">
      <c r="A421" s="17"/>
      <c r="B421" s="1124"/>
      <c r="C421" s="348"/>
      <c r="D421" s="348"/>
      <c r="E421" s="348"/>
      <c r="F421" s="348"/>
      <c r="G421" s="348"/>
      <c r="H421" s="348"/>
      <c r="I421" s="1125"/>
      <c r="J421" s="348"/>
      <c r="K421" s="348"/>
      <c r="L421" s="1126"/>
      <c r="M421" s="348"/>
      <c r="N421" s="1127"/>
      <c r="O421" s="348"/>
      <c r="P421" s="1125"/>
      <c r="Q421" s="348"/>
      <c r="R421" s="1128"/>
      <c r="S421" s="348"/>
      <c r="T421" s="1129"/>
      <c r="U421" s="1129"/>
      <c r="V421" s="1139"/>
      <c r="W421" s="17"/>
      <c r="X421" s="17"/>
      <c r="Y421" s="17"/>
    </row>
    <row r="422">
      <c r="A422" s="17"/>
      <c r="B422" s="1124"/>
      <c r="C422" s="348"/>
      <c r="D422" s="348"/>
      <c r="E422" s="348"/>
      <c r="F422" s="348"/>
      <c r="G422" s="348"/>
      <c r="H422" s="348"/>
      <c r="I422" s="1125"/>
      <c r="J422" s="348"/>
      <c r="K422" s="348"/>
      <c r="L422" s="1126"/>
      <c r="M422" s="348"/>
      <c r="N422" s="1127"/>
      <c r="O422" s="348"/>
      <c r="P422" s="1125"/>
      <c r="Q422" s="348"/>
      <c r="R422" s="1128"/>
      <c r="S422" s="348"/>
      <c r="T422" s="1129"/>
      <c r="U422" s="1129"/>
      <c r="V422" s="1139"/>
      <c r="W422" s="17"/>
      <c r="X422" s="17"/>
      <c r="Y422" s="17"/>
    </row>
    <row r="423">
      <c r="A423" s="17"/>
      <c r="B423" s="1124"/>
      <c r="C423" s="348"/>
      <c r="D423" s="348"/>
      <c r="E423" s="348"/>
      <c r="F423" s="348"/>
      <c r="G423" s="348"/>
      <c r="H423" s="348"/>
      <c r="I423" s="1125"/>
      <c r="J423" s="348"/>
      <c r="K423" s="348"/>
      <c r="L423" s="1126"/>
      <c r="M423" s="348"/>
      <c r="N423" s="1127"/>
      <c r="O423" s="348"/>
      <c r="P423" s="1125"/>
      <c r="Q423" s="348"/>
      <c r="R423" s="1128"/>
      <c r="S423" s="348"/>
      <c r="T423" s="1129"/>
      <c r="U423" s="1129"/>
      <c r="V423" s="1139"/>
      <c r="W423" s="17"/>
      <c r="X423" s="17"/>
      <c r="Y423" s="17"/>
    </row>
    <row r="424">
      <c r="A424" s="17"/>
      <c r="B424" s="1124"/>
      <c r="C424" s="348"/>
      <c r="D424" s="348"/>
      <c r="E424" s="348"/>
      <c r="F424" s="348"/>
      <c r="G424" s="348"/>
      <c r="H424" s="348"/>
      <c r="I424" s="1125"/>
      <c r="J424" s="348"/>
      <c r="K424" s="348"/>
      <c r="L424" s="1126"/>
      <c r="M424" s="348"/>
      <c r="N424" s="1127"/>
      <c r="O424" s="348"/>
      <c r="P424" s="1125"/>
      <c r="Q424" s="348"/>
      <c r="R424" s="1128"/>
      <c r="S424" s="348"/>
      <c r="T424" s="1129"/>
      <c r="U424" s="1129"/>
      <c r="V424" s="1139"/>
      <c r="W424" s="17"/>
      <c r="X424" s="17"/>
      <c r="Y424" s="17"/>
    </row>
    <row r="425">
      <c r="A425" s="17"/>
      <c r="B425" s="1124"/>
      <c r="C425" s="348"/>
      <c r="D425" s="348"/>
      <c r="E425" s="348"/>
      <c r="F425" s="348"/>
      <c r="G425" s="348"/>
      <c r="H425" s="348"/>
      <c r="I425" s="1125"/>
      <c r="J425" s="348"/>
      <c r="K425" s="348"/>
      <c r="L425" s="1126"/>
      <c r="M425" s="348"/>
      <c r="N425" s="1127"/>
      <c r="O425" s="348"/>
      <c r="P425" s="1125"/>
      <c r="Q425" s="348"/>
      <c r="R425" s="1128"/>
      <c r="S425" s="348"/>
      <c r="T425" s="1129"/>
      <c r="U425" s="1129"/>
      <c r="V425" s="1139"/>
      <c r="W425" s="17"/>
      <c r="X425" s="17"/>
      <c r="Y425" s="17"/>
    </row>
    <row r="426">
      <c r="A426" s="17"/>
      <c r="B426" s="1124"/>
      <c r="C426" s="348"/>
      <c r="D426" s="348"/>
      <c r="E426" s="348"/>
      <c r="F426" s="348"/>
      <c r="G426" s="348"/>
      <c r="H426" s="348"/>
      <c r="I426" s="1125"/>
      <c r="J426" s="348"/>
      <c r="K426" s="348"/>
      <c r="L426" s="1126"/>
      <c r="M426" s="348"/>
      <c r="N426" s="1127"/>
      <c r="O426" s="348"/>
      <c r="P426" s="1125"/>
      <c r="Q426" s="348"/>
      <c r="R426" s="1128"/>
      <c r="S426" s="348"/>
      <c r="T426" s="1129"/>
      <c r="U426" s="1129"/>
      <c r="V426" s="1139"/>
      <c r="W426" s="17"/>
      <c r="X426" s="17"/>
      <c r="Y426" s="17"/>
    </row>
    <row r="427">
      <c r="A427" s="17"/>
      <c r="B427" s="1124"/>
      <c r="C427" s="348"/>
      <c r="D427" s="348"/>
      <c r="E427" s="348"/>
      <c r="F427" s="348"/>
      <c r="G427" s="348"/>
      <c r="H427" s="348"/>
      <c r="I427" s="1125"/>
      <c r="J427" s="348"/>
      <c r="K427" s="348"/>
      <c r="L427" s="1126"/>
      <c r="M427" s="348"/>
      <c r="N427" s="1127"/>
      <c r="O427" s="348"/>
      <c r="P427" s="1125"/>
      <c r="Q427" s="348"/>
      <c r="R427" s="1128"/>
      <c r="S427" s="348"/>
      <c r="T427" s="1129"/>
      <c r="U427" s="1129"/>
      <c r="V427" s="1139"/>
      <c r="W427" s="17"/>
      <c r="X427" s="17"/>
      <c r="Y427" s="17"/>
    </row>
    <row r="428">
      <c r="A428" s="17"/>
      <c r="B428" s="1124"/>
      <c r="C428" s="348"/>
      <c r="D428" s="348"/>
      <c r="E428" s="348"/>
      <c r="F428" s="348"/>
      <c r="G428" s="348"/>
      <c r="H428" s="348"/>
      <c r="I428" s="1125"/>
      <c r="J428" s="348"/>
      <c r="K428" s="348"/>
      <c r="L428" s="1126"/>
      <c r="M428" s="348"/>
      <c r="N428" s="1127"/>
      <c r="O428" s="348"/>
      <c r="P428" s="1125"/>
      <c r="Q428" s="348"/>
      <c r="R428" s="1128"/>
      <c r="S428" s="348"/>
      <c r="T428" s="1129"/>
      <c r="U428" s="1129"/>
      <c r="V428" s="1139"/>
      <c r="W428" s="17"/>
      <c r="X428" s="17"/>
      <c r="Y428" s="17"/>
    </row>
    <row r="429">
      <c r="A429" s="17"/>
      <c r="B429" s="1124"/>
      <c r="C429" s="348"/>
      <c r="D429" s="348"/>
      <c r="E429" s="348"/>
      <c r="F429" s="348"/>
      <c r="G429" s="348"/>
      <c r="H429" s="348"/>
      <c r="I429" s="1125"/>
      <c r="J429" s="348"/>
      <c r="K429" s="348"/>
      <c r="L429" s="1126"/>
      <c r="M429" s="348"/>
      <c r="N429" s="1127"/>
      <c r="O429" s="348"/>
      <c r="P429" s="1125"/>
      <c r="Q429" s="348"/>
      <c r="R429" s="1128"/>
      <c r="S429" s="348"/>
      <c r="T429" s="1129"/>
      <c r="U429" s="1129"/>
      <c r="V429" s="1139"/>
      <c r="W429" s="17"/>
      <c r="X429" s="17"/>
      <c r="Y429" s="17"/>
    </row>
    <row r="430">
      <c r="A430" s="17"/>
      <c r="B430" s="1124"/>
      <c r="C430" s="348"/>
      <c r="D430" s="348"/>
      <c r="E430" s="348"/>
      <c r="F430" s="348"/>
      <c r="G430" s="348"/>
      <c r="H430" s="348"/>
      <c r="I430" s="1125"/>
      <c r="J430" s="348"/>
      <c r="K430" s="348"/>
      <c r="L430" s="1126"/>
      <c r="M430" s="348"/>
      <c r="N430" s="1127"/>
      <c r="O430" s="348"/>
      <c r="P430" s="1125"/>
      <c r="Q430" s="348"/>
      <c r="R430" s="1128"/>
      <c r="S430" s="348"/>
      <c r="T430" s="1129"/>
      <c r="U430" s="1129"/>
      <c r="V430" s="1139"/>
      <c r="W430" s="17"/>
      <c r="X430" s="17"/>
      <c r="Y430" s="17"/>
    </row>
    <row r="431">
      <c r="A431" s="17"/>
      <c r="B431" s="1124"/>
      <c r="C431" s="348"/>
      <c r="D431" s="348"/>
      <c r="E431" s="348"/>
      <c r="F431" s="348"/>
      <c r="G431" s="348"/>
      <c r="H431" s="348"/>
      <c r="I431" s="1125"/>
      <c r="J431" s="348"/>
      <c r="K431" s="348"/>
      <c r="L431" s="1126"/>
      <c r="M431" s="348"/>
      <c r="N431" s="1127"/>
      <c r="O431" s="348"/>
      <c r="P431" s="1125"/>
      <c r="Q431" s="348"/>
      <c r="R431" s="1128"/>
      <c r="S431" s="348"/>
      <c r="T431" s="1129"/>
      <c r="U431" s="1129"/>
      <c r="V431" s="1139"/>
      <c r="W431" s="17"/>
      <c r="X431" s="17"/>
      <c r="Y431" s="17"/>
    </row>
    <row r="432">
      <c r="A432" s="17"/>
      <c r="B432" s="1124"/>
      <c r="C432" s="348"/>
      <c r="D432" s="348"/>
      <c r="E432" s="348"/>
      <c r="F432" s="348"/>
      <c r="G432" s="348"/>
      <c r="H432" s="348"/>
      <c r="I432" s="1125"/>
      <c r="J432" s="348"/>
      <c r="K432" s="348"/>
      <c r="L432" s="1126"/>
      <c r="M432" s="348"/>
      <c r="N432" s="1127"/>
      <c r="O432" s="348"/>
      <c r="P432" s="1125"/>
      <c r="Q432" s="348"/>
      <c r="R432" s="1128"/>
      <c r="S432" s="348"/>
      <c r="T432" s="1129"/>
      <c r="U432" s="1129"/>
      <c r="V432" s="1139"/>
      <c r="W432" s="17"/>
      <c r="X432" s="17"/>
      <c r="Y432" s="17"/>
    </row>
    <row r="433">
      <c r="A433" s="17"/>
      <c r="B433" s="1124"/>
      <c r="C433" s="348"/>
      <c r="D433" s="348"/>
      <c r="E433" s="348"/>
      <c r="F433" s="348"/>
      <c r="G433" s="348"/>
      <c r="H433" s="348"/>
      <c r="I433" s="1125"/>
      <c r="J433" s="348"/>
      <c r="K433" s="348"/>
      <c r="L433" s="1126"/>
      <c r="M433" s="348"/>
      <c r="N433" s="1127"/>
      <c r="O433" s="348"/>
      <c r="P433" s="1125"/>
      <c r="Q433" s="348"/>
      <c r="R433" s="1128"/>
      <c r="S433" s="348"/>
      <c r="T433" s="1129"/>
      <c r="U433" s="1129"/>
      <c r="V433" s="1139"/>
      <c r="W433" s="17"/>
      <c r="X433" s="17"/>
      <c r="Y433" s="17"/>
    </row>
    <row r="434">
      <c r="A434" s="17"/>
      <c r="B434" s="1124"/>
      <c r="C434" s="348"/>
      <c r="D434" s="348"/>
      <c r="E434" s="348"/>
      <c r="F434" s="348"/>
      <c r="G434" s="348"/>
      <c r="H434" s="348"/>
      <c r="I434" s="1125"/>
      <c r="J434" s="348"/>
      <c r="K434" s="348"/>
      <c r="L434" s="1126"/>
      <c r="M434" s="348"/>
      <c r="N434" s="1127"/>
      <c r="O434" s="348"/>
      <c r="P434" s="1125"/>
      <c r="Q434" s="348"/>
      <c r="R434" s="1128"/>
      <c r="S434" s="348"/>
      <c r="T434" s="1129"/>
      <c r="U434" s="1129"/>
      <c r="V434" s="1139"/>
      <c r="W434" s="17"/>
      <c r="X434" s="17"/>
      <c r="Y434" s="17"/>
    </row>
    <row r="435">
      <c r="A435" s="17"/>
      <c r="B435" s="1124"/>
      <c r="C435" s="348"/>
      <c r="D435" s="348"/>
      <c r="E435" s="348"/>
      <c r="F435" s="348"/>
      <c r="G435" s="348"/>
      <c r="H435" s="348"/>
      <c r="I435" s="1125"/>
      <c r="J435" s="348"/>
      <c r="K435" s="348"/>
      <c r="L435" s="1126"/>
      <c r="M435" s="348"/>
      <c r="N435" s="1127"/>
      <c r="O435" s="348"/>
      <c r="P435" s="1125"/>
      <c r="Q435" s="348"/>
      <c r="R435" s="1128"/>
      <c r="S435" s="348"/>
      <c r="T435" s="1129"/>
      <c r="U435" s="1129"/>
      <c r="V435" s="1139"/>
      <c r="W435" s="17"/>
      <c r="X435" s="17"/>
      <c r="Y435" s="17"/>
    </row>
    <row r="436">
      <c r="A436" s="17"/>
      <c r="B436" s="1124"/>
      <c r="C436" s="348"/>
      <c r="D436" s="348"/>
      <c r="E436" s="348"/>
      <c r="F436" s="348"/>
      <c r="G436" s="348"/>
      <c r="H436" s="348"/>
      <c r="I436" s="1125"/>
      <c r="J436" s="348"/>
      <c r="K436" s="348"/>
      <c r="L436" s="1126"/>
      <c r="M436" s="348"/>
      <c r="N436" s="1127"/>
      <c r="O436" s="348"/>
      <c r="P436" s="1125"/>
      <c r="Q436" s="348"/>
      <c r="R436" s="1128"/>
      <c r="S436" s="348"/>
      <c r="T436" s="1129"/>
      <c r="U436" s="1129"/>
      <c r="V436" s="1139"/>
      <c r="W436" s="17"/>
      <c r="X436" s="17"/>
      <c r="Y436" s="17"/>
    </row>
    <row r="437">
      <c r="A437" s="17"/>
      <c r="B437" s="1124"/>
      <c r="C437" s="348"/>
      <c r="D437" s="348"/>
      <c r="E437" s="348"/>
      <c r="F437" s="348"/>
      <c r="G437" s="348"/>
      <c r="H437" s="348"/>
      <c r="I437" s="1125"/>
      <c r="J437" s="348"/>
      <c r="K437" s="348"/>
      <c r="L437" s="1126"/>
      <c r="M437" s="348"/>
      <c r="N437" s="1127"/>
      <c r="O437" s="348"/>
      <c r="P437" s="1125"/>
      <c r="Q437" s="348"/>
      <c r="R437" s="1128"/>
      <c r="S437" s="348"/>
      <c r="T437" s="1129"/>
      <c r="U437" s="1129"/>
      <c r="V437" s="1139"/>
      <c r="W437" s="17"/>
      <c r="X437" s="17"/>
      <c r="Y437" s="17"/>
    </row>
    <row r="438">
      <c r="A438" s="17"/>
      <c r="B438" s="1124"/>
      <c r="C438" s="348"/>
      <c r="D438" s="348"/>
      <c r="E438" s="348"/>
      <c r="F438" s="348"/>
      <c r="G438" s="348"/>
      <c r="H438" s="348"/>
      <c r="I438" s="1125"/>
      <c r="J438" s="348"/>
      <c r="K438" s="348"/>
      <c r="L438" s="1126"/>
      <c r="M438" s="348"/>
      <c r="N438" s="1127"/>
      <c r="O438" s="348"/>
      <c r="P438" s="1125"/>
      <c r="Q438" s="348"/>
      <c r="R438" s="1128"/>
      <c r="S438" s="348"/>
      <c r="T438" s="1129"/>
      <c r="U438" s="1129"/>
      <c r="V438" s="1139"/>
      <c r="W438" s="17"/>
      <c r="X438" s="17"/>
      <c r="Y438" s="17"/>
    </row>
    <row r="439">
      <c r="A439" s="17"/>
      <c r="B439" s="1124"/>
      <c r="C439" s="348"/>
      <c r="D439" s="348"/>
      <c r="E439" s="348"/>
      <c r="F439" s="348"/>
      <c r="G439" s="348"/>
      <c r="H439" s="348"/>
      <c r="I439" s="1125"/>
      <c r="J439" s="348"/>
      <c r="K439" s="348"/>
      <c r="L439" s="1126"/>
      <c r="M439" s="348"/>
      <c r="N439" s="1127"/>
      <c r="O439" s="348"/>
      <c r="P439" s="1125"/>
      <c r="Q439" s="348"/>
      <c r="R439" s="1128"/>
      <c r="S439" s="348"/>
      <c r="T439" s="1129"/>
      <c r="U439" s="1129"/>
      <c r="V439" s="1139"/>
      <c r="W439" s="17"/>
      <c r="X439" s="17"/>
      <c r="Y439" s="17"/>
    </row>
    <row r="440">
      <c r="A440" s="17"/>
      <c r="B440" s="1124"/>
      <c r="C440" s="348"/>
      <c r="D440" s="348"/>
      <c r="E440" s="348"/>
      <c r="F440" s="348"/>
      <c r="G440" s="348"/>
      <c r="H440" s="348"/>
      <c r="I440" s="1125"/>
      <c r="J440" s="348"/>
      <c r="K440" s="348"/>
      <c r="L440" s="1126"/>
      <c r="M440" s="348"/>
      <c r="N440" s="1127"/>
      <c r="O440" s="348"/>
      <c r="P440" s="1125"/>
      <c r="Q440" s="348"/>
      <c r="R440" s="1128"/>
      <c r="S440" s="348"/>
      <c r="T440" s="1129"/>
      <c r="U440" s="1129"/>
      <c r="V440" s="1139"/>
      <c r="W440" s="17"/>
      <c r="X440" s="17"/>
      <c r="Y440" s="17"/>
    </row>
    <row r="441">
      <c r="A441" s="17"/>
      <c r="B441" s="1124"/>
      <c r="C441" s="348"/>
      <c r="D441" s="348"/>
      <c r="E441" s="348"/>
      <c r="F441" s="348"/>
      <c r="G441" s="348"/>
      <c r="H441" s="348"/>
      <c r="I441" s="1125"/>
      <c r="J441" s="348"/>
      <c r="K441" s="348"/>
      <c r="L441" s="1126"/>
      <c r="M441" s="348"/>
      <c r="N441" s="1127"/>
      <c r="O441" s="348"/>
      <c r="P441" s="1125"/>
      <c r="Q441" s="348"/>
      <c r="R441" s="1128"/>
      <c r="S441" s="348"/>
      <c r="T441" s="1129"/>
      <c r="U441" s="1129"/>
      <c r="V441" s="1139"/>
      <c r="W441" s="17"/>
      <c r="X441" s="17"/>
      <c r="Y441" s="17"/>
    </row>
    <row r="442">
      <c r="A442" s="17"/>
      <c r="B442" s="1124"/>
      <c r="C442" s="348"/>
      <c r="D442" s="348"/>
      <c r="E442" s="348"/>
      <c r="F442" s="348"/>
      <c r="G442" s="348"/>
      <c r="H442" s="348"/>
      <c r="I442" s="1125"/>
      <c r="J442" s="348"/>
      <c r="K442" s="348"/>
      <c r="L442" s="1126"/>
      <c r="M442" s="348"/>
      <c r="N442" s="1127"/>
      <c r="O442" s="348"/>
      <c r="P442" s="1125"/>
      <c r="Q442" s="348"/>
      <c r="R442" s="1128"/>
      <c r="S442" s="348"/>
      <c r="T442" s="1129"/>
      <c r="U442" s="1129"/>
      <c r="V442" s="1139"/>
      <c r="W442" s="17"/>
      <c r="X442" s="17"/>
      <c r="Y442" s="17"/>
    </row>
    <row r="443">
      <c r="A443" s="17"/>
      <c r="B443" s="1124"/>
      <c r="C443" s="348"/>
      <c r="D443" s="348"/>
      <c r="E443" s="348"/>
      <c r="F443" s="348"/>
      <c r="G443" s="348"/>
      <c r="H443" s="348"/>
      <c r="I443" s="1125"/>
      <c r="J443" s="348"/>
      <c r="K443" s="348"/>
      <c r="L443" s="1126"/>
      <c r="M443" s="348"/>
      <c r="N443" s="1127"/>
      <c r="O443" s="348"/>
      <c r="P443" s="1125"/>
      <c r="Q443" s="348"/>
      <c r="R443" s="1128"/>
      <c r="S443" s="348"/>
      <c r="T443" s="1129"/>
      <c r="U443" s="1129"/>
      <c r="V443" s="1139"/>
      <c r="W443" s="17"/>
      <c r="X443" s="17"/>
      <c r="Y443" s="17"/>
    </row>
    <row r="444">
      <c r="A444" s="17"/>
      <c r="B444" s="1124"/>
      <c r="C444" s="348"/>
      <c r="D444" s="348"/>
      <c r="E444" s="348"/>
      <c r="F444" s="348"/>
      <c r="G444" s="348"/>
      <c r="H444" s="348"/>
      <c r="I444" s="1125"/>
      <c r="J444" s="348"/>
      <c r="K444" s="348"/>
      <c r="L444" s="1126"/>
      <c r="M444" s="348"/>
      <c r="N444" s="1127"/>
      <c r="O444" s="348"/>
      <c r="P444" s="1125"/>
      <c r="Q444" s="348"/>
      <c r="R444" s="1128"/>
      <c r="S444" s="348"/>
      <c r="T444" s="1129"/>
      <c r="U444" s="1129"/>
      <c r="V444" s="1139"/>
      <c r="W444" s="17"/>
      <c r="X444" s="17"/>
      <c r="Y444" s="17"/>
    </row>
    <row r="445">
      <c r="A445" s="17"/>
      <c r="B445" s="1124"/>
      <c r="C445" s="348"/>
      <c r="D445" s="348"/>
      <c r="E445" s="348"/>
      <c r="F445" s="348"/>
      <c r="G445" s="348"/>
      <c r="H445" s="348"/>
      <c r="I445" s="1125"/>
      <c r="J445" s="348"/>
      <c r="K445" s="348"/>
      <c r="L445" s="1126"/>
      <c r="M445" s="348"/>
      <c r="N445" s="1127"/>
      <c r="O445" s="348"/>
      <c r="P445" s="1125"/>
      <c r="Q445" s="348"/>
      <c r="R445" s="1128"/>
      <c r="S445" s="348"/>
      <c r="T445" s="1129"/>
      <c r="U445" s="1129"/>
      <c r="V445" s="1139"/>
      <c r="W445" s="17"/>
      <c r="X445" s="17"/>
      <c r="Y445" s="17"/>
    </row>
    <row r="446">
      <c r="A446" s="17"/>
      <c r="B446" s="1124"/>
      <c r="C446" s="348"/>
      <c r="D446" s="348"/>
      <c r="E446" s="348"/>
      <c r="F446" s="348"/>
      <c r="G446" s="348"/>
      <c r="H446" s="348"/>
      <c r="I446" s="1125"/>
      <c r="J446" s="348"/>
      <c r="K446" s="348"/>
      <c r="L446" s="1126"/>
      <c r="M446" s="348"/>
      <c r="N446" s="1127"/>
      <c r="O446" s="348"/>
      <c r="P446" s="1125"/>
      <c r="Q446" s="348"/>
      <c r="R446" s="1128"/>
      <c r="S446" s="348"/>
      <c r="T446" s="1129"/>
      <c r="U446" s="1129"/>
      <c r="V446" s="1139"/>
      <c r="W446" s="17"/>
      <c r="X446" s="17"/>
      <c r="Y446" s="17"/>
    </row>
    <row r="447">
      <c r="A447" s="17"/>
      <c r="B447" s="1124"/>
      <c r="C447" s="348"/>
      <c r="D447" s="348"/>
      <c r="E447" s="348"/>
      <c r="F447" s="348"/>
      <c r="G447" s="348"/>
      <c r="H447" s="348"/>
      <c r="I447" s="1125"/>
      <c r="J447" s="348"/>
      <c r="K447" s="348"/>
      <c r="L447" s="1126"/>
      <c r="M447" s="348"/>
      <c r="N447" s="1127"/>
      <c r="O447" s="348"/>
      <c r="P447" s="1125"/>
      <c r="Q447" s="348"/>
      <c r="R447" s="1128"/>
      <c r="S447" s="348"/>
      <c r="T447" s="1129"/>
      <c r="U447" s="1129"/>
      <c r="V447" s="1139"/>
      <c r="W447" s="17"/>
      <c r="X447" s="17"/>
      <c r="Y447" s="17"/>
    </row>
    <row r="448">
      <c r="A448" s="17"/>
      <c r="B448" s="1124"/>
      <c r="C448" s="348"/>
      <c r="D448" s="348"/>
      <c r="E448" s="348"/>
      <c r="F448" s="348"/>
      <c r="G448" s="348"/>
      <c r="H448" s="348"/>
      <c r="I448" s="1125"/>
      <c r="J448" s="348"/>
      <c r="K448" s="348"/>
      <c r="L448" s="1126"/>
      <c r="M448" s="348"/>
      <c r="N448" s="1127"/>
      <c r="O448" s="348"/>
      <c r="P448" s="1125"/>
      <c r="Q448" s="348"/>
      <c r="R448" s="1128"/>
      <c r="S448" s="348"/>
      <c r="T448" s="1129"/>
      <c r="U448" s="1129"/>
      <c r="V448" s="1139"/>
      <c r="W448" s="17"/>
      <c r="X448" s="17"/>
      <c r="Y448" s="17"/>
    </row>
    <row r="449">
      <c r="A449" s="17"/>
      <c r="B449" s="1124"/>
      <c r="C449" s="348"/>
      <c r="D449" s="348"/>
      <c r="E449" s="348"/>
      <c r="F449" s="348"/>
      <c r="G449" s="348"/>
      <c r="H449" s="348"/>
      <c r="I449" s="1125"/>
      <c r="J449" s="348"/>
      <c r="K449" s="348"/>
      <c r="L449" s="1126"/>
      <c r="M449" s="348"/>
      <c r="N449" s="1127"/>
      <c r="O449" s="348"/>
      <c r="P449" s="1125"/>
      <c r="Q449" s="348"/>
      <c r="R449" s="1128"/>
      <c r="S449" s="348"/>
      <c r="T449" s="1129"/>
      <c r="U449" s="1129"/>
      <c r="V449" s="1139"/>
      <c r="W449" s="17"/>
      <c r="X449" s="17"/>
      <c r="Y449" s="17"/>
    </row>
    <row r="450">
      <c r="A450" s="17"/>
      <c r="B450" s="1124"/>
      <c r="C450" s="348"/>
      <c r="D450" s="348"/>
      <c r="E450" s="348"/>
      <c r="F450" s="348"/>
      <c r="G450" s="348"/>
      <c r="H450" s="348"/>
      <c r="I450" s="1125"/>
      <c r="J450" s="348"/>
      <c r="K450" s="348"/>
      <c r="L450" s="1126"/>
      <c r="M450" s="348"/>
      <c r="N450" s="1127"/>
      <c r="O450" s="348"/>
      <c r="P450" s="1125"/>
      <c r="Q450" s="348"/>
      <c r="R450" s="1128"/>
      <c r="S450" s="348"/>
      <c r="T450" s="1129"/>
      <c r="U450" s="1129"/>
      <c r="V450" s="1139"/>
      <c r="W450" s="17"/>
      <c r="X450" s="17"/>
      <c r="Y450" s="17"/>
    </row>
    <row r="451">
      <c r="A451" s="17"/>
      <c r="B451" s="1124"/>
      <c r="C451" s="348"/>
      <c r="D451" s="348"/>
      <c r="E451" s="348"/>
      <c r="F451" s="348"/>
      <c r="G451" s="348"/>
      <c r="H451" s="348"/>
      <c r="I451" s="1125"/>
      <c r="J451" s="348"/>
      <c r="K451" s="348"/>
      <c r="L451" s="1126"/>
      <c r="M451" s="348"/>
      <c r="N451" s="1127"/>
      <c r="O451" s="348"/>
      <c r="P451" s="1125"/>
      <c r="Q451" s="348"/>
      <c r="R451" s="1128"/>
      <c r="S451" s="348"/>
      <c r="T451" s="1129"/>
      <c r="U451" s="1129"/>
      <c r="V451" s="1139"/>
      <c r="W451" s="17"/>
      <c r="X451" s="17"/>
      <c r="Y451" s="17"/>
    </row>
    <row r="452">
      <c r="A452" s="17"/>
      <c r="B452" s="1124"/>
      <c r="C452" s="348"/>
      <c r="D452" s="348"/>
      <c r="E452" s="348"/>
      <c r="F452" s="348"/>
      <c r="G452" s="348"/>
      <c r="H452" s="348"/>
      <c r="I452" s="1125"/>
      <c r="J452" s="348"/>
      <c r="K452" s="348"/>
      <c r="L452" s="1126"/>
      <c r="M452" s="348"/>
      <c r="N452" s="1127"/>
      <c r="O452" s="348"/>
      <c r="P452" s="1125"/>
      <c r="Q452" s="348"/>
      <c r="R452" s="1128"/>
      <c r="S452" s="348"/>
      <c r="T452" s="1129"/>
      <c r="U452" s="1129"/>
      <c r="V452" s="1139"/>
      <c r="W452" s="17"/>
      <c r="X452" s="17"/>
      <c r="Y452" s="17"/>
    </row>
    <row r="453">
      <c r="A453" s="17"/>
      <c r="B453" s="1124"/>
      <c r="C453" s="348"/>
      <c r="D453" s="348"/>
      <c r="E453" s="348"/>
      <c r="F453" s="348"/>
      <c r="G453" s="348"/>
      <c r="H453" s="348"/>
      <c r="I453" s="1125"/>
      <c r="J453" s="348"/>
      <c r="K453" s="348"/>
      <c r="L453" s="1126"/>
      <c r="M453" s="348"/>
      <c r="N453" s="1127"/>
      <c r="O453" s="348"/>
      <c r="P453" s="1125"/>
      <c r="Q453" s="348"/>
      <c r="R453" s="1128"/>
      <c r="S453" s="348"/>
      <c r="T453" s="1129"/>
      <c r="U453" s="1129"/>
      <c r="V453" s="1139"/>
      <c r="W453" s="17"/>
      <c r="X453" s="17"/>
      <c r="Y453" s="17"/>
    </row>
    <row r="454">
      <c r="A454" s="17"/>
      <c r="B454" s="1124"/>
      <c r="C454" s="348"/>
      <c r="D454" s="348"/>
      <c r="E454" s="348"/>
      <c r="F454" s="348"/>
      <c r="G454" s="348"/>
      <c r="H454" s="348"/>
      <c r="I454" s="1125"/>
      <c r="J454" s="348"/>
      <c r="K454" s="348"/>
      <c r="L454" s="1126"/>
      <c r="M454" s="348"/>
      <c r="N454" s="1127"/>
      <c r="O454" s="348"/>
      <c r="P454" s="1125"/>
      <c r="Q454" s="348"/>
      <c r="R454" s="1128"/>
      <c r="S454" s="348"/>
      <c r="T454" s="1129"/>
      <c r="U454" s="1129"/>
      <c r="V454" s="1139"/>
      <c r="W454" s="17"/>
      <c r="X454" s="17"/>
      <c r="Y454" s="17"/>
    </row>
    <row r="455">
      <c r="A455" s="17"/>
      <c r="B455" s="1124"/>
      <c r="C455" s="348"/>
      <c r="D455" s="348"/>
      <c r="E455" s="348"/>
      <c r="F455" s="348"/>
      <c r="G455" s="348"/>
      <c r="H455" s="348"/>
      <c r="I455" s="1125"/>
      <c r="J455" s="348"/>
      <c r="K455" s="348"/>
      <c r="L455" s="1126"/>
      <c r="M455" s="348"/>
      <c r="N455" s="1127"/>
      <c r="O455" s="348"/>
      <c r="P455" s="1125"/>
      <c r="Q455" s="348"/>
      <c r="R455" s="1128"/>
      <c r="S455" s="348"/>
      <c r="T455" s="1129"/>
      <c r="U455" s="1129"/>
      <c r="V455" s="1139"/>
      <c r="W455" s="17"/>
      <c r="X455" s="17"/>
      <c r="Y455" s="17"/>
    </row>
    <row r="456">
      <c r="A456" s="17"/>
      <c r="B456" s="1124"/>
      <c r="C456" s="348"/>
      <c r="D456" s="348"/>
      <c r="E456" s="348"/>
      <c r="F456" s="348"/>
      <c r="G456" s="348"/>
      <c r="H456" s="348"/>
      <c r="I456" s="1125"/>
      <c r="J456" s="348"/>
      <c r="K456" s="348"/>
      <c r="L456" s="1126"/>
      <c r="M456" s="348"/>
      <c r="N456" s="1127"/>
      <c r="O456" s="348"/>
      <c r="P456" s="1125"/>
      <c r="Q456" s="348"/>
      <c r="R456" s="1128"/>
      <c r="S456" s="348"/>
      <c r="T456" s="1129"/>
      <c r="U456" s="1129"/>
      <c r="V456" s="1139"/>
      <c r="W456" s="17"/>
      <c r="X456" s="17"/>
      <c r="Y456" s="17"/>
    </row>
    <row r="457">
      <c r="A457" s="17"/>
      <c r="B457" s="1124"/>
      <c r="C457" s="348"/>
      <c r="D457" s="348"/>
      <c r="E457" s="348"/>
      <c r="F457" s="348"/>
      <c r="G457" s="348"/>
      <c r="H457" s="348"/>
      <c r="I457" s="1125"/>
      <c r="J457" s="348"/>
      <c r="K457" s="348"/>
      <c r="L457" s="1126"/>
      <c r="M457" s="348"/>
      <c r="N457" s="1127"/>
      <c r="O457" s="348"/>
      <c r="P457" s="1125"/>
      <c r="Q457" s="348"/>
      <c r="R457" s="1128"/>
      <c r="S457" s="348"/>
      <c r="T457" s="1129"/>
      <c r="U457" s="1129"/>
      <c r="V457" s="1139"/>
      <c r="W457" s="17"/>
      <c r="X457" s="17"/>
      <c r="Y457" s="17"/>
    </row>
    <row r="458">
      <c r="A458" s="17"/>
      <c r="B458" s="1124"/>
      <c r="C458" s="348"/>
      <c r="D458" s="348"/>
      <c r="E458" s="348"/>
      <c r="F458" s="348"/>
      <c r="G458" s="348"/>
      <c r="H458" s="348"/>
      <c r="I458" s="1125"/>
      <c r="J458" s="348"/>
      <c r="K458" s="348"/>
      <c r="L458" s="1126"/>
      <c r="M458" s="348"/>
      <c r="N458" s="1127"/>
      <c r="O458" s="348"/>
      <c r="P458" s="1125"/>
      <c r="Q458" s="348"/>
      <c r="R458" s="1128"/>
      <c r="S458" s="348"/>
      <c r="T458" s="1129"/>
      <c r="U458" s="1129"/>
      <c r="V458" s="1139"/>
      <c r="W458" s="17"/>
      <c r="X458" s="17"/>
      <c r="Y458" s="17"/>
    </row>
    <row r="459">
      <c r="A459" s="17"/>
      <c r="B459" s="1124"/>
      <c r="C459" s="348"/>
      <c r="D459" s="348"/>
      <c r="E459" s="348"/>
      <c r="F459" s="348"/>
      <c r="G459" s="348"/>
      <c r="H459" s="348"/>
      <c r="I459" s="1125"/>
      <c r="J459" s="348"/>
      <c r="K459" s="348"/>
      <c r="L459" s="1126"/>
      <c r="M459" s="348"/>
      <c r="N459" s="1127"/>
      <c r="O459" s="348"/>
      <c r="P459" s="1125"/>
      <c r="Q459" s="348"/>
      <c r="R459" s="1128"/>
      <c r="S459" s="348"/>
      <c r="T459" s="1129"/>
      <c r="U459" s="1129"/>
      <c r="V459" s="1139"/>
      <c r="W459" s="17"/>
      <c r="X459" s="17"/>
      <c r="Y459" s="17"/>
    </row>
    <row r="460">
      <c r="A460" s="17"/>
      <c r="B460" s="1124"/>
      <c r="C460" s="348"/>
      <c r="D460" s="348"/>
      <c r="E460" s="348"/>
      <c r="F460" s="348"/>
      <c r="G460" s="348"/>
      <c r="H460" s="348"/>
      <c r="I460" s="1125"/>
      <c r="J460" s="348"/>
      <c r="K460" s="348"/>
      <c r="L460" s="1126"/>
      <c r="M460" s="348"/>
      <c r="N460" s="1127"/>
      <c r="O460" s="348"/>
      <c r="P460" s="1125"/>
      <c r="Q460" s="348"/>
      <c r="R460" s="1128"/>
      <c r="S460" s="348"/>
      <c r="T460" s="1129"/>
      <c r="U460" s="1129"/>
      <c r="V460" s="1139"/>
      <c r="W460" s="17"/>
      <c r="X460" s="17"/>
      <c r="Y460" s="17"/>
    </row>
    <row r="461">
      <c r="A461" s="17"/>
      <c r="B461" s="1124"/>
      <c r="C461" s="348"/>
      <c r="D461" s="348"/>
      <c r="E461" s="348"/>
      <c r="F461" s="348"/>
      <c r="G461" s="348"/>
      <c r="H461" s="348"/>
      <c r="I461" s="1125"/>
      <c r="J461" s="348"/>
      <c r="K461" s="348"/>
      <c r="L461" s="1126"/>
      <c r="M461" s="348"/>
      <c r="N461" s="1127"/>
      <c r="O461" s="348"/>
      <c r="P461" s="1125"/>
      <c r="Q461" s="348"/>
      <c r="R461" s="1128"/>
      <c r="S461" s="348"/>
      <c r="T461" s="1129"/>
      <c r="U461" s="1129"/>
      <c r="V461" s="1139"/>
      <c r="W461" s="17"/>
      <c r="X461" s="17"/>
      <c r="Y461" s="17"/>
    </row>
    <row r="462">
      <c r="A462" s="17"/>
      <c r="B462" s="1124"/>
      <c r="C462" s="348"/>
      <c r="D462" s="348"/>
      <c r="E462" s="348"/>
      <c r="F462" s="348"/>
      <c r="G462" s="348"/>
      <c r="H462" s="348"/>
      <c r="I462" s="1125"/>
      <c r="J462" s="348"/>
      <c r="K462" s="348"/>
      <c r="L462" s="1126"/>
      <c r="M462" s="348"/>
      <c r="N462" s="1127"/>
      <c r="O462" s="348"/>
      <c r="P462" s="1125"/>
      <c r="Q462" s="348"/>
      <c r="R462" s="1128"/>
      <c r="S462" s="348"/>
      <c r="T462" s="1129"/>
      <c r="U462" s="1129"/>
      <c r="V462" s="1139"/>
      <c r="W462" s="17"/>
      <c r="X462" s="17"/>
      <c r="Y462" s="17"/>
    </row>
    <row r="463">
      <c r="A463" s="17"/>
      <c r="B463" s="1124"/>
      <c r="C463" s="348"/>
      <c r="D463" s="348"/>
      <c r="E463" s="348"/>
      <c r="F463" s="348"/>
      <c r="G463" s="348"/>
      <c r="H463" s="348"/>
      <c r="I463" s="1125"/>
      <c r="J463" s="348"/>
      <c r="K463" s="348"/>
      <c r="L463" s="1126"/>
      <c r="M463" s="348"/>
      <c r="N463" s="1127"/>
      <c r="O463" s="348"/>
      <c r="P463" s="1125"/>
      <c r="Q463" s="348"/>
      <c r="R463" s="1128"/>
      <c r="S463" s="348"/>
      <c r="T463" s="1129"/>
      <c r="U463" s="1129"/>
      <c r="V463" s="1139"/>
      <c r="W463" s="17"/>
      <c r="X463" s="17"/>
      <c r="Y463" s="17"/>
    </row>
    <row r="464">
      <c r="A464" s="17"/>
      <c r="B464" s="1124"/>
      <c r="C464" s="348"/>
      <c r="D464" s="348"/>
      <c r="E464" s="348"/>
      <c r="F464" s="348"/>
      <c r="G464" s="348"/>
      <c r="H464" s="348"/>
      <c r="I464" s="1125"/>
      <c r="J464" s="348"/>
      <c r="K464" s="348"/>
      <c r="L464" s="1126"/>
      <c r="M464" s="348"/>
      <c r="N464" s="1127"/>
      <c r="O464" s="348"/>
      <c r="P464" s="1125"/>
      <c r="Q464" s="348"/>
      <c r="R464" s="1128"/>
      <c r="S464" s="348"/>
      <c r="T464" s="1129"/>
      <c r="U464" s="1129"/>
      <c r="V464" s="1139"/>
      <c r="W464" s="17"/>
      <c r="X464" s="17"/>
      <c r="Y464" s="17"/>
    </row>
    <row r="465">
      <c r="A465" s="17"/>
      <c r="B465" s="1124"/>
      <c r="C465" s="348"/>
      <c r="D465" s="348"/>
      <c r="E465" s="348"/>
      <c r="F465" s="348"/>
      <c r="G465" s="348"/>
      <c r="H465" s="348"/>
      <c r="I465" s="1125"/>
      <c r="J465" s="348"/>
      <c r="K465" s="348"/>
      <c r="L465" s="1126"/>
      <c r="M465" s="348"/>
      <c r="N465" s="1127"/>
      <c r="O465" s="348"/>
      <c r="P465" s="1125"/>
      <c r="Q465" s="348"/>
      <c r="R465" s="1128"/>
      <c r="S465" s="348"/>
      <c r="T465" s="1129"/>
      <c r="U465" s="1129"/>
      <c r="V465" s="1139"/>
      <c r="W465" s="17"/>
      <c r="X465" s="17"/>
      <c r="Y465" s="17"/>
    </row>
    <row r="466">
      <c r="A466" s="17"/>
      <c r="B466" s="1124"/>
      <c r="C466" s="348"/>
      <c r="D466" s="348"/>
      <c r="E466" s="348"/>
      <c r="F466" s="348"/>
      <c r="G466" s="348"/>
      <c r="H466" s="348"/>
      <c r="I466" s="1125"/>
      <c r="J466" s="348"/>
      <c r="K466" s="348"/>
      <c r="L466" s="1126"/>
      <c r="M466" s="348"/>
      <c r="N466" s="1127"/>
      <c r="O466" s="348"/>
      <c r="P466" s="1125"/>
      <c r="Q466" s="348"/>
      <c r="R466" s="1128"/>
      <c r="S466" s="348"/>
      <c r="T466" s="1129"/>
      <c r="U466" s="1129"/>
      <c r="V466" s="1139"/>
      <c r="W466" s="17"/>
      <c r="X466" s="17"/>
      <c r="Y466" s="17"/>
    </row>
    <row r="467">
      <c r="A467" s="17"/>
      <c r="B467" s="1124"/>
      <c r="C467" s="348"/>
      <c r="D467" s="348"/>
      <c r="E467" s="348"/>
      <c r="F467" s="348"/>
      <c r="G467" s="348"/>
      <c r="H467" s="348"/>
      <c r="I467" s="1125"/>
      <c r="J467" s="348"/>
      <c r="K467" s="348"/>
      <c r="L467" s="1126"/>
      <c r="M467" s="348"/>
      <c r="N467" s="1127"/>
      <c r="O467" s="348"/>
      <c r="P467" s="1125"/>
      <c r="Q467" s="348"/>
      <c r="R467" s="1128"/>
      <c r="S467" s="348"/>
      <c r="T467" s="1129"/>
      <c r="U467" s="1129"/>
      <c r="V467" s="1139"/>
      <c r="W467" s="17"/>
      <c r="X467" s="17"/>
      <c r="Y467" s="17"/>
    </row>
    <row r="468">
      <c r="A468" s="17"/>
      <c r="B468" s="1124"/>
      <c r="C468" s="348"/>
      <c r="D468" s="348"/>
      <c r="E468" s="348"/>
      <c r="F468" s="348"/>
      <c r="G468" s="348"/>
      <c r="H468" s="348"/>
      <c r="I468" s="1125"/>
      <c r="J468" s="348"/>
      <c r="K468" s="348"/>
      <c r="L468" s="1126"/>
      <c r="M468" s="348"/>
      <c r="N468" s="1127"/>
      <c r="O468" s="348"/>
      <c r="P468" s="1125"/>
      <c r="Q468" s="348"/>
      <c r="R468" s="1128"/>
      <c r="S468" s="348"/>
      <c r="T468" s="1129"/>
      <c r="U468" s="1129"/>
      <c r="V468" s="1139"/>
      <c r="W468" s="17"/>
      <c r="X468" s="17"/>
      <c r="Y468" s="17"/>
    </row>
    <row r="469">
      <c r="A469" s="17"/>
      <c r="B469" s="1124"/>
      <c r="C469" s="348"/>
      <c r="D469" s="348"/>
      <c r="E469" s="348"/>
      <c r="F469" s="348"/>
      <c r="G469" s="348"/>
      <c r="H469" s="348"/>
      <c r="I469" s="1125"/>
      <c r="J469" s="348"/>
      <c r="K469" s="348"/>
      <c r="L469" s="1126"/>
      <c r="M469" s="348"/>
      <c r="N469" s="1127"/>
      <c r="O469" s="348"/>
      <c r="P469" s="1125"/>
      <c r="Q469" s="348"/>
      <c r="R469" s="1128"/>
      <c r="S469" s="348"/>
      <c r="T469" s="1129"/>
      <c r="U469" s="1129"/>
      <c r="V469" s="1139"/>
      <c r="W469" s="17"/>
      <c r="X469" s="17"/>
      <c r="Y469" s="17"/>
    </row>
    <row r="470">
      <c r="A470" s="17"/>
      <c r="B470" s="1124"/>
      <c r="C470" s="348"/>
      <c r="D470" s="348"/>
      <c r="E470" s="348"/>
      <c r="F470" s="348"/>
      <c r="G470" s="348"/>
      <c r="H470" s="348"/>
      <c r="I470" s="1125"/>
      <c r="J470" s="348"/>
      <c r="K470" s="348"/>
      <c r="L470" s="1126"/>
      <c r="M470" s="348"/>
      <c r="N470" s="1127"/>
      <c r="O470" s="348"/>
      <c r="P470" s="1125"/>
      <c r="Q470" s="348"/>
      <c r="R470" s="1128"/>
      <c r="S470" s="348"/>
      <c r="T470" s="1129"/>
      <c r="U470" s="1129"/>
      <c r="V470" s="1139"/>
      <c r="W470" s="17"/>
      <c r="X470" s="17"/>
      <c r="Y470" s="17"/>
    </row>
    <row r="471">
      <c r="A471" s="17"/>
      <c r="B471" s="1124"/>
      <c r="C471" s="348"/>
      <c r="D471" s="348"/>
      <c r="E471" s="348"/>
      <c r="F471" s="348"/>
      <c r="G471" s="348"/>
      <c r="H471" s="348"/>
      <c r="I471" s="1125"/>
      <c r="J471" s="348"/>
      <c r="K471" s="348"/>
      <c r="L471" s="1126"/>
      <c r="M471" s="348"/>
      <c r="N471" s="1127"/>
      <c r="O471" s="348"/>
      <c r="P471" s="1125"/>
      <c r="Q471" s="348"/>
      <c r="R471" s="1128"/>
      <c r="S471" s="348"/>
      <c r="T471" s="1129"/>
      <c r="U471" s="1129"/>
      <c r="V471" s="1139"/>
      <c r="W471" s="17"/>
      <c r="X471" s="17"/>
      <c r="Y471" s="17"/>
    </row>
    <row r="472">
      <c r="A472" s="17"/>
      <c r="B472" s="1124"/>
      <c r="C472" s="348"/>
      <c r="D472" s="348"/>
      <c r="E472" s="348"/>
      <c r="F472" s="348"/>
      <c r="G472" s="348"/>
      <c r="H472" s="348"/>
      <c r="I472" s="1125"/>
      <c r="J472" s="348"/>
      <c r="K472" s="348"/>
      <c r="L472" s="1126"/>
      <c r="M472" s="348"/>
      <c r="N472" s="1127"/>
      <c r="O472" s="348"/>
      <c r="P472" s="1125"/>
      <c r="Q472" s="348"/>
      <c r="R472" s="1128"/>
      <c r="S472" s="348"/>
      <c r="T472" s="1129"/>
      <c r="U472" s="1129"/>
      <c r="V472" s="1139"/>
      <c r="W472" s="17"/>
      <c r="X472" s="17"/>
      <c r="Y472" s="17"/>
    </row>
    <row r="473">
      <c r="A473" s="17"/>
      <c r="B473" s="1124"/>
      <c r="C473" s="348"/>
      <c r="D473" s="348"/>
      <c r="E473" s="348"/>
      <c r="F473" s="348"/>
      <c r="G473" s="348"/>
      <c r="H473" s="348"/>
      <c r="I473" s="1125"/>
      <c r="J473" s="348"/>
      <c r="K473" s="348"/>
      <c r="L473" s="1126"/>
      <c r="M473" s="348"/>
      <c r="N473" s="1127"/>
      <c r="O473" s="348"/>
      <c r="P473" s="1125"/>
      <c r="Q473" s="348"/>
      <c r="R473" s="1128"/>
      <c r="S473" s="348"/>
      <c r="T473" s="1129"/>
      <c r="U473" s="1129"/>
      <c r="V473" s="1139"/>
      <c r="W473" s="17"/>
      <c r="X473" s="17"/>
      <c r="Y473" s="17"/>
    </row>
    <row r="474">
      <c r="A474" s="17"/>
      <c r="B474" s="1124"/>
      <c r="C474" s="348"/>
      <c r="D474" s="348"/>
      <c r="E474" s="348"/>
      <c r="F474" s="348"/>
      <c r="G474" s="348"/>
      <c r="H474" s="348"/>
      <c r="I474" s="1125"/>
      <c r="J474" s="348"/>
      <c r="K474" s="348"/>
      <c r="L474" s="1126"/>
      <c r="M474" s="348"/>
      <c r="N474" s="1127"/>
      <c r="O474" s="348"/>
      <c r="P474" s="1125"/>
      <c r="Q474" s="348"/>
      <c r="R474" s="1128"/>
      <c r="S474" s="348"/>
      <c r="T474" s="1129"/>
      <c r="U474" s="1129"/>
      <c r="V474" s="1139"/>
      <c r="W474" s="17"/>
      <c r="X474" s="17"/>
      <c r="Y474" s="17"/>
    </row>
    <row r="475">
      <c r="A475" s="17"/>
      <c r="B475" s="1124"/>
      <c r="C475" s="348"/>
      <c r="D475" s="348"/>
      <c r="E475" s="348"/>
      <c r="F475" s="348"/>
      <c r="G475" s="348"/>
      <c r="H475" s="348"/>
      <c r="I475" s="1125"/>
      <c r="J475" s="348"/>
      <c r="K475" s="348"/>
      <c r="L475" s="1126"/>
      <c r="M475" s="348"/>
      <c r="N475" s="1127"/>
      <c r="O475" s="348"/>
      <c r="P475" s="1125"/>
      <c r="Q475" s="348"/>
      <c r="R475" s="1128"/>
      <c r="S475" s="348"/>
      <c r="T475" s="1129"/>
      <c r="U475" s="1129"/>
      <c r="V475" s="1139"/>
      <c r="W475" s="17"/>
      <c r="X475" s="17"/>
      <c r="Y475" s="17"/>
    </row>
    <row r="476">
      <c r="A476" s="17"/>
      <c r="B476" s="1124"/>
      <c r="C476" s="348"/>
      <c r="D476" s="348"/>
      <c r="E476" s="348"/>
      <c r="F476" s="348"/>
      <c r="G476" s="348"/>
      <c r="H476" s="348"/>
      <c r="I476" s="1125"/>
      <c r="J476" s="348"/>
      <c r="K476" s="348"/>
      <c r="L476" s="1126"/>
      <c r="M476" s="348"/>
      <c r="N476" s="1127"/>
      <c r="O476" s="348"/>
      <c r="P476" s="1125"/>
      <c r="Q476" s="348"/>
      <c r="R476" s="1128"/>
      <c r="S476" s="348"/>
      <c r="T476" s="1129"/>
      <c r="U476" s="1129"/>
      <c r="V476" s="1139"/>
      <c r="W476" s="17"/>
      <c r="X476" s="17"/>
      <c r="Y476" s="17"/>
    </row>
    <row r="477">
      <c r="A477" s="17"/>
      <c r="B477" s="1124"/>
      <c r="C477" s="348"/>
      <c r="D477" s="348"/>
      <c r="E477" s="348"/>
      <c r="F477" s="348"/>
      <c r="G477" s="348"/>
      <c r="H477" s="348"/>
      <c r="I477" s="1125"/>
      <c r="J477" s="348"/>
      <c r="K477" s="348"/>
      <c r="L477" s="1126"/>
      <c r="M477" s="348"/>
      <c r="N477" s="1127"/>
      <c r="O477" s="348"/>
      <c r="P477" s="1125"/>
      <c r="Q477" s="348"/>
      <c r="R477" s="1128"/>
      <c r="S477" s="348"/>
      <c r="T477" s="1129"/>
      <c r="U477" s="1129"/>
      <c r="V477" s="1139"/>
      <c r="W477" s="17"/>
      <c r="X477" s="17"/>
      <c r="Y477" s="17"/>
    </row>
    <row r="478">
      <c r="A478" s="17"/>
      <c r="B478" s="1124"/>
      <c r="C478" s="348"/>
      <c r="D478" s="348"/>
      <c r="E478" s="348"/>
      <c r="F478" s="348"/>
      <c r="G478" s="348"/>
      <c r="H478" s="348"/>
      <c r="I478" s="1125"/>
      <c r="J478" s="348"/>
      <c r="K478" s="348"/>
      <c r="L478" s="1126"/>
      <c r="M478" s="348"/>
      <c r="N478" s="1127"/>
      <c r="O478" s="348"/>
      <c r="P478" s="1125"/>
      <c r="Q478" s="348"/>
      <c r="R478" s="1128"/>
      <c r="S478" s="348"/>
      <c r="T478" s="1129"/>
      <c r="U478" s="1129"/>
      <c r="V478" s="1139"/>
      <c r="W478" s="17"/>
      <c r="X478" s="17"/>
      <c r="Y478" s="17"/>
    </row>
    <row r="479">
      <c r="A479" s="17"/>
      <c r="B479" s="1124"/>
      <c r="C479" s="348"/>
      <c r="D479" s="348"/>
      <c r="E479" s="348"/>
      <c r="F479" s="348"/>
      <c r="G479" s="348"/>
      <c r="H479" s="348"/>
      <c r="I479" s="1125"/>
      <c r="J479" s="348"/>
      <c r="K479" s="348"/>
      <c r="L479" s="1126"/>
      <c r="M479" s="348"/>
      <c r="N479" s="1127"/>
      <c r="O479" s="348"/>
      <c r="P479" s="1125"/>
      <c r="Q479" s="348"/>
      <c r="R479" s="1128"/>
      <c r="S479" s="348"/>
      <c r="T479" s="1129"/>
      <c r="U479" s="1129"/>
      <c r="V479" s="1139"/>
      <c r="W479" s="17"/>
      <c r="X479" s="17"/>
      <c r="Y479" s="17"/>
    </row>
    <row r="480">
      <c r="A480" s="17"/>
      <c r="B480" s="1124"/>
      <c r="C480" s="348"/>
      <c r="D480" s="348"/>
      <c r="E480" s="348"/>
      <c r="F480" s="348"/>
      <c r="G480" s="348"/>
      <c r="H480" s="348"/>
      <c r="I480" s="1125"/>
      <c r="J480" s="348"/>
      <c r="K480" s="348"/>
      <c r="L480" s="1126"/>
      <c r="M480" s="348"/>
      <c r="N480" s="1127"/>
      <c r="O480" s="348"/>
      <c r="P480" s="1125"/>
      <c r="Q480" s="348"/>
      <c r="R480" s="1128"/>
      <c r="S480" s="348"/>
      <c r="T480" s="1129"/>
      <c r="U480" s="1129"/>
      <c r="V480" s="1139"/>
      <c r="W480" s="17"/>
      <c r="X480" s="17"/>
      <c r="Y480" s="17"/>
    </row>
    <row r="481">
      <c r="A481" s="17"/>
      <c r="B481" s="1124"/>
      <c r="C481" s="348"/>
      <c r="D481" s="348"/>
      <c r="E481" s="348"/>
      <c r="F481" s="348"/>
      <c r="G481" s="348"/>
      <c r="H481" s="348"/>
      <c r="I481" s="1125"/>
      <c r="J481" s="348"/>
      <c r="K481" s="348"/>
      <c r="L481" s="1126"/>
      <c r="M481" s="348"/>
      <c r="N481" s="1127"/>
      <c r="O481" s="348"/>
      <c r="P481" s="1125"/>
      <c r="Q481" s="348"/>
      <c r="R481" s="1128"/>
      <c r="S481" s="348"/>
      <c r="T481" s="1129"/>
      <c r="U481" s="1129"/>
      <c r="V481" s="1139"/>
      <c r="W481" s="17"/>
      <c r="X481" s="17"/>
      <c r="Y481" s="17"/>
    </row>
    <row r="482">
      <c r="A482" s="17"/>
      <c r="B482" s="1124"/>
      <c r="C482" s="348"/>
      <c r="D482" s="348"/>
      <c r="E482" s="348"/>
      <c r="F482" s="348"/>
      <c r="G482" s="348"/>
      <c r="H482" s="348"/>
      <c r="I482" s="1125"/>
      <c r="J482" s="348"/>
      <c r="K482" s="348"/>
      <c r="L482" s="1126"/>
      <c r="M482" s="348"/>
      <c r="N482" s="1127"/>
      <c r="O482" s="348"/>
      <c r="P482" s="1125"/>
      <c r="Q482" s="348"/>
      <c r="R482" s="1128"/>
      <c r="S482" s="348"/>
      <c r="T482" s="1129"/>
      <c r="U482" s="1129"/>
      <c r="V482" s="1139"/>
      <c r="W482" s="17"/>
      <c r="X482" s="17"/>
      <c r="Y482" s="17"/>
    </row>
    <row r="483">
      <c r="A483" s="17"/>
      <c r="B483" s="1124"/>
      <c r="C483" s="348"/>
      <c r="D483" s="348"/>
      <c r="E483" s="348"/>
      <c r="F483" s="348"/>
      <c r="G483" s="348"/>
      <c r="H483" s="348"/>
      <c r="I483" s="1125"/>
      <c r="J483" s="348"/>
      <c r="K483" s="348"/>
      <c r="L483" s="1126"/>
      <c r="M483" s="348"/>
      <c r="N483" s="1127"/>
      <c r="O483" s="348"/>
      <c r="P483" s="1125"/>
      <c r="Q483" s="348"/>
      <c r="R483" s="1128"/>
      <c r="S483" s="348"/>
      <c r="T483" s="1129"/>
      <c r="U483" s="1129"/>
      <c r="V483" s="1139"/>
      <c r="W483" s="17"/>
      <c r="X483" s="17"/>
      <c r="Y483" s="17"/>
    </row>
    <row r="484">
      <c r="A484" s="17"/>
      <c r="B484" s="1124"/>
      <c r="C484" s="348"/>
      <c r="D484" s="348"/>
      <c r="E484" s="348"/>
      <c r="F484" s="348"/>
      <c r="G484" s="348"/>
      <c r="H484" s="348"/>
      <c r="I484" s="1125"/>
      <c r="J484" s="348"/>
      <c r="K484" s="348"/>
      <c r="L484" s="1126"/>
      <c r="M484" s="348"/>
      <c r="N484" s="1127"/>
      <c r="O484" s="348"/>
      <c r="P484" s="1125"/>
      <c r="Q484" s="348"/>
      <c r="R484" s="1128"/>
      <c r="S484" s="348"/>
      <c r="T484" s="1129"/>
      <c r="U484" s="1129"/>
      <c r="V484" s="1139"/>
      <c r="W484" s="17"/>
      <c r="X484" s="17"/>
      <c r="Y484" s="17"/>
    </row>
    <row r="485">
      <c r="A485" s="17"/>
      <c r="B485" s="1124"/>
      <c r="C485" s="348"/>
      <c r="D485" s="348"/>
      <c r="E485" s="348"/>
      <c r="F485" s="348"/>
      <c r="G485" s="348"/>
      <c r="H485" s="348"/>
      <c r="I485" s="1125"/>
      <c r="J485" s="348"/>
      <c r="K485" s="348"/>
      <c r="L485" s="1126"/>
      <c r="M485" s="348"/>
      <c r="N485" s="1127"/>
      <c r="O485" s="348"/>
      <c r="P485" s="1125"/>
      <c r="Q485" s="348"/>
      <c r="R485" s="1128"/>
      <c r="S485" s="348"/>
      <c r="T485" s="1129"/>
      <c r="U485" s="1129"/>
      <c r="V485" s="1139"/>
      <c r="W485" s="17"/>
      <c r="X485" s="17"/>
      <c r="Y485" s="17"/>
    </row>
    <row r="486">
      <c r="A486" s="17"/>
      <c r="B486" s="1124"/>
      <c r="C486" s="348"/>
      <c r="D486" s="348"/>
      <c r="E486" s="348"/>
      <c r="F486" s="348"/>
      <c r="G486" s="348"/>
      <c r="H486" s="348"/>
      <c r="I486" s="1125"/>
      <c r="J486" s="348"/>
      <c r="K486" s="348"/>
      <c r="L486" s="1126"/>
      <c r="M486" s="348"/>
      <c r="N486" s="1127"/>
      <c r="O486" s="348"/>
      <c r="P486" s="1125"/>
      <c r="Q486" s="348"/>
      <c r="R486" s="1128"/>
      <c r="S486" s="348"/>
      <c r="T486" s="1129"/>
      <c r="U486" s="1129"/>
      <c r="V486" s="1139"/>
      <c r="W486" s="17"/>
      <c r="X486" s="17"/>
      <c r="Y486" s="17"/>
    </row>
    <row r="487">
      <c r="A487" s="17"/>
      <c r="B487" s="1124"/>
      <c r="C487" s="348"/>
      <c r="D487" s="348"/>
      <c r="E487" s="348"/>
      <c r="F487" s="348"/>
      <c r="G487" s="348"/>
      <c r="H487" s="348"/>
      <c r="I487" s="1125"/>
      <c r="J487" s="348"/>
      <c r="K487" s="348"/>
      <c r="L487" s="1126"/>
      <c r="M487" s="348"/>
      <c r="N487" s="1127"/>
      <c r="O487" s="348"/>
      <c r="P487" s="1125"/>
      <c r="Q487" s="348"/>
      <c r="R487" s="1128"/>
      <c r="S487" s="348"/>
      <c r="T487" s="1129"/>
      <c r="U487" s="1129"/>
      <c r="V487" s="1139"/>
      <c r="W487" s="17"/>
      <c r="X487" s="17"/>
      <c r="Y487" s="17"/>
    </row>
    <row r="488">
      <c r="A488" s="17"/>
      <c r="B488" s="1124"/>
      <c r="C488" s="348"/>
      <c r="D488" s="348"/>
      <c r="E488" s="348"/>
      <c r="F488" s="348"/>
      <c r="G488" s="348"/>
      <c r="H488" s="348"/>
      <c r="I488" s="1125"/>
      <c r="J488" s="348"/>
      <c r="K488" s="348"/>
      <c r="L488" s="1126"/>
      <c r="M488" s="348"/>
      <c r="N488" s="1127"/>
      <c r="O488" s="348"/>
      <c r="P488" s="1125"/>
      <c r="Q488" s="348"/>
      <c r="R488" s="1128"/>
      <c r="S488" s="348"/>
      <c r="T488" s="1129"/>
      <c r="U488" s="1129"/>
      <c r="V488" s="1139"/>
      <c r="W488" s="17"/>
      <c r="X488" s="17"/>
      <c r="Y488" s="17"/>
    </row>
    <row r="489">
      <c r="A489" s="17"/>
      <c r="B489" s="1124"/>
      <c r="C489" s="348"/>
      <c r="D489" s="348"/>
      <c r="E489" s="348"/>
      <c r="F489" s="348"/>
      <c r="G489" s="348"/>
      <c r="H489" s="348"/>
      <c r="I489" s="1125"/>
      <c r="J489" s="348"/>
      <c r="K489" s="348"/>
      <c r="L489" s="1126"/>
      <c r="M489" s="348"/>
      <c r="N489" s="1127"/>
      <c r="O489" s="348"/>
      <c r="P489" s="1125"/>
      <c r="Q489" s="348"/>
      <c r="R489" s="1128"/>
      <c r="S489" s="348"/>
      <c r="T489" s="1129"/>
      <c r="U489" s="1129"/>
      <c r="V489" s="1139"/>
      <c r="W489" s="17"/>
      <c r="X489" s="17"/>
      <c r="Y489" s="17"/>
    </row>
    <row r="490">
      <c r="A490" s="17"/>
      <c r="B490" s="1124"/>
      <c r="C490" s="348"/>
      <c r="D490" s="348"/>
      <c r="E490" s="348"/>
      <c r="F490" s="348"/>
      <c r="G490" s="348"/>
      <c r="H490" s="348"/>
      <c r="I490" s="1125"/>
      <c r="J490" s="348"/>
      <c r="K490" s="348"/>
      <c r="L490" s="1126"/>
      <c r="M490" s="348"/>
      <c r="N490" s="1127"/>
      <c r="O490" s="348"/>
      <c r="P490" s="1125"/>
      <c r="Q490" s="348"/>
      <c r="R490" s="1128"/>
      <c r="S490" s="348"/>
      <c r="T490" s="1129"/>
      <c r="U490" s="1129"/>
      <c r="V490" s="1139"/>
      <c r="W490" s="17"/>
      <c r="X490" s="17"/>
      <c r="Y490" s="17"/>
    </row>
    <row r="491">
      <c r="A491" s="17"/>
      <c r="B491" s="1124"/>
      <c r="C491" s="348"/>
      <c r="D491" s="348"/>
      <c r="E491" s="348"/>
      <c r="F491" s="348"/>
      <c r="G491" s="348"/>
      <c r="H491" s="348"/>
      <c r="I491" s="1125"/>
      <c r="J491" s="348"/>
      <c r="K491" s="348"/>
      <c r="L491" s="1126"/>
      <c r="M491" s="348"/>
      <c r="N491" s="1127"/>
      <c r="O491" s="348"/>
      <c r="P491" s="1125"/>
      <c r="Q491" s="348"/>
      <c r="R491" s="1128"/>
      <c r="S491" s="348"/>
      <c r="T491" s="1129"/>
      <c r="U491" s="1129"/>
      <c r="V491" s="1139"/>
      <c r="W491" s="17"/>
      <c r="X491" s="17"/>
      <c r="Y491" s="17"/>
    </row>
    <row r="492">
      <c r="A492" s="17"/>
      <c r="B492" s="1124"/>
      <c r="C492" s="348"/>
      <c r="D492" s="348"/>
      <c r="E492" s="348"/>
      <c r="F492" s="348"/>
      <c r="G492" s="348"/>
      <c r="H492" s="348"/>
      <c r="I492" s="1125"/>
      <c r="J492" s="348"/>
      <c r="K492" s="348"/>
      <c r="L492" s="1126"/>
      <c r="M492" s="348"/>
      <c r="N492" s="1127"/>
      <c r="O492" s="348"/>
      <c r="P492" s="1125"/>
      <c r="Q492" s="348"/>
      <c r="R492" s="1128"/>
      <c r="S492" s="348"/>
      <c r="T492" s="1129"/>
      <c r="U492" s="1129"/>
      <c r="V492" s="1139"/>
      <c r="W492" s="17"/>
      <c r="X492" s="17"/>
      <c r="Y492" s="17"/>
    </row>
    <row r="493">
      <c r="A493" s="17"/>
      <c r="B493" s="1124"/>
      <c r="C493" s="348"/>
      <c r="D493" s="348"/>
      <c r="E493" s="348"/>
      <c r="F493" s="348"/>
      <c r="G493" s="348"/>
      <c r="H493" s="348"/>
      <c r="I493" s="1125"/>
      <c r="J493" s="348"/>
      <c r="K493" s="348"/>
      <c r="L493" s="1126"/>
      <c r="M493" s="348"/>
      <c r="N493" s="1127"/>
      <c r="O493" s="348"/>
      <c r="P493" s="1125"/>
      <c r="Q493" s="348"/>
      <c r="R493" s="1128"/>
      <c r="S493" s="348"/>
      <c r="T493" s="1129"/>
      <c r="U493" s="1129"/>
      <c r="V493" s="1139"/>
      <c r="W493" s="17"/>
      <c r="X493" s="17"/>
      <c r="Y493" s="17"/>
    </row>
    <row r="494">
      <c r="A494" s="17"/>
      <c r="B494" s="1124"/>
      <c r="C494" s="348"/>
      <c r="D494" s="348"/>
      <c r="E494" s="348"/>
      <c r="F494" s="348"/>
      <c r="G494" s="348"/>
      <c r="H494" s="348"/>
      <c r="I494" s="1125"/>
      <c r="J494" s="348"/>
      <c r="K494" s="348"/>
      <c r="L494" s="1126"/>
      <c r="M494" s="348"/>
      <c r="N494" s="1127"/>
      <c r="O494" s="348"/>
      <c r="P494" s="1125"/>
      <c r="Q494" s="348"/>
      <c r="R494" s="1128"/>
      <c r="S494" s="348"/>
      <c r="T494" s="1129"/>
      <c r="U494" s="1129"/>
      <c r="V494" s="1139"/>
      <c r="W494" s="17"/>
      <c r="X494" s="17"/>
      <c r="Y494" s="17"/>
    </row>
    <row r="495">
      <c r="A495" s="17"/>
      <c r="B495" s="1124"/>
      <c r="C495" s="348"/>
      <c r="D495" s="348"/>
      <c r="E495" s="348"/>
      <c r="F495" s="348"/>
      <c r="G495" s="348"/>
      <c r="H495" s="348"/>
      <c r="I495" s="1125"/>
      <c r="J495" s="348"/>
      <c r="K495" s="348"/>
      <c r="L495" s="1126"/>
      <c r="M495" s="348"/>
      <c r="N495" s="1127"/>
      <c r="O495" s="348"/>
      <c r="P495" s="1125"/>
      <c r="Q495" s="348"/>
      <c r="R495" s="1128"/>
      <c r="S495" s="348"/>
      <c r="T495" s="1129"/>
      <c r="U495" s="1129"/>
      <c r="V495" s="1139"/>
      <c r="W495" s="17"/>
      <c r="X495" s="17"/>
      <c r="Y495" s="17"/>
    </row>
    <row r="496">
      <c r="A496" s="17"/>
      <c r="B496" s="1124"/>
      <c r="C496" s="348"/>
      <c r="D496" s="348"/>
      <c r="E496" s="348"/>
      <c r="F496" s="348"/>
      <c r="G496" s="348"/>
      <c r="H496" s="348"/>
      <c r="I496" s="1125"/>
      <c r="J496" s="348"/>
      <c r="K496" s="348"/>
      <c r="L496" s="1126"/>
      <c r="M496" s="348"/>
      <c r="N496" s="1127"/>
      <c r="O496" s="348"/>
      <c r="P496" s="1125"/>
      <c r="Q496" s="348"/>
      <c r="R496" s="1128"/>
      <c r="S496" s="348"/>
      <c r="T496" s="1129"/>
      <c r="U496" s="1129"/>
      <c r="V496" s="1139"/>
      <c r="W496" s="17"/>
      <c r="X496" s="17"/>
      <c r="Y496" s="17"/>
    </row>
    <row r="497">
      <c r="A497" s="17"/>
      <c r="B497" s="1124"/>
      <c r="C497" s="348"/>
      <c r="D497" s="348"/>
      <c r="E497" s="348"/>
      <c r="F497" s="348"/>
      <c r="G497" s="348"/>
      <c r="H497" s="348"/>
      <c r="I497" s="1125"/>
      <c r="J497" s="348"/>
      <c r="K497" s="348"/>
      <c r="L497" s="1126"/>
      <c r="M497" s="348"/>
      <c r="N497" s="1127"/>
      <c r="O497" s="348"/>
      <c r="P497" s="1125"/>
      <c r="Q497" s="348"/>
      <c r="R497" s="1128"/>
      <c r="S497" s="348"/>
      <c r="T497" s="1129"/>
      <c r="U497" s="1129"/>
      <c r="V497" s="1139"/>
      <c r="W497" s="17"/>
      <c r="X497" s="17"/>
      <c r="Y497" s="17"/>
    </row>
    <row r="498">
      <c r="A498" s="17"/>
      <c r="B498" s="1124"/>
      <c r="C498" s="348"/>
      <c r="D498" s="348"/>
      <c r="E498" s="348"/>
      <c r="F498" s="348"/>
      <c r="G498" s="348"/>
      <c r="H498" s="348"/>
      <c r="I498" s="1125"/>
      <c r="J498" s="348"/>
      <c r="K498" s="348"/>
      <c r="L498" s="1126"/>
      <c r="M498" s="348"/>
      <c r="N498" s="1127"/>
      <c r="O498" s="348"/>
      <c r="P498" s="1125"/>
      <c r="Q498" s="348"/>
      <c r="R498" s="1128"/>
      <c r="S498" s="348"/>
      <c r="T498" s="1129"/>
      <c r="U498" s="1129"/>
      <c r="V498" s="1139"/>
      <c r="W498" s="17"/>
      <c r="X498" s="17"/>
      <c r="Y498" s="17"/>
    </row>
    <row r="499">
      <c r="A499" s="17"/>
      <c r="B499" s="1124"/>
      <c r="C499" s="348"/>
      <c r="D499" s="348"/>
      <c r="E499" s="348"/>
      <c r="F499" s="348"/>
      <c r="G499" s="348"/>
      <c r="H499" s="348"/>
      <c r="I499" s="1125"/>
      <c r="J499" s="348"/>
      <c r="K499" s="348"/>
      <c r="L499" s="1126"/>
      <c r="M499" s="348"/>
      <c r="N499" s="1127"/>
      <c r="O499" s="348"/>
      <c r="P499" s="1125"/>
      <c r="Q499" s="348"/>
      <c r="R499" s="1128"/>
      <c r="S499" s="348"/>
      <c r="T499" s="1129"/>
      <c r="U499" s="1129"/>
      <c r="V499" s="1139"/>
      <c r="W499" s="17"/>
      <c r="X499" s="17"/>
      <c r="Y499" s="17"/>
    </row>
    <row r="500">
      <c r="A500" s="17"/>
      <c r="B500" s="1124"/>
      <c r="C500" s="348"/>
      <c r="D500" s="348"/>
      <c r="E500" s="348"/>
      <c r="F500" s="348"/>
      <c r="G500" s="348"/>
      <c r="H500" s="348"/>
      <c r="I500" s="1125"/>
      <c r="J500" s="348"/>
      <c r="K500" s="348"/>
      <c r="L500" s="1126"/>
      <c r="M500" s="348"/>
      <c r="N500" s="1127"/>
      <c r="O500" s="348"/>
      <c r="P500" s="1125"/>
      <c r="Q500" s="348"/>
      <c r="R500" s="1128"/>
      <c r="S500" s="348"/>
      <c r="T500" s="1129"/>
      <c r="U500" s="1129"/>
      <c r="V500" s="1139"/>
      <c r="W500" s="17"/>
      <c r="X500" s="17"/>
      <c r="Y500" s="17"/>
    </row>
    <row r="501">
      <c r="A501" s="17"/>
      <c r="B501" s="1124"/>
      <c r="C501" s="348"/>
      <c r="D501" s="348"/>
      <c r="E501" s="348"/>
      <c r="F501" s="348"/>
      <c r="G501" s="348"/>
      <c r="H501" s="348"/>
      <c r="I501" s="1125"/>
      <c r="J501" s="348"/>
      <c r="K501" s="348"/>
      <c r="L501" s="1126"/>
      <c r="M501" s="348"/>
      <c r="N501" s="1127"/>
      <c r="O501" s="348"/>
      <c r="P501" s="1125"/>
      <c r="Q501" s="348"/>
      <c r="R501" s="1128"/>
      <c r="S501" s="348"/>
      <c r="T501" s="1129"/>
      <c r="U501" s="1129"/>
      <c r="V501" s="1139"/>
      <c r="W501" s="17"/>
      <c r="X501" s="17"/>
      <c r="Y501" s="17"/>
    </row>
    <row r="502">
      <c r="A502" s="17"/>
      <c r="B502" s="1124"/>
      <c r="C502" s="348"/>
      <c r="D502" s="348"/>
      <c r="E502" s="348"/>
      <c r="F502" s="348"/>
      <c r="G502" s="348"/>
      <c r="H502" s="348"/>
      <c r="I502" s="1125"/>
      <c r="J502" s="348"/>
      <c r="K502" s="348"/>
      <c r="L502" s="1126"/>
      <c r="M502" s="348"/>
      <c r="N502" s="1127"/>
      <c r="O502" s="348"/>
      <c r="P502" s="1125"/>
      <c r="Q502" s="348"/>
      <c r="R502" s="1128"/>
      <c r="S502" s="348"/>
      <c r="T502" s="1129"/>
      <c r="U502" s="1129"/>
      <c r="V502" s="1139"/>
      <c r="W502" s="17"/>
      <c r="X502" s="17"/>
      <c r="Y502" s="17"/>
    </row>
    <row r="503">
      <c r="A503" s="17"/>
      <c r="B503" s="1124"/>
      <c r="C503" s="348"/>
      <c r="D503" s="348"/>
      <c r="E503" s="348"/>
      <c r="F503" s="348"/>
      <c r="G503" s="348"/>
      <c r="H503" s="348"/>
      <c r="I503" s="1125"/>
      <c r="J503" s="348"/>
      <c r="K503" s="348"/>
      <c r="L503" s="1126"/>
      <c r="M503" s="348"/>
      <c r="N503" s="1127"/>
      <c r="O503" s="348"/>
      <c r="P503" s="1125"/>
      <c r="Q503" s="348"/>
      <c r="R503" s="1128"/>
      <c r="S503" s="348"/>
      <c r="T503" s="1129"/>
      <c r="U503" s="1129"/>
      <c r="V503" s="1139"/>
      <c r="W503" s="17"/>
      <c r="X503" s="17"/>
      <c r="Y503" s="17"/>
    </row>
    <row r="504">
      <c r="A504" s="17"/>
      <c r="B504" s="1124"/>
      <c r="C504" s="348"/>
      <c r="D504" s="348"/>
      <c r="E504" s="348"/>
      <c r="F504" s="348"/>
      <c r="G504" s="348"/>
      <c r="H504" s="348"/>
      <c r="I504" s="1125"/>
      <c r="J504" s="348"/>
      <c r="K504" s="348"/>
      <c r="L504" s="1126"/>
      <c r="M504" s="348"/>
      <c r="N504" s="1127"/>
      <c r="O504" s="348"/>
      <c r="P504" s="1125"/>
      <c r="Q504" s="348"/>
      <c r="R504" s="1128"/>
      <c r="S504" s="348"/>
      <c r="T504" s="1129"/>
      <c r="U504" s="1129"/>
      <c r="V504" s="1139"/>
      <c r="W504" s="17"/>
      <c r="X504" s="17"/>
      <c r="Y504" s="17"/>
    </row>
    <row r="505">
      <c r="A505" s="17"/>
      <c r="B505" s="1124"/>
      <c r="C505" s="348"/>
      <c r="D505" s="348"/>
      <c r="E505" s="348"/>
      <c r="F505" s="348"/>
      <c r="G505" s="348"/>
      <c r="H505" s="348"/>
      <c r="I505" s="1125"/>
      <c r="J505" s="348"/>
      <c r="K505" s="348"/>
      <c r="L505" s="1126"/>
      <c r="M505" s="348"/>
      <c r="N505" s="1127"/>
      <c r="O505" s="348"/>
      <c r="P505" s="1125"/>
      <c r="Q505" s="348"/>
      <c r="R505" s="1128"/>
      <c r="S505" s="348"/>
      <c r="T505" s="1129"/>
      <c r="U505" s="1129"/>
      <c r="V505" s="1139"/>
      <c r="W505" s="17"/>
      <c r="X505" s="17"/>
      <c r="Y505" s="17"/>
    </row>
    <row r="506">
      <c r="A506" s="17"/>
      <c r="B506" s="1124"/>
      <c r="C506" s="348"/>
      <c r="D506" s="348"/>
      <c r="E506" s="348"/>
      <c r="F506" s="348"/>
      <c r="G506" s="348"/>
      <c r="H506" s="348"/>
      <c r="I506" s="1125"/>
      <c r="J506" s="348"/>
      <c r="K506" s="348"/>
      <c r="L506" s="1126"/>
      <c r="M506" s="348"/>
      <c r="N506" s="1127"/>
      <c r="O506" s="348"/>
      <c r="P506" s="1125"/>
      <c r="Q506" s="348"/>
      <c r="R506" s="1128"/>
      <c r="S506" s="348"/>
      <c r="T506" s="1129"/>
      <c r="U506" s="1129"/>
      <c r="V506" s="1139"/>
      <c r="W506" s="17"/>
      <c r="X506" s="17"/>
      <c r="Y506" s="17"/>
    </row>
    <row r="507">
      <c r="A507" s="17"/>
      <c r="B507" s="1124"/>
      <c r="C507" s="348"/>
      <c r="D507" s="348"/>
      <c r="E507" s="348"/>
      <c r="F507" s="348"/>
      <c r="G507" s="348"/>
      <c r="H507" s="348"/>
      <c r="I507" s="1125"/>
      <c r="J507" s="348"/>
      <c r="K507" s="348"/>
      <c r="L507" s="1126"/>
      <c r="M507" s="348"/>
      <c r="N507" s="1127"/>
      <c r="O507" s="348"/>
      <c r="P507" s="1125"/>
      <c r="Q507" s="348"/>
      <c r="R507" s="1128"/>
      <c r="S507" s="348"/>
      <c r="T507" s="1129"/>
      <c r="U507" s="1129"/>
      <c r="V507" s="1139"/>
      <c r="W507" s="17"/>
      <c r="X507" s="17"/>
      <c r="Y507" s="17"/>
    </row>
    <row r="508">
      <c r="A508" s="17"/>
      <c r="B508" s="1124"/>
      <c r="C508" s="348"/>
      <c r="D508" s="348"/>
      <c r="E508" s="348"/>
      <c r="F508" s="348"/>
      <c r="G508" s="348"/>
      <c r="H508" s="348"/>
      <c r="I508" s="1125"/>
      <c r="J508" s="348"/>
      <c r="K508" s="348"/>
      <c r="L508" s="1126"/>
      <c r="M508" s="348"/>
      <c r="N508" s="1127"/>
      <c r="O508" s="348"/>
      <c r="P508" s="1125"/>
      <c r="Q508" s="348"/>
      <c r="R508" s="1128"/>
      <c r="S508" s="348"/>
      <c r="T508" s="1129"/>
      <c r="U508" s="1129"/>
      <c r="V508" s="1139"/>
      <c r="W508" s="17"/>
      <c r="X508" s="17"/>
      <c r="Y508" s="17"/>
    </row>
    <row r="509">
      <c r="A509" s="17"/>
      <c r="B509" s="1124"/>
      <c r="C509" s="348"/>
      <c r="D509" s="348"/>
      <c r="E509" s="348"/>
      <c r="F509" s="348"/>
      <c r="G509" s="348"/>
      <c r="H509" s="348"/>
      <c r="I509" s="1125"/>
      <c r="J509" s="348"/>
      <c r="K509" s="348"/>
      <c r="L509" s="1126"/>
      <c r="M509" s="348"/>
      <c r="N509" s="1127"/>
      <c r="O509" s="348"/>
      <c r="P509" s="1125"/>
      <c r="Q509" s="348"/>
      <c r="R509" s="1128"/>
      <c r="S509" s="348"/>
      <c r="T509" s="1129"/>
      <c r="U509" s="1129"/>
      <c r="V509" s="1139"/>
      <c r="W509" s="17"/>
      <c r="X509" s="17"/>
      <c r="Y509" s="17"/>
    </row>
    <row r="510">
      <c r="A510" s="17"/>
      <c r="B510" s="1124"/>
      <c r="C510" s="348"/>
      <c r="D510" s="348"/>
      <c r="E510" s="348"/>
      <c r="F510" s="348"/>
      <c r="G510" s="348"/>
      <c r="H510" s="348"/>
      <c r="I510" s="1125"/>
      <c r="J510" s="348"/>
      <c r="K510" s="348"/>
      <c r="L510" s="1126"/>
      <c r="M510" s="348"/>
      <c r="N510" s="1127"/>
      <c r="O510" s="348"/>
      <c r="P510" s="1125"/>
      <c r="Q510" s="348"/>
      <c r="R510" s="1128"/>
      <c r="S510" s="348"/>
      <c r="T510" s="1129"/>
      <c r="U510" s="1129"/>
      <c r="V510" s="1139"/>
      <c r="W510" s="17"/>
      <c r="X510" s="17"/>
      <c r="Y510" s="17"/>
    </row>
    <row r="511">
      <c r="A511" s="17"/>
      <c r="B511" s="1124"/>
      <c r="C511" s="348"/>
      <c r="D511" s="348"/>
      <c r="E511" s="348"/>
      <c r="F511" s="348"/>
      <c r="G511" s="348"/>
      <c r="H511" s="348"/>
      <c r="I511" s="1125"/>
      <c r="J511" s="348"/>
      <c r="K511" s="348"/>
      <c r="L511" s="1126"/>
      <c r="M511" s="348"/>
      <c r="N511" s="1127"/>
      <c r="O511" s="348"/>
      <c r="P511" s="1125"/>
      <c r="Q511" s="348"/>
      <c r="R511" s="1128"/>
      <c r="S511" s="348"/>
      <c r="T511" s="1129"/>
      <c r="U511" s="1129"/>
      <c r="V511" s="1139"/>
      <c r="W511" s="17"/>
      <c r="X511" s="17"/>
      <c r="Y511" s="17"/>
    </row>
    <row r="512">
      <c r="A512" s="17"/>
      <c r="B512" s="1124"/>
      <c r="C512" s="348"/>
      <c r="D512" s="348"/>
      <c r="E512" s="348"/>
      <c r="F512" s="348"/>
      <c r="G512" s="348"/>
      <c r="H512" s="348"/>
      <c r="I512" s="1125"/>
      <c r="J512" s="348"/>
      <c r="K512" s="348"/>
      <c r="L512" s="1126"/>
      <c r="M512" s="348"/>
      <c r="N512" s="1127"/>
      <c r="O512" s="348"/>
      <c r="P512" s="1125"/>
      <c r="Q512" s="348"/>
      <c r="R512" s="1128"/>
      <c r="S512" s="348"/>
      <c r="T512" s="1129"/>
      <c r="U512" s="1129"/>
      <c r="V512" s="1139"/>
      <c r="W512" s="17"/>
      <c r="X512" s="17"/>
      <c r="Y512" s="17"/>
    </row>
    <row r="513">
      <c r="A513" s="17"/>
      <c r="B513" s="1124"/>
      <c r="C513" s="348"/>
      <c r="D513" s="348"/>
      <c r="E513" s="348"/>
      <c r="F513" s="348"/>
      <c r="G513" s="348"/>
      <c r="H513" s="348"/>
      <c r="I513" s="1125"/>
      <c r="J513" s="348"/>
      <c r="K513" s="348"/>
      <c r="L513" s="1126"/>
      <c r="M513" s="348"/>
      <c r="N513" s="1127"/>
      <c r="O513" s="348"/>
      <c r="P513" s="1125"/>
      <c r="Q513" s="348"/>
      <c r="R513" s="1128"/>
      <c r="S513" s="348"/>
      <c r="T513" s="1129"/>
      <c r="U513" s="1129"/>
      <c r="V513" s="1139"/>
      <c r="W513" s="17"/>
      <c r="X513" s="17"/>
      <c r="Y513" s="17"/>
    </row>
    <row r="514">
      <c r="A514" s="17"/>
      <c r="B514" s="1124"/>
      <c r="C514" s="348"/>
      <c r="D514" s="348"/>
      <c r="E514" s="348"/>
      <c r="F514" s="348"/>
      <c r="G514" s="348"/>
      <c r="H514" s="348"/>
      <c r="I514" s="1125"/>
      <c r="J514" s="348"/>
      <c r="K514" s="348"/>
      <c r="L514" s="1126"/>
      <c r="M514" s="348"/>
      <c r="N514" s="1127"/>
      <c r="O514" s="348"/>
      <c r="P514" s="1125"/>
      <c r="Q514" s="348"/>
      <c r="R514" s="1128"/>
      <c r="S514" s="348"/>
      <c r="T514" s="1129"/>
      <c r="U514" s="1129"/>
      <c r="V514" s="1139"/>
      <c r="W514" s="17"/>
      <c r="X514" s="17"/>
      <c r="Y514" s="17"/>
    </row>
    <row r="515">
      <c r="A515" s="17"/>
      <c r="B515" s="1124"/>
      <c r="C515" s="348"/>
      <c r="D515" s="348"/>
      <c r="E515" s="348"/>
      <c r="F515" s="348"/>
      <c r="G515" s="348"/>
      <c r="H515" s="348"/>
      <c r="I515" s="1125"/>
      <c r="J515" s="348"/>
      <c r="K515" s="348"/>
      <c r="L515" s="1126"/>
      <c r="M515" s="348"/>
      <c r="N515" s="1127"/>
      <c r="O515" s="348"/>
      <c r="P515" s="1125"/>
      <c r="Q515" s="348"/>
      <c r="R515" s="1128"/>
      <c r="S515" s="348"/>
      <c r="T515" s="1129"/>
      <c r="U515" s="1129"/>
      <c r="V515" s="1139"/>
      <c r="W515" s="17"/>
      <c r="X515" s="17"/>
      <c r="Y515" s="17"/>
    </row>
    <row r="516">
      <c r="A516" s="17"/>
      <c r="B516" s="1124"/>
      <c r="C516" s="348"/>
      <c r="D516" s="348"/>
      <c r="E516" s="348"/>
      <c r="F516" s="348"/>
      <c r="G516" s="348"/>
      <c r="H516" s="348"/>
      <c r="I516" s="1125"/>
      <c r="J516" s="348"/>
      <c r="K516" s="348"/>
      <c r="L516" s="1126"/>
      <c r="M516" s="348"/>
      <c r="N516" s="1127"/>
      <c r="O516" s="348"/>
      <c r="P516" s="1125"/>
      <c r="Q516" s="348"/>
      <c r="R516" s="1128"/>
      <c r="S516" s="348"/>
      <c r="T516" s="1129"/>
      <c r="U516" s="1129"/>
      <c r="V516" s="1139"/>
      <c r="W516" s="17"/>
      <c r="X516" s="17"/>
      <c r="Y516" s="17"/>
    </row>
    <row r="517">
      <c r="A517" s="17"/>
      <c r="B517" s="1124"/>
      <c r="C517" s="348"/>
      <c r="D517" s="348"/>
      <c r="E517" s="348"/>
      <c r="F517" s="348"/>
      <c r="G517" s="348"/>
      <c r="H517" s="348"/>
      <c r="I517" s="1125"/>
      <c r="J517" s="348"/>
      <c r="K517" s="348"/>
      <c r="L517" s="1126"/>
      <c r="M517" s="348"/>
      <c r="N517" s="1127"/>
      <c r="O517" s="348"/>
      <c r="P517" s="1125"/>
      <c r="Q517" s="348"/>
      <c r="R517" s="1128"/>
      <c r="S517" s="348"/>
      <c r="T517" s="1129"/>
      <c r="U517" s="1129"/>
      <c r="V517" s="1139"/>
      <c r="W517" s="17"/>
      <c r="X517" s="17"/>
      <c r="Y517" s="17"/>
    </row>
    <row r="518">
      <c r="A518" s="17"/>
      <c r="B518" s="1124"/>
      <c r="C518" s="348"/>
      <c r="D518" s="348"/>
      <c r="E518" s="348"/>
      <c r="F518" s="348"/>
      <c r="G518" s="348"/>
      <c r="H518" s="348"/>
      <c r="I518" s="1125"/>
      <c r="J518" s="348"/>
      <c r="K518" s="348"/>
      <c r="L518" s="1126"/>
      <c r="M518" s="348"/>
      <c r="N518" s="1127"/>
      <c r="O518" s="348"/>
      <c r="P518" s="1125"/>
      <c r="Q518" s="348"/>
      <c r="R518" s="1128"/>
      <c r="S518" s="348"/>
      <c r="T518" s="1129"/>
      <c r="U518" s="1129"/>
      <c r="V518" s="1139"/>
      <c r="W518" s="17"/>
      <c r="X518" s="17"/>
      <c r="Y518" s="17"/>
    </row>
    <row r="519">
      <c r="A519" s="17"/>
      <c r="B519" s="1124"/>
      <c r="C519" s="348"/>
      <c r="D519" s="348"/>
      <c r="E519" s="348"/>
      <c r="F519" s="348"/>
      <c r="G519" s="348"/>
      <c r="H519" s="348"/>
      <c r="I519" s="1125"/>
      <c r="J519" s="348"/>
      <c r="K519" s="348"/>
      <c r="L519" s="1126"/>
      <c r="M519" s="348"/>
      <c r="N519" s="1127"/>
      <c r="O519" s="348"/>
      <c r="P519" s="1125"/>
      <c r="Q519" s="348"/>
      <c r="R519" s="1128"/>
      <c r="S519" s="348"/>
      <c r="T519" s="1129"/>
      <c r="U519" s="1129"/>
      <c r="V519" s="1139"/>
      <c r="W519" s="17"/>
      <c r="X519" s="17"/>
      <c r="Y519" s="17"/>
    </row>
    <row r="520">
      <c r="A520" s="17"/>
      <c r="B520" s="1124"/>
      <c r="C520" s="348"/>
      <c r="D520" s="348"/>
      <c r="E520" s="348"/>
      <c r="F520" s="348"/>
      <c r="G520" s="348"/>
      <c r="H520" s="348"/>
      <c r="I520" s="1125"/>
      <c r="J520" s="348"/>
      <c r="K520" s="348"/>
      <c r="L520" s="1126"/>
      <c r="M520" s="348"/>
      <c r="N520" s="1127"/>
      <c r="O520" s="348"/>
      <c r="P520" s="1125"/>
      <c r="Q520" s="348"/>
      <c r="R520" s="1128"/>
      <c r="S520" s="348"/>
      <c r="T520" s="1129"/>
      <c r="U520" s="1129"/>
      <c r="V520" s="1139"/>
      <c r="W520" s="17"/>
      <c r="X520" s="17"/>
      <c r="Y520" s="17"/>
    </row>
    <row r="521">
      <c r="A521" s="17"/>
      <c r="B521" s="1124"/>
      <c r="C521" s="348"/>
      <c r="D521" s="348"/>
      <c r="E521" s="348"/>
      <c r="F521" s="348"/>
      <c r="G521" s="348"/>
      <c r="H521" s="348"/>
      <c r="I521" s="1125"/>
      <c r="J521" s="348"/>
      <c r="K521" s="348"/>
      <c r="L521" s="1126"/>
      <c r="M521" s="348"/>
      <c r="N521" s="1127"/>
      <c r="O521" s="348"/>
      <c r="P521" s="1125"/>
      <c r="Q521" s="348"/>
      <c r="R521" s="1128"/>
      <c r="S521" s="348"/>
      <c r="T521" s="1129"/>
      <c r="U521" s="1129"/>
      <c r="V521" s="1139"/>
      <c r="W521" s="17"/>
      <c r="X521" s="17"/>
      <c r="Y521" s="17"/>
    </row>
    <row r="522">
      <c r="A522" s="17"/>
      <c r="B522" s="1124"/>
      <c r="C522" s="348"/>
      <c r="D522" s="348"/>
      <c r="E522" s="348"/>
      <c r="F522" s="348"/>
      <c r="G522" s="348"/>
      <c r="H522" s="348"/>
      <c r="I522" s="1125"/>
      <c r="J522" s="348"/>
      <c r="K522" s="348"/>
      <c r="L522" s="1126"/>
      <c r="M522" s="348"/>
      <c r="N522" s="1127"/>
      <c r="O522" s="348"/>
      <c r="P522" s="1125"/>
      <c r="Q522" s="348"/>
      <c r="R522" s="1128"/>
      <c r="S522" s="348"/>
      <c r="T522" s="1129"/>
      <c r="U522" s="1129"/>
      <c r="V522" s="1139"/>
      <c r="W522" s="17"/>
      <c r="X522" s="17"/>
      <c r="Y522" s="17"/>
    </row>
    <row r="523">
      <c r="A523" s="17"/>
      <c r="B523" s="1124"/>
      <c r="C523" s="348"/>
      <c r="D523" s="348"/>
      <c r="E523" s="348"/>
      <c r="F523" s="348"/>
      <c r="G523" s="348"/>
      <c r="H523" s="348"/>
      <c r="I523" s="1125"/>
      <c r="J523" s="348"/>
      <c r="K523" s="348"/>
      <c r="L523" s="1126"/>
      <c r="M523" s="348"/>
      <c r="N523" s="1127"/>
      <c r="O523" s="348"/>
      <c r="P523" s="1125"/>
      <c r="Q523" s="348"/>
      <c r="R523" s="1128"/>
      <c r="S523" s="348"/>
      <c r="T523" s="1129"/>
      <c r="U523" s="1129"/>
      <c r="V523" s="1139"/>
      <c r="W523" s="17"/>
      <c r="X523" s="17"/>
      <c r="Y523" s="17"/>
    </row>
    <row r="524">
      <c r="A524" s="17"/>
      <c r="B524" s="1124"/>
      <c r="C524" s="348"/>
      <c r="D524" s="348"/>
      <c r="E524" s="348"/>
      <c r="F524" s="348"/>
      <c r="G524" s="348"/>
      <c r="H524" s="348"/>
      <c r="I524" s="1125"/>
      <c r="J524" s="348"/>
      <c r="K524" s="348"/>
      <c r="L524" s="1126"/>
      <c r="M524" s="348"/>
      <c r="N524" s="1127"/>
      <c r="O524" s="348"/>
      <c r="P524" s="1125"/>
      <c r="Q524" s="348"/>
      <c r="R524" s="1128"/>
      <c r="S524" s="348"/>
      <c r="T524" s="1129"/>
      <c r="U524" s="1129"/>
      <c r="V524" s="1139"/>
      <c r="W524" s="17"/>
      <c r="X524" s="17"/>
      <c r="Y524" s="17"/>
    </row>
    <row r="525">
      <c r="A525" s="17"/>
      <c r="B525" s="1124"/>
      <c r="C525" s="348"/>
      <c r="D525" s="348"/>
      <c r="E525" s="348"/>
      <c r="F525" s="348"/>
      <c r="G525" s="348"/>
      <c r="H525" s="348"/>
      <c r="I525" s="1125"/>
      <c r="J525" s="348"/>
      <c r="K525" s="348"/>
      <c r="L525" s="1126"/>
      <c r="M525" s="348"/>
      <c r="N525" s="1127"/>
      <c r="O525" s="348"/>
      <c r="P525" s="1125"/>
      <c r="Q525" s="348"/>
      <c r="R525" s="1128"/>
      <c r="S525" s="348"/>
      <c r="T525" s="1129"/>
      <c r="U525" s="1129"/>
      <c r="V525" s="1139"/>
      <c r="W525" s="17"/>
      <c r="X525" s="17"/>
      <c r="Y525" s="17"/>
    </row>
    <row r="526">
      <c r="A526" s="17"/>
      <c r="B526" s="1124"/>
      <c r="C526" s="348"/>
      <c r="D526" s="348"/>
      <c r="E526" s="348"/>
      <c r="F526" s="348"/>
      <c r="G526" s="348"/>
      <c r="H526" s="348"/>
      <c r="I526" s="1125"/>
      <c r="J526" s="348"/>
      <c r="K526" s="348"/>
      <c r="L526" s="1126"/>
      <c r="M526" s="348"/>
      <c r="N526" s="1127"/>
      <c r="O526" s="348"/>
      <c r="P526" s="1125"/>
      <c r="Q526" s="348"/>
      <c r="R526" s="1128"/>
      <c r="S526" s="348"/>
      <c r="T526" s="1129"/>
      <c r="U526" s="1129"/>
      <c r="V526" s="1139"/>
      <c r="W526" s="17"/>
      <c r="X526" s="17"/>
      <c r="Y526" s="17"/>
    </row>
    <row r="527">
      <c r="A527" s="17"/>
      <c r="B527" s="1124"/>
      <c r="C527" s="348"/>
      <c r="D527" s="348"/>
      <c r="E527" s="348"/>
      <c r="F527" s="348"/>
      <c r="G527" s="348"/>
      <c r="H527" s="348"/>
      <c r="I527" s="1125"/>
      <c r="J527" s="348"/>
      <c r="K527" s="348"/>
      <c r="L527" s="1126"/>
      <c r="M527" s="348"/>
      <c r="N527" s="1127"/>
      <c r="O527" s="348"/>
      <c r="P527" s="1125"/>
      <c r="Q527" s="348"/>
      <c r="R527" s="1128"/>
      <c r="S527" s="348"/>
      <c r="T527" s="1129"/>
      <c r="U527" s="1129"/>
      <c r="V527" s="1139"/>
      <c r="W527" s="17"/>
      <c r="X527" s="17"/>
      <c r="Y527" s="17"/>
    </row>
    <row r="528">
      <c r="A528" s="17"/>
      <c r="B528" s="1124"/>
      <c r="C528" s="348"/>
      <c r="D528" s="348"/>
      <c r="E528" s="348"/>
      <c r="F528" s="348"/>
      <c r="G528" s="348"/>
      <c r="H528" s="348"/>
      <c r="I528" s="1125"/>
      <c r="J528" s="348"/>
      <c r="K528" s="348"/>
      <c r="L528" s="1126"/>
      <c r="M528" s="348"/>
      <c r="N528" s="1127"/>
      <c r="O528" s="348"/>
      <c r="P528" s="1125"/>
      <c r="Q528" s="348"/>
      <c r="R528" s="1128"/>
      <c r="S528" s="348"/>
      <c r="T528" s="1129"/>
      <c r="U528" s="1129"/>
      <c r="V528" s="1139"/>
      <c r="W528" s="17"/>
      <c r="X528" s="17"/>
      <c r="Y528" s="17"/>
    </row>
    <row r="529">
      <c r="A529" s="17"/>
      <c r="B529" s="1124"/>
      <c r="C529" s="348"/>
      <c r="D529" s="348"/>
      <c r="E529" s="348"/>
      <c r="F529" s="348"/>
      <c r="G529" s="348"/>
      <c r="H529" s="348"/>
      <c r="I529" s="1125"/>
      <c r="J529" s="348"/>
      <c r="K529" s="348"/>
      <c r="L529" s="1126"/>
      <c r="M529" s="348"/>
      <c r="N529" s="1127"/>
      <c r="O529" s="348"/>
      <c r="P529" s="1125"/>
      <c r="Q529" s="348"/>
      <c r="R529" s="1128"/>
      <c r="S529" s="348"/>
      <c r="T529" s="1129"/>
      <c r="U529" s="1129"/>
      <c r="V529" s="1139"/>
      <c r="W529" s="17"/>
      <c r="X529" s="17"/>
      <c r="Y529" s="17"/>
    </row>
    <row r="530">
      <c r="A530" s="17"/>
      <c r="B530" s="1124"/>
      <c r="C530" s="348"/>
      <c r="D530" s="348"/>
      <c r="E530" s="348"/>
      <c r="F530" s="348"/>
      <c r="G530" s="348"/>
      <c r="H530" s="348"/>
      <c r="I530" s="1125"/>
      <c r="J530" s="348"/>
      <c r="K530" s="348"/>
      <c r="L530" s="1126"/>
      <c r="M530" s="348"/>
      <c r="N530" s="1127"/>
      <c r="O530" s="348"/>
      <c r="P530" s="1125"/>
      <c r="Q530" s="348"/>
      <c r="R530" s="1128"/>
      <c r="S530" s="348"/>
      <c r="T530" s="1129"/>
      <c r="U530" s="1129"/>
      <c r="V530" s="1139"/>
      <c r="W530" s="17"/>
      <c r="X530" s="17"/>
      <c r="Y530" s="17"/>
    </row>
    <row r="531">
      <c r="A531" s="17"/>
      <c r="B531" s="1124"/>
      <c r="C531" s="348"/>
      <c r="D531" s="348"/>
      <c r="E531" s="348"/>
      <c r="F531" s="348"/>
      <c r="G531" s="348"/>
      <c r="H531" s="348"/>
      <c r="I531" s="1125"/>
      <c r="J531" s="348"/>
      <c r="K531" s="348"/>
      <c r="L531" s="1126"/>
      <c r="M531" s="348"/>
      <c r="N531" s="1127"/>
      <c r="O531" s="348"/>
      <c r="P531" s="1125"/>
      <c r="Q531" s="348"/>
      <c r="R531" s="1128"/>
      <c r="S531" s="348"/>
      <c r="T531" s="1129"/>
      <c r="U531" s="1129"/>
      <c r="V531" s="1139"/>
      <c r="W531" s="17"/>
      <c r="X531" s="17"/>
      <c r="Y531" s="17"/>
    </row>
    <row r="532">
      <c r="A532" s="17"/>
      <c r="B532" s="1124"/>
      <c r="C532" s="348"/>
      <c r="D532" s="348"/>
      <c r="E532" s="348"/>
      <c r="F532" s="348"/>
      <c r="G532" s="348"/>
      <c r="H532" s="348"/>
      <c r="I532" s="1125"/>
      <c r="J532" s="348"/>
      <c r="K532" s="348"/>
      <c r="L532" s="1126"/>
      <c r="M532" s="348"/>
      <c r="N532" s="1127"/>
      <c r="O532" s="348"/>
      <c r="P532" s="1125"/>
      <c r="Q532" s="348"/>
      <c r="R532" s="1128"/>
      <c r="S532" s="348"/>
      <c r="T532" s="1129"/>
      <c r="U532" s="1129"/>
      <c r="V532" s="1139"/>
      <c r="W532" s="17"/>
      <c r="X532" s="17"/>
      <c r="Y532" s="17"/>
    </row>
    <row r="533">
      <c r="A533" s="17"/>
      <c r="B533" s="1124"/>
      <c r="C533" s="348"/>
      <c r="D533" s="348"/>
      <c r="E533" s="348"/>
      <c r="F533" s="348"/>
      <c r="G533" s="348"/>
      <c r="H533" s="348"/>
      <c r="I533" s="1125"/>
      <c r="J533" s="348"/>
      <c r="K533" s="348"/>
      <c r="L533" s="1126"/>
      <c r="M533" s="348"/>
      <c r="N533" s="1127"/>
      <c r="O533" s="348"/>
      <c r="P533" s="1125"/>
      <c r="Q533" s="348"/>
      <c r="R533" s="1128"/>
      <c r="S533" s="348"/>
      <c r="T533" s="1129"/>
      <c r="U533" s="1129"/>
      <c r="V533" s="1139"/>
      <c r="W533" s="17"/>
      <c r="X533" s="17"/>
      <c r="Y533" s="17"/>
    </row>
    <row r="534">
      <c r="A534" s="17"/>
      <c r="B534" s="1124"/>
      <c r="C534" s="348"/>
      <c r="D534" s="348"/>
      <c r="E534" s="348"/>
      <c r="F534" s="348"/>
      <c r="G534" s="348"/>
      <c r="H534" s="348"/>
      <c r="I534" s="1125"/>
      <c r="J534" s="348"/>
      <c r="K534" s="348"/>
      <c r="L534" s="1126"/>
      <c r="M534" s="348"/>
      <c r="N534" s="1127"/>
      <c r="O534" s="348"/>
      <c r="P534" s="1125"/>
      <c r="Q534" s="348"/>
      <c r="R534" s="1128"/>
      <c r="S534" s="348"/>
      <c r="T534" s="1129"/>
      <c r="U534" s="1129"/>
      <c r="V534" s="1139"/>
      <c r="W534" s="17"/>
      <c r="X534" s="17"/>
      <c r="Y534" s="17"/>
    </row>
    <row r="535">
      <c r="A535" s="17"/>
      <c r="B535" s="1124"/>
      <c r="C535" s="348"/>
      <c r="D535" s="348"/>
      <c r="E535" s="348"/>
      <c r="F535" s="348"/>
      <c r="G535" s="348"/>
      <c r="H535" s="348"/>
      <c r="I535" s="1125"/>
      <c r="J535" s="348"/>
      <c r="K535" s="348"/>
      <c r="L535" s="1126"/>
      <c r="M535" s="348"/>
      <c r="N535" s="1127"/>
      <c r="O535" s="348"/>
      <c r="P535" s="1125"/>
      <c r="Q535" s="348"/>
      <c r="R535" s="1128"/>
      <c r="S535" s="348"/>
      <c r="T535" s="1129"/>
      <c r="U535" s="1129"/>
      <c r="V535" s="1139"/>
      <c r="W535" s="17"/>
      <c r="X535" s="17"/>
      <c r="Y535" s="17"/>
    </row>
    <row r="536">
      <c r="A536" s="17"/>
      <c r="B536" s="1124"/>
      <c r="C536" s="348"/>
      <c r="D536" s="348"/>
      <c r="E536" s="348"/>
      <c r="F536" s="348"/>
      <c r="G536" s="348"/>
      <c r="H536" s="348"/>
      <c r="I536" s="1125"/>
      <c r="J536" s="348"/>
      <c r="K536" s="348"/>
      <c r="L536" s="1126"/>
      <c r="M536" s="348"/>
      <c r="N536" s="1127"/>
      <c r="O536" s="348"/>
      <c r="P536" s="1125"/>
      <c r="Q536" s="348"/>
      <c r="R536" s="1128"/>
      <c r="S536" s="348"/>
      <c r="T536" s="1129"/>
      <c r="U536" s="1129"/>
      <c r="V536" s="1139"/>
      <c r="W536" s="17"/>
      <c r="X536" s="17"/>
      <c r="Y536" s="17"/>
    </row>
    <row r="537">
      <c r="A537" s="17"/>
      <c r="B537" s="1124"/>
      <c r="C537" s="348"/>
      <c r="D537" s="348"/>
      <c r="E537" s="348"/>
      <c r="F537" s="348"/>
      <c r="G537" s="348"/>
      <c r="H537" s="348"/>
      <c r="I537" s="1125"/>
      <c r="J537" s="348"/>
      <c r="K537" s="348"/>
      <c r="L537" s="1126"/>
      <c r="M537" s="348"/>
      <c r="N537" s="1127"/>
      <c r="O537" s="348"/>
      <c r="P537" s="1125"/>
      <c r="Q537" s="348"/>
      <c r="R537" s="1128"/>
      <c r="S537" s="348"/>
      <c r="T537" s="1129"/>
      <c r="U537" s="1129"/>
      <c r="V537" s="1139"/>
      <c r="W537" s="17"/>
      <c r="X537" s="17"/>
      <c r="Y537" s="17"/>
    </row>
    <row r="538">
      <c r="A538" s="17"/>
      <c r="B538" s="1124"/>
      <c r="C538" s="348"/>
      <c r="D538" s="348"/>
      <c r="E538" s="348"/>
      <c r="F538" s="348"/>
      <c r="G538" s="348"/>
      <c r="H538" s="348"/>
      <c r="I538" s="1125"/>
      <c r="J538" s="348"/>
      <c r="K538" s="348"/>
      <c r="L538" s="1126"/>
      <c r="M538" s="348"/>
      <c r="N538" s="1127"/>
      <c r="O538" s="348"/>
      <c r="P538" s="1125"/>
      <c r="Q538" s="348"/>
      <c r="R538" s="1128"/>
      <c r="S538" s="348"/>
      <c r="T538" s="1129"/>
      <c r="U538" s="1129"/>
      <c r="V538" s="1139"/>
      <c r="W538" s="17"/>
      <c r="X538" s="17"/>
      <c r="Y538" s="17"/>
    </row>
    <row r="539">
      <c r="A539" s="17"/>
      <c r="B539" s="1124"/>
      <c r="C539" s="348"/>
      <c r="D539" s="348"/>
      <c r="E539" s="348"/>
      <c r="F539" s="348"/>
      <c r="G539" s="348"/>
      <c r="H539" s="348"/>
      <c r="I539" s="1125"/>
      <c r="J539" s="348"/>
      <c r="K539" s="348"/>
      <c r="L539" s="1126"/>
      <c r="M539" s="348"/>
      <c r="N539" s="1127"/>
      <c r="O539" s="348"/>
      <c r="P539" s="1125"/>
      <c r="Q539" s="348"/>
      <c r="R539" s="1128"/>
      <c r="S539" s="348"/>
      <c r="T539" s="1129"/>
      <c r="U539" s="1129"/>
      <c r="V539" s="1139"/>
      <c r="W539" s="17"/>
      <c r="X539" s="17"/>
      <c r="Y539" s="17"/>
    </row>
    <row r="540">
      <c r="A540" s="17"/>
      <c r="B540" s="1124"/>
      <c r="C540" s="348"/>
      <c r="D540" s="348"/>
      <c r="E540" s="348"/>
      <c r="F540" s="348"/>
      <c r="G540" s="348"/>
      <c r="H540" s="348"/>
      <c r="I540" s="1125"/>
      <c r="J540" s="348"/>
      <c r="K540" s="348"/>
      <c r="L540" s="1126"/>
      <c r="M540" s="348"/>
      <c r="N540" s="1127"/>
      <c r="O540" s="348"/>
      <c r="P540" s="1125"/>
      <c r="Q540" s="348"/>
      <c r="R540" s="1128"/>
      <c r="S540" s="348"/>
      <c r="T540" s="1129"/>
      <c r="U540" s="1129"/>
      <c r="V540" s="1139"/>
      <c r="W540" s="17"/>
      <c r="X540" s="17"/>
      <c r="Y540" s="17"/>
    </row>
    <row r="541">
      <c r="A541" s="17"/>
      <c r="B541" s="1124"/>
      <c r="C541" s="348"/>
      <c r="D541" s="348"/>
      <c r="E541" s="348"/>
      <c r="F541" s="348"/>
      <c r="G541" s="348"/>
      <c r="H541" s="348"/>
      <c r="I541" s="1125"/>
      <c r="J541" s="348"/>
      <c r="K541" s="348"/>
      <c r="L541" s="1126"/>
      <c r="M541" s="348"/>
      <c r="N541" s="1127"/>
      <c r="O541" s="348"/>
      <c r="P541" s="1125"/>
      <c r="Q541" s="348"/>
      <c r="R541" s="1128"/>
      <c r="S541" s="348"/>
      <c r="T541" s="1129"/>
      <c r="U541" s="1129"/>
      <c r="V541" s="1139"/>
      <c r="W541" s="17"/>
      <c r="X541" s="17"/>
      <c r="Y541" s="17"/>
    </row>
    <row r="542">
      <c r="A542" s="17"/>
      <c r="B542" s="1124"/>
      <c r="C542" s="348"/>
      <c r="D542" s="348"/>
      <c r="E542" s="348"/>
      <c r="F542" s="348"/>
      <c r="G542" s="348"/>
      <c r="H542" s="348"/>
      <c r="I542" s="1125"/>
      <c r="J542" s="348"/>
      <c r="K542" s="348"/>
      <c r="L542" s="1126"/>
      <c r="M542" s="348"/>
      <c r="N542" s="1127"/>
      <c r="O542" s="348"/>
      <c r="P542" s="1125"/>
      <c r="Q542" s="348"/>
      <c r="R542" s="1128"/>
      <c r="S542" s="348"/>
      <c r="T542" s="1129"/>
      <c r="U542" s="1129"/>
      <c r="V542" s="1139"/>
      <c r="W542" s="17"/>
      <c r="X542" s="17"/>
      <c r="Y542" s="17"/>
    </row>
    <row r="543">
      <c r="A543" s="17"/>
      <c r="B543" s="1124"/>
      <c r="C543" s="348"/>
      <c r="D543" s="348"/>
      <c r="E543" s="348"/>
      <c r="F543" s="348"/>
      <c r="G543" s="348"/>
      <c r="H543" s="348"/>
      <c r="I543" s="1125"/>
      <c r="J543" s="348"/>
      <c r="K543" s="348"/>
      <c r="L543" s="1126"/>
      <c r="M543" s="348"/>
      <c r="N543" s="1127"/>
      <c r="O543" s="348"/>
      <c r="P543" s="1125"/>
      <c r="Q543" s="348"/>
      <c r="R543" s="1128"/>
      <c r="S543" s="348"/>
      <c r="T543" s="1129"/>
      <c r="U543" s="1129"/>
      <c r="V543" s="1139"/>
      <c r="W543" s="17"/>
      <c r="X543" s="17"/>
      <c r="Y543" s="17"/>
    </row>
    <row r="544">
      <c r="A544" s="17"/>
      <c r="B544" s="1124"/>
      <c r="C544" s="348"/>
      <c r="D544" s="348"/>
      <c r="E544" s="348"/>
      <c r="F544" s="348"/>
      <c r="G544" s="348"/>
      <c r="H544" s="348"/>
      <c r="I544" s="1125"/>
      <c r="J544" s="348"/>
      <c r="K544" s="348"/>
      <c r="L544" s="1126"/>
      <c r="M544" s="348"/>
      <c r="N544" s="1127"/>
      <c r="O544" s="348"/>
      <c r="P544" s="1125"/>
      <c r="Q544" s="348"/>
      <c r="R544" s="1128"/>
      <c r="S544" s="348"/>
      <c r="T544" s="1129"/>
      <c r="U544" s="1129"/>
      <c r="V544" s="1139"/>
      <c r="W544" s="17"/>
      <c r="X544" s="17"/>
      <c r="Y544" s="17"/>
    </row>
    <row r="545">
      <c r="A545" s="17"/>
      <c r="B545" s="1124"/>
      <c r="C545" s="348"/>
      <c r="D545" s="348"/>
      <c r="E545" s="348"/>
      <c r="F545" s="348"/>
      <c r="G545" s="348"/>
      <c r="H545" s="348"/>
      <c r="I545" s="1125"/>
      <c r="J545" s="348"/>
      <c r="K545" s="348"/>
      <c r="L545" s="1126"/>
      <c r="M545" s="348"/>
      <c r="N545" s="1127"/>
      <c r="O545" s="348"/>
      <c r="P545" s="1125"/>
      <c r="Q545" s="348"/>
      <c r="R545" s="1128"/>
      <c r="S545" s="348"/>
      <c r="T545" s="1129"/>
      <c r="U545" s="1129"/>
      <c r="V545" s="1139"/>
      <c r="W545" s="17"/>
      <c r="X545" s="17"/>
      <c r="Y545" s="17"/>
    </row>
    <row r="546">
      <c r="A546" s="17"/>
      <c r="B546" s="1124"/>
      <c r="C546" s="348"/>
      <c r="D546" s="348"/>
      <c r="E546" s="348"/>
      <c r="F546" s="348"/>
      <c r="G546" s="348"/>
      <c r="H546" s="348"/>
      <c r="I546" s="1125"/>
      <c r="J546" s="348"/>
      <c r="K546" s="348"/>
      <c r="L546" s="1126"/>
      <c r="M546" s="348"/>
      <c r="N546" s="1127"/>
      <c r="O546" s="348"/>
      <c r="P546" s="1125"/>
      <c r="Q546" s="348"/>
      <c r="R546" s="1128"/>
      <c r="S546" s="348"/>
      <c r="T546" s="1129"/>
      <c r="U546" s="1129"/>
      <c r="V546" s="1139"/>
      <c r="W546" s="17"/>
      <c r="X546" s="17"/>
      <c r="Y546" s="17"/>
    </row>
    <row r="547">
      <c r="A547" s="17"/>
      <c r="B547" s="1124"/>
      <c r="C547" s="348"/>
      <c r="D547" s="348"/>
      <c r="E547" s="348"/>
      <c r="F547" s="348"/>
      <c r="G547" s="348"/>
      <c r="H547" s="348"/>
      <c r="I547" s="1125"/>
      <c r="J547" s="348"/>
      <c r="K547" s="348"/>
      <c r="L547" s="1126"/>
      <c r="M547" s="348"/>
      <c r="N547" s="1127"/>
      <c r="O547" s="348"/>
      <c r="P547" s="1125"/>
      <c r="Q547" s="348"/>
      <c r="R547" s="1128"/>
      <c r="S547" s="348"/>
      <c r="T547" s="1129"/>
      <c r="U547" s="1129"/>
      <c r="V547" s="1139"/>
      <c r="W547" s="17"/>
      <c r="X547" s="17"/>
      <c r="Y547" s="17"/>
    </row>
    <row r="548">
      <c r="A548" s="17"/>
      <c r="B548" s="1124"/>
      <c r="C548" s="348"/>
      <c r="D548" s="348"/>
      <c r="E548" s="348"/>
      <c r="F548" s="348"/>
      <c r="G548" s="348"/>
      <c r="H548" s="348"/>
      <c r="I548" s="1125"/>
      <c r="J548" s="348"/>
      <c r="K548" s="348"/>
      <c r="L548" s="1126"/>
      <c r="M548" s="348"/>
      <c r="N548" s="1127"/>
      <c r="O548" s="348"/>
      <c r="P548" s="1125"/>
      <c r="Q548" s="348"/>
      <c r="R548" s="1128"/>
      <c r="S548" s="348"/>
      <c r="T548" s="1129"/>
      <c r="U548" s="1129"/>
      <c r="V548" s="1139"/>
      <c r="W548" s="17"/>
      <c r="X548" s="17"/>
      <c r="Y548" s="17"/>
    </row>
    <row r="549">
      <c r="A549" s="17"/>
      <c r="B549" s="1124"/>
      <c r="C549" s="348"/>
      <c r="D549" s="348"/>
      <c r="E549" s="348"/>
      <c r="F549" s="348"/>
      <c r="G549" s="348"/>
      <c r="H549" s="348"/>
      <c r="I549" s="1125"/>
      <c r="J549" s="348"/>
      <c r="K549" s="348"/>
      <c r="L549" s="1126"/>
      <c r="M549" s="348"/>
      <c r="N549" s="1127"/>
      <c r="O549" s="348"/>
      <c r="P549" s="1125"/>
      <c r="Q549" s="348"/>
      <c r="R549" s="1128"/>
      <c r="S549" s="348"/>
      <c r="T549" s="1129"/>
      <c r="U549" s="1129"/>
      <c r="V549" s="1139"/>
      <c r="W549" s="17"/>
      <c r="X549" s="17"/>
      <c r="Y549" s="17"/>
    </row>
    <row r="550">
      <c r="A550" s="17"/>
      <c r="B550" s="1124"/>
      <c r="C550" s="348"/>
      <c r="D550" s="348"/>
      <c r="E550" s="348"/>
      <c r="F550" s="348"/>
      <c r="G550" s="348"/>
      <c r="H550" s="348"/>
      <c r="I550" s="1125"/>
      <c r="J550" s="348"/>
      <c r="K550" s="348"/>
      <c r="L550" s="1126"/>
      <c r="M550" s="348"/>
      <c r="N550" s="1127"/>
      <c r="O550" s="348"/>
      <c r="P550" s="1125"/>
      <c r="Q550" s="348"/>
      <c r="R550" s="1128"/>
      <c r="S550" s="348"/>
      <c r="T550" s="1129"/>
      <c r="U550" s="1129"/>
      <c r="V550" s="1139"/>
      <c r="W550" s="17"/>
      <c r="X550" s="17"/>
      <c r="Y550" s="17"/>
    </row>
    <row r="551">
      <c r="A551" s="17"/>
      <c r="B551" s="1124"/>
      <c r="C551" s="348"/>
      <c r="D551" s="348"/>
      <c r="E551" s="348"/>
      <c r="F551" s="348"/>
      <c r="G551" s="348"/>
      <c r="H551" s="348"/>
      <c r="I551" s="1125"/>
      <c r="J551" s="348"/>
      <c r="K551" s="348"/>
      <c r="L551" s="1126"/>
      <c r="M551" s="348"/>
      <c r="N551" s="1127"/>
      <c r="O551" s="348"/>
      <c r="P551" s="1125"/>
      <c r="Q551" s="348"/>
      <c r="R551" s="1128"/>
      <c r="S551" s="348"/>
      <c r="T551" s="1129"/>
      <c r="U551" s="1129"/>
      <c r="V551" s="1139"/>
      <c r="W551" s="17"/>
      <c r="X551" s="17"/>
      <c r="Y551" s="17"/>
    </row>
    <row r="552">
      <c r="A552" s="17"/>
      <c r="B552" s="1124"/>
      <c r="C552" s="348"/>
      <c r="D552" s="348"/>
      <c r="E552" s="348"/>
      <c r="F552" s="348"/>
      <c r="G552" s="348"/>
      <c r="H552" s="348"/>
      <c r="I552" s="1125"/>
      <c r="J552" s="348"/>
      <c r="K552" s="348"/>
      <c r="L552" s="1126"/>
      <c r="M552" s="348"/>
      <c r="N552" s="1127"/>
      <c r="O552" s="348"/>
      <c r="P552" s="1125"/>
      <c r="Q552" s="348"/>
      <c r="R552" s="1128"/>
      <c r="S552" s="348"/>
      <c r="T552" s="1129"/>
      <c r="U552" s="1129"/>
      <c r="V552" s="1139"/>
      <c r="W552" s="17"/>
      <c r="X552" s="17"/>
      <c r="Y552" s="17"/>
    </row>
    <row r="553">
      <c r="A553" s="17"/>
      <c r="B553" s="1124"/>
      <c r="C553" s="348"/>
      <c r="D553" s="348"/>
      <c r="E553" s="348"/>
      <c r="F553" s="348"/>
      <c r="G553" s="348"/>
      <c r="H553" s="348"/>
      <c r="I553" s="1125"/>
      <c r="J553" s="348"/>
      <c r="K553" s="348"/>
      <c r="L553" s="1126"/>
      <c r="M553" s="348"/>
      <c r="N553" s="1127"/>
      <c r="O553" s="348"/>
      <c r="P553" s="1125"/>
      <c r="Q553" s="348"/>
      <c r="R553" s="1128"/>
      <c r="S553" s="348"/>
      <c r="T553" s="1129"/>
      <c r="U553" s="1129"/>
      <c r="V553" s="1139"/>
      <c r="W553" s="17"/>
      <c r="X553" s="17"/>
      <c r="Y553" s="17"/>
    </row>
    <row r="554">
      <c r="A554" s="17"/>
      <c r="B554" s="1124"/>
      <c r="C554" s="348"/>
      <c r="D554" s="348"/>
      <c r="E554" s="348"/>
      <c r="F554" s="348"/>
      <c r="G554" s="348"/>
      <c r="H554" s="348"/>
      <c r="I554" s="1125"/>
      <c r="J554" s="348"/>
      <c r="K554" s="348"/>
      <c r="L554" s="1126"/>
      <c r="M554" s="348"/>
      <c r="N554" s="1127"/>
      <c r="O554" s="348"/>
      <c r="P554" s="1125"/>
      <c r="Q554" s="348"/>
      <c r="R554" s="1128"/>
      <c r="S554" s="348"/>
      <c r="T554" s="1129"/>
      <c r="U554" s="1129"/>
      <c r="V554" s="1139"/>
      <c r="W554" s="17"/>
      <c r="X554" s="17"/>
      <c r="Y554" s="17"/>
    </row>
    <row r="555">
      <c r="A555" s="17"/>
      <c r="B555" s="1124"/>
      <c r="C555" s="348"/>
      <c r="D555" s="348"/>
      <c r="E555" s="348"/>
      <c r="F555" s="348"/>
      <c r="G555" s="348"/>
      <c r="H555" s="348"/>
      <c r="I555" s="1125"/>
      <c r="J555" s="348"/>
      <c r="K555" s="348"/>
      <c r="L555" s="1126"/>
      <c r="M555" s="348"/>
      <c r="N555" s="1127"/>
      <c r="O555" s="348"/>
      <c r="P555" s="1125"/>
      <c r="Q555" s="348"/>
      <c r="R555" s="1128"/>
      <c r="S555" s="348"/>
      <c r="T555" s="1129"/>
      <c r="U555" s="1129"/>
      <c r="V555" s="1139"/>
      <c r="W555" s="17"/>
      <c r="X555" s="17"/>
      <c r="Y555" s="17"/>
    </row>
    <row r="556">
      <c r="A556" s="17"/>
      <c r="B556" s="1124"/>
      <c r="C556" s="348"/>
      <c r="D556" s="348"/>
      <c r="E556" s="348"/>
      <c r="F556" s="348"/>
      <c r="G556" s="348"/>
      <c r="H556" s="348"/>
      <c r="I556" s="1125"/>
      <c r="J556" s="348"/>
      <c r="K556" s="348"/>
      <c r="L556" s="1126"/>
      <c r="M556" s="348"/>
      <c r="N556" s="1127"/>
      <c r="O556" s="348"/>
      <c r="P556" s="1125"/>
      <c r="Q556" s="348"/>
      <c r="R556" s="1128"/>
      <c r="S556" s="348"/>
      <c r="T556" s="1129"/>
      <c r="U556" s="1129"/>
      <c r="V556" s="1139"/>
      <c r="W556" s="17"/>
      <c r="X556" s="17"/>
      <c r="Y556" s="17"/>
    </row>
    <row r="557">
      <c r="A557" s="17"/>
      <c r="B557" s="1124"/>
      <c r="C557" s="348"/>
      <c r="D557" s="348"/>
      <c r="E557" s="348"/>
      <c r="F557" s="348"/>
      <c r="G557" s="348"/>
      <c r="H557" s="348"/>
      <c r="I557" s="1125"/>
      <c r="J557" s="348"/>
      <c r="K557" s="348"/>
      <c r="L557" s="1126"/>
      <c r="M557" s="348"/>
      <c r="N557" s="1127"/>
      <c r="O557" s="348"/>
      <c r="P557" s="1125"/>
      <c r="Q557" s="348"/>
      <c r="R557" s="1128"/>
      <c r="S557" s="348"/>
      <c r="T557" s="1129"/>
      <c r="U557" s="1129"/>
      <c r="V557" s="1139"/>
      <c r="W557" s="17"/>
      <c r="X557" s="17"/>
      <c r="Y557" s="17"/>
    </row>
    <row r="558">
      <c r="A558" s="17"/>
      <c r="B558" s="1124"/>
      <c r="C558" s="348"/>
      <c r="D558" s="348"/>
      <c r="E558" s="348"/>
      <c r="F558" s="348"/>
      <c r="G558" s="348"/>
      <c r="H558" s="348"/>
      <c r="I558" s="1125"/>
      <c r="J558" s="348"/>
      <c r="K558" s="348"/>
      <c r="L558" s="1126"/>
      <c r="M558" s="348"/>
      <c r="N558" s="1127"/>
      <c r="O558" s="348"/>
      <c r="P558" s="1125"/>
      <c r="Q558" s="348"/>
      <c r="R558" s="1128"/>
      <c r="S558" s="348"/>
      <c r="T558" s="1129"/>
      <c r="U558" s="1129"/>
      <c r="V558" s="1139"/>
      <c r="W558" s="17"/>
      <c r="X558" s="17"/>
      <c r="Y558" s="17"/>
    </row>
    <row r="559">
      <c r="A559" s="17"/>
      <c r="B559" s="1124"/>
      <c r="C559" s="348"/>
      <c r="D559" s="348"/>
      <c r="E559" s="348"/>
      <c r="F559" s="348"/>
      <c r="G559" s="348"/>
      <c r="H559" s="348"/>
      <c r="I559" s="1125"/>
      <c r="J559" s="348"/>
      <c r="K559" s="348"/>
      <c r="L559" s="1126"/>
      <c r="M559" s="348"/>
      <c r="N559" s="1127"/>
      <c r="O559" s="348"/>
      <c r="P559" s="1125"/>
      <c r="Q559" s="348"/>
      <c r="R559" s="1128"/>
      <c r="S559" s="348"/>
      <c r="T559" s="1129"/>
      <c r="U559" s="1129"/>
      <c r="V559" s="1139"/>
      <c r="W559" s="17"/>
      <c r="X559" s="17"/>
      <c r="Y559" s="17"/>
    </row>
    <row r="560">
      <c r="A560" s="17"/>
      <c r="B560" s="1124"/>
      <c r="C560" s="348"/>
      <c r="D560" s="348"/>
      <c r="E560" s="348"/>
      <c r="F560" s="348"/>
      <c r="G560" s="348"/>
      <c r="H560" s="348"/>
      <c r="I560" s="1125"/>
      <c r="J560" s="348"/>
      <c r="K560" s="348"/>
      <c r="L560" s="1126"/>
      <c r="M560" s="348"/>
      <c r="N560" s="1127"/>
      <c r="O560" s="348"/>
      <c r="P560" s="1125"/>
      <c r="Q560" s="348"/>
      <c r="R560" s="1128"/>
      <c r="S560" s="348"/>
      <c r="T560" s="1129"/>
      <c r="U560" s="1129"/>
      <c r="V560" s="1139"/>
      <c r="W560" s="17"/>
      <c r="X560" s="17"/>
      <c r="Y560" s="17"/>
    </row>
    <row r="561">
      <c r="A561" s="17"/>
      <c r="B561" s="1124"/>
      <c r="C561" s="348"/>
      <c r="D561" s="348"/>
      <c r="E561" s="348"/>
      <c r="F561" s="348"/>
      <c r="G561" s="348"/>
      <c r="H561" s="348"/>
      <c r="I561" s="1125"/>
      <c r="J561" s="348"/>
      <c r="K561" s="348"/>
      <c r="L561" s="1126"/>
      <c r="M561" s="348"/>
      <c r="N561" s="1127"/>
      <c r="O561" s="348"/>
      <c r="P561" s="1125"/>
      <c r="Q561" s="348"/>
      <c r="R561" s="1128"/>
      <c r="S561" s="348"/>
      <c r="T561" s="1129"/>
      <c r="U561" s="1129"/>
      <c r="V561" s="1139"/>
      <c r="W561" s="17"/>
      <c r="X561" s="17"/>
      <c r="Y561" s="17"/>
    </row>
    <row r="562">
      <c r="A562" s="17"/>
      <c r="B562" s="1124"/>
      <c r="C562" s="348"/>
      <c r="D562" s="348"/>
      <c r="E562" s="348"/>
      <c r="F562" s="348"/>
      <c r="G562" s="348"/>
      <c r="H562" s="348"/>
      <c r="I562" s="1125"/>
      <c r="J562" s="348"/>
      <c r="K562" s="348"/>
      <c r="L562" s="1126"/>
      <c r="M562" s="348"/>
      <c r="N562" s="1127"/>
      <c r="O562" s="348"/>
      <c r="P562" s="1125"/>
      <c r="Q562" s="348"/>
      <c r="R562" s="1128"/>
      <c r="S562" s="348"/>
      <c r="T562" s="1129"/>
      <c r="U562" s="1129"/>
      <c r="V562" s="1139"/>
      <c r="W562" s="17"/>
      <c r="X562" s="17"/>
      <c r="Y562" s="17"/>
    </row>
    <row r="563">
      <c r="A563" s="17"/>
      <c r="B563" s="1124"/>
      <c r="C563" s="348"/>
      <c r="D563" s="348"/>
      <c r="E563" s="348"/>
      <c r="F563" s="348"/>
      <c r="G563" s="348"/>
      <c r="H563" s="348"/>
      <c r="I563" s="1125"/>
      <c r="J563" s="348"/>
      <c r="K563" s="348"/>
      <c r="L563" s="1126"/>
      <c r="M563" s="348"/>
      <c r="N563" s="1127"/>
      <c r="O563" s="348"/>
      <c r="P563" s="1125"/>
      <c r="Q563" s="348"/>
      <c r="R563" s="1128"/>
      <c r="S563" s="348"/>
      <c r="T563" s="1129"/>
      <c r="U563" s="1129"/>
      <c r="V563" s="1139"/>
      <c r="W563" s="17"/>
      <c r="X563" s="17"/>
      <c r="Y563" s="17"/>
    </row>
    <row r="564">
      <c r="A564" s="17"/>
      <c r="B564" s="1124"/>
      <c r="C564" s="348"/>
      <c r="D564" s="348"/>
      <c r="E564" s="348"/>
      <c r="F564" s="348"/>
      <c r="G564" s="348"/>
      <c r="H564" s="348"/>
      <c r="I564" s="1125"/>
      <c r="J564" s="348"/>
      <c r="K564" s="348"/>
      <c r="L564" s="1126"/>
      <c r="M564" s="348"/>
      <c r="N564" s="1127"/>
      <c r="O564" s="348"/>
      <c r="P564" s="1125"/>
      <c r="Q564" s="348"/>
      <c r="R564" s="1128"/>
      <c r="S564" s="348"/>
      <c r="T564" s="1129"/>
      <c r="U564" s="1129"/>
      <c r="V564" s="1139"/>
      <c r="W564" s="17"/>
      <c r="X564" s="17"/>
      <c r="Y564" s="17"/>
    </row>
    <row r="565">
      <c r="A565" s="17"/>
      <c r="B565" s="1124"/>
      <c r="C565" s="348"/>
      <c r="D565" s="348"/>
      <c r="E565" s="348"/>
      <c r="F565" s="348"/>
      <c r="G565" s="348"/>
      <c r="H565" s="348"/>
      <c r="I565" s="1125"/>
      <c r="J565" s="348"/>
      <c r="K565" s="348"/>
      <c r="L565" s="1126"/>
      <c r="M565" s="348"/>
      <c r="N565" s="1127"/>
      <c r="O565" s="348"/>
      <c r="P565" s="1125"/>
      <c r="Q565" s="348"/>
      <c r="R565" s="1128"/>
      <c r="S565" s="348"/>
      <c r="T565" s="1129"/>
      <c r="U565" s="1129"/>
      <c r="V565" s="1139"/>
      <c r="W565" s="17"/>
      <c r="X565" s="17"/>
      <c r="Y565" s="17"/>
    </row>
    <row r="566">
      <c r="A566" s="17"/>
      <c r="B566" s="1124"/>
      <c r="C566" s="348"/>
      <c r="D566" s="348"/>
      <c r="E566" s="348"/>
      <c r="F566" s="348"/>
      <c r="G566" s="348"/>
      <c r="H566" s="348"/>
      <c r="I566" s="1125"/>
      <c r="J566" s="348"/>
      <c r="K566" s="348"/>
      <c r="L566" s="1126"/>
      <c r="M566" s="348"/>
      <c r="N566" s="1127"/>
      <c r="O566" s="348"/>
      <c r="P566" s="1125"/>
      <c r="Q566" s="348"/>
      <c r="R566" s="1128"/>
      <c r="S566" s="348"/>
      <c r="T566" s="1129"/>
      <c r="U566" s="1129"/>
      <c r="V566" s="1139"/>
      <c r="W566" s="17"/>
      <c r="X566" s="17"/>
      <c r="Y566" s="17"/>
    </row>
    <row r="567">
      <c r="A567" s="17"/>
      <c r="B567" s="1124"/>
      <c r="C567" s="348"/>
      <c r="D567" s="348"/>
      <c r="E567" s="348"/>
      <c r="F567" s="348"/>
      <c r="G567" s="348"/>
      <c r="H567" s="348"/>
      <c r="I567" s="1125"/>
      <c r="J567" s="348"/>
      <c r="K567" s="348"/>
      <c r="L567" s="1126"/>
      <c r="M567" s="348"/>
      <c r="N567" s="1127"/>
      <c r="O567" s="348"/>
      <c r="P567" s="1125"/>
      <c r="Q567" s="348"/>
      <c r="R567" s="1128"/>
      <c r="S567" s="348"/>
      <c r="T567" s="1129"/>
      <c r="U567" s="1129"/>
      <c r="V567" s="1139"/>
      <c r="W567" s="17"/>
      <c r="X567" s="17"/>
      <c r="Y567" s="17"/>
    </row>
    <row r="568">
      <c r="A568" s="17"/>
      <c r="B568" s="1124"/>
      <c r="C568" s="348"/>
      <c r="D568" s="348"/>
      <c r="E568" s="348"/>
      <c r="F568" s="348"/>
      <c r="G568" s="348"/>
      <c r="H568" s="348"/>
      <c r="I568" s="1125"/>
      <c r="J568" s="348"/>
      <c r="K568" s="348"/>
      <c r="L568" s="1126"/>
      <c r="M568" s="348"/>
      <c r="N568" s="1127"/>
      <c r="O568" s="348"/>
      <c r="P568" s="1125"/>
      <c r="Q568" s="348"/>
      <c r="R568" s="1128"/>
      <c r="S568" s="348"/>
      <c r="T568" s="1129"/>
      <c r="U568" s="1129"/>
      <c r="V568" s="1139"/>
      <c r="W568" s="17"/>
      <c r="X568" s="17"/>
      <c r="Y568" s="17"/>
    </row>
    <row r="569">
      <c r="A569" s="17"/>
      <c r="B569" s="1124"/>
      <c r="C569" s="348"/>
      <c r="D569" s="348"/>
      <c r="E569" s="348"/>
      <c r="F569" s="348"/>
      <c r="G569" s="348"/>
      <c r="H569" s="348"/>
      <c r="I569" s="1125"/>
      <c r="J569" s="348"/>
      <c r="K569" s="348"/>
      <c r="L569" s="1126"/>
      <c r="M569" s="348"/>
      <c r="N569" s="1127"/>
      <c r="O569" s="348"/>
      <c r="P569" s="1125"/>
      <c r="Q569" s="348"/>
      <c r="R569" s="1128"/>
      <c r="S569" s="348"/>
      <c r="T569" s="1129"/>
      <c r="U569" s="1129"/>
      <c r="V569" s="1139"/>
      <c r="W569" s="17"/>
      <c r="X569" s="17"/>
      <c r="Y569" s="17"/>
    </row>
    <row r="570">
      <c r="A570" s="17"/>
      <c r="B570" s="1124"/>
      <c r="C570" s="348"/>
      <c r="D570" s="348"/>
      <c r="E570" s="348"/>
      <c r="F570" s="348"/>
      <c r="G570" s="348"/>
      <c r="H570" s="348"/>
      <c r="I570" s="1125"/>
      <c r="J570" s="348"/>
      <c r="K570" s="348"/>
      <c r="L570" s="1126"/>
      <c r="M570" s="348"/>
      <c r="N570" s="1127"/>
      <c r="O570" s="348"/>
      <c r="P570" s="1125"/>
      <c r="Q570" s="348"/>
      <c r="R570" s="1128"/>
      <c r="S570" s="348"/>
      <c r="T570" s="1129"/>
      <c r="U570" s="1129"/>
      <c r="V570" s="1139"/>
      <c r="W570" s="17"/>
      <c r="X570" s="17"/>
      <c r="Y570" s="17"/>
    </row>
    <row r="571">
      <c r="A571" s="17"/>
      <c r="B571" s="1124"/>
      <c r="C571" s="348"/>
      <c r="D571" s="348"/>
      <c r="E571" s="348"/>
      <c r="F571" s="348"/>
      <c r="G571" s="348"/>
      <c r="H571" s="348"/>
      <c r="I571" s="1125"/>
      <c r="J571" s="348"/>
      <c r="K571" s="348"/>
      <c r="L571" s="1126"/>
      <c r="M571" s="348"/>
      <c r="N571" s="1127"/>
      <c r="O571" s="348"/>
      <c r="P571" s="1125"/>
      <c r="Q571" s="348"/>
      <c r="R571" s="1128"/>
      <c r="S571" s="348"/>
      <c r="T571" s="1129"/>
      <c r="U571" s="1129"/>
      <c r="V571" s="1139"/>
      <c r="W571" s="17"/>
      <c r="X571" s="17"/>
      <c r="Y571" s="17"/>
    </row>
    <row r="572">
      <c r="A572" s="17"/>
      <c r="B572" s="1124"/>
      <c r="C572" s="348"/>
      <c r="D572" s="348"/>
      <c r="E572" s="348"/>
      <c r="F572" s="348"/>
      <c r="G572" s="348"/>
      <c r="H572" s="348"/>
      <c r="I572" s="1125"/>
      <c r="J572" s="348"/>
      <c r="K572" s="348"/>
      <c r="L572" s="1126"/>
      <c r="M572" s="348"/>
      <c r="N572" s="1127"/>
      <c r="O572" s="348"/>
      <c r="P572" s="1125"/>
      <c r="Q572" s="348"/>
      <c r="R572" s="1128"/>
      <c r="S572" s="348"/>
      <c r="T572" s="1129"/>
      <c r="U572" s="1129"/>
      <c r="V572" s="1139"/>
      <c r="W572" s="17"/>
      <c r="X572" s="17"/>
      <c r="Y572" s="17"/>
    </row>
    <row r="573">
      <c r="A573" s="17"/>
      <c r="B573" s="1124"/>
      <c r="C573" s="348"/>
      <c r="D573" s="348"/>
      <c r="E573" s="348"/>
      <c r="F573" s="348"/>
      <c r="G573" s="348"/>
      <c r="H573" s="348"/>
      <c r="I573" s="1125"/>
      <c r="J573" s="348"/>
      <c r="K573" s="348"/>
      <c r="L573" s="1126"/>
      <c r="M573" s="348"/>
      <c r="N573" s="1127"/>
      <c r="O573" s="348"/>
      <c r="P573" s="1125"/>
      <c r="Q573" s="348"/>
      <c r="R573" s="1128"/>
      <c r="S573" s="348"/>
      <c r="T573" s="1129"/>
      <c r="U573" s="1129"/>
      <c r="V573" s="1139"/>
      <c r="W573" s="17"/>
      <c r="X573" s="17"/>
      <c r="Y573" s="17"/>
    </row>
    <row r="574">
      <c r="A574" s="17"/>
      <c r="B574" s="1124"/>
      <c r="C574" s="348"/>
      <c r="D574" s="348"/>
      <c r="E574" s="348"/>
      <c r="F574" s="348"/>
      <c r="G574" s="348"/>
      <c r="H574" s="348"/>
      <c r="I574" s="1125"/>
      <c r="J574" s="348"/>
      <c r="K574" s="348"/>
      <c r="L574" s="1126"/>
      <c r="M574" s="348"/>
      <c r="N574" s="1127"/>
      <c r="O574" s="348"/>
      <c r="P574" s="1125"/>
      <c r="Q574" s="348"/>
      <c r="R574" s="1128"/>
      <c r="S574" s="348"/>
      <c r="T574" s="1129"/>
      <c r="U574" s="1129"/>
      <c r="V574" s="1139"/>
      <c r="W574" s="17"/>
      <c r="X574" s="17"/>
      <c r="Y574" s="17"/>
    </row>
    <row r="575">
      <c r="A575" s="17"/>
      <c r="B575" s="1124"/>
      <c r="C575" s="348"/>
      <c r="D575" s="348"/>
      <c r="E575" s="348"/>
      <c r="F575" s="348"/>
      <c r="G575" s="348"/>
      <c r="H575" s="348"/>
      <c r="I575" s="1125"/>
      <c r="J575" s="348"/>
      <c r="K575" s="348"/>
      <c r="L575" s="1126"/>
      <c r="M575" s="348"/>
      <c r="N575" s="1127"/>
      <c r="O575" s="348"/>
      <c r="P575" s="1125"/>
      <c r="Q575" s="348"/>
      <c r="R575" s="1128"/>
      <c r="S575" s="348"/>
      <c r="T575" s="1129"/>
      <c r="U575" s="1129"/>
      <c r="V575" s="1139"/>
      <c r="W575" s="17"/>
      <c r="X575" s="17"/>
      <c r="Y575" s="17"/>
    </row>
    <row r="576">
      <c r="A576" s="17"/>
      <c r="B576" s="1124"/>
      <c r="C576" s="348"/>
      <c r="D576" s="348"/>
      <c r="E576" s="348"/>
      <c r="F576" s="348"/>
      <c r="G576" s="348"/>
      <c r="H576" s="348"/>
      <c r="I576" s="1125"/>
      <c r="J576" s="348"/>
      <c r="K576" s="348"/>
      <c r="L576" s="1126"/>
      <c r="M576" s="348"/>
      <c r="N576" s="1127"/>
      <c r="O576" s="348"/>
      <c r="P576" s="1125"/>
      <c r="Q576" s="348"/>
      <c r="R576" s="1128"/>
      <c r="S576" s="348"/>
      <c r="T576" s="1129"/>
      <c r="U576" s="1129"/>
      <c r="V576" s="1139"/>
      <c r="W576" s="17"/>
      <c r="X576" s="17"/>
      <c r="Y576" s="17"/>
    </row>
    <row r="577">
      <c r="A577" s="17"/>
      <c r="B577" s="1124"/>
      <c r="C577" s="348"/>
      <c r="D577" s="348"/>
      <c r="E577" s="348"/>
      <c r="F577" s="348"/>
      <c r="G577" s="348"/>
      <c r="H577" s="348"/>
      <c r="I577" s="1125"/>
      <c r="J577" s="348"/>
      <c r="K577" s="348"/>
      <c r="L577" s="1126"/>
      <c r="M577" s="348"/>
      <c r="N577" s="1127"/>
      <c r="O577" s="348"/>
      <c r="P577" s="1125"/>
      <c r="Q577" s="348"/>
      <c r="R577" s="1128"/>
      <c r="S577" s="348"/>
      <c r="T577" s="1129"/>
      <c r="U577" s="1129"/>
      <c r="V577" s="1139"/>
      <c r="W577" s="17"/>
      <c r="X577" s="17"/>
      <c r="Y577" s="17"/>
    </row>
    <row r="578">
      <c r="A578" s="17"/>
      <c r="B578" s="1124"/>
      <c r="C578" s="348"/>
      <c r="D578" s="348"/>
      <c r="E578" s="348"/>
      <c r="F578" s="348"/>
      <c r="G578" s="348"/>
      <c r="H578" s="348"/>
      <c r="I578" s="1125"/>
      <c r="J578" s="348"/>
      <c r="K578" s="348"/>
      <c r="L578" s="1126"/>
      <c r="M578" s="348"/>
      <c r="N578" s="1127"/>
      <c r="O578" s="348"/>
      <c r="P578" s="1125"/>
      <c r="Q578" s="348"/>
      <c r="R578" s="1128"/>
      <c r="S578" s="348"/>
      <c r="T578" s="1129"/>
      <c r="U578" s="1129"/>
      <c r="V578" s="1139"/>
      <c r="W578" s="17"/>
      <c r="X578" s="17"/>
      <c r="Y578" s="17"/>
    </row>
    <row r="579">
      <c r="A579" s="17"/>
      <c r="B579" s="1124"/>
      <c r="C579" s="348"/>
      <c r="D579" s="348"/>
      <c r="E579" s="348"/>
      <c r="F579" s="348"/>
      <c r="G579" s="348"/>
      <c r="H579" s="348"/>
      <c r="I579" s="1125"/>
      <c r="J579" s="348"/>
      <c r="K579" s="348"/>
      <c r="L579" s="1126"/>
      <c r="M579" s="348"/>
      <c r="N579" s="1127"/>
      <c r="O579" s="348"/>
      <c r="P579" s="1125"/>
      <c r="Q579" s="348"/>
      <c r="R579" s="1128"/>
      <c r="S579" s="348"/>
      <c r="T579" s="1129"/>
      <c r="U579" s="1129"/>
      <c r="V579" s="1139"/>
      <c r="W579" s="17"/>
      <c r="X579" s="17"/>
      <c r="Y579" s="17"/>
    </row>
    <row r="580">
      <c r="A580" s="17"/>
      <c r="B580" s="1124"/>
      <c r="C580" s="348"/>
      <c r="D580" s="348"/>
      <c r="E580" s="348"/>
      <c r="F580" s="348"/>
      <c r="G580" s="348"/>
      <c r="H580" s="348"/>
      <c r="I580" s="1125"/>
      <c r="J580" s="348"/>
      <c r="K580" s="348"/>
      <c r="L580" s="1126"/>
      <c r="M580" s="348"/>
      <c r="N580" s="1127"/>
      <c r="O580" s="348"/>
      <c r="P580" s="1125"/>
      <c r="Q580" s="348"/>
      <c r="R580" s="1128"/>
      <c r="S580" s="348"/>
      <c r="T580" s="1129"/>
      <c r="U580" s="1129"/>
      <c r="V580" s="1139"/>
      <c r="W580" s="17"/>
      <c r="X580" s="17"/>
      <c r="Y580" s="17"/>
    </row>
    <row r="581">
      <c r="A581" s="17"/>
      <c r="B581" s="1124"/>
      <c r="C581" s="348"/>
      <c r="D581" s="348"/>
      <c r="E581" s="348"/>
      <c r="F581" s="348"/>
      <c r="G581" s="348"/>
      <c r="H581" s="348"/>
      <c r="I581" s="1125"/>
      <c r="J581" s="348"/>
      <c r="K581" s="348"/>
      <c r="L581" s="1126"/>
      <c r="M581" s="348"/>
      <c r="N581" s="1127"/>
      <c r="O581" s="348"/>
      <c r="P581" s="1125"/>
      <c r="Q581" s="348"/>
      <c r="R581" s="1128"/>
      <c r="S581" s="348"/>
      <c r="T581" s="1129"/>
      <c r="U581" s="1129"/>
      <c r="V581" s="1139"/>
      <c r="W581" s="17"/>
      <c r="X581" s="17"/>
      <c r="Y581" s="17"/>
    </row>
    <row r="582">
      <c r="A582" s="17"/>
      <c r="B582" s="1124"/>
      <c r="C582" s="348"/>
      <c r="D582" s="348"/>
      <c r="E582" s="348"/>
      <c r="F582" s="348"/>
      <c r="G582" s="348"/>
      <c r="H582" s="348"/>
      <c r="I582" s="1125"/>
      <c r="J582" s="348"/>
      <c r="K582" s="348"/>
      <c r="L582" s="1126"/>
      <c r="M582" s="348"/>
      <c r="N582" s="1127"/>
      <c r="O582" s="348"/>
      <c r="P582" s="1125"/>
      <c r="Q582" s="348"/>
      <c r="R582" s="1128"/>
      <c r="S582" s="348"/>
      <c r="T582" s="1129"/>
      <c r="U582" s="1129"/>
      <c r="V582" s="1139"/>
      <c r="W582" s="17"/>
      <c r="X582" s="17"/>
      <c r="Y582" s="17"/>
    </row>
    <row r="583">
      <c r="A583" s="17"/>
      <c r="B583" s="1124"/>
      <c r="C583" s="348"/>
      <c r="D583" s="348"/>
      <c r="E583" s="348"/>
      <c r="F583" s="348"/>
      <c r="G583" s="348"/>
      <c r="H583" s="348"/>
      <c r="I583" s="1125"/>
      <c r="J583" s="348"/>
      <c r="K583" s="348"/>
      <c r="L583" s="1126"/>
      <c r="M583" s="348"/>
      <c r="N583" s="1127"/>
      <c r="O583" s="348"/>
      <c r="P583" s="1125"/>
      <c r="Q583" s="348"/>
      <c r="R583" s="1128"/>
      <c r="S583" s="348"/>
      <c r="T583" s="1129"/>
      <c r="U583" s="1129"/>
      <c r="V583" s="1139"/>
      <c r="W583" s="17"/>
      <c r="X583" s="17"/>
      <c r="Y583" s="17"/>
    </row>
    <row r="584">
      <c r="A584" s="17"/>
      <c r="B584" s="1124"/>
      <c r="C584" s="348"/>
      <c r="D584" s="348"/>
      <c r="E584" s="348"/>
      <c r="F584" s="348"/>
      <c r="G584" s="348"/>
      <c r="H584" s="348"/>
      <c r="I584" s="1125"/>
      <c r="J584" s="348"/>
      <c r="K584" s="348"/>
      <c r="L584" s="1126"/>
      <c r="M584" s="348"/>
      <c r="N584" s="1127"/>
      <c r="O584" s="348"/>
      <c r="P584" s="1125"/>
      <c r="Q584" s="348"/>
      <c r="R584" s="1128"/>
      <c r="S584" s="348"/>
      <c r="T584" s="1129"/>
      <c r="U584" s="1129"/>
      <c r="V584" s="1139"/>
      <c r="W584" s="17"/>
      <c r="X584" s="17"/>
      <c r="Y584" s="17"/>
    </row>
    <row r="585">
      <c r="A585" s="17"/>
      <c r="B585" s="1124"/>
      <c r="C585" s="348"/>
      <c r="D585" s="348"/>
      <c r="E585" s="348"/>
      <c r="F585" s="348"/>
      <c r="G585" s="348"/>
      <c r="H585" s="348"/>
      <c r="I585" s="1125"/>
      <c r="J585" s="348"/>
      <c r="K585" s="348"/>
      <c r="L585" s="1126"/>
      <c r="M585" s="348"/>
      <c r="N585" s="1127"/>
      <c r="O585" s="348"/>
      <c r="P585" s="1125"/>
      <c r="Q585" s="348"/>
      <c r="R585" s="1128"/>
      <c r="S585" s="348"/>
      <c r="T585" s="1129"/>
      <c r="U585" s="1129"/>
      <c r="V585" s="1139"/>
      <c r="W585" s="17"/>
      <c r="X585" s="17"/>
      <c r="Y585" s="17"/>
    </row>
    <row r="586">
      <c r="A586" s="17"/>
      <c r="B586" s="1124"/>
      <c r="C586" s="348"/>
      <c r="D586" s="348"/>
      <c r="E586" s="348"/>
      <c r="F586" s="348"/>
      <c r="G586" s="348"/>
      <c r="H586" s="348"/>
      <c r="I586" s="1125"/>
      <c r="J586" s="348"/>
      <c r="K586" s="348"/>
      <c r="L586" s="1126"/>
      <c r="M586" s="348"/>
      <c r="N586" s="1127"/>
      <c r="O586" s="348"/>
      <c r="P586" s="1125"/>
      <c r="Q586" s="348"/>
      <c r="R586" s="1128"/>
      <c r="S586" s="348"/>
      <c r="T586" s="1129"/>
      <c r="U586" s="1129"/>
      <c r="V586" s="1139"/>
      <c r="W586" s="17"/>
      <c r="X586" s="17"/>
      <c r="Y586" s="17"/>
    </row>
    <row r="587">
      <c r="A587" s="17"/>
      <c r="B587" s="1124"/>
      <c r="C587" s="348"/>
      <c r="D587" s="348"/>
      <c r="E587" s="348"/>
      <c r="F587" s="348"/>
      <c r="G587" s="348"/>
      <c r="H587" s="348"/>
      <c r="I587" s="1125"/>
      <c r="J587" s="348"/>
      <c r="K587" s="348"/>
      <c r="L587" s="1126"/>
      <c r="M587" s="348"/>
      <c r="N587" s="1127"/>
      <c r="O587" s="348"/>
      <c r="P587" s="1125"/>
      <c r="Q587" s="348"/>
      <c r="R587" s="1128"/>
      <c r="S587" s="348"/>
      <c r="T587" s="1129"/>
      <c r="U587" s="1129"/>
      <c r="V587" s="1139"/>
      <c r="W587" s="17"/>
      <c r="X587" s="17"/>
      <c r="Y587" s="17"/>
    </row>
    <row r="588">
      <c r="A588" s="17"/>
      <c r="B588" s="1124"/>
      <c r="C588" s="348"/>
      <c r="D588" s="348"/>
      <c r="E588" s="348"/>
      <c r="F588" s="348"/>
      <c r="G588" s="348"/>
      <c r="H588" s="348"/>
      <c r="I588" s="1125"/>
      <c r="J588" s="348"/>
      <c r="K588" s="348"/>
      <c r="L588" s="1126"/>
      <c r="M588" s="348"/>
      <c r="N588" s="1127"/>
      <c r="O588" s="348"/>
      <c r="P588" s="1125"/>
      <c r="Q588" s="348"/>
      <c r="R588" s="1128"/>
      <c r="S588" s="348"/>
      <c r="T588" s="1129"/>
      <c r="U588" s="1129"/>
      <c r="V588" s="1139"/>
      <c r="W588" s="17"/>
      <c r="X588" s="17"/>
      <c r="Y588" s="17"/>
    </row>
    <row r="589">
      <c r="A589" s="17"/>
      <c r="B589" s="1124"/>
      <c r="C589" s="348"/>
      <c r="D589" s="348"/>
      <c r="E589" s="348"/>
      <c r="F589" s="348"/>
      <c r="G589" s="348"/>
      <c r="H589" s="348"/>
      <c r="I589" s="1125"/>
      <c r="J589" s="348"/>
      <c r="K589" s="348"/>
      <c r="L589" s="1126"/>
      <c r="M589" s="348"/>
      <c r="N589" s="1127"/>
      <c r="O589" s="348"/>
      <c r="P589" s="1125"/>
      <c r="Q589" s="348"/>
      <c r="R589" s="1128"/>
      <c r="S589" s="348"/>
      <c r="T589" s="1129"/>
      <c r="U589" s="1129"/>
      <c r="V589" s="1139"/>
      <c r="W589" s="17"/>
      <c r="X589" s="17"/>
      <c r="Y589" s="17"/>
    </row>
    <row r="590">
      <c r="A590" s="17"/>
      <c r="B590" s="1124"/>
      <c r="C590" s="348"/>
      <c r="D590" s="348"/>
      <c r="E590" s="348"/>
      <c r="F590" s="348"/>
      <c r="G590" s="348"/>
      <c r="H590" s="348"/>
      <c r="I590" s="1125"/>
      <c r="J590" s="348"/>
      <c r="K590" s="348"/>
      <c r="L590" s="1126"/>
      <c r="M590" s="348"/>
      <c r="N590" s="1127"/>
      <c r="O590" s="348"/>
      <c r="P590" s="1125"/>
      <c r="Q590" s="348"/>
      <c r="R590" s="1128"/>
      <c r="S590" s="348"/>
      <c r="T590" s="1129"/>
      <c r="U590" s="1129"/>
      <c r="V590" s="1139"/>
      <c r="W590" s="17"/>
      <c r="X590" s="17"/>
      <c r="Y590" s="17"/>
    </row>
    <row r="591">
      <c r="A591" s="17"/>
      <c r="B591" s="1124"/>
      <c r="C591" s="348"/>
      <c r="D591" s="348"/>
      <c r="E591" s="348"/>
      <c r="F591" s="348"/>
      <c r="G591" s="348"/>
      <c r="H591" s="348"/>
      <c r="I591" s="1125"/>
      <c r="J591" s="348"/>
      <c r="K591" s="348"/>
      <c r="L591" s="1126"/>
      <c r="M591" s="348"/>
      <c r="N591" s="1127"/>
      <c r="O591" s="348"/>
      <c r="P591" s="1125"/>
      <c r="Q591" s="348"/>
      <c r="R591" s="1128"/>
      <c r="S591" s="348"/>
      <c r="T591" s="1129"/>
      <c r="U591" s="1129"/>
      <c r="V591" s="1139"/>
      <c r="W591" s="17"/>
      <c r="X591" s="17"/>
      <c r="Y591" s="17"/>
    </row>
    <row r="592">
      <c r="A592" s="17"/>
      <c r="B592" s="1124"/>
      <c r="C592" s="348"/>
      <c r="D592" s="348"/>
      <c r="E592" s="348"/>
      <c r="F592" s="348"/>
      <c r="G592" s="348"/>
      <c r="H592" s="348"/>
      <c r="I592" s="1125"/>
      <c r="J592" s="348"/>
      <c r="K592" s="348"/>
      <c r="L592" s="1126"/>
      <c r="M592" s="348"/>
      <c r="N592" s="1127"/>
      <c r="O592" s="348"/>
      <c r="P592" s="1125"/>
      <c r="Q592" s="348"/>
      <c r="R592" s="1128"/>
      <c r="S592" s="348"/>
      <c r="T592" s="1129"/>
      <c r="U592" s="1129"/>
      <c r="V592" s="1139"/>
      <c r="W592" s="17"/>
      <c r="X592" s="17"/>
      <c r="Y592" s="17"/>
    </row>
    <row r="593">
      <c r="A593" s="17"/>
      <c r="B593" s="1124"/>
      <c r="C593" s="348"/>
      <c r="D593" s="348"/>
      <c r="E593" s="348"/>
      <c r="F593" s="348"/>
      <c r="G593" s="348"/>
      <c r="H593" s="348"/>
      <c r="I593" s="1125"/>
      <c r="J593" s="348"/>
      <c r="K593" s="348"/>
      <c r="L593" s="1126"/>
      <c r="M593" s="348"/>
      <c r="N593" s="1127"/>
      <c r="O593" s="348"/>
      <c r="P593" s="1125"/>
      <c r="Q593" s="348"/>
      <c r="R593" s="1128"/>
      <c r="S593" s="348"/>
      <c r="T593" s="1129"/>
      <c r="U593" s="1129"/>
      <c r="V593" s="1139"/>
      <c r="W593" s="17"/>
      <c r="X593" s="17"/>
      <c r="Y593" s="17"/>
    </row>
    <row r="594">
      <c r="A594" s="17"/>
      <c r="B594" s="1124"/>
      <c r="C594" s="348"/>
      <c r="D594" s="348"/>
      <c r="E594" s="348"/>
      <c r="F594" s="348"/>
      <c r="G594" s="348"/>
      <c r="H594" s="348"/>
      <c r="I594" s="1125"/>
      <c r="J594" s="348"/>
      <c r="K594" s="348"/>
      <c r="L594" s="1126"/>
      <c r="M594" s="348"/>
      <c r="N594" s="1127"/>
      <c r="O594" s="348"/>
      <c r="P594" s="1125"/>
      <c r="Q594" s="348"/>
      <c r="R594" s="1128"/>
      <c r="S594" s="348"/>
      <c r="T594" s="1129"/>
      <c r="U594" s="1129"/>
      <c r="V594" s="1139"/>
      <c r="W594" s="17"/>
      <c r="X594" s="17"/>
      <c r="Y594" s="17"/>
    </row>
    <row r="595">
      <c r="A595" s="17"/>
      <c r="B595" s="1124"/>
      <c r="C595" s="348"/>
      <c r="D595" s="348"/>
      <c r="E595" s="348"/>
      <c r="F595" s="348"/>
      <c r="G595" s="348"/>
      <c r="H595" s="348"/>
      <c r="I595" s="1125"/>
      <c r="J595" s="348"/>
      <c r="K595" s="348"/>
      <c r="L595" s="1126"/>
      <c r="M595" s="348"/>
      <c r="N595" s="1127"/>
      <c r="O595" s="348"/>
      <c r="P595" s="1125"/>
      <c r="Q595" s="348"/>
      <c r="R595" s="1128"/>
      <c r="S595" s="348"/>
      <c r="T595" s="1129"/>
      <c r="U595" s="1129"/>
      <c r="V595" s="1139"/>
      <c r="W595" s="17"/>
      <c r="X595" s="17"/>
      <c r="Y595" s="17"/>
    </row>
    <row r="596">
      <c r="A596" s="17"/>
      <c r="B596" s="1124"/>
      <c r="C596" s="348"/>
      <c r="D596" s="348"/>
      <c r="E596" s="348"/>
      <c r="F596" s="348"/>
      <c r="G596" s="348"/>
      <c r="H596" s="348"/>
      <c r="I596" s="1125"/>
      <c r="J596" s="348"/>
      <c r="K596" s="348"/>
      <c r="L596" s="1126"/>
      <c r="M596" s="348"/>
      <c r="N596" s="1127"/>
      <c r="O596" s="348"/>
      <c r="P596" s="1125"/>
      <c r="Q596" s="348"/>
      <c r="R596" s="1128"/>
      <c r="S596" s="348"/>
      <c r="T596" s="1129"/>
      <c r="U596" s="1129"/>
      <c r="V596" s="1139"/>
      <c r="W596" s="17"/>
      <c r="X596" s="17"/>
      <c r="Y596" s="17"/>
    </row>
    <row r="597">
      <c r="A597" s="17"/>
      <c r="B597" s="1124"/>
      <c r="C597" s="348"/>
      <c r="D597" s="348"/>
      <c r="E597" s="348"/>
      <c r="F597" s="348"/>
      <c r="G597" s="348"/>
      <c r="H597" s="348"/>
      <c r="I597" s="1125"/>
      <c r="J597" s="348"/>
      <c r="K597" s="348"/>
      <c r="L597" s="1126"/>
      <c r="M597" s="348"/>
      <c r="N597" s="1127"/>
      <c r="O597" s="348"/>
      <c r="P597" s="1125"/>
      <c r="Q597" s="348"/>
      <c r="R597" s="1128"/>
      <c r="S597" s="348"/>
      <c r="T597" s="1129"/>
      <c r="U597" s="1129"/>
      <c r="V597" s="1139"/>
      <c r="W597" s="17"/>
      <c r="X597" s="17"/>
      <c r="Y597" s="17"/>
    </row>
    <row r="598">
      <c r="A598" s="17"/>
      <c r="B598" s="1124"/>
      <c r="C598" s="348"/>
      <c r="D598" s="348"/>
      <c r="E598" s="348"/>
      <c r="F598" s="348"/>
      <c r="G598" s="348"/>
      <c r="H598" s="348"/>
      <c r="I598" s="1125"/>
      <c r="J598" s="348"/>
      <c r="K598" s="348"/>
      <c r="L598" s="1126"/>
      <c r="M598" s="348"/>
      <c r="N598" s="1127"/>
      <c r="O598" s="348"/>
      <c r="P598" s="1125"/>
      <c r="Q598" s="348"/>
      <c r="R598" s="1128"/>
      <c r="S598" s="348"/>
      <c r="T598" s="1129"/>
      <c r="U598" s="1129"/>
      <c r="V598" s="1139"/>
      <c r="W598" s="17"/>
      <c r="X598" s="17"/>
      <c r="Y598" s="17"/>
    </row>
    <row r="599">
      <c r="A599" s="17"/>
      <c r="B599" s="1124"/>
      <c r="C599" s="348"/>
      <c r="D599" s="348"/>
      <c r="E599" s="348"/>
      <c r="F599" s="348"/>
      <c r="G599" s="348"/>
      <c r="H599" s="348"/>
      <c r="I599" s="1125"/>
      <c r="J599" s="348"/>
      <c r="K599" s="348"/>
      <c r="L599" s="1126"/>
      <c r="M599" s="348"/>
      <c r="N599" s="1127"/>
      <c r="O599" s="348"/>
      <c r="P599" s="1125"/>
      <c r="Q599" s="348"/>
      <c r="R599" s="1128"/>
      <c r="S599" s="348"/>
      <c r="T599" s="1129"/>
      <c r="U599" s="1129"/>
      <c r="V599" s="1139"/>
      <c r="W599" s="17"/>
      <c r="X599" s="17"/>
      <c r="Y599" s="17"/>
    </row>
    <row r="600">
      <c r="A600" s="17"/>
      <c r="B600" s="1124"/>
      <c r="C600" s="348"/>
      <c r="D600" s="348"/>
      <c r="E600" s="348"/>
      <c r="F600" s="348"/>
      <c r="G600" s="348"/>
      <c r="H600" s="348"/>
      <c r="I600" s="1125"/>
      <c r="J600" s="348"/>
      <c r="K600" s="348"/>
      <c r="L600" s="1126"/>
      <c r="M600" s="348"/>
      <c r="N600" s="1127"/>
      <c r="O600" s="348"/>
      <c r="P600" s="1125"/>
      <c r="Q600" s="348"/>
      <c r="R600" s="1128"/>
      <c r="S600" s="348"/>
      <c r="T600" s="1129"/>
      <c r="U600" s="1129"/>
      <c r="V600" s="1139"/>
      <c r="W600" s="17"/>
      <c r="X600" s="17"/>
      <c r="Y600" s="17"/>
    </row>
    <row r="601">
      <c r="A601" s="17"/>
      <c r="B601" s="1124"/>
      <c r="C601" s="348"/>
      <c r="D601" s="348"/>
      <c r="E601" s="348"/>
      <c r="F601" s="348"/>
      <c r="G601" s="348"/>
      <c r="H601" s="348"/>
      <c r="I601" s="1125"/>
      <c r="J601" s="348"/>
      <c r="K601" s="348"/>
      <c r="L601" s="1126"/>
      <c r="M601" s="348"/>
      <c r="N601" s="1127"/>
      <c r="O601" s="348"/>
      <c r="P601" s="1125"/>
      <c r="Q601" s="348"/>
      <c r="R601" s="1128"/>
      <c r="S601" s="348"/>
      <c r="T601" s="1129"/>
      <c r="U601" s="1129"/>
      <c r="V601" s="1139"/>
      <c r="W601" s="17"/>
      <c r="X601" s="17"/>
      <c r="Y601" s="17"/>
    </row>
    <row r="602">
      <c r="A602" s="17"/>
      <c r="B602" s="1124"/>
      <c r="C602" s="348"/>
      <c r="D602" s="348"/>
      <c r="E602" s="348"/>
      <c r="F602" s="348"/>
      <c r="G602" s="348"/>
      <c r="H602" s="348"/>
      <c r="I602" s="1125"/>
      <c r="J602" s="348"/>
      <c r="K602" s="348"/>
      <c r="L602" s="1126"/>
      <c r="M602" s="348"/>
      <c r="N602" s="1127"/>
      <c r="O602" s="348"/>
      <c r="P602" s="1125"/>
      <c r="Q602" s="348"/>
      <c r="R602" s="1128"/>
      <c r="S602" s="348"/>
      <c r="T602" s="1129"/>
      <c r="U602" s="1129"/>
      <c r="V602" s="1139"/>
      <c r="W602" s="17"/>
      <c r="X602" s="17"/>
      <c r="Y602" s="17"/>
    </row>
    <row r="603">
      <c r="A603" s="17"/>
      <c r="B603" s="1124"/>
      <c r="C603" s="348"/>
      <c r="D603" s="348"/>
      <c r="E603" s="348"/>
      <c r="F603" s="348"/>
      <c r="G603" s="348"/>
      <c r="H603" s="348"/>
      <c r="I603" s="1125"/>
      <c r="J603" s="348"/>
      <c r="K603" s="348"/>
      <c r="L603" s="1126"/>
      <c r="M603" s="348"/>
      <c r="N603" s="1127"/>
      <c r="O603" s="348"/>
      <c r="P603" s="1125"/>
      <c r="Q603" s="348"/>
      <c r="R603" s="1128"/>
      <c r="S603" s="348"/>
      <c r="T603" s="1129"/>
      <c r="U603" s="1129"/>
      <c r="V603" s="1139"/>
      <c r="W603" s="17"/>
      <c r="X603" s="17"/>
      <c r="Y603" s="17"/>
    </row>
    <row r="604">
      <c r="A604" s="17"/>
      <c r="B604" s="1124"/>
      <c r="C604" s="348"/>
      <c r="D604" s="348"/>
      <c r="E604" s="348"/>
      <c r="F604" s="348"/>
      <c r="G604" s="348"/>
      <c r="H604" s="348"/>
      <c r="I604" s="1125"/>
      <c r="J604" s="348"/>
      <c r="K604" s="348"/>
      <c r="L604" s="1126"/>
      <c r="M604" s="348"/>
      <c r="N604" s="1127"/>
      <c r="O604" s="348"/>
      <c r="P604" s="1125"/>
      <c r="Q604" s="348"/>
      <c r="R604" s="1128"/>
      <c r="S604" s="348"/>
      <c r="T604" s="1129"/>
      <c r="U604" s="1129"/>
      <c r="V604" s="1139"/>
      <c r="W604" s="17"/>
      <c r="X604" s="17"/>
      <c r="Y604" s="17"/>
    </row>
    <row r="605">
      <c r="A605" s="17"/>
      <c r="B605" s="1124"/>
      <c r="C605" s="348"/>
      <c r="D605" s="348"/>
      <c r="E605" s="348"/>
      <c r="F605" s="348"/>
      <c r="G605" s="348"/>
      <c r="H605" s="348"/>
      <c r="I605" s="1125"/>
      <c r="J605" s="348"/>
      <c r="K605" s="348"/>
      <c r="L605" s="1126"/>
      <c r="M605" s="348"/>
      <c r="N605" s="1127"/>
      <c r="O605" s="348"/>
      <c r="P605" s="1125"/>
      <c r="Q605" s="348"/>
      <c r="R605" s="1128"/>
      <c r="S605" s="348"/>
      <c r="T605" s="1129"/>
      <c r="U605" s="1129"/>
      <c r="V605" s="1139"/>
      <c r="W605" s="17"/>
      <c r="X605" s="17"/>
      <c r="Y605" s="17"/>
    </row>
    <row r="606">
      <c r="A606" s="17"/>
      <c r="B606" s="1124"/>
      <c r="C606" s="348"/>
      <c r="D606" s="348"/>
      <c r="E606" s="348"/>
      <c r="F606" s="348"/>
      <c r="G606" s="348"/>
      <c r="H606" s="348"/>
      <c r="I606" s="1125"/>
      <c r="J606" s="348"/>
      <c r="K606" s="348"/>
      <c r="L606" s="1126"/>
      <c r="M606" s="348"/>
      <c r="N606" s="1127"/>
      <c r="O606" s="348"/>
      <c r="P606" s="1125"/>
      <c r="Q606" s="348"/>
      <c r="R606" s="1128"/>
      <c r="S606" s="348"/>
      <c r="T606" s="1129"/>
      <c r="U606" s="1129"/>
      <c r="V606" s="1139"/>
      <c r="W606" s="17"/>
      <c r="X606" s="17"/>
      <c r="Y606" s="17"/>
    </row>
    <row r="607">
      <c r="A607" s="17"/>
      <c r="B607" s="1124"/>
      <c r="C607" s="348"/>
      <c r="D607" s="348"/>
      <c r="E607" s="348"/>
      <c r="F607" s="348"/>
      <c r="G607" s="348"/>
      <c r="H607" s="348"/>
      <c r="I607" s="1125"/>
      <c r="J607" s="348"/>
      <c r="K607" s="348"/>
      <c r="L607" s="1126"/>
      <c r="M607" s="348"/>
      <c r="N607" s="1127"/>
      <c r="O607" s="348"/>
      <c r="P607" s="1125"/>
      <c r="Q607" s="348"/>
      <c r="R607" s="1128"/>
      <c r="S607" s="348"/>
      <c r="T607" s="1129"/>
      <c r="U607" s="1129"/>
      <c r="V607" s="1139"/>
      <c r="W607" s="17"/>
      <c r="X607" s="17"/>
      <c r="Y607" s="17"/>
    </row>
    <row r="608">
      <c r="A608" s="17"/>
      <c r="B608" s="1124"/>
      <c r="C608" s="348"/>
      <c r="D608" s="348"/>
      <c r="E608" s="348"/>
      <c r="F608" s="348"/>
      <c r="G608" s="348"/>
      <c r="H608" s="348"/>
      <c r="I608" s="1125"/>
      <c r="J608" s="348"/>
      <c r="K608" s="348"/>
      <c r="L608" s="1126"/>
      <c r="M608" s="348"/>
      <c r="N608" s="1127"/>
      <c r="O608" s="348"/>
      <c r="P608" s="1125"/>
      <c r="Q608" s="348"/>
      <c r="R608" s="1128"/>
      <c r="S608" s="348"/>
      <c r="T608" s="1129"/>
      <c r="U608" s="1129"/>
      <c r="V608" s="1139"/>
      <c r="W608" s="17"/>
      <c r="X608" s="17"/>
      <c r="Y608" s="17"/>
    </row>
    <row r="609">
      <c r="A609" s="17"/>
      <c r="B609" s="1124"/>
      <c r="C609" s="348"/>
      <c r="D609" s="348"/>
      <c r="E609" s="348"/>
      <c r="F609" s="348"/>
      <c r="G609" s="348"/>
      <c r="H609" s="348"/>
      <c r="I609" s="1125"/>
      <c r="J609" s="348"/>
      <c r="K609" s="348"/>
      <c r="L609" s="1126"/>
      <c r="M609" s="348"/>
      <c r="N609" s="1127"/>
      <c r="O609" s="348"/>
      <c r="P609" s="1125"/>
      <c r="Q609" s="348"/>
      <c r="R609" s="1128"/>
      <c r="S609" s="348"/>
      <c r="T609" s="1129"/>
      <c r="U609" s="1129"/>
      <c r="V609" s="1139"/>
      <c r="W609" s="17"/>
      <c r="X609" s="17"/>
      <c r="Y609" s="17"/>
    </row>
    <row r="610">
      <c r="A610" s="17"/>
      <c r="B610" s="1124"/>
      <c r="C610" s="348"/>
      <c r="D610" s="348"/>
      <c r="E610" s="348"/>
      <c r="F610" s="348"/>
      <c r="G610" s="348"/>
      <c r="H610" s="348"/>
      <c r="I610" s="1125"/>
      <c r="J610" s="348"/>
      <c r="K610" s="348"/>
      <c r="L610" s="1126"/>
      <c r="M610" s="348"/>
      <c r="N610" s="1127"/>
      <c r="O610" s="348"/>
      <c r="P610" s="1125"/>
      <c r="Q610" s="348"/>
      <c r="R610" s="1128"/>
      <c r="S610" s="348"/>
      <c r="T610" s="1129"/>
      <c r="U610" s="1129"/>
      <c r="V610" s="1139"/>
      <c r="W610" s="17"/>
      <c r="X610" s="17"/>
      <c r="Y610" s="17"/>
    </row>
    <row r="611">
      <c r="A611" s="17"/>
      <c r="B611" s="1124"/>
      <c r="C611" s="348"/>
      <c r="D611" s="348"/>
      <c r="E611" s="348"/>
      <c r="F611" s="348"/>
      <c r="G611" s="348"/>
      <c r="H611" s="348"/>
      <c r="I611" s="1125"/>
      <c r="J611" s="348"/>
      <c r="K611" s="348"/>
      <c r="L611" s="1126"/>
      <c r="M611" s="348"/>
      <c r="N611" s="1127"/>
      <c r="O611" s="348"/>
      <c r="P611" s="1125"/>
      <c r="Q611" s="348"/>
      <c r="R611" s="1128"/>
      <c r="S611" s="348"/>
      <c r="T611" s="1129"/>
      <c r="U611" s="1129"/>
      <c r="V611" s="1139"/>
      <c r="W611" s="17"/>
      <c r="X611" s="17"/>
      <c r="Y611" s="17"/>
    </row>
    <row r="612">
      <c r="A612" s="17"/>
      <c r="B612" s="1124"/>
      <c r="C612" s="348"/>
      <c r="D612" s="348"/>
      <c r="E612" s="348"/>
      <c r="F612" s="348"/>
      <c r="G612" s="348"/>
      <c r="H612" s="348"/>
      <c r="I612" s="1125"/>
      <c r="J612" s="348"/>
      <c r="K612" s="348"/>
      <c r="L612" s="1126"/>
      <c r="M612" s="348"/>
      <c r="N612" s="1127"/>
      <c r="O612" s="348"/>
      <c r="P612" s="1125"/>
      <c r="Q612" s="348"/>
      <c r="R612" s="1128"/>
      <c r="S612" s="348"/>
      <c r="T612" s="1129"/>
      <c r="U612" s="1129"/>
      <c r="V612" s="1139"/>
      <c r="W612" s="17"/>
      <c r="X612" s="17"/>
      <c r="Y612" s="17"/>
    </row>
    <row r="613">
      <c r="A613" s="17"/>
      <c r="B613" s="1124"/>
      <c r="C613" s="348"/>
      <c r="D613" s="348"/>
      <c r="E613" s="348"/>
      <c r="F613" s="348"/>
      <c r="G613" s="348"/>
      <c r="H613" s="348"/>
      <c r="I613" s="1125"/>
      <c r="J613" s="348"/>
      <c r="K613" s="348"/>
      <c r="L613" s="1126"/>
      <c r="M613" s="348"/>
      <c r="N613" s="1127"/>
      <c r="O613" s="348"/>
      <c r="P613" s="1125"/>
      <c r="Q613" s="348"/>
      <c r="R613" s="1128"/>
      <c r="S613" s="348"/>
      <c r="T613" s="1129"/>
      <c r="U613" s="1129"/>
      <c r="V613" s="1139"/>
      <c r="W613" s="17"/>
      <c r="X613" s="17"/>
      <c r="Y613" s="17"/>
    </row>
    <row r="614">
      <c r="A614" s="17"/>
      <c r="B614" s="1124"/>
      <c r="C614" s="348"/>
      <c r="D614" s="348"/>
      <c r="E614" s="348"/>
      <c r="F614" s="348"/>
      <c r="G614" s="348"/>
      <c r="H614" s="348"/>
      <c r="I614" s="1125"/>
      <c r="J614" s="348"/>
      <c r="K614" s="348"/>
      <c r="L614" s="1126"/>
      <c r="M614" s="348"/>
      <c r="N614" s="1127"/>
      <c r="O614" s="348"/>
      <c r="P614" s="1125"/>
      <c r="Q614" s="348"/>
      <c r="R614" s="1128"/>
      <c r="S614" s="348"/>
      <c r="T614" s="1129"/>
      <c r="U614" s="1129"/>
      <c r="V614" s="1139"/>
      <c r="W614" s="17"/>
      <c r="X614" s="17"/>
      <c r="Y614" s="17"/>
    </row>
    <row r="615">
      <c r="A615" s="17"/>
      <c r="B615" s="1124"/>
      <c r="C615" s="348"/>
      <c r="D615" s="348"/>
      <c r="E615" s="348"/>
      <c r="F615" s="348"/>
      <c r="G615" s="348"/>
      <c r="H615" s="348"/>
      <c r="I615" s="1125"/>
      <c r="J615" s="348"/>
      <c r="K615" s="348"/>
      <c r="L615" s="1126"/>
      <c r="M615" s="348"/>
      <c r="N615" s="1127"/>
      <c r="O615" s="348"/>
      <c r="P615" s="1125"/>
      <c r="Q615" s="348"/>
      <c r="R615" s="1128"/>
      <c r="S615" s="348"/>
      <c r="T615" s="1129"/>
      <c r="U615" s="1129"/>
      <c r="V615" s="1139"/>
      <c r="W615" s="17"/>
      <c r="X615" s="17"/>
      <c r="Y615" s="17"/>
    </row>
    <row r="616">
      <c r="A616" s="17"/>
      <c r="B616" s="1124"/>
      <c r="C616" s="348"/>
      <c r="D616" s="348"/>
      <c r="E616" s="348"/>
      <c r="F616" s="348"/>
      <c r="G616" s="348"/>
      <c r="H616" s="348"/>
      <c r="I616" s="1125"/>
      <c r="J616" s="348"/>
      <c r="K616" s="348"/>
      <c r="L616" s="1126"/>
      <c r="M616" s="348"/>
      <c r="N616" s="1127"/>
      <c r="O616" s="348"/>
      <c r="P616" s="1125"/>
      <c r="Q616" s="348"/>
      <c r="R616" s="1128"/>
      <c r="S616" s="348"/>
      <c r="T616" s="1129"/>
      <c r="U616" s="1129"/>
      <c r="V616" s="1139"/>
      <c r="W616" s="17"/>
      <c r="X616" s="17"/>
      <c r="Y616" s="17"/>
    </row>
    <row r="617">
      <c r="A617" s="17"/>
      <c r="B617" s="1124"/>
      <c r="C617" s="348"/>
      <c r="D617" s="348"/>
      <c r="E617" s="348"/>
      <c r="F617" s="348"/>
      <c r="G617" s="348"/>
      <c r="H617" s="348"/>
      <c r="I617" s="1125"/>
      <c r="J617" s="348"/>
      <c r="K617" s="348"/>
      <c r="L617" s="1126"/>
      <c r="M617" s="348"/>
      <c r="N617" s="1127"/>
      <c r="O617" s="348"/>
      <c r="P617" s="1125"/>
      <c r="Q617" s="348"/>
      <c r="R617" s="1128"/>
      <c r="S617" s="348"/>
      <c r="T617" s="1129"/>
      <c r="U617" s="1129"/>
      <c r="V617" s="1139"/>
      <c r="W617" s="17"/>
      <c r="X617" s="17"/>
      <c r="Y617" s="17"/>
    </row>
    <row r="618">
      <c r="A618" s="17"/>
      <c r="B618" s="1124"/>
      <c r="C618" s="348"/>
      <c r="D618" s="348"/>
      <c r="E618" s="348"/>
      <c r="F618" s="348"/>
      <c r="G618" s="348"/>
      <c r="H618" s="348"/>
      <c r="I618" s="1125"/>
      <c r="J618" s="348"/>
      <c r="K618" s="348"/>
      <c r="L618" s="1126"/>
      <c r="M618" s="348"/>
      <c r="N618" s="1127"/>
      <c r="O618" s="348"/>
      <c r="P618" s="1125"/>
      <c r="Q618" s="348"/>
      <c r="R618" s="1128"/>
      <c r="S618" s="348"/>
      <c r="T618" s="1129"/>
      <c r="U618" s="1129"/>
      <c r="V618" s="1139"/>
      <c r="W618" s="17"/>
      <c r="X618" s="17"/>
      <c r="Y618" s="17"/>
    </row>
    <row r="619">
      <c r="A619" s="17"/>
      <c r="B619" s="1124"/>
      <c r="C619" s="348"/>
      <c r="D619" s="348"/>
      <c r="E619" s="348"/>
      <c r="F619" s="348"/>
      <c r="G619" s="348"/>
      <c r="H619" s="348"/>
      <c r="I619" s="1125"/>
      <c r="J619" s="348"/>
      <c r="K619" s="348"/>
      <c r="L619" s="1126"/>
      <c r="M619" s="348"/>
      <c r="N619" s="1127"/>
      <c r="O619" s="348"/>
      <c r="P619" s="1125"/>
      <c r="Q619" s="348"/>
      <c r="R619" s="1128"/>
      <c r="S619" s="348"/>
      <c r="T619" s="1129"/>
      <c r="U619" s="1129"/>
      <c r="V619" s="1139"/>
      <c r="W619" s="17"/>
      <c r="X619" s="17"/>
      <c r="Y619" s="17"/>
    </row>
    <row r="620">
      <c r="A620" s="17"/>
      <c r="B620" s="1124"/>
      <c r="C620" s="348"/>
      <c r="D620" s="348"/>
      <c r="E620" s="348"/>
      <c r="F620" s="348"/>
      <c r="G620" s="348"/>
      <c r="H620" s="348"/>
      <c r="I620" s="1125"/>
      <c r="J620" s="348"/>
      <c r="K620" s="348"/>
      <c r="L620" s="1126"/>
      <c r="M620" s="348"/>
      <c r="N620" s="1127"/>
      <c r="O620" s="348"/>
      <c r="P620" s="1125"/>
      <c r="Q620" s="348"/>
      <c r="R620" s="1128"/>
      <c r="S620" s="348"/>
      <c r="T620" s="1129"/>
      <c r="U620" s="1129"/>
      <c r="V620" s="1139"/>
      <c r="W620" s="17"/>
      <c r="X620" s="17"/>
      <c r="Y620" s="17"/>
    </row>
    <row r="621">
      <c r="A621" s="17"/>
      <c r="B621" s="1124"/>
      <c r="C621" s="348"/>
      <c r="D621" s="348"/>
      <c r="E621" s="348"/>
      <c r="F621" s="348"/>
      <c r="G621" s="348"/>
      <c r="H621" s="348"/>
      <c r="I621" s="1125"/>
      <c r="J621" s="348"/>
      <c r="K621" s="348"/>
      <c r="L621" s="1126"/>
      <c r="M621" s="348"/>
      <c r="N621" s="1127"/>
      <c r="O621" s="348"/>
      <c r="P621" s="1125"/>
      <c r="Q621" s="348"/>
      <c r="R621" s="1128"/>
      <c r="S621" s="348"/>
      <c r="T621" s="1129"/>
      <c r="U621" s="1129"/>
      <c r="V621" s="1139"/>
      <c r="W621" s="17"/>
      <c r="X621" s="17"/>
      <c r="Y621" s="17"/>
    </row>
    <row r="622">
      <c r="A622" s="17"/>
      <c r="B622" s="1124"/>
      <c r="C622" s="348"/>
      <c r="D622" s="348"/>
      <c r="E622" s="348"/>
      <c r="F622" s="348"/>
      <c r="G622" s="348"/>
      <c r="H622" s="348"/>
      <c r="I622" s="1125"/>
      <c r="J622" s="348"/>
      <c r="K622" s="348"/>
      <c r="L622" s="1126"/>
      <c r="M622" s="348"/>
      <c r="N622" s="1127"/>
      <c r="O622" s="348"/>
      <c r="P622" s="1125"/>
      <c r="Q622" s="348"/>
      <c r="R622" s="1128"/>
      <c r="S622" s="348"/>
      <c r="T622" s="1129"/>
      <c r="U622" s="1129"/>
      <c r="V622" s="1139"/>
      <c r="W622" s="17"/>
      <c r="X622" s="17"/>
      <c r="Y622" s="17"/>
    </row>
    <row r="623">
      <c r="A623" s="17"/>
      <c r="B623" s="1124"/>
      <c r="C623" s="348"/>
      <c r="D623" s="348"/>
      <c r="E623" s="348"/>
      <c r="F623" s="348"/>
      <c r="G623" s="348"/>
      <c r="H623" s="348"/>
      <c r="I623" s="1125"/>
      <c r="J623" s="348"/>
      <c r="K623" s="348"/>
      <c r="L623" s="1126"/>
      <c r="M623" s="348"/>
      <c r="N623" s="1127"/>
      <c r="O623" s="348"/>
      <c r="P623" s="1125"/>
      <c r="Q623" s="348"/>
      <c r="R623" s="1128"/>
      <c r="S623" s="348"/>
      <c r="T623" s="1129"/>
      <c r="U623" s="1129"/>
      <c r="V623" s="1139"/>
      <c r="W623" s="17"/>
      <c r="X623" s="17"/>
      <c r="Y623" s="17"/>
    </row>
    <row r="624">
      <c r="A624" s="17"/>
      <c r="B624" s="1124"/>
      <c r="C624" s="348"/>
      <c r="D624" s="348"/>
      <c r="E624" s="348"/>
      <c r="F624" s="348"/>
      <c r="G624" s="348"/>
      <c r="H624" s="348"/>
      <c r="I624" s="1125"/>
      <c r="J624" s="348"/>
      <c r="K624" s="348"/>
      <c r="L624" s="1126"/>
      <c r="M624" s="348"/>
      <c r="N624" s="1127"/>
      <c r="O624" s="348"/>
      <c r="P624" s="1125"/>
      <c r="Q624" s="348"/>
      <c r="R624" s="1128"/>
      <c r="S624" s="348"/>
      <c r="T624" s="1129"/>
      <c r="U624" s="1129"/>
      <c r="V624" s="1139"/>
      <c r="W624" s="17"/>
      <c r="X624" s="17"/>
      <c r="Y624" s="17"/>
    </row>
    <row r="625">
      <c r="A625" s="17"/>
      <c r="B625" s="1124"/>
      <c r="C625" s="348"/>
      <c r="D625" s="348"/>
      <c r="E625" s="348"/>
      <c r="F625" s="348"/>
      <c r="G625" s="348"/>
      <c r="H625" s="348"/>
      <c r="I625" s="1125"/>
      <c r="J625" s="348"/>
      <c r="K625" s="348"/>
      <c r="L625" s="1126"/>
      <c r="M625" s="348"/>
      <c r="N625" s="1127"/>
      <c r="O625" s="348"/>
      <c r="P625" s="1125"/>
      <c r="Q625" s="348"/>
      <c r="R625" s="1128"/>
      <c r="S625" s="348"/>
      <c r="T625" s="1129"/>
      <c r="U625" s="1129"/>
      <c r="V625" s="1139"/>
      <c r="W625" s="17"/>
      <c r="X625" s="17"/>
      <c r="Y625" s="17"/>
    </row>
    <row r="626">
      <c r="A626" s="17"/>
      <c r="B626" s="1124"/>
      <c r="C626" s="348"/>
      <c r="D626" s="348"/>
      <c r="E626" s="348"/>
      <c r="F626" s="348"/>
      <c r="G626" s="348"/>
      <c r="H626" s="348"/>
      <c r="I626" s="1125"/>
      <c r="J626" s="348"/>
      <c r="K626" s="348"/>
      <c r="L626" s="1126"/>
      <c r="M626" s="348"/>
      <c r="N626" s="1127"/>
      <c r="O626" s="348"/>
      <c r="P626" s="1125"/>
      <c r="Q626" s="348"/>
      <c r="R626" s="1128"/>
      <c r="S626" s="348"/>
      <c r="T626" s="1129"/>
      <c r="U626" s="1129"/>
      <c r="V626" s="1139"/>
      <c r="W626" s="17"/>
      <c r="X626" s="17"/>
      <c r="Y626" s="17"/>
    </row>
    <row r="627">
      <c r="A627" s="17"/>
      <c r="B627" s="1124"/>
      <c r="C627" s="348"/>
      <c r="D627" s="348"/>
      <c r="E627" s="348"/>
      <c r="F627" s="348"/>
      <c r="G627" s="348"/>
      <c r="H627" s="348"/>
      <c r="I627" s="1125"/>
      <c r="J627" s="348"/>
      <c r="K627" s="348"/>
      <c r="L627" s="1126"/>
      <c r="M627" s="348"/>
      <c r="N627" s="1127"/>
      <c r="O627" s="348"/>
      <c r="P627" s="1125"/>
      <c r="Q627" s="348"/>
      <c r="R627" s="1128"/>
      <c r="S627" s="348"/>
      <c r="T627" s="1129"/>
      <c r="U627" s="1129"/>
      <c r="V627" s="1139"/>
      <c r="W627" s="17"/>
      <c r="X627" s="17"/>
      <c r="Y627" s="17"/>
    </row>
    <row r="628">
      <c r="A628" s="17"/>
      <c r="B628" s="1124"/>
      <c r="C628" s="348"/>
      <c r="D628" s="348"/>
      <c r="E628" s="348"/>
      <c r="F628" s="348"/>
      <c r="G628" s="348"/>
      <c r="H628" s="348"/>
      <c r="I628" s="1125"/>
      <c r="J628" s="348"/>
      <c r="K628" s="348"/>
      <c r="L628" s="1126"/>
      <c r="M628" s="348"/>
      <c r="N628" s="1127"/>
      <c r="O628" s="348"/>
      <c r="P628" s="1125"/>
      <c r="Q628" s="348"/>
      <c r="R628" s="1128"/>
      <c r="S628" s="348"/>
      <c r="T628" s="1129"/>
      <c r="U628" s="1129"/>
      <c r="V628" s="1139"/>
      <c r="W628" s="17"/>
      <c r="X628" s="17"/>
      <c r="Y628" s="17"/>
    </row>
    <row r="629">
      <c r="A629" s="17"/>
      <c r="B629" s="1124"/>
      <c r="C629" s="348"/>
      <c r="D629" s="348"/>
      <c r="E629" s="348"/>
      <c r="F629" s="348"/>
      <c r="G629" s="348"/>
      <c r="H629" s="348"/>
      <c r="I629" s="1125"/>
      <c r="J629" s="348"/>
      <c r="K629" s="348"/>
      <c r="L629" s="1126"/>
      <c r="M629" s="348"/>
      <c r="N629" s="1127"/>
      <c r="O629" s="348"/>
      <c r="P629" s="1125"/>
      <c r="Q629" s="348"/>
      <c r="R629" s="1128"/>
      <c r="S629" s="348"/>
      <c r="T629" s="1129"/>
      <c r="U629" s="1129"/>
      <c r="V629" s="1139"/>
      <c r="W629" s="17"/>
      <c r="X629" s="17"/>
      <c r="Y629" s="17"/>
    </row>
    <row r="630">
      <c r="A630" s="17"/>
      <c r="B630" s="1124"/>
      <c r="C630" s="348"/>
      <c r="D630" s="348"/>
      <c r="E630" s="348"/>
      <c r="F630" s="348"/>
      <c r="G630" s="348"/>
      <c r="H630" s="348"/>
      <c r="I630" s="1125"/>
      <c r="J630" s="348"/>
      <c r="K630" s="348"/>
      <c r="L630" s="1126"/>
      <c r="M630" s="348"/>
      <c r="N630" s="1127"/>
      <c r="O630" s="348"/>
      <c r="P630" s="1125"/>
      <c r="Q630" s="348"/>
      <c r="R630" s="1128"/>
      <c r="S630" s="348"/>
      <c r="T630" s="1129"/>
      <c r="U630" s="1129"/>
      <c r="V630" s="1139"/>
      <c r="W630" s="17"/>
      <c r="X630" s="17"/>
      <c r="Y630" s="17"/>
    </row>
    <row r="631">
      <c r="A631" s="17"/>
      <c r="B631" s="1124"/>
      <c r="C631" s="348"/>
      <c r="D631" s="348"/>
      <c r="E631" s="348"/>
      <c r="F631" s="348"/>
      <c r="G631" s="348"/>
      <c r="H631" s="348"/>
      <c r="I631" s="1125"/>
      <c r="J631" s="348"/>
      <c r="K631" s="348"/>
      <c r="L631" s="1126"/>
      <c r="M631" s="348"/>
      <c r="N631" s="1127"/>
      <c r="O631" s="348"/>
      <c r="P631" s="1125"/>
      <c r="Q631" s="348"/>
      <c r="R631" s="1128"/>
      <c r="S631" s="348"/>
      <c r="T631" s="1129"/>
      <c r="U631" s="1129"/>
      <c r="V631" s="1139"/>
      <c r="W631" s="17"/>
      <c r="X631" s="17"/>
      <c r="Y631" s="17"/>
    </row>
    <row r="632">
      <c r="A632" s="17"/>
      <c r="B632" s="1124"/>
      <c r="C632" s="348"/>
      <c r="D632" s="348"/>
      <c r="E632" s="348"/>
      <c r="F632" s="348"/>
      <c r="G632" s="348"/>
      <c r="H632" s="348"/>
      <c r="I632" s="1125"/>
      <c r="J632" s="348"/>
      <c r="K632" s="348"/>
      <c r="L632" s="1126"/>
      <c r="M632" s="348"/>
      <c r="N632" s="1127"/>
      <c r="O632" s="348"/>
      <c r="P632" s="1125"/>
      <c r="Q632" s="348"/>
      <c r="R632" s="1128"/>
      <c r="S632" s="348"/>
      <c r="T632" s="1129"/>
      <c r="U632" s="1129"/>
      <c r="V632" s="1139"/>
      <c r="W632" s="17"/>
      <c r="X632" s="17"/>
      <c r="Y632" s="17"/>
    </row>
    <row r="633">
      <c r="A633" s="17"/>
      <c r="B633" s="1124"/>
      <c r="C633" s="348"/>
      <c r="D633" s="348"/>
      <c r="E633" s="348"/>
      <c r="F633" s="348"/>
      <c r="G633" s="348"/>
      <c r="H633" s="348"/>
      <c r="I633" s="1125"/>
      <c r="J633" s="348"/>
      <c r="K633" s="348"/>
      <c r="L633" s="1126"/>
      <c r="M633" s="348"/>
      <c r="N633" s="1127"/>
      <c r="O633" s="348"/>
      <c r="P633" s="1125"/>
      <c r="Q633" s="348"/>
      <c r="R633" s="1128"/>
      <c r="S633" s="348"/>
      <c r="T633" s="1129"/>
      <c r="U633" s="1129"/>
      <c r="V633" s="1139"/>
      <c r="W633" s="17"/>
      <c r="X633" s="17"/>
      <c r="Y633" s="17"/>
    </row>
    <row r="634">
      <c r="A634" s="17"/>
      <c r="B634" s="1124"/>
      <c r="C634" s="348"/>
      <c r="D634" s="348"/>
      <c r="E634" s="348"/>
      <c r="F634" s="348"/>
      <c r="G634" s="348"/>
      <c r="H634" s="348"/>
      <c r="I634" s="1125"/>
      <c r="J634" s="348"/>
      <c r="K634" s="348"/>
      <c r="L634" s="1126"/>
      <c r="M634" s="348"/>
      <c r="N634" s="1127"/>
      <c r="O634" s="348"/>
      <c r="P634" s="1125"/>
      <c r="Q634" s="348"/>
      <c r="R634" s="1128"/>
      <c r="S634" s="348"/>
      <c r="T634" s="1129"/>
      <c r="U634" s="1129"/>
      <c r="V634" s="1139"/>
      <c r="W634" s="17"/>
      <c r="X634" s="17"/>
      <c r="Y634" s="17"/>
    </row>
    <row r="635">
      <c r="A635" s="17"/>
      <c r="B635" s="1124"/>
      <c r="C635" s="348"/>
      <c r="D635" s="348"/>
      <c r="E635" s="348"/>
      <c r="F635" s="348"/>
      <c r="G635" s="348"/>
      <c r="H635" s="348"/>
      <c r="I635" s="1125"/>
      <c r="J635" s="348"/>
      <c r="K635" s="348"/>
      <c r="L635" s="1126"/>
      <c r="M635" s="348"/>
      <c r="N635" s="1127"/>
      <c r="O635" s="348"/>
      <c r="P635" s="1125"/>
      <c r="Q635" s="348"/>
      <c r="R635" s="1128"/>
      <c r="S635" s="348"/>
      <c r="T635" s="1129"/>
      <c r="U635" s="1129"/>
      <c r="V635" s="1139"/>
      <c r="W635" s="17"/>
      <c r="X635" s="17"/>
      <c r="Y635" s="17"/>
    </row>
    <row r="636">
      <c r="A636" s="17"/>
      <c r="B636" s="1124"/>
      <c r="C636" s="348"/>
      <c r="D636" s="348"/>
      <c r="E636" s="348"/>
      <c r="F636" s="348"/>
      <c r="G636" s="348"/>
      <c r="H636" s="348"/>
      <c r="I636" s="1125"/>
      <c r="J636" s="348"/>
      <c r="K636" s="348"/>
      <c r="L636" s="1126"/>
      <c r="M636" s="348"/>
      <c r="N636" s="1127"/>
      <c r="O636" s="348"/>
      <c r="P636" s="1125"/>
      <c r="Q636" s="348"/>
      <c r="R636" s="1128"/>
      <c r="S636" s="348"/>
      <c r="T636" s="1129"/>
      <c r="U636" s="1129"/>
      <c r="V636" s="1139"/>
      <c r="W636" s="17"/>
      <c r="X636" s="17"/>
      <c r="Y636" s="17"/>
    </row>
    <row r="637">
      <c r="A637" s="17"/>
      <c r="B637" s="1124"/>
      <c r="C637" s="348"/>
      <c r="D637" s="348"/>
      <c r="E637" s="348"/>
      <c r="F637" s="348"/>
      <c r="G637" s="348"/>
      <c r="H637" s="348"/>
      <c r="I637" s="1125"/>
      <c r="J637" s="348"/>
      <c r="K637" s="348"/>
      <c r="L637" s="1126"/>
      <c r="M637" s="348"/>
      <c r="N637" s="1127"/>
      <c r="O637" s="348"/>
      <c r="P637" s="1125"/>
      <c r="Q637" s="348"/>
      <c r="R637" s="1128"/>
      <c r="S637" s="348"/>
      <c r="T637" s="1129"/>
      <c r="U637" s="1129"/>
      <c r="V637" s="1139"/>
      <c r="W637" s="17"/>
      <c r="X637" s="17"/>
      <c r="Y637" s="17"/>
    </row>
    <row r="638">
      <c r="A638" s="17"/>
      <c r="B638" s="1124"/>
      <c r="C638" s="348"/>
      <c r="D638" s="348"/>
      <c r="E638" s="348"/>
      <c r="F638" s="348"/>
      <c r="G638" s="348"/>
      <c r="H638" s="348"/>
      <c r="I638" s="1125"/>
      <c r="J638" s="348"/>
      <c r="K638" s="348"/>
      <c r="L638" s="1126"/>
      <c r="M638" s="348"/>
      <c r="N638" s="1127"/>
      <c r="O638" s="348"/>
      <c r="P638" s="1125"/>
      <c r="Q638" s="348"/>
      <c r="R638" s="1128"/>
      <c r="S638" s="348"/>
      <c r="T638" s="1129"/>
      <c r="U638" s="1129"/>
      <c r="V638" s="1139"/>
      <c r="W638" s="17"/>
      <c r="X638" s="17"/>
      <c r="Y638" s="17"/>
    </row>
    <row r="639">
      <c r="A639" s="17"/>
      <c r="B639" s="1124"/>
      <c r="C639" s="348"/>
      <c r="D639" s="348"/>
      <c r="E639" s="348"/>
      <c r="F639" s="348"/>
      <c r="G639" s="348"/>
      <c r="H639" s="348"/>
      <c r="I639" s="1125"/>
      <c r="J639" s="348"/>
      <c r="K639" s="348"/>
      <c r="L639" s="1126"/>
      <c r="M639" s="348"/>
      <c r="N639" s="1127"/>
      <c r="O639" s="348"/>
      <c r="P639" s="1125"/>
      <c r="Q639" s="348"/>
      <c r="R639" s="1128"/>
      <c r="S639" s="348"/>
      <c r="T639" s="1129"/>
      <c r="U639" s="1129"/>
      <c r="V639" s="1139"/>
      <c r="W639" s="17"/>
      <c r="X639" s="17"/>
      <c r="Y639" s="17"/>
    </row>
    <row r="640">
      <c r="A640" s="17"/>
      <c r="B640" s="1124"/>
      <c r="C640" s="348"/>
      <c r="D640" s="348"/>
      <c r="E640" s="348"/>
      <c r="F640" s="348"/>
      <c r="G640" s="348"/>
      <c r="H640" s="348"/>
      <c r="I640" s="1125"/>
      <c r="J640" s="348"/>
      <c r="K640" s="348"/>
      <c r="L640" s="1126"/>
      <c r="M640" s="348"/>
      <c r="N640" s="1127"/>
      <c r="O640" s="348"/>
      <c r="P640" s="1125"/>
      <c r="Q640" s="348"/>
      <c r="R640" s="1128"/>
      <c r="S640" s="348"/>
      <c r="T640" s="1129"/>
      <c r="U640" s="1129"/>
      <c r="V640" s="1139"/>
      <c r="W640" s="17"/>
      <c r="X640" s="17"/>
      <c r="Y640" s="17"/>
    </row>
    <row r="641">
      <c r="A641" s="17"/>
      <c r="B641" s="1124"/>
      <c r="C641" s="348"/>
      <c r="D641" s="348"/>
      <c r="E641" s="348"/>
      <c r="F641" s="348"/>
      <c r="G641" s="348"/>
      <c r="H641" s="348"/>
      <c r="I641" s="1125"/>
      <c r="J641" s="348"/>
      <c r="K641" s="348"/>
      <c r="L641" s="1126"/>
      <c r="M641" s="348"/>
      <c r="N641" s="1127"/>
      <c r="O641" s="348"/>
      <c r="P641" s="1125"/>
      <c r="Q641" s="348"/>
      <c r="R641" s="1128"/>
      <c r="S641" s="348"/>
      <c r="T641" s="1129"/>
      <c r="U641" s="1129"/>
      <c r="V641" s="1139"/>
      <c r="W641" s="17"/>
      <c r="X641" s="17"/>
      <c r="Y641" s="17"/>
    </row>
    <row r="642">
      <c r="A642" s="17"/>
      <c r="B642" s="1124"/>
      <c r="C642" s="348"/>
      <c r="D642" s="348"/>
      <c r="E642" s="348"/>
      <c r="F642" s="348"/>
      <c r="G642" s="348"/>
      <c r="H642" s="348"/>
      <c r="I642" s="1125"/>
      <c r="J642" s="348"/>
      <c r="K642" s="348"/>
      <c r="L642" s="1126"/>
      <c r="M642" s="348"/>
      <c r="N642" s="1127"/>
      <c r="O642" s="348"/>
      <c r="P642" s="1125"/>
      <c r="Q642" s="348"/>
      <c r="R642" s="1128"/>
      <c r="S642" s="348"/>
      <c r="T642" s="1129"/>
      <c r="U642" s="1129"/>
      <c r="V642" s="1139"/>
      <c r="W642" s="17"/>
      <c r="X642" s="17"/>
      <c r="Y642" s="17"/>
    </row>
    <row r="643">
      <c r="A643" s="17"/>
      <c r="B643" s="1124"/>
      <c r="C643" s="348"/>
      <c r="D643" s="348"/>
      <c r="E643" s="348"/>
      <c r="F643" s="348"/>
      <c r="G643" s="348"/>
      <c r="H643" s="348"/>
      <c r="I643" s="1125"/>
      <c r="J643" s="348"/>
      <c r="K643" s="348"/>
      <c r="L643" s="1126"/>
      <c r="M643" s="348"/>
      <c r="N643" s="1127"/>
      <c r="O643" s="348"/>
      <c r="P643" s="1125"/>
      <c r="Q643" s="348"/>
      <c r="R643" s="1128"/>
      <c r="S643" s="348"/>
      <c r="T643" s="1129"/>
      <c r="U643" s="1129"/>
      <c r="V643" s="1139"/>
      <c r="W643" s="17"/>
      <c r="X643" s="17"/>
      <c r="Y643" s="17"/>
    </row>
    <row r="644">
      <c r="A644" s="17"/>
      <c r="B644" s="1124"/>
      <c r="C644" s="348"/>
      <c r="D644" s="348"/>
      <c r="E644" s="348"/>
      <c r="F644" s="348"/>
      <c r="G644" s="348"/>
      <c r="H644" s="348"/>
      <c r="I644" s="1125"/>
      <c r="J644" s="348"/>
      <c r="K644" s="348"/>
      <c r="L644" s="1126"/>
      <c r="M644" s="348"/>
      <c r="N644" s="1127"/>
      <c r="O644" s="348"/>
      <c r="P644" s="1125"/>
      <c r="Q644" s="348"/>
      <c r="R644" s="1128"/>
      <c r="S644" s="348"/>
      <c r="T644" s="1129"/>
      <c r="U644" s="1129"/>
      <c r="V644" s="1139"/>
      <c r="W644" s="17"/>
      <c r="X644" s="17"/>
      <c r="Y644" s="17"/>
    </row>
    <row r="645">
      <c r="A645" s="17"/>
      <c r="B645" s="1124"/>
      <c r="C645" s="348"/>
      <c r="D645" s="348"/>
      <c r="E645" s="348"/>
      <c r="F645" s="348"/>
      <c r="G645" s="348"/>
      <c r="H645" s="348"/>
      <c r="I645" s="1125"/>
      <c r="J645" s="348"/>
      <c r="K645" s="348"/>
      <c r="L645" s="1126"/>
      <c r="M645" s="348"/>
      <c r="N645" s="1127"/>
      <c r="O645" s="348"/>
      <c r="P645" s="1125"/>
      <c r="Q645" s="348"/>
      <c r="R645" s="1128"/>
      <c r="S645" s="348"/>
      <c r="T645" s="1129"/>
      <c r="U645" s="1129"/>
      <c r="V645" s="1139"/>
      <c r="W645" s="17"/>
      <c r="X645" s="17"/>
      <c r="Y645" s="17"/>
    </row>
    <row r="646">
      <c r="A646" s="17"/>
      <c r="B646" s="1124"/>
      <c r="C646" s="348"/>
      <c r="D646" s="348"/>
      <c r="E646" s="348"/>
      <c r="F646" s="348"/>
      <c r="G646" s="348"/>
      <c r="H646" s="348"/>
      <c r="I646" s="1125"/>
      <c r="J646" s="348"/>
      <c r="K646" s="348"/>
      <c r="L646" s="1126"/>
      <c r="M646" s="348"/>
      <c r="N646" s="1127"/>
      <c r="O646" s="348"/>
      <c r="P646" s="1125"/>
      <c r="Q646" s="348"/>
      <c r="R646" s="1128"/>
      <c r="S646" s="348"/>
      <c r="T646" s="1129"/>
      <c r="U646" s="1129"/>
      <c r="V646" s="1139"/>
      <c r="W646" s="17"/>
      <c r="X646" s="17"/>
      <c r="Y646" s="17"/>
    </row>
    <row r="647">
      <c r="A647" s="17"/>
      <c r="B647" s="1124"/>
      <c r="C647" s="348"/>
      <c r="D647" s="348"/>
      <c r="E647" s="348"/>
      <c r="F647" s="348"/>
      <c r="G647" s="348"/>
      <c r="H647" s="348"/>
      <c r="I647" s="1125"/>
      <c r="J647" s="348"/>
      <c r="K647" s="348"/>
      <c r="L647" s="1126"/>
      <c r="M647" s="348"/>
      <c r="N647" s="1127"/>
      <c r="O647" s="348"/>
      <c r="P647" s="1125"/>
      <c r="Q647" s="348"/>
      <c r="R647" s="1128"/>
      <c r="S647" s="348"/>
      <c r="T647" s="1129"/>
      <c r="U647" s="1129"/>
      <c r="V647" s="1139"/>
      <c r="W647" s="17"/>
      <c r="X647" s="17"/>
      <c r="Y647" s="17"/>
    </row>
    <row r="648">
      <c r="A648" s="17"/>
      <c r="B648" s="1124"/>
      <c r="C648" s="348"/>
      <c r="D648" s="348"/>
      <c r="E648" s="348"/>
      <c r="F648" s="348"/>
      <c r="G648" s="348"/>
      <c r="H648" s="348"/>
      <c r="I648" s="1125"/>
      <c r="J648" s="348"/>
      <c r="K648" s="348"/>
      <c r="L648" s="1126"/>
      <c r="M648" s="348"/>
      <c r="N648" s="1127"/>
      <c r="O648" s="348"/>
      <c r="P648" s="1125"/>
      <c r="Q648" s="348"/>
      <c r="R648" s="1128"/>
      <c r="S648" s="348"/>
      <c r="T648" s="1129"/>
      <c r="U648" s="1129"/>
      <c r="V648" s="1139"/>
      <c r="W648" s="17"/>
      <c r="X648" s="17"/>
      <c r="Y648" s="17"/>
    </row>
    <row r="649">
      <c r="A649" s="17"/>
      <c r="B649" s="1124"/>
      <c r="C649" s="348"/>
      <c r="D649" s="348"/>
      <c r="E649" s="348"/>
      <c r="F649" s="348"/>
      <c r="G649" s="348"/>
      <c r="H649" s="348"/>
      <c r="I649" s="1125"/>
      <c r="J649" s="348"/>
      <c r="K649" s="348"/>
      <c r="L649" s="1126"/>
      <c r="M649" s="348"/>
      <c r="N649" s="1127"/>
      <c r="O649" s="348"/>
      <c r="P649" s="1125"/>
      <c r="Q649" s="348"/>
      <c r="R649" s="1128"/>
      <c r="S649" s="348"/>
      <c r="T649" s="1129"/>
      <c r="U649" s="1129"/>
      <c r="V649" s="1139"/>
      <c r="W649" s="17"/>
      <c r="X649" s="17"/>
      <c r="Y649" s="17"/>
    </row>
    <row r="650">
      <c r="A650" s="17"/>
      <c r="B650" s="1124"/>
      <c r="C650" s="348"/>
      <c r="D650" s="348"/>
      <c r="E650" s="348"/>
      <c r="F650" s="348"/>
      <c r="G650" s="348"/>
      <c r="H650" s="348"/>
      <c r="I650" s="1125"/>
      <c r="J650" s="348"/>
      <c r="K650" s="348"/>
      <c r="L650" s="1126"/>
      <c r="M650" s="348"/>
      <c r="N650" s="1127"/>
      <c r="O650" s="348"/>
      <c r="P650" s="1125"/>
      <c r="Q650" s="348"/>
      <c r="R650" s="1128"/>
      <c r="S650" s="348"/>
      <c r="T650" s="1129"/>
      <c r="U650" s="1129"/>
      <c r="V650" s="1139"/>
      <c r="W650" s="17"/>
      <c r="X650" s="17"/>
      <c r="Y650" s="17"/>
    </row>
    <row r="651">
      <c r="A651" s="17"/>
      <c r="B651" s="1124"/>
      <c r="C651" s="348"/>
      <c r="D651" s="348"/>
      <c r="E651" s="348"/>
      <c r="F651" s="348"/>
      <c r="G651" s="348"/>
      <c r="H651" s="348"/>
      <c r="I651" s="1125"/>
      <c r="J651" s="348"/>
      <c r="K651" s="348"/>
      <c r="L651" s="1126"/>
      <c r="M651" s="348"/>
      <c r="N651" s="1127"/>
      <c r="O651" s="348"/>
      <c r="P651" s="1125"/>
      <c r="Q651" s="348"/>
      <c r="R651" s="1128"/>
      <c r="S651" s="348"/>
      <c r="T651" s="1129"/>
      <c r="U651" s="1129"/>
      <c r="V651" s="1139"/>
      <c r="W651" s="17"/>
      <c r="X651" s="17"/>
      <c r="Y651" s="17"/>
    </row>
    <row r="652">
      <c r="A652" s="17"/>
      <c r="B652" s="1124"/>
      <c r="C652" s="348"/>
      <c r="D652" s="348"/>
      <c r="E652" s="348"/>
      <c r="F652" s="348"/>
      <c r="G652" s="348"/>
      <c r="H652" s="348"/>
      <c r="I652" s="1125"/>
      <c r="J652" s="348"/>
      <c r="K652" s="348"/>
      <c r="L652" s="1126"/>
      <c r="M652" s="348"/>
      <c r="N652" s="1127"/>
      <c r="O652" s="348"/>
      <c r="P652" s="1125"/>
      <c r="Q652" s="348"/>
      <c r="R652" s="1128"/>
      <c r="S652" s="348"/>
      <c r="T652" s="1129"/>
      <c r="U652" s="1129"/>
      <c r="V652" s="1139"/>
      <c r="W652" s="17"/>
      <c r="X652" s="17"/>
      <c r="Y652" s="17"/>
    </row>
    <row r="653">
      <c r="A653" s="17"/>
      <c r="B653" s="1124"/>
      <c r="C653" s="348"/>
      <c r="D653" s="348"/>
      <c r="E653" s="348"/>
      <c r="F653" s="348"/>
      <c r="G653" s="348"/>
      <c r="H653" s="348"/>
      <c r="I653" s="1125"/>
      <c r="J653" s="348"/>
      <c r="K653" s="348"/>
      <c r="L653" s="1126"/>
      <c r="M653" s="348"/>
      <c r="N653" s="1127"/>
      <c r="O653" s="348"/>
      <c r="P653" s="1125"/>
      <c r="Q653" s="348"/>
      <c r="R653" s="1128"/>
      <c r="S653" s="348"/>
      <c r="T653" s="1129"/>
      <c r="U653" s="1129"/>
      <c r="V653" s="1139"/>
      <c r="W653" s="17"/>
      <c r="X653" s="17"/>
      <c r="Y653" s="17"/>
    </row>
    <row r="654">
      <c r="A654" s="17"/>
      <c r="B654" s="1124"/>
      <c r="C654" s="348"/>
      <c r="D654" s="348"/>
      <c r="E654" s="348"/>
      <c r="F654" s="348"/>
      <c r="G654" s="348"/>
      <c r="H654" s="348"/>
      <c r="I654" s="1125"/>
      <c r="J654" s="348"/>
      <c r="K654" s="348"/>
      <c r="L654" s="1126"/>
      <c r="M654" s="348"/>
      <c r="N654" s="1127"/>
      <c r="O654" s="348"/>
      <c r="P654" s="1125"/>
      <c r="Q654" s="348"/>
      <c r="R654" s="1128"/>
      <c r="S654" s="348"/>
      <c r="T654" s="1129"/>
      <c r="U654" s="1129"/>
      <c r="V654" s="1139"/>
      <c r="W654" s="17"/>
      <c r="X654" s="17"/>
      <c r="Y654" s="17"/>
    </row>
    <row r="655">
      <c r="A655" s="17"/>
      <c r="B655" s="1124"/>
      <c r="C655" s="348"/>
      <c r="D655" s="348"/>
      <c r="E655" s="348"/>
      <c r="F655" s="348"/>
      <c r="G655" s="348"/>
      <c r="H655" s="348"/>
      <c r="I655" s="1125"/>
      <c r="J655" s="348"/>
      <c r="K655" s="348"/>
      <c r="L655" s="1126"/>
      <c r="M655" s="348"/>
      <c r="N655" s="1127"/>
      <c r="O655" s="348"/>
      <c r="P655" s="1125"/>
      <c r="Q655" s="348"/>
      <c r="R655" s="1128"/>
      <c r="S655" s="348"/>
      <c r="T655" s="1129"/>
      <c r="U655" s="1129"/>
      <c r="V655" s="1139"/>
      <c r="W655" s="17"/>
      <c r="X655" s="17"/>
      <c r="Y655" s="17"/>
    </row>
    <row r="656">
      <c r="A656" s="17"/>
      <c r="B656" s="1124"/>
      <c r="C656" s="348"/>
      <c r="D656" s="348"/>
      <c r="E656" s="348"/>
      <c r="F656" s="348"/>
      <c r="G656" s="348"/>
      <c r="H656" s="348"/>
      <c r="I656" s="1125"/>
      <c r="J656" s="348"/>
      <c r="K656" s="348"/>
      <c r="L656" s="1126"/>
      <c r="M656" s="348"/>
      <c r="N656" s="1127"/>
      <c r="O656" s="348"/>
      <c r="P656" s="1125"/>
      <c r="Q656" s="348"/>
      <c r="R656" s="1128"/>
      <c r="S656" s="348"/>
      <c r="T656" s="1129"/>
      <c r="U656" s="1129"/>
      <c r="V656" s="1139"/>
      <c r="W656" s="17"/>
      <c r="X656" s="17"/>
      <c r="Y656" s="17"/>
    </row>
    <row r="657">
      <c r="A657" s="17"/>
      <c r="B657" s="1124"/>
      <c r="C657" s="348"/>
      <c r="D657" s="348"/>
      <c r="E657" s="348"/>
      <c r="F657" s="348"/>
      <c r="G657" s="348"/>
      <c r="H657" s="348"/>
      <c r="I657" s="1125"/>
      <c r="J657" s="348"/>
      <c r="K657" s="348"/>
      <c r="L657" s="1126"/>
      <c r="M657" s="348"/>
      <c r="N657" s="1127"/>
      <c r="O657" s="348"/>
      <c r="P657" s="1125"/>
      <c r="Q657" s="348"/>
      <c r="R657" s="1128"/>
      <c r="S657" s="348"/>
      <c r="T657" s="1129"/>
      <c r="U657" s="1129"/>
      <c r="V657" s="1139"/>
      <c r="W657" s="17"/>
      <c r="X657" s="17"/>
      <c r="Y657" s="17"/>
    </row>
    <row r="658">
      <c r="A658" s="17"/>
      <c r="B658" s="1124"/>
      <c r="C658" s="348"/>
      <c r="D658" s="348"/>
      <c r="E658" s="348"/>
      <c r="F658" s="348"/>
      <c r="G658" s="348"/>
      <c r="H658" s="348"/>
      <c r="I658" s="1125"/>
      <c r="J658" s="348"/>
      <c r="K658" s="348"/>
      <c r="L658" s="1126"/>
      <c r="M658" s="348"/>
      <c r="N658" s="1127"/>
      <c r="O658" s="348"/>
      <c r="P658" s="1125"/>
      <c r="Q658" s="348"/>
      <c r="R658" s="1128"/>
      <c r="S658" s="348"/>
      <c r="T658" s="1129"/>
      <c r="U658" s="1129"/>
      <c r="V658" s="1139"/>
      <c r="W658" s="17"/>
      <c r="X658" s="17"/>
      <c r="Y658" s="17"/>
    </row>
    <row r="659">
      <c r="A659" s="17"/>
      <c r="B659" s="1124"/>
      <c r="C659" s="348"/>
      <c r="D659" s="348"/>
      <c r="E659" s="348"/>
      <c r="F659" s="348"/>
      <c r="G659" s="348"/>
      <c r="H659" s="348"/>
      <c r="I659" s="1125"/>
      <c r="J659" s="348"/>
      <c r="K659" s="348"/>
      <c r="L659" s="1126"/>
      <c r="M659" s="348"/>
      <c r="N659" s="1127"/>
      <c r="O659" s="348"/>
      <c r="P659" s="1125"/>
      <c r="Q659" s="348"/>
      <c r="R659" s="1128"/>
      <c r="S659" s="348"/>
      <c r="T659" s="1129"/>
      <c r="U659" s="1129"/>
      <c r="V659" s="1139"/>
      <c r="W659" s="17"/>
      <c r="X659" s="17"/>
      <c r="Y659" s="17"/>
    </row>
    <row r="660">
      <c r="A660" s="17"/>
      <c r="B660" s="1124"/>
      <c r="C660" s="348"/>
      <c r="D660" s="348"/>
      <c r="E660" s="348"/>
      <c r="F660" s="348"/>
      <c r="G660" s="348"/>
      <c r="H660" s="348"/>
      <c r="I660" s="1125"/>
      <c r="J660" s="348"/>
      <c r="K660" s="348"/>
      <c r="L660" s="1126"/>
      <c r="M660" s="348"/>
      <c r="N660" s="1127"/>
      <c r="O660" s="348"/>
      <c r="P660" s="1125"/>
      <c r="Q660" s="348"/>
      <c r="R660" s="1128"/>
      <c r="S660" s="348"/>
      <c r="T660" s="1129"/>
      <c r="U660" s="1129"/>
      <c r="V660" s="1139"/>
      <c r="W660" s="17"/>
      <c r="X660" s="17"/>
      <c r="Y660" s="17"/>
    </row>
    <row r="661">
      <c r="A661" s="17"/>
      <c r="B661" s="1124"/>
      <c r="C661" s="348"/>
      <c r="D661" s="348"/>
      <c r="E661" s="348"/>
      <c r="F661" s="348"/>
      <c r="G661" s="348"/>
      <c r="H661" s="348"/>
      <c r="I661" s="1125"/>
      <c r="J661" s="348"/>
      <c r="K661" s="348"/>
      <c r="L661" s="1126"/>
      <c r="M661" s="348"/>
      <c r="N661" s="1127"/>
      <c r="O661" s="348"/>
      <c r="P661" s="1125"/>
      <c r="Q661" s="348"/>
      <c r="R661" s="1128"/>
      <c r="S661" s="348"/>
      <c r="T661" s="1129"/>
      <c r="U661" s="1129"/>
      <c r="V661" s="1139"/>
      <c r="W661" s="17"/>
      <c r="X661" s="17"/>
      <c r="Y661" s="17"/>
    </row>
    <row r="662">
      <c r="A662" s="17"/>
      <c r="B662" s="1124"/>
      <c r="C662" s="348"/>
      <c r="D662" s="348"/>
      <c r="E662" s="348"/>
      <c r="F662" s="348"/>
      <c r="G662" s="348"/>
      <c r="H662" s="348"/>
      <c r="I662" s="1125"/>
      <c r="J662" s="348"/>
      <c r="K662" s="348"/>
      <c r="L662" s="1126"/>
      <c r="M662" s="348"/>
      <c r="N662" s="1127"/>
      <c r="O662" s="348"/>
      <c r="P662" s="1125"/>
      <c r="Q662" s="348"/>
      <c r="R662" s="1128"/>
      <c r="S662" s="348"/>
      <c r="T662" s="1129"/>
      <c r="U662" s="1129"/>
      <c r="V662" s="1139"/>
      <c r="W662" s="17"/>
      <c r="X662" s="17"/>
      <c r="Y662" s="17"/>
    </row>
    <row r="663">
      <c r="A663" s="17"/>
      <c r="B663" s="1124"/>
      <c r="C663" s="348"/>
      <c r="D663" s="348"/>
      <c r="E663" s="348"/>
      <c r="F663" s="348"/>
      <c r="G663" s="348"/>
      <c r="H663" s="348"/>
      <c r="I663" s="1125"/>
      <c r="J663" s="348"/>
      <c r="K663" s="348"/>
      <c r="L663" s="1126"/>
      <c r="M663" s="348"/>
      <c r="N663" s="1127"/>
      <c r="O663" s="348"/>
      <c r="P663" s="1125"/>
      <c r="Q663" s="348"/>
      <c r="R663" s="1128"/>
      <c r="S663" s="348"/>
      <c r="T663" s="1129"/>
      <c r="U663" s="1129"/>
      <c r="V663" s="1139"/>
      <c r="W663" s="17"/>
      <c r="X663" s="17"/>
      <c r="Y663" s="17"/>
    </row>
    <row r="664">
      <c r="A664" s="17"/>
      <c r="B664" s="1124"/>
      <c r="C664" s="348"/>
      <c r="D664" s="348"/>
      <c r="E664" s="348"/>
      <c r="F664" s="348"/>
      <c r="G664" s="348"/>
      <c r="H664" s="348"/>
      <c r="I664" s="1125"/>
      <c r="J664" s="348"/>
      <c r="K664" s="348"/>
      <c r="L664" s="1126"/>
      <c r="M664" s="348"/>
      <c r="N664" s="1127"/>
      <c r="O664" s="348"/>
      <c r="P664" s="1125"/>
      <c r="Q664" s="348"/>
      <c r="R664" s="1128"/>
      <c r="S664" s="348"/>
      <c r="T664" s="1129"/>
      <c r="U664" s="1129"/>
      <c r="V664" s="1139"/>
      <c r="W664" s="17"/>
      <c r="X664" s="17"/>
      <c r="Y664" s="17"/>
    </row>
    <row r="665">
      <c r="A665" s="17"/>
      <c r="B665" s="1124"/>
      <c r="C665" s="348"/>
      <c r="D665" s="348"/>
      <c r="E665" s="348"/>
      <c r="F665" s="348"/>
      <c r="G665" s="348"/>
      <c r="H665" s="348"/>
      <c r="I665" s="1125"/>
      <c r="J665" s="348"/>
      <c r="K665" s="348"/>
      <c r="L665" s="1126"/>
      <c r="M665" s="348"/>
      <c r="N665" s="1127"/>
      <c r="O665" s="348"/>
      <c r="P665" s="1125"/>
      <c r="Q665" s="348"/>
      <c r="R665" s="1128"/>
      <c r="S665" s="348"/>
      <c r="T665" s="1129"/>
      <c r="U665" s="1129"/>
      <c r="V665" s="1139"/>
      <c r="W665" s="17"/>
      <c r="X665" s="17"/>
      <c r="Y665" s="17"/>
    </row>
    <row r="666">
      <c r="A666" s="17"/>
      <c r="B666" s="1124"/>
      <c r="C666" s="348"/>
      <c r="D666" s="348"/>
      <c r="E666" s="348"/>
      <c r="F666" s="348"/>
      <c r="G666" s="348"/>
      <c r="H666" s="348"/>
      <c r="I666" s="1125"/>
      <c r="J666" s="348"/>
      <c r="K666" s="348"/>
      <c r="L666" s="1126"/>
      <c r="M666" s="348"/>
      <c r="N666" s="1127"/>
      <c r="O666" s="348"/>
      <c r="P666" s="1125"/>
      <c r="Q666" s="348"/>
      <c r="R666" s="1128"/>
      <c r="S666" s="348"/>
      <c r="T666" s="1129"/>
      <c r="U666" s="1129"/>
      <c r="V666" s="1139"/>
      <c r="W666" s="17"/>
      <c r="X666" s="17"/>
      <c r="Y666" s="17"/>
    </row>
    <row r="667">
      <c r="A667" s="17"/>
      <c r="B667" s="1124"/>
      <c r="C667" s="348"/>
      <c r="D667" s="348"/>
      <c r="E667" s="348"/>
      <c r="F667" s="348"/>
      <c r="G667" s="348"/>
      <c r="H667" s="348"/>
      <c r="I667" s="1125"/>
      <c r="J667" s="348"/>
      <c r="K667" s="348"/>
      <c r="L667" s="1126"/>
      <c r="M667" s="348"/>
      <c r="N667" s="1127"/>
      <c r="O667" s="348"/>
      <c r="P667" s="1125"/>
      <c r="Q667" s="348"/>
      <c r="R667" s="1128"/>
      <c r="S667" s="348"/>
      <c r="T667" s="1129"/>
      <c r="U667" s="1129"/>
      <c r="V667" s="1139"/>
      <c r="W667" s="17"/>
      <c r="X667" s="17"/>
      <c r="Y667" s="17"/>
    </row>
    <row r="668">
      <c r="A668" s="17"/>
      <c r="B668" s="1124"/>
      <c r="C668" s="348"/>
      <c r="D668" s="348"/>
      <c r="E668" s="348"/>
      <c r="F668" s="348"/>
      <c r="G668" s="348"/>
      <c r="H668" s="348"/>
      <c r="I668" s="1125"/>
      <c r="J668" s="348"/>
      <c r="K668" s="348"/>
      <c r="L668" s="1126"/>
      <c r="M668" s="348"/>
      <c r="N668" s="1127"/>
      <c r="O668" s="348"/>
      <c r="P668" s="1125"/>
      <c r="Q668" s="348"/>
      <c r="R668" s="1128"/>
      <c r="S668" s="348"/>
      <c r="T668" s="1129"/>
      <c r="U668" s="1129"/>
      <c r="V668" s="1139"/>
      <c r="W668" s="17"/>
      <c r="X668" s="17"/>
      <c r="Y668" s="17"/>
    </row>
    <row r="669">
      <c r="A669" s="17"/>
      <c r="B669" s="1124"/>
      <c r="C669" s="348"/>
      <c r="D669" s="348"/>
      <c r="E669" s="348"/>
      <c r="F669" s="348"/>
      <c r="G669" s="348"/>
      <c r="H669" s="348"/>
      <c r="I669" s="1125"/>
      <c r="J669" s="348"/>
      <c r="K669" s="348"/>
      <c r="L669" s="1126"/>
      <c r="M669" s="348"/>
      <c r="N669" s="1127"/>
      <c r="O669" s="348"/>
      <c r="P669" s="1125"/>
      <c r="Q669" s="348"/>
      <c r="R669" s="1128"/>
      <c r="S669" s="348"/>
      <c r="T669" s="1129"/>
      <c r="U669" s="1129"/>
      <c r="V669" s="1139"/>
      <c r="W669" s="17"/>
      <c r="X669" s="17"/>
      <c r="Y669" s="17"/>
    </row>
    <row r="670">
      <c r="A670" s="17"/>
      <c r="B670" s="1124"/>
      <c r="C670" s="348"/>
      <c r="D670" s="348"/>
      <c r="E670" s="348"/>
      <c r="F670" s="348"/>
      <c r="G670" s="348"/>
      <c r="H670" s="348"/>
      <c r="I670" s="1125"/>
      <c r="J670" s="348"/>
      <c r="K670" s="348"/>
      <c r="L670" s="1126"/>
      <c r="M670" s="348"/>
      <c r="N670" s="1127"/>
      <c r="O670" s="348"/>
      <c r="P670" s="1125"/>
      <c r="Q670" s="348"/>
      <c r="R670" s="1128"/>
      <c r="S670" s="348"/>
      <c r="T670" s="1129"/>
      <c r="U670" s="1129"/>
      <c r="V670" s="1139"/>
      <c r="W670" s="17"/>
      <c r="X670" s="17"/>
      <c r="Y670" s="17"/>
    </row>
    <row r="671">
      <c r="A671" s="17"/>
      <c r="B671" s="1124"/>
      <c r="C671" s="348"/>
      <c r="D671" s="348"/>
      <c r="E671" s="348"/>
      <c r="F671" s="348"/>
      <c r="G671" s="348"/>
      <c r="H671" s="348"/>
      <c r="I671" s="1125"/>
      <c r="J671" s="348"/>
      <c r="K671" s="348"/>
      <c r="L671" s="1126"/>
      <c r="M671" s="348"/>
      <c r="N671" s="1127"/>
      <c r="O671" s="348"/>
      <c r="P671" s="1125"/>
      <c r="Q671" s="348"/>
      <c r="R671" s="1128"/>
      <c r="S671" s="348"/>
      <c r="T671" s="1129"/>
      <c r="U671" s="1129"/>
      <c r="V671" s="1139"/>
      <c r="W671" s="17"/>
      <c r="X671" s="17"/>
      <c r="Y671" s="17"/>
    </row>
    <row r="672">
      <c r="A672" s="17"/>
      <c r="B672" s="1124"/>
      <c r="C672" s="348"/>
      <c r="D672" s="348"/>
      <c r="E672" s="348"/>
      <c r="F672" s="348"/>
      <c r="G672" s="348"/>
      <c r="H672" s="348"/>
      <c r="I672" s="1125"/>
      <c r="J672" s="348"/>
      <c r="K672" s="348"/>
      <c r="L672" s="1126"/>
      <c r="M672" s="348"/>
      <c r="N672" s="1127"/>
      <c r="O672" s="348"/>
      <c r="P672" s="1125"/>
      <c r="Q672" s="348"/>
      <c r="R672" s="1128"/>
      <c r="S672" s="348"/>
      <c r="T672" s="1129"/>
      <c r="U672" s="1129"/>
      <c r="V672" s="1139"/>
      <c r="W672" s="17"/>
      <c r="X672" s="17"/>
      <c r="Y672" s="17"/>
    </row>
    <row r="673">
      <c r="A673" s="17"/>
      <c r="B673" s="1124"/>
      <c r="C673" s="348"/>
      <c r="D673" s="348"/>
      <c r="E673" s="348"/>
      <c r="F673" s="348"/>
      <c r="G673" s="348"/>
      <c r="H673" s="348"/>
      <c r="I673" s="1125"/>
      <c r="J673" s="348"/>
      <c r="K673" s="348"/>
      <c r="L673" s="1126"/>
      <c r="M673" s="348"/>
      <c r="N673" s="1127"/>
      <c r="O673" s="348"/>
      <c r="P673" s="1125"/>
      <c r="Q673" s="348"/>
      <c r="R673" s="1128"/>
      <c r="S673" s="348"/>
      <c r="T673" s="1129"/>
      <c r="U673" s="1129"/>
      <c r="V673" s="1139"/>
      <c r="W673" s="17"/>
      <c r="X673" s="17"/>
      <c r="Y673" s="17"/>
    </row>
    <row r="674">
      <c r="A674" s="17"/>
      <c r="B674" s="1124"/>
      <c r="C674" s="348"/>
      <c r="D674" s="348"/>
      <c r="E674" s="348"/>
      <c r="F674" s="348"/>
      <c r="G674" s="348"/>
      <c r="H674" s="348"/>
      <c r="I674" s="1125"/>
      <c r="J674" s="348"/>
      <c r="K674" s="348"/>
      <c r="L674" s="1126"/>
      <c r="M674" s="348"/>
      <c r="N674" s="1127"/>
      <c r="O674" s="348"/>
      <c r="P674" s="1125"/>
      <c r="Q674" s="348"/>
      <c r="R674" s="1128"/>
      <c r="S674" s="348"/>
      <c r="T674" s="1129"/>
      <c r="U674" s="1129"/>
      <c r="V674" s="1139"/>
      <c r="W674" s="17"/>
      <c r="X674" s="17"/>
      <c r="Y674" s="17"/>
    </row>
    <row r="675">
      <c r="A675" s="17"/>
      <c r="B675" s="1124"/>
      <c r="C675" s="348"/>
      <c r="D675" s="348"/>
      <c r="E675" s="348"/>
      <c r="F675" s="348"/>
      <c r="G675" s="348"/>
      <c r="H675" s="348"/>
      <c r="I675" s="1125"/>
      <c r="J675" s="348"/>
      <c r="K675" s="348"/>
      <c r="L675" s="1126"/>
      <c r="M675" s="348"/>
      <c r="N675" s="1127"/>
      <c r="O675" s="348"/>
      <c r="P675" s="1125"/>
      <c r="Q675" s="348"/>
      <c r="R675" s="1128"/>
      <c r="S675" s="348"/>
      <c r="T675" s="1129"/>
      <c r="U675" s="1129"/>
      <c r="V675" s="1139"/>
      <c r="W675" s="17"/>
      <c r="X675" s="17"/>
      <c r="Y675" s="17"/>
    </row>
    <row r="676">
      <c r="A676" s="17"/>
      <c r="B676" s="1124"/>
      <c r="C676" s="348"/>
      <c r="D676" s="348"/>
      <c r="E676" s="348"/>
      <c r="F676" s="348"/>
      <c r="G676" s="348"/>
      <c r="H676" s="348"/>
      <c r="I676" s="1125"/>
      <c r="J676" s="348"/>
      <c r="K676" s="348"/>
      <c r="L676" s="1126"/>
      <c r="M676" s="348"/>
      <c r="N676" s="1127"/>
      <c r="O676" s="348"/>
      <c r="P676" s="1125"/>
      <c r="Q676" s="348"/>
      <c r="R676" s="1128"/>
      <c r="S676" s="348"/>
      <c r="T676" s="1129"/>
      <c r="U676" s="1129"/>
      <c r="V676" s="1139"/>
      <c r="W676" s="17"/>
      <c r="X676" s="17"/>
      <c r="Y676" s="17"/>
    </row>
    <row r="677">
      <c r="A677" s="17"/>
      <c r="B677" s="1124"/>
      <c r="C677" s="348"/>
      <c r="D677" s="348"/>
      <c r="E677" s="348"/>
      <c r="F677" s="348"/>
      <c r="G677" s="348"/>
      <c r="H677" s="348"/>
      <c r="I677" s="1125"/>
      <c r="J677" s="348"/>
      <c r="K677" s="348"/>
      <c r="L677" s="1126"/>
      <c r="M677" s="348"/>
      <c r="N677" s="1127"/>
      <c r="O677" s="348"/>
      <c r="P677" s="1125"/>
      <c r="Q677" s="348"/>
      <c r="R677" s="1128"/>
      <c r="S677" s="348"/>
      <c r="T677" s="1129"/>
      <c r="U677" s="1129"/>
      <c r="V677" s="1139"/>
      <c r="W677" s="17"/>
      <c r="X677" s="17"/>
      <c r="Y677" s="17"/>
    </row>
    <row r="678">
      <c r="A678" s="17"/>
      <c r="B678" s="1124"/>
      <c r="C678" s="348"/>
      <c r="D678" s="348"/>
      <c r="E678" s="348"/>
      <c r="F678" s="348"/>
      <c r="G678" s="348"/>
      <c r="H678" s="348"/>
      <c r="I678" s="1125"/>
      <c r="J678" s="348"/>
      <c r="K678" s="348"/>
      <c r="L678" s="1126"/>
      <c r="M678" s="348"/>
      <c r="N678" s="1127"/>
      <c r="O678" s="348"/>
      <c r="P678" s="1125"/>
      <c r="Q678" s="348"/>
      <c r="R678" s="1128"/>
      <c r="S678" s="348"/>
      <c r="T678" s="1129"/>
      <c r="U678" s="1129"/>
      <c r="V678" s="1139"/>
      <c r="W678" s="17"/>
      <c r="X678" s="17"/>
      <c r="Y678" s="17"/>
    </row>
    <row r="679">
      <c r="A679" s="17"/>
      <c r="B679" s="1124"/>
      <c r="C679" s="348"/>
      <c r="D679" s="348"/>
      <c r="E679" s="348"/>
      <c r="F679" s="348"/>
      <c r="G679" s="348"/>
      <c r="H679" s="348"/>
      <c r="I679" s="1125"/>
      <c r="J679" s="348"/>
      <c r="K679" s="348"/>
      <c r="L679" s="1126"/>
      <c r="M679" s="348"/>
      <c r="N679" s="1127"/>
      <c r="O679" s="348"/>
      <c r="P679" s="1125"/>
      <c r="Q679" s="348"/>
      <c r="R679" s="1128"/>
      <c r="S679" s="348"/>
      <c r="T679" s="1129"/>
      <c r="U679" s="1129"/>
      <c r="V679" s="1139"/>
      <c r="W679" s="17"/>
      <c r="X679" s="17"/>
      <c r="Y679" s="17"/>
    </row>
    <row r="680">
      <c r="A680" s="17"/>
      <c r="B680" s="1124"/>
      <c r="C680" s="348"/>
      <c r="D680" s="348"/>
      <c r="E680" s="348"/>
      <c r="F680" s="348"/>
      <c r="G680" s="348"/>
      <c r="H680" s="348"/>
      <c r="I680" s="1125"/>
      <c r="J680" s="348"/>
      <c r="K680" s="348"/>
      <c r="L680" s="1126"/>
      <c r="M680" s="348"/>
      <c r="N680" s="1127"/>
      <c r="O680" s="348"/>
      <c r="P680" s="1125"/>
      <c r="Q680" s="348"/>
      <c r="R680" s="1128"/>
      <c r="S680" s="348"/>
      <c r="T680" s="1129"/>
      <c r="U680" s="1129"/>
      <c r="V680" s="1139"/>
      <c r="W680" s="17"/>
      <c r="X680" s="17"/>
      <c r="Y680" s="17"/>
    </row>
    <row r="681">
      <c r="A681" s="17"/>
      <c r="B681" s="1124"/>
      <c r="C681" s="348"/>
      <c r="D681" s="348"/>
      <c r="E681" s="348"/>
      <c r="F681" s="348"/>
      <c r="G681" s="348"/>
      <c r="H681" s="348"/>
      <c r="I681" s="1125"/>
      <c r="J681" s="348"/>
      <c r="K681" s="348"/>
      <c r="L681" s="1126"/>
      <c r="M681" s="348"/>
      <c r="N681" s="1127"/>
      <c r="O681" s="348"/>
      <c r="P681" s="1125"/>
      <c r="Q681" s="348"/>
      <c r="R681" s="1128"/>
      <c r="S681" s="348"/>
      <c r="T681" s="1129"/>
      <c r="U681" s="1129"/>
      <c r="V681" s="1139"/>
      <c r="W681" s="17"/>
      <c r="X681" s="17"/>
      <c r="Y681" s="17"/>
    </row>
    <row r="682">
      <c r="A682" s="17"/>
      <c r="B682" s="1124"/>
      <c r="C682" s="348"/>
      <c r="D682" s="348"/>
      <c r="E682" s="348"/>
      <c r="F682" s="348"/>
      <c r="G682" s="348"/>
      <c r="H682" s="348"/>
      <c r="I682" s="1125"/>
      <c r="J682" s="348"/>
      <c r="K682" s="348"/>
      <c r="L682" s="1126"/>
      <c r="M682" s="348"/>
      <c r="N682" s="1127"/>
      <c r="O682" s="348"/>
      <c r="P682" s="1125"/>
      <c r="Q682" s="348"/>
      <c r="R682" s="1128"/>
      <c r="S682" s="348"/>
      <c r="T682" s="1129"/>
      <c r="U682" s="1129"/>
      <c r="V682" s="1139"/>
      <c r="W682" s="17"/>
      <c r="X682" s="17"/>
      <c r="Y682" s="17"/>
    </row>
    <row r="683">
      <c r="A683" s="17"/>
      <c r="B683" s="1124"/>
      <c r="C683" s="348"/>
      <c r="D683" s="348"/>
      <c r="E683" s="348"/>
      <c r="F683" s="348"/>
      <c r="G683" s="348"/>
      <c r="H683" s="348"/>
      <c r="I683" s="1125"/>
      <c r="J683" s="348"/>
      <c r="K683" s="348"/>
      <c r="L683" s="1126"/>
      <c r="M683" s="348"/>
      <c r="N683" s="1127"/>
      <c r="O683" s="348"/>
      <c r="P683" s="1125"/>
      <c r="Q683" s="348"/>
      <c r="R683" s="1128"/>
      <c r="S683" s="348"/>
      <c r="T683" s="1129"/>
      <c r="U683" s="1129"/>
      <c r="V683" s="1139"/>
      <c r="W683" s="17"/>
      <c r="X683" s="17"/>
      <c r="Y683" s="17"/>
    </row>
    <row r="684">
      <c r="A684" s="17"/>
      <c r="B684" s="1124"/>
      <c r="C684" s="348"/>
      <c r="D684" s="348"/>
      <c r="E684" s="348"/>
      <c r="F684" s="348"/>
      <c r="G684" s="348"/>
      <c r="H684" s="348"/>
      <c r="I684" s="1125"/>
      <c r="J684" s="348"/>
      <c r="K684" s="348"/>
      <c r="L684" s="1126"/>
      <c r="M684" s="348"/>
      <c r="N684" s="1127"/>
      <c r="O684" s="348"/>
      <c r="P684" s="1125"/>
      <c r="Q684" s="348"/>
      <c r="R684" s="1128"/>
      <c r="S684" s="348"/>
      <c r="T684" s="1129"/>
      <c r="U684" s="1129"/>
      <c r="V684" s="1139"/>
      <c r="W684" s="17"/>
      <c r="X684" s="17"/>
      <c r="Y684" s="17"/>
    </row>
    <row r="685">
      <c r="A685" s="17"/>
      <c r="B685" s="1124"/>
      <c r="C685" s="348"/>
      <c r="D685" s="348"/>
      <c r="E685" s="348"/>
      <c r="F685" s="348"/>
      <c r="G685" s="348"/>
      <c r="H685" s="348"/>
      <c r="I685" s="1125"/>
      <c r="J685" s="348"/>
      <c r="K685" s="348"/>
      <c r="L685" s="1126"/>
      <c r="M685" s="348"/>
      <c r="N685" s="1127"/>
      <c r="O685" s="348"/>
      <c r="P685" s="1125"/>
      <c r="Q685" s="348"/>
      <c r="R685" s="1128"/>
      <c r="S685" s="348"/>
      <c r="T685" s="1129"/>
      <c r="U685" s="1129"/>
      <c r="V685" s="1139"/>
      <c r="W685" s="17"/>
      <c r="X685" s="17"/>
      <c r="Y685" s="17"/>
    </row>
    <row r="686">
      <c r="A686" s="17"/>
      <c r="B686" s="1124"/>
      <c r="C686" s="348"/>
      <c r="D686" s="348"/>
      <c r="E686" s="348"/>
      <c r="F686" s="348"/>
      <c r="G686" s="348"/>
      <c r="H686" s="348"/>
      <c r="I686" s="1125"/>
      <c r="J686" s="348"/>
      <c r="K686" s="348"/>
      <c r="L686" s="1126"/>
      <c r="M686" s="348"/>
      <c r="N686" s="1127"/>
      <c r="O686" s="348"/>
      <c r="P686" s="1125"/>
      <c r="Q686" s="348"/>
      <c r="R686" s="1128"/>
      <c r="S686" s="348"/>
      <c r="T686" s="1129"/>
      <c r="U686" s="1129"/>
      <c r="V686" s="1139"/>
      <c r="W686" s="17"/>
      <c r="X686" s="17"/>
      <c r="Y686" s="17"/>
    </row>
    <row r="687">
      <c r="A687" s="17"/>
      <c r="B687" s="1124"/>
      <c r="C687" s="348"/>
      <c r="D687" s="348"/>
      <c r="E687" s="348"/>
      <c r="F687" s="348"/>
      <c r="G687" s="348"/>
      <c r="H687" s="348"/>
      <c r="I687" s="1125"/>
      <c r="J687" s="348"/>
      <c r="K687" s="348"/>
      <c r="L687" s="1126"/>
      <c r="M687" s="348"/>
      <c r="N687" s="1127"/>
      <c r="O687" s="348"/>
      <c r="P687" s="1125"/>
      <c r="Q687" s="348"/>
      <c r="R687" s="1128"/>
      <c r="S687" s="348"/>
      <c r="T687" s="1129"/>
      <c r="U687" s="1129"/>
      <c r="V687" s="1139"/>
      <c r="W687" s="17"/>
      <c r="X687" s="17"/>
      <c r="Y687" s="17"/>
    </row>
    <row r="688">
      <c r="A688" s="17"/>
      <c r="B688" s="1124"/>
      <c r="C688" s="348"/>
      <c r="D688" s="348"/>
      <c r="E688" s="348"/>
      <c r="F688" s="348"/>
      <c r="G688" s="348"/>
      <c r="H688" s="348"/>
      <c r="I688" s="1125"/>
      <c r="J688" s="348"/>
      <c r="K688" s="348"/>
      <c r="L688" s="1126"/>
      <c r="M688" s="348"/>
      <c r="N688" s="1127"/>
      <c r="O688" s="348"/>
      <c r="P688" s="1125"/>
      <c r="Q688" s="348"/>
      <c r="R688" s="1128"/>
      <c r="S688" s="348"/>
      <c r="T688" s="1129"/>
      <c r="U688" s="1129"/>
      <c r="V688" s="1139"/>
      <c r="W688" s="17"/>
      <c r="X688" s="17"/>
      <c r="Y688" s="17"/>
    </row>
    <row r="689">
      <c r="A689" s="17"/>
      <c r="B689" s="1124"/>
      <c r="C689" s="348"/>
      <c r="D689" s="348"/>
      <c r="E689" s="348"/>
      <c r="F689" s="348"/>
      <c r="G689" s="348"/>
      <c r="H689" s="348"/>
      <c r="I689" s="1125"/>
      <c r="J689" s="348"/>
      <c r="K689" s="348"/>
      <c r="L689" s="1126"/>
      <c r="M689" s="348"/>
      <c r="N689" s="1127"/>
      <c r="O689" s="348"/>
      <c r="P689" s="1125"/>
      <c r="Q689" s="348"/>
      <c r="R689" s="1128"/>
      <c r="S689" s="348"/>
      <c r="T689" s="1129"/>
      <c r="U689" s="1129"/>
      <c r="V689" s="1139"/>
      <c r="W689" s="17"/>
      <c r="X689" s="17"/>
      <c r="Y689" s="17"/>
    </row>
    <row r="690">
      <c r="A690" s="17"/>
      <c r="B690" s="1124"/>
      <c r="C690" s="348"/>
      <c r="D690" s="348"/>
      <c r="E690" s="348"/>
      <c r="F690" s="348"/>
      <c r="G690" s="348"/>
      <c r="H690" s="348"/>
      <c r="I690" s="1125"/>
      <c r="J690" s="348"/>
      <c r="K690" s="348"/>
      <c r="L690" s="1126"/>
      <c r="M690" s="348"/>
      <c r="N690" s="1127"/>
      <c r="O690" s="348"/>
      <c r="P690" s="1125"/>
      <c r="Q690" s="348"/>
      <c r="R690" s="1128"/>
      <c r="S690" s="348"/>
      <c r="T690" s="1129"/>
      <c r="U690" s="1129"/>
      <c r="V690" s="1139"/>
      <c r="W690" s="17"/>
      <c r="X690" s="17"/>
      <c r="Y690" s="17"/>
    </row>
    <row r="691">
      <c r="A691" s="17"/>
      <c r="B691" s="1124"/>
      <c r="C691" s="348"/>
      <c r="D691" s="348"/>
      <c r="E691" s="348"/>
      <c r="F691" s="348"/>
      <c r="G691" s="348"/>
      <c r="H691" s="348"/>
      <c r="I691" s="1125"/>
      <c r="J691" s="348"/>
      <c r="K691" s="348"/>
      <c r="L691" s="1126"/>
      <c r="M691" s="348"/>
      <c r="N691" s="1127"/>
      <c r="O691" s="348"/>
      <c r="P691" s="1125"/>
      <c r="Q691" s="348"/>
      <c r="R691" s="1128"/>
      <c r="S691" s="348"/>
      <c r="T691" s="1129"/>
      <c r="U691" s="1129"/>
      <c r="V691" s="1139"/>
      <c r="W691" s="17"/>
      <c r="X691" s="17"/>
      <c r="Y691" s="17"/>
    </row>
    <row r="692">
      <c r="A692" s="17"/>
      <c r="B692" s="1124"/>
      <c r="C692" s="348"/>
      <c r="D692" s="348"/>
      <c r="E692" s="348"/>
      <c r="F692" s="348"/>
      <c r="G692" s="348"/>
      <c r="H692" s="348"/>
      <c r="I692" s="1125"/>
      <c r="J692" s="348"/>
      <c r="K692" s="348"/>
      <c r="L692" s="1126"/>
      <c r="M692" s="348"/>
      <c r="N692" s="1127"/>
      <c r="O692" s="348"/>
      <c r="P692" s="1125"/>
      <c r="Q692" s="348"/>
      <c r="R692" s="1128"/>
      <c r="S692" s="348"/>
      <c r="T692" s="1129"/>
      <c r="U692" s="1129"/>
      <c r="V692" s="1139"/>
      <c r="W692" s="17"/>
      <c r="X692" s="17"/>
      <c r="Y692" s="17"/>
    </row>
    <row r="693">
      <c r="A693" s="17"/>
      <c r="B693" s="1124"/>
      <c r="C693" s="348"/>
      <c r="D693" s="348"/>
      <c r="E693" s="348"/>
      <c r="F693" s="348"/>
      <c r="G693" s="348"/>
      <c r="H693" s="348"/>
      <c r="I693" s="1125"/>
      <c r="J693" s="348"/>
      <c r="K693" s="348"/>
      <c r="L693" s="1126"/>
      <c r="M693" s="348"/>
      <c r="N693" s="1127"/>
      <c r="O693" s="348"/>
      <c r="P693" s="1125"/>
      <c r="Q693" s="348"/>
      <c r="R693" s="1128"/>
      <c r="S693" s="348"/>
      <c r="T693" s="1129"/>
      <c r="U693" s="1129"/>
      <c r="V693" s="1139"/>
      <c r="W693" s="17"/>
      <c r="X693" s="17"/>
      <c r="Y693" s="17"/>
    </row>
    <row r="694">
      <c r="A694" s="17"/>
      <c r="B694" s="1124"/>
      <c r="C694" s="348"/>
      <c r="D694" s="348"/>
      <c r="E694" s="348"/>
      <c r="F694" s="348"/>
      <c r="G694" s="348"/>
      <c r="H694" s="348"/>
      <c r="I694" s="1125"/>
      <c r="J694" s="348"/>
      <c r="K694" s="348"/>
      <c r="L694" s="1126"/>
      <c r="M694" s="348"/>
      <c r="N694" s="1127"/>
      <c r="O694" s="348"/>
      <c r="P694" s="1125"/>
      <c r="Q694" s="348"/>
      <c r="R694" s="1128"/>
      <c r="S694" s="348"/>
      <c r="T694" s="1129"/>
      <c r="U694" s="1129"/>
      <c r="V694" s="1139"/>
      <c r="W694" s="17"/>
      <c r="X694" s="17"/>
      <c r="Y694" s="17"/>
    </row>
    <row r="695">
      <c r="A695" s="17"/>
      <c r="B695" s="1124"/>
      <c r="C695" s="348"/>
      <c r="D695" s="348"/>
      <c r="E695" s="348"/>
      <c r="F695" s="348"/>
      <c r="G695" s="348"/>
      <c r="H695" s="348"/>
      <c r="I695" s="1125"/>
      <c r="J695" s="348"/>
      <c r="K695" s="348"/>
      <c r="L695" s="1126"/>
      <c r="M695" s="348"/>
      <c r="N695" s="1127"/>
      <c r="O695" s="348"/>
      <c r="P695" s="1125"/>
      <c r="Q695" s="348"/>
      <c r="R695" s="1128"/>
      <c r="S695" s="348"/>
      <c r="T695" s="1129"/>
      <c r="U695" s="1129"/>
      <c r="V695" s="1139"/>
      <c r="W695" s="17"/>
      <c r="X695" s="17"/>
      <c r="Y695" s="17"/>
    </row>
    <row r="696">
      <c r="A696" s="17"/>
      <c r="B696" s="1124"/>
      <c r="C696" s="348"/>
      <c r="D696" s="348"/>
      <c r="E696" s="348"/>
      <c r="F696" s="348"/>
      <c r="G696" s="348"/>
      <c r="H696" s="348"/>
      <c r="I696" s="1125"/>
      <c r="J696" s="348"/>
      <c r="K696" s="348"/>
      <c r="L696" s="1126"/>
      <c r="M696" s="348"/>
      <c r="N696" s="1127"/>
      <c r="O696" s="348"/>
      <c r="P696" s="1125"/>
      <c r="Q696" s="348"/>
      <c r="R696" s="1128"/>
      <c r="S696" s="348"/>
      <c r="T696" s="1129"/>
      <c r="U696" s="1129"/>
      <c r="V696" s="1139"/>
      <c r="W696" s="17"/>
      <c r="X696" s="17"/>
      <c r="Y696" s="17"/>
    </row>
    <row r="697">
      <c r="A697" s="17"/>
      <c r="B697" s="1124"/>
      <c r="C697" s="348"/>
      <c r="D697" s="348"/>
      <c r="E697" s="348"/>
      <c r="F697" s="348"/>
      <c r="G697" s="348"/>
      <c r="H697" s="348"/>
      <c r="I697" s="1125"/>
      <c r="J697" s="348"/>
      <c r="K697" s="348"/>
      <c r="L697" s="1126"/>
      <c r="M697" s="348"/>
      <c r="N697" s="1127"/>
      <c r="O697" s="348"/>
      <c r="P697" s="1125"/>
      <c r="Q697" s="348"/>
      <c r="R697" s="1128"/>
      <c r="S697" s="348"/>
      <c r="T697" s="1129"/>
      <c r="U697" s="1129"/>
      <c r="V697" s="1139"/>
      <c r="W697" s="17"/>
      <c r="X697" s="17"/>
      <c r="Y697" s="17"/>
    </row>
    <row r="698">
      <c r="A698" s="17"/>
      <c r="B698" s="1124"/>
      <c r="C698" s="348"/>
      <c r="D698" s="348"/>
      <c r="E698" s="348"/>
      <c r="F698" s="348"/>
      <c r="G698" s="348"/>
      <c r="H698" s="348"/>
      <c r="I698" s="1125"/>
      <c r="J698" s="348"/>
      <c r="K698" s="348"/>
      <c r="L698" s="1126"/>
      <c r="M698" s="348"/>
      <c r="N698" s="1127"/>
      <c r="O698" s="348"/>
      <c r="P698" s="1125"/>
      <c r="Q698" s="348"/>
      <c r="R698" s="1128"/>
      <c r="S698" s="348"/>
      <c r="T698" s="1129"/>
      <c r="U698" s="1129"/>
      <c r="V698" s="1139"/>
      <c r="W698" s="17"/>
      <c r="X698" s="17"/>
      <c r="Y698" s="17"/>
    </row>
    <row r="699">
      <c r="A699" s="17"/>
      <c r="B699" s="1124"/>
      <c r="C699" s="348"/>
      <c r="D699" s="348"/>
      <c r="E699" s="348"/>
      <c r="F699" s="348"/>
      <c r="G699" s="348"/>
      <c r="H699" s="348"/>
      <c r="I699" s="1125"/>
      <c r="J699" s="348"/>
      <c r="K699" s="348"/>
      <c r="L699" s="1126"/>
      <c r="M699" s="348"/>
      <c r="N699" s="1127"/>
      <c r="O699" s="348"/>
      <c r="P699" s="1125"/>
      <c r="Q699" s="348"/>
      <c r="R699" s="1128"/>
      <c r="S699" s="348"/>
      <c r="T699" s="1129"/>
      <c r="U699" s="1129"/>
      <c r="V699" s="1139"/>
      <c r="W699" s="17"/>
      <c r="X699" s="17"/>
      <c r="Y699" s="17"/>
    </row>
    <row r="700">
      <c r="A700" s="17"/>
      <c r="B700" s="1124"/>
      <c r="C700" s="348"/>
      <c r="D700" s="348"/>
      <c r="E700" s="348"/>
      <c r="F700" s="348"/>
      <c r="G700" s="348"/>
      <c r="H700" s="348"/>
      <c r="I700" s="1125"/>
      <c r="J700" s="348"/>
      <c r="K700" s="348"/>
      <c r="L700" s="1126"/>
      <c r="M700" s="348"/>
      <c r="N700" s="1127"/>
      <c r="O700" s="348"/>
      <c r="P700" s="1125"/>
      <c r="Q700" s="348"/>
      <c r="R700" s="1128"/>
      <c r="S700" s="348"/>
      <c r="T700" s="1129"/>
      <c r="U700" s="1129"/>
      <c r="V700" s="1139"/>
      <c r="W700" s="17"/>
      <c r="X700" s="17"/>
      <c r="Y700" s="17"/>
    </row>
    <row r="701">
      <c r="A701" s="17"/>
      <c r="B701" s="1124"/>
      <c r="C701" s="348"/>
      <c r="D701" s="348"/>
      <c r="E701" s="348"/>
      <c r="F701" s="348"/>
      <c r="G701" s="348"/>
      <c r="H701" s="348"/>
      <c r="I701" s="1125"/>
      <c r="J701" s="348"/>
      <c r="K701" s="348"/>
      <c r="L701" s="1126"/>
      <c r="M701" s="348"/>
      <c r="N701" s="1127"/>
      <c r="O701" s="348"/>
      <c r="P701" s="1125"/>
      <c r="Q701" s="348"/>
      <c r="R701" s="1128"/>
      <c r="S701" s="348"/>
      <c r="T701" s="1129"/>
      <c r="U701" s="1129"/>
      <c r="V701" s="1139"/>
      <c r="W701" s="17"/>
      <c r="X701" s="17"/>
      <c r="Y701" s="17"/>
    </row>
    <row r="702">
      <c r="A702" s="17"/>
      <c r="B702" s="1124"/>
      <c r="C702" s="348"/>
      <c r="D702" s="348"/>
      <c r="E702" s="348"/>
      <c r="F702" s="348"/>
      <c r="G702" s="348"/>
      <c r="H702" s="348"/>
      <c r="I702" s="1125"/>
      <c r="J702" s="348"/>
      <c r="K702" s="348"/>
      <c r="L702" s="1126"/>
      <c r="M702" s="348"/>
      <c r="N702" s="1127"/>
      <c r="O702" s="348"/>
      <c r="P702" s="1125"/>
      <c r="Q702" s="348"/>
      <c r="R702" s="1128"/>
      <c r="S702" s="348"/>
      <c r="T702" s="1129"/>
      <c r="U702" s="1129"/>
      <c r="V702" s="1139"/>
      <c r="W702" s="17"/>
      <c r="X702" s="17"/>
      <c r="Y702" s="17"/>
    </row>
    <row r="703">
      <c r="A703" s="17"/>
      <c r="B703" s="1124"/>
      <c r="C703" s="348"/>
      <c r="D703" s="348"/>
      <c r="E703" s="348"/>
      <c r="F703" s="348"/>
      <c r="G703" s="348"/>
      <c r="H703" s="348"/>
      <c r="I703" s="1125"/>
      <c r="J703" s="348"/>
      <c r="K703" s="348"/>
      <c r="L703" s="1126"/>
      <c r="M703" s="348"/>
      <c r="N703" s="1127"/>
      <c r="O703" s="348"/>
      <c r="P703" s="1125"/>
      <c r="Q703" s="348"/>
      <c r="R703" s="1128"/>
      <c r="S703" s="348"/>
      <c r="T703" s="1129"/>
      <c r="U703" s="1129"/>
      <c r="V703" s="1139"/>
      <c r="W703" s="17"/>
      <c r="X703" s="17"/>
      <c r="Y703" s="17"/>
    </row>
    <row r="704">
      <c r="A704" s="17"/>
      <c r="B704" s="1124"/>
      <c r="C704" s="348"/>
      <c r="D704" s="348"/>
      <c r="E704" s="348"/>
      <c r="F704" s="348"/>
      <c r="G704" s="348"/>
      <c r="H704" s="348"/>
      <c r="I704" s="1125"/>
      <c r="J704" s="348"/>
      <c r="K704" s="348"/>
      <c r="L704" s="1126"/>
      <c r="M704" s="348"/>
      <c r="N704" s="1127"/>
      <c r="O704" s="348"/>
      <c r="P704" s="1125"/>
      <c r="Q704" s="348"/>
      <c r="R704" s="1128"/>
      <c r="S704" s="348"/>
      <c r="T704" s="1129"/>
      <c r="U704" s="1129"/>
      <c r="V704" s="1139"/>
      <c r="W704" s="17"/>
      <c r="X704" s="17"/>
      <c r="Y704" s="17"/>
    </row>
    <row r="705">
      <c r="A705" s="17"/>
      <c r="B705" s="1124"/>
      <c r="C705" s="348"/>
      <c r="D705" s="348"/>
      <c r="E705" s="348"/>
      <c r="F705" s="348"/>
      <c r="G705" s="348"/>
      <c r="H705" s="348"/>
      <c r="I705" s="1125"/>
      <c r="J705" s="348"/>
      <c r="K705" s="348"/>
      <c r="L705" s="1126"/>
      <c r="M705" s="348"/>
      <c r="N705" s="1127"/>
      <c r="O705" s="348"/>
      <c r="P705" s="1125"/>
      <c r="Q705" s="348"/>
      <c r="R705" s="1128"/>
      <c r="S705" s="348"/>
      <c r="T705" s="1129"/>
      <c r="U705" s="1129"/>
      <c r="V705" s="1139"/>
      <c r="W705" s="17"/>
      <c r="X705" s="17"/>
      <c r="Y705" s="17"/>
    </row>
    <row r="706">
      <c r="A706" s="17"/>
      <c r="B706" s="1124"/>
      <c r="C706" s="348"/>
      <c r="D706" s="348"/>
      <c r="E706" s="348"/>
      <c r="F706" s="348"/>
      <c r="G706" s="348"/>
      <c r="H706" s="348"/>
      <c r="I706" s="1125"/>
      <c r="J706" s="348"/>
      <c r="K706" s="348"/>
      <c r="L706" s="1126"/>
      <c r="M706" s="348"/>
      <c r="N706" s="1127"/>
      <c r="O706" s="348"/>
      <c r="P706" s="1125"/>
      <c r="Q706" s="348"/>
      <c r="R706" s="1128"/>
      <c r="S706" s="348"/>
      <c r="T706" s="1129"/>
      <c r="U706" s="1129"/>
      <c r="V706" s="1139"/>
      <c r="W706" s="17"/>
      <c r="X706" s="17"/>
      <c r="Y706" s="17"/>
    </row>
    <row r="707">
      <c r="A707" s="17"/>
      <c r="B707" s="1124"/>
      <c r="C707" s="348"/>
      <c r="D707" s="348"/>
      <c r="E707" s="348"/>
      <c r="F707" s="348"/>
      <c r="G707" s="348"/>
      <c r="H707" s="348"/>
      <c r="I707" s="1125"/>
      <c r="J707" s="348"/>
      <c r="K707" s="348"/>
      <c r="L707" s="1126"/>
      <c r="M707" s="348"/>
      <c r="N707" s="1127"/>
      <c r="O707" s="348"/>
      <c r="P707" s="1125"/>
      <c r="Q707" s="348"/>
      <c r="R707" s="1128"/>
      <c r="S707" s="348"/>
      <c r="T707" s="1129"/>
      <c r="U707" s="1129"/>
      <c r="V707" s="1139"/>
      <c r="W707" s="17"/>
      <c r="X707" s="17"/>
      <c r="Y707" s="17"/>
    </row>
    <row r="708">
      <c r="A708" s="17"/>
      <c r="B708" s="1124"/>
      <c r="C708" s="348"/>
      <c r="D708" s="348"/>
      <c r="E708" s="348"/>
      <c r="F708" s="348"/>
      <c r="G708" s="348"/>
      <c r="H708" s="348"/>
      <c r="I708" s="1125"/>
      <c r="J708" s="348"/>
      <c r="K708" s="348"/>
      <c r="L708" s="1126"/>
      <c r="M708" s="348"/>
      <c r="N708" s="1127"/>
      <c r="O708" s="348"/>
      <c r="P708" s="1125"/>
      <c r="Q708" s="348"/>
      <c r="R708" s="1128"/>
      <c r="S708" s="348"/>
      <c r="T708" s="1129"/>
      <c r="U708" s="1129"/>
      <c r="V708" s="1139"/>
      <c r="W708" s="17"/>
      <c r="X708" s="17"/>
      <c r="Y708" s="17"/>
    </row>
    <row r="709">
      <c r="A709" s="17"/>
      <c r="B709" s="1124"/>
      <c r="C709" s="348"/>
      <c r="D709" s="348"/>
      <c r="E709" s="348"/>
      <c r="F709" s="348"/>
      <c r="G709" s="348"/>
      <c r="H709" s="348"/>
      <c r="I709" s="1125"/>
      <c r="J709" s="348"/>
      <c r="K709" s="348"/>
      <c r="L709" s="1126"/>
      <c r="M709" s="348"/>
      <c r="N709" s="1127"/>
      <c r="O709" s="348"/>
      <c r="P709" s="1125"/>
      <c r="Q709" s="348"/>
      <c r="R709" s="1128"/>
      <c r="S709" s="348"/>
      <c r="T709" s="1129"/>
      <c r="U709" s="1129"/>
      <c r="V709" s="1139"/>
      <c r="W709" s="17"/>
      <c r="X709" s="17"/>
      <c r="Y709" s="17"/>
    </row>
    <row r="710">
      <c r="A710" s="17"/>
      <c r="B710" s="1124"/>
      <c r="C710" s="348"/>
      <c r="D710" s="348"/>
      <c r="E710" s="348"/>
      <c r="F710" s="348"/>
      <c r="G710" s="348"/>
      <c r="H710" s="348"/>
      <c r="I710" s="1125"/>
      <c r="J710" s="348"/>
      <c r="K710" s="348"/>
      <c r="L710" s="1126"/>
      <c r="M710" s="348"/>
      <c r="N710" s="1127"/>
      <c r="O710" s="348"/>
      <c r="P710" s="1125"/>
      <c r="Q710" s="348"/>
      <c r="R710" s="1128"/>
      <c r="S710" s="348"/>
      <c r="T710" s="1129"/>
      <c r="U710" s="1129"/>
      <c r="V710" s="1139"/>
      <c r="W710" s="17"/>
      <c r="X710" s="17"/>
      <c r="Y710" s="17"/>
    </row>
    <row r="711">
      <c r="A711" s="17"/>
      <c r="B711" s="1124"/>
      <c r="C711" s="348"/>
      <c r="D711" s="348"/>
      <c r="E711" s="348"/>
      <c r="F711" s="348"/>
      <c r="G711" s="348"/>
      <c r="H711" s="348"/>
      <c r="I711" s="1125"/>
      <c r="J711" s="348"/>
      <c r="K711" s="348"/>
      <c r="L711" s="1126"/>
      <c r="M711" s="348"/>
      <c r="N711" s="1127"/>
      <c r="O711" s="348"/>
      <c r="P711" s="1125"/>
      <c r="Q711" s="348"/>
      <c r="R711" s="1128"/>
      <c r="S711" s="348"/>
      <c r="T711" s="1129"/>
      <c r="U711" s="1129"/>
      <c r="V711" s="1139"/>
      <c r="W711" s="17"/>
      <c r="X711" s="17"/>
      <c r="Y711" s="17"/>
    </row>
    <row r="712">
      <c r="A712" s="17"/>
      <c r="B712" s="1124"/>
      <c r="C712" s="348"/>
      <c r="D712" s="348"/>
      <c r="E712" s="348"/>
      <c r="F712" s="348"/>
      <c r="G712" s="348"/>
      <c r="H712" s="348"/>
      <c r="I712" s="1125"/>
      <c r="J712" s="348"/>
      <c r="K712" s="348"/>
      <c r="L712" s="1126"/>
      <c r="M712" s="348"/>
      <c r="N712" s="1127"/>
      <c r="O712" s="348"/>
      <c r="P712" s="1125"/>
      <c r="Q712" s="348"/>
      <c r="R712" s="1128"/>
      <c r="S712" s="348"/>
      <c r="T712" s="1129"/>
      <c r="U712" s="1129"/>
      <c r="V712" s="1139"/>
      <c r="W712" s="17"/>
      <c r="X712" s="17"/>
      <c r="Y712" s="17"/>
    </row>
    <row r="713">
      <c r="A713" s="17"/>
      <c r="B713" s="1124"/>
      <c r="C713" s="348"/>
      <c r="D713" s="348"/>
      <c r="E713" s="348"/>
      <c r="F713" s="348"/>
      <c r="G713" s="348"/>
      <c r="H713" s="348"/>
      <c r="I713" s="1125"/>
      <c r="J713" s="348"/>
      <c r="K713" s="348"/>
      <c r="L713" s="1126"/>
      <c r="M713" s="348"/>
      <c r="N713" s="1127"/>
      <c r="O713" s="348"/>
      <c r="P713" s="1125"/>
      <c r="Q713" s="348"/>
      <c r="R713" s="1128"/>
      <c r="S713" s="348"/>
      <c r="T713" s="1129"/>
      <c r="U713" s="1129"/>
      <c r="V713" s="1139"/>
      <c r="W713" s="17"/>
      <c r="X713" s="17"/>
      <c r="Y713" s="17"/>
    </row>
    <row r="714">
      <c r="A714" s="17"/>
      <c r="B714" s="1124"/>
      <c r="C714" s="348"/>
      <c r="D714" s="348"/>
      <c r="E714" s="348"/>
      <c r="F714" s="348"/>
      <c r="G714" s="348"/>
      <c r="H714" s="348"/>
      <c r="I714" s="1125"/>
      <c r="J714" s="348"/>
      <c r="K714" s="348"/>
      <c r="L714" s="1126"/>
      <c r="M714" s="348"/>
      <c r="N714" s="1127"/>
      <c r="O714" s="348"/>
      <c r="P714" s="1125"/>
      <c r="Q714" s="348"/>
      <c r="R714" s="1128"/>
      <c r="S714" s="348"/>
      <c r="T714" s="1129"/>
      <c r="U714" s="1129"/>
      <c r="V714" s="1139"/>
      <c r="W714" s="17"/>
      <c r="X714" s="17"/>
      <c r="Y714" s="17"/>
    </row>
    <row r="715">
      <c r="A715" s="17"/>
      <c r="B715" s="1124"/>
      <c r="C715" s="348"/>
      <c r="D715" s="348"/>
      <c r="E715" s="348"/>
      <c r="F715" s="348"/>
      <c r="G715" s="348"/>
      <c r="H715" s="348"/>
      <c r="I715" s="1125"/>
      <c r="J715" s="348"/>
      <c r="K715" s="348"/>
      <c r="L715" s="1126"/>
      <c r="M715" s="348"/>
      <c r="N715" s="1127"/>
      <c r="O715" s="348"/>
      <c r="P715" s="1125"/>
      <c r="Q715" s="348"/>
      <c r="R715" s="1128"/>
      <c r="S715" s="348"/>
      <c r="T715" s="1129"/>
      <c r="U715" s="1129"/>
      <c r="V715" s="1139"/>
      <c r="W715" s="17"/>
      <c r="X715" s="17"/>
      <c r="Y715" s="17"/>
    </row>
    <row r="716">
      <c r="A716" s="17"/>
      <c r="B716" s="1124"/>
      <c r="C716" s="348"/>
      <c r="D716" s="348"/>
      <c r="E716" s="348"/>
      <c r="F716" s="348"/>
      <c r="G716" s="348"/>
      <c r="H716" s="348"/>
      <c r="I716" s="1125"/>
      <c r="J716" s="348"/>
      <c r="K716" s="348"/>
      <c r="L716" s="1126"/>
      <c r="M716" s="348"/>
      <c r="N716" s="1127"/>
      <c r="O716" s="348"/>
      <c r="P716" s="1125"/>
      <c r="Q716" s="348"/>
      <c r="R716" s="1128"/>
      <c r="S716" s="348"/>
      <c r="T716" s="1129"/>
      <c r="U716" s="1129"/>
      <c r="V716" s="1139"/>
      <c r="W716" s="17"/>
      <c r="X716" s="17"/>
      <c r="Y716" s="17"/>
    </row>
    <row r="717">
      <c r="A717" s="17"/>
      <c r="B717" s="1124"/>
      <c r="C717" s="348"/>
      <c r="D717" s="348"/>
      <c r="E717" s="348"/>
      <c r="F717" s="348"/>
      <c r="G717" s="348"/>
      <c r="H717" s="348"/>
      <c r="I717" s="1125"/>
      <c r="J717" s="348"/>
      <c r="K717" s="348"/>
      <c r="L717" s="1126"/>
      <c r="M717" s="348"/>
      <c r="N717" s="1127"/>
      <c r="O717" s="348"/>
      <c r="P717" s="1125"/>
      <c r="Q717" s="348"/>
      <c r="R717" s="1128"/>
      <c r="S717" s="348"/>
      <c r="T717" s="1129"/>
      <c r="U717" s="1129"/>
      <c r="V717" s="1139"/>
      <c r="W717" s="17"/>
      <c r="X717" s="17"/>
      <c r="Y717" s="17"/>
    </row>
    <row r="718">
      <c r="A718" s="17"/>
      <c r="B718" s="1124"/>
      <c r="C718" s="348"/>
      <c r="D718" s="348"/>
      <c r="E718" s="348"/>
      <c r="F718" s="348"/>
      <c r="G718" s="348"/>
      <c r="H718" s="348"/>
      <c r="I718" s="1125"/>
      <c r="J718" s="348"/>
      <c r="K718" s="348"/>
      <c r="L718" s="1126"/>
      <c r="M718" s="348"/>
      <c r="N718" s="1127"/>
      <c r="O718" s="348"/>
      <c r="P718" s="1125"/>
      <c r="Q718" s="348"/>
      <c r="R718" s="1128"/>
      <c r="S718" s="348"/>
      <c r="T718" s="1129"/>
      <c r="U718" s="1129"/>
      <c r="V718" s="1139"/>
      <c r="W718" s="17"/>
      <c r="X718" s="17"/>
      <c r="Y718" s="17"/>
    </row>
    <row r="719">
      <c r="A719" s="17"/>
      <c r="B719" s="1124"/>
      <c r="C719" s="348"/>
      <c r="D719" s="348"/>
      <c r="E719" s="348"/>
      <c r="F719" s="348"/>
      <c r="G719" s="348"/>
      <c r="H719" s="348"/>
      <c r="I719" s="1125"/>
      <c r="J719" s="348"/>
      <c r="K719" s="348"/>
      <c r="L719" s="1126"/>
      <c r="M719" s="348"/>
      <c r="N719" s="1127"/>
      <c r="O719" s="348"/>
      <c r="P719" s="1125"/>
      <c r="Q719" s="348"/>
      <c r="R719" s="1128"/>
      <c r="S719" s="348"/>
      <c r="T719" s="1129"/>
      <c r="U719" s="1129"/>
      <c r="V719" s="1139"/>
      <c r="W719" s="17"/>
      <c r="X719" s="17"/>
      <c r="Y719" s="17"/>
    </row>
    <row r="720">
      <c r="A720" s="17"/>
      <c r="B720" s="1124"/>
      <c r="C720" s="348"/>
      <c r="D720" s="348"/>
      <c r="E720" s="348"/>
      <c r="F720" s="348"/>
      <c r="G720" s="348"/>
      <c r="H720" s="348"/>
      <c r="I720" s="1125"/>
      <c r="J720" s="348"/>
      <c r="K720" s="348"/>
      <c r="L720" s="1126"/>
      <c r="M720" s="348"/>
      <c r="N720" s="1127"/>
      <c r="O720" s="348"/>
      <c r="P720" s="1125"/>
      <c r="Q720" s="348"/>
      <c r="R720" s="1128"/>
      <c r="S720" s="348"/>
      <c r="T720" s="1129"/>
      <c r="U720" s="1129"/>
      <c r="V720" s="1139"/>
      <c r="W720" s="17"/>
      <c r="X720" s="17"/>
      <c r="Y720" s="17"/>
    </row>
    <row r="721">
      <c r="A721" s="17"/>
      <c r="B721" s="1124"/>
      <c r="C721" s="348"/>
      <c r="D721" s="348"/>
      <c r="E721" s="348"/>
      <c r="F721" s="348"/>
      <c r="G721" s="348"/>
      <c r="H721" s="348"/>
      <c r="I721" s="1125"/>
      <c r="J721" s="348"/>
      <c r="K721" s="348"/>
      <c r="L721" s="1126"/>
      <c r="M721" s="348"/>
      <c r="N721" s="1127"/>
      <c r="O721" s="348"/>
      <c r="P721" s="1125"/>
      <c r="Q721" s="348"/>
      <c r="R721" s="1128"/>
      <c r="S721" s="348"/>
      <c r="T721" s="1129"/>
      <c r="U721" s="1129"/>
      <c r="V721" s="1139"/>
      <c r="W721" s="17"/>
      <c r="X721" s="17"/>
      <c r="Y721" s="17"/>
    </row>
    <row r="722">
      <c r="A722" s="17"/>
      <c r="B722" s="1124"/>
      <c r="C722" s="348"/>
      <c r="D722" s="348"/>
      <c r="E722" s="348"/>
      <c r="F722" s="348"/>
      <c r="G722" s="348"/>
      <c r="H722" s="348"/>
      <c r="I722" s="1125"/>
      <c r="J722" s="348"/>
      <c r="K722" s="348"/>
      <c r="L722" s="1126"/>
      <c r="M722" s="348"/>
      <c r="N722" s="1127"/>
      <c r="O722" s="348"/>
      <c r="P722" s="1125"/>
      <c r="Q722" s="348"/>
      <c r="R722" s="1128"/>
      <c r="S722" s="348"/>
      <c r="T722" s="1129"/>
      <c r="U722" s="1129"/>
      <c r="V722" s="1139"/>
      <c r="W722" s="17"/>
      <c r="X722" s="17"/>
      <c r="Y722" s="17"/>
    </row>
    <row r="723">
      <c r="A723" s="17"/>
      <c r="B723" s="1124"/>
      <c r="C723" s="348"/>
      <c r="D723" s="348"/>
      <c r="E723" s="348"/>
      <c r="F723" s="348"/>
      <c r="G723" s="348"/>
      <c r="H723" s="348"/>
      <c r="I723" s="1125"/>
      <c r="J723" s="348"/>
      <c r="K723" s="348"/>
      <c r="L723" s="1126"/>
      <c r="M723" s="348"/>
      <c r="N723" s="1127"/>
      <c r="O723" s="348"/>
      <c r="P723" s="1125"/>
      <c r="Q723" s="348"/>
      <c r="R723" s="1128"/>
      <c r="S723" s="348"/>
      <c r="T723" s="1129"/>
      <c r="U723" s="1129"/>
      <c r="V723" s="1139"/>
      <c r="W723" s="17"/>
      <c r="X723" s="17"/>
      <c r="Y723" s="17"/>
    </row>
    <row r="724">
      <c r="A724" s="17"/>
      <c r="B724" s="1124"/>
      <c r="C724" s="348"/>
      <c r="D724" s="348"/>
      <c r="E724" s="348"/>
      <c r="F724" s="348"/>
      <c r="G724" s="348"/>
      <c r="H724" s="348"/>
      <c r="I724" s="1125"/>
      <c r="J724" s="348"/>
      <c r="K724" s="348"/>
      <c r="L724" s="1126"/>
      <c r="M724" s="348"/>
      <c r="N724" s="1127"/>
      <c r="O724" s="348"/>
      <c r="P724" s="1125"/>
      <c r="Q724" s="348"/>
      <c r="R724" s="1128"/>
      <c r="S724" s="348"/>
      <c r="T724" s="1129"/>
      <c r="U724" s="1129"/>
      <c r="V724" s="1139"/>
      <c r="W724" s="17"/>
      <c r="X724" s="17"/>
      <c r="Y724" s="17"/>
    </row>
    <row r="725">
      <c r="A725" s="17"/>
      <c r="B725" s="1124"/>
      <c r="C725" s="348"/>
      <c r="D725" s="348"/>
      <c r="E725" s="348"/>
      <c r="F725" s="348"/>
      <c r="G725" s="348"/>
      <c r="H725" s="348"/>
      <c r="I725" s="1125"/>
      <c r="J725" s="348"/>
      <c r="K725" s="348"/>
      <c r="L725" s="1126"/>
      <c r="M725" s="348"/>
      <c r="N725" s="1127"/>
      <c r="O725" s="348"/>
      <c r="P725" s="1125"/>
      <c r="Q725" s="348"/>
      <c r="R725" s="1128"/>
      <c r="S725" s="348"/>
      <c r="T725" s="1129"/>
      <c r="U725" s="1129"/>
      <c r="V725" s="1139"/>
      <c r="W725" s="17"/>
      <c r="X725" s="17"/>
      <c r="Y725" s="17"/>
    </row>
    <row r="726">
      <c r="A726" s="17"/>
      <c r="B726" s="1124"/>
      <c r="C726" s="348"/>
      <c r="D726" s="348"/>
      <c r="E726" s="348"/>
      <c r="F726" s="348"/>
      <c r="G726" s="348"/>
      <c r="H726" s="348"/>
      <c r="I726" s="1125"/>
      <c r="J726" s="348"/>
      <c r="K726" s="348"/>
      <c r="L726" s="1126"/>
      <c r="M726" s="348"/>
      <c r="N726" s="1127"/>
      <c r="O726" s="348"/>
      <c r="P726" s="1125"/>
      <c r="Q726" s="348"/>
      <c r="R726" s="1128"/>
      <c r="S726" s="348"/>
      <c r="T726" s="1129"/>
      <c r="U726" s="1129"/>
      <c r="V726" s="1139"/>
      <c r="W726" s="17"/>
      <c r="X726" s="17"/>
      <c r="Y726" s="17"/>
    </row>
    <row r="727">
      <c r="A727" s="17"/>
      <c r="B727" s="1124"/>
      <c r="C727" s="348"/>
      <c r="D727" s="348"/>
      <c r="E727" s="348"/>
      <c r="F727" s="348"/>
      <c r="G727" s="348"/>
      <c r="H727" s="348"/>
      <c r="I727" s="1125"/>
      <c r="J727" s="348"/>
      <c r="K727" s="348"/>
      <c r="L727" s="1126"/>
      <c r="M727" s="348"/>
      <c r="N727" s="1127"/>
      <c r="O727" s="348"/>
      <c r="P727" s="1125"/>
      <c r="Q727" s="348"/>
      <c r="R727" s="1128"/>
      <c r="S727" s="348"/>
      <c r="T727" s="1129"/>
      <c r="U727" s="1129"/>
      <c r="V727" s="1139"/>
      <c r="W727" s="17"/>
      <c r="X727" s="17"/>
      <c r="Y727" s="17"/>
    </row>
    <row r="728">
      <c r="A728" s="17"/>
      <c r="B728" s="1124"/>
      <c r="C728" s="348"/>
      <c r="D728" s="348"/>
      <c r="E728" s="348"/>
      <c r="F728" s="348"/>
      <c r="G728" s="348"/>
      <c r="H728" s="348"/>
      <c r="I728" s="1125"/>
      <c r="J728" s="348"/>
      <c r="K728" s="348"/>
      <c r="L728" s="1126"/>
      <c r="M728" s="348"/>
      <c r="N728" s="1127"/>
      <c r="O728" s="348"/>
      <c r="P728" s="1125"/>
      <c r="Q728" s="348"/>
      <c r="R728" s="1128"/>
      <c r="S728" s="348"/>
      <c r="T728" s="1129"/>
      <c r="U728" s="1129"/>
      <c r="V728" s="1139"/>
      <c r="W728" s="17"/>
      <c r="X728" s="17"/>
      <c r="Y728" s="17"/>
    </row>
    <row r="729">
      <c r="A729" s="17"/>
      <c r="B729" s="1124"/>
      <c r="C729" s="348"/>
      <c r="D729" s="348"/>
      <c r="E729" s="348"/>
      <c r="F729" s="348"/>
      <c r="G729" s="348"/>
      <c r="H729" s="348"/>
      <c r="I729" s="1125"/>
      <c r="J729" s="348"/>
      <c r="K729" s="348"/>
      <c r="L729" s="1126"/>
      <c r="M729" s="348"/>
      <c r="N729" s="1127"/>
      <c r="O729" s="348"/>
      <c r="P729" s="1125"/>
      <c r="Q729" s="348"/>
      <c r="R729" s="1128"/>
      <c r="S729" s="348"/>
      <c r="T729" s="1129"/>
      <c r="U729" s="1129"/>
      <c r="V729" s="1139"/>
      <c r="W729" s="17"/>
      <c r="X729" s="17"/>
      <c r="Y729" s="17"/>
    </row>
    <row r="730">
      <c r="A730" s="17"/>
      <c r="B730" s="1124"/>
      <c r="C730" s="348"/>
      <c r="D730" s="348"/>
      <c r="E730" s="348"/>
      <c r="F730" s="348"/>
      <c r="G730" s="348"/>
      <c r="H730" s="348"/>
      <c r="I730" s="1125"/>
      <c r="J730" s="348"/>
      <c r="K730" s="348"/>
      <c r="L730" s="1126"/>
      <c r="M730" s="348"/>
      <c r="N730" s="1127"/>
      <c r="O730" s="348"/>
      <c r="P730" s="1125"/>
      <c r="Q730" s="348"/>
      <c r="R730" s="1128"/>
      <c r="S730" s="348"/>
      <c r="T730" s="1129"/>
      <c r="U730" s="1129"/>
      <c r="V730" s="1139"/>
      <c r="W730" s="17"/>
      <c r="X730" s="17"/>
      <c r="Y730" s="17"/>
    </row>
    <row r="731">
      <c r="A731" s="17"/>
      <c r="B731" s="1124"/>
      <c r="C731" s="348"/>
      <c r="D731" s="348"/>
      <c r="E731" s="348"/>
      <c r="F731" s="348"/>
      <c r="G731" s="348"/>
      <c r="H731" s="348"/>
      <c r="I731" s="1125"/>
      <c r="J731" s="348"/>
      <c r="K731" s="348"/>
      <c r="L731" s="1126"/>
      <c r="M731" s="348"/>
      <c r="N731" s="1127"/>
      <c r="O731" s="348"/>
      <c r="P731" s="1125"/>
      <c r="Q731" s="348"/>
      <c r="R731" s="1128"/>
      <c r="S731" s="348"/>
      <c r="T731" s="1129"/>
      <c r="U731" s="1129"/>
      <c r="V731" s="1139"/>
      <c r="W731" s="17"/>
      <c r="X731" s="17"/>
      <c r="Y731" s="17"/>
    </row>
    <row r="732">
      <c r="A732" s="17"/>
      <c r="B732" s="1124"/>
      <c r="C732" s="348"/>
      <c r="D732" s="348"/>
      <c r="E732" s="348"/>
      <c r="F732" s="348"/>
      <c r="G732" s="348"/>
      <c r="H732" s="348"/>
      <c r="I732" s="1125"/>
      <c r="J732" s="348"/>
      <c r="K732" s="348"/>
      <c r="L732" s="1126"/>
      <c r="M732" s="348"/>
      <c r="N732" s="1127"/>
      <c r="O732" s="348"/>
      <c r="P732" s="1125"/>
      <c r="Q732" s="348"/>
      <c r="R732" s="1128"/>
      <c r="S732" s="348"/>
      <c r="T732" s="1129"/>
      <c r="U732" s="1129"/>
      <c r="V732" s="1139"/>
      <c r="W732" s="17"/>
      <c r="X732" s="17"/>
      <c r="Y732" s="17"/>
    </row>
    <row r="733">
      <c r="A733" s="17"/>
      <c r="B733" s="1124"/>
      <c r="C733" s="348"/>
      <c r="D733" s="348"/>
      <c r="E733" s="348"/>
      <c r="F733" s="348"/>
      <c r="G733" s="348"/>
      <c r="H733" s="348"/>
      <c r="I733" s="1125"/>
      <c r="J733" s="348"/>
      <c r="K733" s="348"/>
      <c r="L733" s="1126"/>
      <c r="M733" s="348"/>
      <c r="N733" s="1127"/>
      <c r="O733" s="348"/>
      <c r="P733" s="1125"/>
      <c r="Q733" s="348"/>
      <c r="R733" s="1128"/>
      <c r="S733" s="348"/>
      <c r="T733" s="1129"/>
      <c r="U733" s="1129"/>
      <c r="V733" s="1139"/>
      <c r="W733" s="17"/>
      <c r="X733" s="17"/>
      <c r="Y733" s="17"/>
    </row>
    <row r="734">
      <c r="A734" s="17"/>
      <c r="B734" s="1124"/>
      <c r="C734" s="348"/>
      <c r="D734" s="348"/>
      <c r="E734" s="348"/>
      <c r="F734" s="348"/>
      <c r="G734" s="348"/>
      <c r="H734" s="348"/>
      <c r="I734" s="1125"/>
      <c r="J734" s="348"/>
      <c r="K734" s="348"/>
      <c r="L734" s="1126"/>
      <c r="M734" s="348"/>
      <c r="N734" s="1127"/>
      <c r="O734" s="348"/>
      <c r="P734" s="1125"/>
      <c r="Q734" s="348"/>
      <c r="R734" s="1128"/>
      <c r="S734" s="348"/>
      <c r="T734" s="1129"/>
      <c r="U734" s="1129"/>
      <c r="V734" s="1139"/>
      <c r="W734" s="17"/>
      <c r="X734" s="17"/>
      <c r="Y734" s="17"/>
    </row>
    <row r="735">
      <c r="A735" s="17"/>
      <c r="B735" s="1124"/>
      <c r="C735" s="348"/>
      <c r="D735" s="348"/>
      <c r="E735" s="348"/>
      <c r="F735" s="348"/>
      <c r="G735" s="348"/>
      <c r="H735" s="348"/>
      <c r="I735" s="1125"/>
      <c r="J735" s="348"/>
      <c r="K735" s="348"/>
      <c r="L735" s="1126"/>
      <c r="M735" s="348"/>
      <c r="N735" s="1127"/>
      <c r="O735" s="348"/>
      <c r="P735" s="1125"/>
      <c r="Q735" s="348"/>
      <c r="R735" s="1128"/>
      <c r="S735" s="348"/>
      <c r="T735" s="1129"/>
      <c r="U735" s="1129"/>
      <c r="V735" s="1139"/>
      <c r="W735" s="17"/>
      <c r="X735" s="17"/>
      <c r="Y735" s="17"/>
    </row>
    <row r="736">
      <c r="A736" s="17"/>
      <c r="B736" s="1124"/>
      <c r="C736" s="348"/>
      <c r="D736" s="348"/>
      <c r="E736" s="348"/>
      <c r="F736" s="348"/>
      <c r="G736" s="348"/>
      <c r="H736" s="348"/>
      <c r="I736" s="1125"/>
      <c r="J736" s="348"/>
      <c r="K736" s="348"/>
      <c r="L736" s="1126"/>
      <c r="M736" s="348"/>
      <c r="N736" s="1127"/>
      <c r="O736" s="348"/>
      <c r="P736" s="1125"/>
      <c r="Q736" s="348"/>
      <c r="R736" s="1128"/>
      <c r="S736" s="348"/>
      <c r="T736" s="1129"/>
      <c r="U736" s="1129"/>
      <c r="V736" s="1139"/>
      <c r="W736" s="17"/>
      <c r="X736" s="17"/>
      <c r="Y736" s="17"/>
    </row>
    <row r="737">
      <c r="A737" s="17"/>
      <c r="B737" s="1124"/>
      <c r="C737" s="348"/>
      <c r="D737" s="348"/>
      <c r="E737" s="348"/>
      <c r="F737" s="348"/>
      <c r="G737" s="348"/>
      <c r="H737" s="348"/>
      <c r="I737" s="1125"/>
      <c r="J737" s="348"/>
      <c r="K737" s="348"/>
      <c r="L737" s="1126"/>
      <c r="M737" s="348"/>
      <c r="N737" s="1127"/>
      <c r="O737" s="348"/>
      <c r="P737" s="1125"/>
      <c r="Q737" s="348"/>
      <c r="R737" s="1128"/>
      <c r="S737" s="348"/>
      <c r="T737" s="1129"/>
      <c r="U737" s="1129"/>
      <c r="V737" s="1139"/>
      <c r="W737" s="17"/>
      <c r="X737" s="17"/>
      <c r="Y737" s="17"/>
    </row>
    <row r="738">
      <c r="A738" s="17"/>
      <c r="B738" s="1124"/>
      <c r="C738" s="348"/>
      <c r="D738" s="348"/>
      <c r="E738" s="348"/>
      <c r="F738" s="348"/>
      <c r="G738" s="348"/>
      <c r="H738" s="348"/>
      <c r="I738" s="1125"/>
      <c r="J738" s="348"/>
      <c r="K738" s="348"/>
      <c r="L738" s="1126"/>
      <c r="M738" s="348"/>
      <c r="N738" s="1127"/>
      <c r="O738" s="348"/>
      <c r="P738" s="1125"/>
      <c r="Q738" s="348"/>
      <c r="R738" s="1128"/>
      <c r="S738" s="348"/>
      <c r="T738" s="1129"/>
      <c r="U738" s="1129"/>
      <c r="V738" s="1139"/>
      <c r="W738" s="17"/>
      <c r="X738" s="17"/>
      <c r="Y738" s="17"/>
    </row>
    <row r="739">
      <c r="A739" s="17"/>
      <c r="B739" s="1124"/>
      <c r="C739" s="348"/>
      <c r="D739" s="348"/>
      <c r="E739" s="348"/>
      <c r="F739" s="348"/>
      <c r="G739" s="348"/>
      <c r="H739" s="348"/>
      <c r="I739" s="1125"/>
      <c r="J739" s="348"/>
      <c r="K739" s="348"/>
      <c r="L739" s="1126"/>
      <c r="M739" s="348"/>
      <c r="N739" s="1127"/>
      <c r="O739" s="348"/>
      <c r="P739" s="1125"/>
      <c r="Q739" s="348"/>
      <c r="R739" s="1128"/>
      <c r="S739" s="348"/>
      <c r="T739" s="1129"/>
      <c r="U739" s="1129"/>
      <c r="V739" s="1139"/>
      <c r="W739" s="17"/>
      <c r="X739" s="17"/>
      <c r="Y739" s="17"/>
    </row>
    <row r="740">
      <c r="A740" s="17"/>
      <c r="B740" s="1124"/>
      <c r="C740" s="348"/>
      <c r="D740" s="348"/>
      <c r="E740" s="348"/>
      <c r="F740" s="348"/>
      <c r="G740" s="348"/>
      <c r="H740" s="348"/>
      <c r="I740" s="1125"/>
      <c r="J740" s="348"/>
      <c r="K740" s="348"/>
      <c r="L740" s="1126"/>
      <c r="M740" s="348"/>
      <c r="N740" s="1127"/>
      <c r="O740" s="348"/>
      <c r="P740" s="1125"/>
      <c r="Q740" s="348"/>
      <c r="R740" s="1128"/>
      <c r="S740" s="348"/>
      <c r="T740" s="1129"/>
      <c r="U740" s="1129"/>
      <c r="V740" s="1139"/>
      <c r="W740" s="17"/>
      <c r="X740" s="17"/>
      <c r="Y740" s="17"/>
    </row>
    <row r="741">
      <c r="A741" s="17"/>
      <c r="B741" s="1124"/>
      <c r="C741" s="348"/>
      <c r="D741" s="348"/>
      <c r="E741" s="348"/>
      <c r="F741" s="348"/>
      <c r="G741" s="348"/>
      <c r="H741" s="348"/>
      <c r="I741" s="1125"/>
      <c r="J741" s="348"/>
      <c r="K741" s="348"/>
      <c r="L741" s="1126"/>
      <c r="M741" s="348"/>
      <c r="N741" s="1127"/>
      <c r="O741" s="348"/>
      <c r="P741" s="1125"/>
      <c r="Q741" s="348"/>
      <c r="R741" s="1128"/>
      <c r="S741" s="348"/>
      <c r="T741" s="1129"/>
      <c r="U741" s="1129"/>
      <c r="V741" s="1139"/>
      <c r="W741" s="17"/>
      <c r="X741" s="17"/>
      <c r="Y741" s="17"/>
    </row>
    <row r="742">
      <c r="A742" s="17"/>
      <c r="B742" s="1124"/>
      <c r="C742" s="348"/>
      <c r="D742" s="348"/>
      <c r="E742" s="348"/>
      <c r="F742" s="348"/>
      <c r="G742" s="348"/>
      <c r="H742" s="348"/>
      <c r="I742" s="1125"/>
      <c r="J742" s="348"/>
      <c r="K742" s="348"/>
      <c r="L742" s="1126"/>
      <c r="M742" s="348"/>
      <c r="N742" s="1127"/>
      <c r="O742" s="348"/>
      <c r="P742" s="1125"/>
      <c r="Q742" s="348"/>
      <c r="R742" s="1128"/>
      <c r="S742" s="348"/>
      <c r="T742" s="1129"/>
      <c r="U742" s="1129"/>
      <c r="V742" s="1139"/>
      <c r="W742" s="17"/>
      <c r="X742" s="17"/>
      <c r="Y742" s="17"/>
    </row>
    <row r="743">
      <c r="A743" s="17"/>
      <c r="B743" s="1124"/>
      <c r="C743" s="348"/>
      <c r="D743" s="348"/>
      <c r="E743" s="348"/>
      <c r="F743" s="348"/>
      <c r="G743" s="348"/>
      <c r="H743" s="348"/>
      <c r="I743" s="1125"/>
      <c r="J743" s="348"/>
      <c r="K743" s="348"/>
      <c r="L743" s="1126"/>
      <c r="M743" s="348"/>
      <c r="N743" s="1127"/>
      <c r="O743" s="348"/>
      <c r="P743" s="1125"/>
      <c r="Q743" s="348"/>
      <c r="R743" s="1128"/>
      <c r="S743" s="348"/>
      <c r="T743" s="1129"/>
      <c r="U743" s="1129"/>
      <c r="V743" s="1139"/>
      <c r="W743" s="17"/>
      <c r="X743" s="17"/>
      <c r="Y743" s="17"/>
    </row>
    <row r="744">
      <c r="A744" s="17"/>
      <c r="B744" s="1124"/>
      <c r="C744" s="348"/>
      <c r="D744" s="348"/>
      <c r="E744" s="348"/>
      <c r="F744" s="348"/>
      <c r="G744" s="348"/>
      <c r="H744" s="348"/>
      <c r="I744" s="1125"/>
      <c r="J744" s="348"/>
      <c r="K744" s="348"/>
      <c r="L744" s="1126"/>
      <c r="M744" s="348"/>
      <c r="N744" s="1127"/>
      <c r="O744" s="348"/>
      <c r="P744" s="1125"/>
      <c r="Q744" s="348"/>
      <c r="R744" s="1128"/>
      <c r="S744" s="348"/>
      <c r="T744" s="1129"/>
      <c r="U744" s="1129"/>
      <c r="V744" s="1139"/>
      <c r="W744" s="17"/>
      <c r="X744" s="17"/>
      <c r="Y744" s="17"/>
    </row>
    <row r="745">
      <c r="A745" s="17"/>
      <c r="B745" s="1124"/>
      <c r="C745" s="348"/>
      <c r="D745" s="348"/>
      <c r="E745" s="348"/>
      <c r="F745" s="348"/>
      <c r="G745" s="348"/>
      <c r="H745" s="348"/>
      <c r="I745" s="1125"/>
      <c r="J745" s="348"/>
      <c r="K745" s="348"/>
      <c r="L745" s="1126"/>
      <c r="M745" s="348"/>
      <c r="N745" s="1127"/>
      <c r="O745" s="348"/>
      <c r="P745" s="1125"/>
      <c r="Q745" s="348"/>
      <c r="R745" s="1128"/>
      <c r="S745" s="348"/>
      <c r="T745" s="1129"/>
      <c r="U745" s="1129"/>
      <c r="V745" s="1139"/>
      <c r="W745" s="17"/>
      <c r="X745" s="17"/>
      <c r="Y745" s="17"/>
    </row>
    <row r="746">
      <c r="A746" s="17"/>
      <c r="B746" s="1124"/>
      <c r="C746" s="348"/>
      <c r="D746" s="348"/>
      <c r="E746" s="348"/>
      <c r="F746" s="348"/>
      <c r="G746" s="348"/>
      <c r="H746" s="348"/>
      <c r="I746" s="1125"/>
      <c r="J746" s="348"/>
      <c r="K746" s="348"/>
      <c r="L746" s="1126"/>
      <c r="M746" s="348"/>
      <c r="N746" s="1127"/>
      <c r="O746" s="348"/>
      <c r="P746" s="1125"/>
      <c r="Q746" s="348"/>
      <c r="R746" s="1128"/>
      <c r="S746" s="348"/>
      <c r="T746" s="1129"/>
      <c r="U746" s="1129"/>
      <c r="V746" s="1139"/>
      <c r="W746" s="17"/>
      <c r="X746" s="17"/>
      <c r="Y746" s="17"/>
    </row>
    <row r="747">
      <c r="A747" s="17"/>
      <c r="B747" s="1124"/>
      <c r="C747" s="348"/>
      <c r="D747" s="348"/>
      <c r="E747" s="348"/>
      <c r="F747" s="348"/>
      <c r="G747" s="348"/>
      <c r="H747" s="348"/>
      <c r="I747" s="1125"/>
      <c r="J747" s="348"/>
      <c r="K747" s="348"/>
      <c r="L747" s="1126"/>
      <c r="M747" s="348"/>
      <c r="N747" s="1127"/>
      <c r="O747" s="348"/>
      <c r="P747" s="1125"/>
      <c r="Q747" s="348"/>
      <c r="R747" s="1128"/>
      <c r="S747" s="348"/>
      <c r="T747" s="1129"/>
      <c r="U747" s="1129"/>
      <c r="V747" s="1139"/>
      <c r="W747" s="17"/>
      <c r="X747" s="17"/>
      <c r="Y747" s="17"/>
    </row>
    <row r="748">
      <c r="A748" s="17"/>
      <c r="B748" s="1124"/>
      <c r="C748" s="348"/>
      <c r="D748" s="348"/>
      <c r="E748" s="348"/>
      <c r="F748" s="348"/>
      <c r="G748" s="348"/>
      <c r="H748" s="348"/>
      <c r="I748" s="1125"/>
      <c r="J748" s="348"/>
      <c r="K748" s="348"/>
      <c r="L748" s="1126"/>
      <c r="M748" s="348"/>
      <c r="N748" s="1127"/>
      <c r="O748" s="348"/>
      <c r="P748" s="1125"/>
      <c r="Q748" s="348"/>
      <c r="R748" s="1128"/>
      <c r="S748" s="348"/>
      <c r="T748" s="1129"/>
      <c r="U748" s="1129"/>
      <c r="V748" s="1139"/>
      <c r="W748" s="17"/>
      <c r="X748" s="17"/>
      <c r="Y748" s="17"/>
    </row>
    <row r="749">
      <c r="A749" s="17"/>
      <c r="B749" s="1124"/>
      <c r="C749" s="348"/>
      <c r="D749" s="348"/>
      <c r="E749" s="348"/>
      <c r="F749" s="348"/>
      <c r="G749" s="348"/>
      <c r="H749" s="348"/>
      <c r="I749" s="1125"/>
      <c r="J749" s="348"/>
      <c r="K749" s="348"/>
      <c r="L749" s="1126"/>
      <c r="M749" s="348"/>
      <c r="N749" s="1127"/>
      <c r="O749" s="348"/>
      <c r="P749" s="1125"/>
      <c r="Q749" s="348"/>
      <c r="R749" s="1128"/>
      <c r="S749" s="348"/>
      <c r="T749" s="1129"/>
      <c r="U749" s="1129"/>
      <c r="V749" s="1139"/>
      <c r="W749" s="17"/>
      <c r="X749" s="17"/>
      <c r="Y749" s="17"/>
    </row>
    <row r="750">
      <c r="A750" s="17"/>
      <c r="B750" s="1124"/>
      <c r="C750" s="348"/>
      <c r="D750" s="348"/>
      <c r="E750" s="348"/>
      <c r="F750" s="348"/>
      <c r="G750" s="348"/>
      <c r="H750" s="348"/>
      <c r="I750" s="1125"/>
      <c r="J750" s="348"/>
      <c r="K750" s="348"/>
      <c r="L750" s="1126"/>
      <c r="M750" s="348"/>
      <c r="N750" s="1127"/>
      <c r="O750" s="348"/>
      <c r="P750" s="1125"/>
      <c r="Q750" s="348"/>
      <c r="R750" s="1128"/>
      <c r="S750" s="348"/>
      <c r="T750" s="1129"/>
      <c r="U750" s="1129"/>
      <c r="V750" s="1139"/>
      <c r="W750" s="17"/>
      <c r="X750" s="17"/>
      <c r="Y750" s="17"/>
    </row>
    <row r="751">
      <c r="A751" s="17"/>
      <c r="B751" s="1124"/>
      <c r="C751" s="348"/>
      <c r="D751" s="348"/>
      <c r="E751" s="348"/>
      <c r="F751" s="348"/>
      <c r="G751" s="348"/>
      <c r="H751" s="348"/>
      <c r="I751" s="1125"/>
      <c r="J751" s="348"/>
      <c r="K751" s="348"/>
      <c r="L751" s="1126"/>
      <c r="M751" s="348"/>
      <c r="N751" s="1127"/>
      <c r="O751" s="348"/>
      <c r="P751" s="1125"/>
      <c r="Q751" s="348"/>
      <c r="R751" s="1128"/>
      <c r="S751" s="348"/>
      <c r="T751" s="1129"/>
      <c r="U751" s="1129"/>
      <c r="V751" s="1139"/>
      <c r="W751" s="17"/>
      <c r="X751" s="17"/>
      <c r="Y751" s="17"/>
    </row>
    <row r="752">
      <c r="A752" s="17"/>
      <c r="B752" s="1124"/>
      <c r="C752" s="348"/>
      <c r="D752" s="348"/>
      <c r="E752" s="348"/>
      <c r="F752" s="348"/>
      <c r="G752" s="348"/>
      <c r="H752" s="348"/>
      <c r="I752" s="1125"/>
      <c r="J752" s="348"/>
      <c r="K752" s="348"/>
      <c r="L752" s="1126"/>
      <c r="M752" s="348"/>
      <c r="N752" s="1127"/>
      <c r="O752" s="348"/>
      <c r="P752" s="1125"/>
      <c r="Q752" s="348"/>
      <c r="R752" s="1128"/>
      <c r="S752" s="348"/>
      <c r="T752" s="1129"/>
      <c r="U752" s="1129"/>
      <c r="V752" s="1139"/>
      <c r="W752" s="17"/>
      <c r="X752" s="17"/>
      <c r="Y752" s="17"/>
    </row>
    <row r="753">
      <c r="A753" s="17"/>
      <c r="B753" s="1124"/>
      <c r="C753" s="348"/>
      <c r="D753" s="348"/>
      <c r="E753" s="348"/>
      <c r="F753" s="348"/>
      <c r="G753" s="348"/>
      <c r="H753" s="348"/>
      <c r="I753" s="1125"/>
      <c r="J753" s="348"/>
      <c r="K753" s="348"/>
      <c r="L753" s="1126"/>
      <c r="M753" s="348"/>
      <c r="N753" s="1127"/>
      <c r="O753" s="348"/>
      <c r="P753" s="1125"/>
      <c r="Q753" s="348"/>
      <c r="R753" s="1128"/>
      <c r="S753" s="348"/>
      <c r="T753" s="1129"/>
      <c r="U753" s="1129"/>
      <c r="V753" s="1139"/>
      <c r="W753" s="17"/>
      <c r="X753" s="17"/>
      <c r="Y753" s="17"/>
    </row>
    <row r="754">
      <c r="A754" s="17"/>
      <c r="B754" s="1124"/>
      <c r="C754" s="348"/>
      <c r="D754" s="348"/>
      <c r="E754" s="348"/>
      <c r="F754" s="348"/>
      <c r="G754" s="348"/>
      <c r="H754" s="348"/>
      <c r="I754" s="1125"/>
      <c r="J754" s="348"/>
      <c r="K754" s="348"/>
      <c r="L754" s="1126"/>
      <c r="M754" s="348"/>
      <c r="N754" s="1127"/>
      <c r="O754" s="348"/>
      <c r="P754" s="1125"/>
      <c r="Q754" s="348"/>
      <c r="R754" s="1128"/>
      <c r="S754" s="348"/>
      <c r="T754" s="1129"/>
      <c r="U754" s="1129"/>
      <c r="V754" s="1139"/>
      <c r="W754" s="17"/>
      <c r="X754" s="17"/>
      <c r="Y754" s="17"/>
    </row>
    <row r="755">
      <c r="A755" s="17"/>
      <c r="B755" s="1124"/>
      <c r="C755" s="348"/>
      <c r="D755" s="348"/>
      <c r="E755" s="348"/>
      <c r="F755" s="348"/>
      <c r="G755" s="348"/>
      <c r="H755" s="348"/>
      <c r="I755" s="1125"/>
      <c r="J755" s="348"/>
      <c r="K755" s="348"/>
      <c r="L755" s="1126"/>
      <c r="M755" s="348"/>
      <c r="N755" s="1127"/>
      <c r="O755" s="348"/>
      <c r="P755" s="1125"/>
      <c r="Q755" s="348"/>
      <c r="R755" s="1128"/>
      <c r="S755" s="348"/>
      <c r="T755" s="1129"/>
      <c r="U755" s="1129"/>
      <c r="V755" s="1139"/>
      <c r="W755" s="17"/>
      <c r="X755" s="17"/>
      <c r="Y755" s="17"/>
    </row>
    <row r="756">
      <c r="A756" s="17"/>
      <c r="B756" s="1124"/>
      <c r="C756" s="348"/>
      <c r="D756" s="348"/>
      <c r="E756" s="348"/>
      <c r="F756" s="348"/>
      <c r="G756" s="348"/>
      <c r="H756" s="348"/>
      <c r="I756" s="1125"/>
      <c r="J756" s="348"/>
      <c r="K756" s="348"/>
      <c r="L756" s="1126"/>
      <c r="M756" s="348"/>
      <c r="N756" s="1127"/>
      <c r="O756" s="348"/>
      <c r="P756" s="1125"/>
      <c r="Q756" s="348"/>
      <c r="R756" s="1128"/>
      <c r="S756" s="348"/>
      <c r="T756" s="1129"/>
      <c r="U756" s="1129"/>
      <c r="V756" s="1139"/>
      <c r="W756" s="17"/>
      <c r="X756" s="17"/>
      <c r="Y756" s="17"/>
    </row>
    <row r="757">
      <c r="A757" s="17"/>
      <c r="B757" s="1124"/>
      <c r="C757" s="348"/>
      <c r="D757" s="348"/>
      <c r="E757" s="348"/>
      <c r="F757" s="348"/>
      <c r="G757" s="348"/>
      <c r="H757" s="348"/>
      <c r="I757" s="1125"/>
      <c r="J757" s="348"/>
      <c r="K757" s="348"/>
      <c r="L757" s="1126"/>
      <c r="M757" s="348"/>
      <c r="N757" s="1127"/>
      <c r="O757" s="348"/>
      <c r="P757" s="1125"/>
      <c r="Q757" s="348"/>
      <c r="R757" s="1128"/>
      <c r="S757" s="348"/>
      <c r="T757" s="1129"/>
      <c r="U757" s="1129"/>
      <c r="V757" s="1139"/>
      <c r="W757" s="17"/>
      <c r="X757" s="17"/>
      <c r="Y757" s="17"/>
    </row>
    <row r="758">
      <c r="A758" s="17"/>
      <c r="B758" s="1124"/>
      <c r="C758" s="348"/>
      <c r="D758" s="348"/>
      <c r="E758" s="348"/>
      <c r="F758" s="348"/>
      <c r="G758" s="348"/>
      <c r="H758" s="348"/>
      <c r="I758" s="1125"/>
      <c r="J758" s="348"/>
      <c r="K758" s="348"/>
      <c r="L758" s="1126"/>
      <c r="M758" s="348"/>
      <c r="N758" s="1127"/>
      <c r="O758" s="348"/>
      <c r="P758" s="1125"/>
      <c r="Q758" s="348"/>
      <c r="R758" s="1128"/>
      <c r="S758" s="348"/>
      <c r="T758" s="1129"/>
      <c r="U758" s="1129"/>
      <c r="V758" s="1139"/>
      <c r="W758" s="17"/>
      <c r="X758" s="17"/>
      <c r="Y758" s="17"/>
    </row>
    <row r="759">
      <c r="A759" s="17"/>
      <c r="B759" s="1124"/>
      <c r="C759" s="348"/>
      <c r="D759" s="348"/>
      <c r="E759" s="348"/>
      <c r="F759" s="348"/>
      <c r="G759" s="348"/>
      <c r="H759" s="348"/>
      <c r="I759" s="1125"/>
      <c r="J759" s="348"/>
      <c r="K759" s="348"/>
      <c r="L759" s="1126"/>
      <c r="M759" s="348"/>
      <c r="N759" s="1127"/>
      <c r="O759" s="348"/>
      <c r="P759" s="1125"/>
      <c r="Q759" s="348"/>
      <c r="R759" s="1128"/>
      <c r="S759" s="348"/>
      <c r="T759" s="1129"/>
      <c r="U759" s="1129"/>
      <c r="V759" s="1139"/>
      <c r="W759" s="17"/>
      <c r="X759" s="17"/>
      <c r="Y759" s="17"/>
    </row>
    <row r="760">
      <c r="A760" s="17"/>
      <c r="B760" s="1124"/>
      <c r="C760" s="348"/>
      <c r="D760" s="348"/>
      <c r="E760" s="348"/>
      <c r="F760" s="348"/>
      <c r="G760" s="348"/>
      <c r="H760" s="348"/>
      <c r="I760" s="1125"/>
      <c r="J760" s="348"/>
      <c r="K760" s="348"/>
      <c r="L760" s="1126"/>
      <c r="M760" s="348"/>
      <c r="N760" s="1127"/>
      <c r="O760" s="348"/>
      <c r="P760" s="1125"/>
      <c r="Q760" s="348"/>
      <c r="R760" s="1128"/>
      <c r="S760" s="348"/>
      <c r="T760" s="1129"/>
      <c r="U760" s="1129"/>
      <c r="V760" s="1139"/>
      <c r="W760" s="17"/>
      <c r="X760" s="17"/>
      <c r="Y760" s="17"/>
    </row>
    <row r="761">
      <c r="A761" s="17"/>
      <c r="B761" s="1124"/>
      <c r="C761" s="348"/>
      <c r="D761" s="348"/>
      <c r="E761" s="348"/>
      <c r="F761" s="348"/>
      <c r="G761" s="348"/>
      <c r="H761" s="348"/>
      <c r="I761" s="1125"/>
      <c r="J761" s="348"/>
      <c r="K761" s="348"/>
      <c r="L761" s="1126"/>
      <c r="M761" s="348"/>
      <c r="N761" s="1127"/>
      <c r="O761" s="348"/>
      <c r="P761" s="1125"/>
      <c r="Q761" s="348"/>
      <c r="R761" s="1128"/>
      <c r="S761" s="348"/>
      <c r="T761" s="1129"/>
      <c r="U761" s="1129"/>
      <c r="V761" s="1139"/>
      <c r="W761" s="17"/>
      <c r="X761" s="17"/>
      <c r="Y761" s="17"/>
    </row>
    <row r="762">
      <c r="A762" s="17"/>
      <c r="B762" s="1124"/>
      <c r="C762" s="348"/>
      <c r="D762" s="348"/>
      <c r="E762" s="348"/>
      <c r="F762" s="348"/>
      <c r="G762" s="348"/>
      <c r="H762" s="348"/>
      <c r="I762" s="1125"/>
      <c r="J762" s="348"/>
      <c r="K762" s="348"/>
      <c r="L762" s="1126"/>
      <c r="M762" s="348"/>
      <c r="N762" s="1127"/>
      <c r="O762" s="348"/>
      <c r="P762" s="1125"/>
      <c r="Q762" s="348"/>
      <c r="R762" s="1128"/>
      <c r="S762" s="348"/>
      <c r="T762" s="1129"/>
      <c r="U762" s="1129"/>
      <c r="V762" s="1139"/>
      <c r="W762" s="17"/>
      <c r="X762" s="17"/>
      <c r="Y762" s="17"/>
    </row>
    <row r="763">
      <c r="A763" s="17"/>
      <c r="B763" s="1124"/>
      <c r="C763" s="348"/>
      <c r="D763" s="348"/>
      <c r="E763" s="348"/>
      <c r="F763" s="348"/>
      <c r="G763" s="348"/>
      <c r="H763" s="348"/>
      <c r="I763" s="1125"/>
      <c r="J763" s="348"/>
      <c r="K763" s="348"/>
      <c r="L763" s="1126"/>
      <c r="M763" s="348"/>
      <c r="N763" s="1127"/>
      <c r="O763" s="348"/>
      <c r="P763" s="1125"/>
      <c r="Q763" s="348"/>
      <c r="R763" s="1128"/>
      <c r="S763" s="348"/>
      <c r="T763" s="1129"/>
      <c r="U763" s="1129"/>
      <c r="V763" s="1139"/>
      <c r="W763" s="17"/>
      <c r="X763" s="17"/>
      <c r="Y763" s="17"/>
    </row>
    <row r="764">
      <c r="A764" s="17"/>
      <c r="B764" s="1124"/>
      <c r="C764" s="348"/>
      <c r="D764" s="348"/>
      <c r="E764" s="348"/>
      <c r="F764" s="348"/>
      <c r="G764" s="348"/>
      <c r="H764" s="348"/>
      <c r="I764" s="1125"/>
      <c r="J764" s="348"/>
      <c r="K764" s="348"/>
      <c r="L764" s="1126"/>
      <c r="M764" s="348"/>
      <c r="N764" s="1127"/>
      <c r="O764" s="348"/>
      <c r="P764" s="1125"/>
      <c r="Q764" s="348"/>
      <c r="R764" s="1128"/>
      <c r="S764" s="348"/>
      <c r="T764" s="1129"/>
      <c r="U764" s="1129"/>
      <c r="V764" s="1139"/>
      <c r="W764" s="17"/>
      <c r="X764" s="17"/>
      <c r="Y764" s="17"/>
    </row>
    <row r="765">
      <c r="A765" s="17"/>
      <c r="B765" s="1124"/>
      <c r="C765" s="348"/>
      <c r="D765" s="348"/>
      <c r="E765" s="348"/>
      <c r="F765" s="348"/>
      <c r="G765" s="348"/>
      <c r="H765" s="348"/>
      <c r="I765" s="1125"/>
      <c r="J765" s="348"/>
      <c r="K765" s="348"/>
      <c r="L765" s="1126"/>
      <c r="M765" s="348"/>
      <c r="N765" s="1127"/>
      <c r="O765" s="348"/>
      <c r="P765" s="1125"/>
      <c r="Q765" s="348"/>
      <c r="R765" s="1128"/>
      <c r="S765" s="348"/>
      <c r="T765" s="1129"/>
      <c r="U765" s="1129"/>
      <c r="V765" s="1139"/>
      <c r="W765" s="17"/>
      <c r="X765" s="17"/>
      <c r="Y765" s="17"/>
    </row>
    <row r="766">
      <c r="A766" s="17"/>
      <c r="B766" s="1124"/>
      <c r="C766" s="348"/>
      <c r="D766" s="348"/>
      <c r="E766" s="348"/>
      <c r="F766" s="348"/>
      <c r="G766" s="348"/>
      <c r="H766" s="348"/>
      <c r="I766" s="1125"/>
      <c r="J766" s="348"/>
      <c r="K766" s="348"/>
      <c r="L766" s="1126"/>
      <c r="M766" s="348"/>
      <c r="N766" s="1127"/>
      <c r="O766" s="348"/>
      <c r="P766" s="1125"/>
      <c r="Q766" s="348"/>
      <c r="R766" s="1128"/>
      <c r="S766" s="348"/>
      <c r="T766" s="1129"/>
      <c r="U766" s="1129"/>
      <c r="V766" s="1139"/>
      <c r="W766" s="17"/>
      <c r="X766" s="17"/>
      <c r="Y766" s="17"/>
    </row>
    <row r="767">
      <c r="A767" s="17"/>
      <c r="B767" s="1124"/>
      <c r="C767" s="348"/>
      <c r="D767" s="348"/>
      <c r="E767" s="348"/>
      <c r="F767" s="348"/>
      <c r="G767" s="348"/>
      <c r="H767" s="348"/>
      <c r="I767" s="1125"/>
      <c r="J767" s="348"/>
      <c r="K767" s="348"/>
      <c r="L767" s="1126"/>
      <c r="M767" s="348"/>
      <c r="N767" s="1127"/>
      <c r="O767" s="348"/>
      <c r="P767" s="1125"/>
      <c r="Q767" s="348"/>
      <c r="R767" s="1128"/>
      <c r="S767" s="348"/>
      <c r="T767" s="1129"/>
      <c r="U767" s="1129"/>
      <c r="V767" s="1139"/>
      <c r="W767" s="17"/>
      <c r="X767" s="17"/>
      <c r="Y767" s="17"/>
    </row>
    <row r="768">
      <c r="A768" s="17"/>
      <c r="B768" s="1124"/>
      <c r="C768" s="348"/>
      <c r="D768" s="348"/>
      <c r="E768" s="348"/>
      <c r="F768" s="348"/>
      <c r="G768" s="348"/>
      <c r="H768" s="348"/>
      <c r="I768" s="1125"/>
      <c r="J768" s="348"/>
      <c r="K768" s="348"/>
      <c r="L768" s="1126"/>
      <c r="M768" s="348"/>
      <c r="N768" s="1127"/>
      <c r="O768" s="348"/>
      <c r="P768" s="1125"/>
      <c r="Q768" s="348"/>
      <c r="R768" s="1128"/>
      <c r="S768" s="348"/>
      <c r="T768" s="1129"/>
      <c r="U768" s="1129"/>
      <c r="V768" s="1139"/>
      <c r="W768" s="17"/>
      <c r="X768" s="17"/>
      <c r="Y768" s="17"/>
    </row>
    <row r="769">
      <c r="A769" s="17"/>
      <c r="B769" s="1124"/>
      <c r="C769" s="348"/>
      <c r="D769" s="348"/>
      <c r="E769" s="348"/>
      <c r="F769" s="348"/>
      <c r="G769" s="348"/>
      <c r="H769" s="348"/>
      <c r="I769" s="1125"/>
      <c r="J769" s="348"/>
      <c r="K769" s="348"/>
      <c r="L769" s="1126"/>
      <c r="M769" s="348"/>
      <c r="N769" s="1127"/>
      <c r="O769" s="348"/>
      <c r="P769" s="1125"/>
      <c r="Q769" s="348"/>
      <c r="R769" s="1128"/>
      <c r="S769" s="348"/>
      <c r="T769" s="1129"/>
      <c r="U769" s="1129"/>
      <c r="V769" s="1139"/>
      <c r="W769" s="17"/>
      <c r="X769" s="17"/>
      <c r="Y769" s="17"/>
    </row>
    <row r="770">
      <c r="A770" s="17"/>
      <c r="B770" s="1124"/>
      <c r="C770" s="348"/>
      <c r="D770" s="348"/>
      <c r="E770" s="348"/>
      <c r="F770" s="348"/>
      <c r="G770" s="348"/>
      <c r="H770" s="348"/>
      <c r="I770" s="1125"/>
      <c r="J770" s="348"/>
      <c r="K770" s="348"/>
      <c r="L770" s="1126"/>
      <c r="M770" s="348"/>
      <c r="N770" s="1127"/>
      <c r="O770" s="348"/>
      <c r="P770" s="1125"/>
      <c r="Q770" s="348"/>
      <c r="R770" s="1128"/>
      <c r="S770" s="348"/>
      <c r="T770" s="1129"/>
      <c r="U770" s="1129"/>
      <c r="V770" s="1139"/>
      <c r="W770" s="17"/>
      <c r="X770" s="17"/>
      <c r="Y770" s="17"/>
    </row>
    <row r="771">
      <c r="A771" s="17"/>
      <c r="B771" s="1124"/>
      <c r="C771" s="348"/>
      <c r="D771" s="348"/>
      <c r="E771" s="348"/>
      <c r="F771" s="348"/>
      <c r="G771" s="348"/>
      <c r="H771" s="348"/>
      <c r="I771" s="1125"/>
      <c r="J771" s="348"/>
      <c r="K771" s="348"/>
      <c r="L771" s="1126"/>
      <c r="M771" s="348"/>
      <c r="N771" s="1127"/>
      <c r="O771" s="348"/>
      <c r="P771" s="1125"/>
      <c r="Q771" s="348"/>
      <c r="R771" s="1128"/>
      <c r="S771" s="348"/>
      <c r="T771" s="1129"/>
      <c r="U771" s="1129"/>
      <c r="V771" s="1139"/>
      <c r="W771" s="17"/>
      <c r="X771" s="17"/>
      <c r="Y771" s="17"/>
    </row>
    <row r="772">
      <c r="A772" s="17"/>
      <c r="B772" s="1124"/>
      <c r="C772" s="348"/>
      <c r="D772" s="348"/>
      <c r="E772" s="348"/>
      <c r="F772" s="348"/>
      <c r="G772" s="348"/>
      <c r="H772" s="348"/>
      <c r="I772" s="1125"/>
      <c r="J772" s="348"/>
      <c r="K772" s="348"/>
      <c r="L772" s="1126"/>
      <c r="M772" s="348"/>
      <c r="N772" s="1127"/>
      <c r="O772" s="348"/>
      <c r="P772" s="1125"/>
      <c r="Q772" s="348"/>
      <c r="R772" s="1128"/>
      <c r="S772" s="348"/>
      <c r="T772" s="1129"/>
      <c r="U772" s="1129"/>
      <c r="V772" s="1139"/>
      <c r="W772" s="17"/>
      <c r="X772" s="17"/>
      <c r="Y772" s="17"/>
    </row>
    <row r="773">
      <c r="A773" s="17"/>
      <c r="B773" s="1124"/>
      <c r="C773" s="348"/>
      <c r="D773" s="348"/>
      <c r="E773" s="348"/>
      <c r="F773" s="348"/>
      <c r="G773" s="348"/>
      <c r="H773" s="348"/>
      <c r="I773" s="1125"/>
      <c r="J773" s="348"/>
      <c r="K773" s="348"/>
      <c r="L773" s="1126"/>
      <c r="M773" s="348"/>
      <c r="N773" s="1127"/>
      <c r="O773" s="348"/>
      <c r="P773" s="1125"/>
      <c r="Q773" s="348"/>
      <c r="R773" s="1128"/>
      <c r="S773" s="348"/>
      <c r="T773" s="1129"/>
      <c r="U773" s="1129"/>
      <c r="V773" s="1139"/>
      <c r="W773" s="17"/>
      <c r="X773" s="17"/>
      <c r="Y773" s="17"/>
    </row>
    <row r="774">
      <c r="A774" s="17"/>
      <c r="B774" s="1124"/>
      <c r="C774" s="348"/>
      <c r="D774" s="348"/>
      <c r="E774" s="348"/>
      <c r="F774" s="348"/>
      <c r="G774" s="348"/>
      <c r="H774" s="348"/>
      <c r="I774" s="1125"/>
      <c r="J774" s="348"/>
      <c r="K774" s="348"/>
      <c r="L774" s="1126"/>
      <c r="M774" s="348"/>
      <c r="N774" s="1127"/>
      <c r="O774" s="348"/>
      <c r="P774" s="1125"/>
      <c r="Q774" s="348"/>
      <c r="R774" s="1128"/>
      <c r="S774" s="348"/>
      <c r="T774" s="1129"/>
      <c r="U774" s="1129"/>
      <c r="V774" s="1139"/>
      <c r="W774" s="17"/>
      <c r="X774" s="17"/>
      <c r="Y774" s="17"/>
    </row>
    <row r="775">
      <c r="A775" s="17"/>
      <c r="B775" s="1124"/>
      <c r="C775" s="348"/>
      <c r="D775" s="348"/>
      <c r="E775" s="348"/>
      <c r="F775" s="348"/>
      <c r="G775" s="348"/>
      <c r="H775" s="348"/>
      <c r="I775" s="1125"/>
      <c r="J775" s="348"/>
      <c r="K775" s="348"/>
      <c r="L775" s="1126"/>
      <c r="M775" s="348"/>
      <c r="N775" s="1127"/>
      <c r="O775" s="348"/>
      <c r="P775" s="1125"/>
      <c r="Q775" s="348"/>
      <c r="R775" s="1128"/>
      <c r="S775" s="348"/>
      <c r="T775" s="1129"/>
      <c r="U775" s="1129"/>
      <c r="V775" s="1139"/>
      <c r="W775" s="17"/>
      <c r="X775" s="17"/>
      <c r="Y775" s="17"/>
    </row>
    <row r="776">
      <c r="A776" s="17"/>
      <c r="B776" s="1124"/>
      <c r="C776" s="348"/>
      <c r="D776" s="348"/>
      <c r="E776" s="348"/>
      <c r="F776" s="348"/>
      <c r="G776" s="348"/>
      <c r="H776" s="348"/>
      <c r="I776" s="1125"/>
      <c r="J776" s="348"/>
      <c r="K776" s="348"/>
      <c r="L776" s="1126"/>
      <c r="M776" s="348"/>
      <c r="N776" s="1127"/>
      <c r="O776" s="348"/>
      <c r="P776" s="1125"/>
      <c r="Q776" s="348"/>
      <c r="R776" s="1128"/>
      <c r="S776" s="348"/>
      <c r="T776" s="1129"/>
      <c r="U776" s="1129"/>
      <c r="V776" s="1139"/>
      <c r="W776" s="17"/>
      <c r="X776" s="17"/>
      <c r="Y776" s="17"/>
    </row>
    <row r="777">
      <c r="A777" s="17"/>
      <c r="B777" s="1124"/>
      <c r="C777" s="348"/>
      <c r="D777" s="348"/>
      <c r="E777" s="348"/>
      <c r="F777" s="348"/>
      <c r="G777" s="348"/>
      <c r="H777" s="348"/>
      <c r="I777" s="1125"/>
      <c r="J777" s="348"/>
      <c r="K777" s="348"/>
      <c r="L777" s="1126"/>
      <c r="M777" s="348"/>
      <c r="N777" s="1127"/>
      <c r="O777" s="348"/>
      <c r="P777" s="1125"/>
      <c r="Q777" s="348"/>
      <c r="R777" s="1128"/>
      <c r="S777" s="348"/>
      <c r="T777" s="1129"/>
      <c r="U777" s="1129"/>
      <c r="V777" s="1139"/>
      <c r="W777" s="17"/>
      <c r="X777" s="17"/>
      <c r="Y777" s="17"/>
    </row>
    <row r="778">
      <c r="A778" s="17"/>
      <c r="B778" s="1124"/>
      <c r="C778" s="348"/>
      <c r="D778" s="348"/>
      <c r="E778" s="348"/>
      <c r="F778" s="348"/>
      <c r="G778" s="348"/>
      <c r="H778" s="348"/>
      <c r="I778" s="1125"/>
      <c r="J778" s="348"/>
      <c r="K778" s="348"/>
      <c r="L778" s="1126"/>
      <c r="M778" s="348"/>
      <c r="N778" s="1127"/>
      <c r="O778" s="348"/>
      <c r="P778" s="1125"/>
      <c r="Q778" s="348"/>
      <c r="R778" s="1128"/>
      <c r="S778" s="348"/>
      <c r="T778" s="1129"/>
      <c r="U778" s="1129"/>
      <c r="V778" s="1139"/>
      <c r="W778" s="17"/>
      <c r="X778" s="17"/>
      <c r="Y778" s="17"/>
    </row>
    <row r="779">
      <c r="A779" s="17"/>
      <c r="B779" s="1124"/>
      <c r="C779" s="348"/>
      <c r="D779" s="348"/>
      <c r="E779" s="348"/>
      <c r="F779" s="348"/>
      <c r="G779" s="348"/>
      <c r="H779" s="348"/>
      <c r="I779" s="1125"/>
      <c r="J779" s="348"/>
      <c r="K779" s="348"/>
      <c r="L779" s="1126"/>
      <c r="M779" s="348"/>
      <c r="N779" s="1127"/>
      <c r="O779" s="348"/>
      <c r="P779" s="1125"/>
      <c r="Q779" s="348"/>
      <c r="R779" s="1128"/>
      <c r="S779" s="348"/>
      <c r="T779" s="1129"/>
      <c r="U779" s="1129"/>
      <c r="V779" s="1139"/>
      <c r="W779" s="17"/>
      <c r="X779" s="17"/>
      <c r="Y779" s="17"/>
    </row>
    <row r="780">
      <c r="A780" s="17"/>
      <c r="B780" s="1124"/>
      <c r="C780" s="348"/>
      <c r="D780" s="348"/>
      <c r="E780" s="348"/>
      <c r="F780" s="348"/>
      <c r="G780" s="348"/>
      <c r="H780" s="348"/>
      <c r="I780" s="1125"/>
      <c r="J780" s="348"/>
      <c r="K780" s="348"/>
      <c r="L780" s="1126"/>
      <c r="M780" s="348"/>
      <c r="N780" s="1127"/>
      <c r="O780" s="348"/>
      <c r="P780" s="1125"/>
      <c r="Q780" s="348"/>
      <c r="R780" s="1128"/>
      <c r="S780" s="348"/>
      <c r="T780" s="1129"/>
      <c r="U780" s="1129"/>
      <c r="V780" s="1139"/>
      <c r="W780" s="17"/>
      <c r="X780" s="17"/>
      <c r="Y780" s="17"/>
    </row>
    <row r="781">
      <c r="A781" s="17"/>
      <c r="B781" s="1124"/>
      <c r="C781" s="348"/>
      <c r="D781" s="348"/>
      <c r="E781" s="348"/>
      <c r="F781" s="348"/>
      <c r="G781" s="348"/>
      <c r="H781" s="348"/>
      <c r="I781" s="1125"/>
      <c r="J781" s="348"/>
      <c r="K781" s="348"/>
      <c r="L781" s="1126"/>
      <c r="M781" s="348"/>
      <c r="N781" s="1127"/>
      <c r="O781" s="348"/>
      <c r="P781" s="1125"/>
      <c r="Q781" s="348"/>
      <c r="R781" s="1128"/>
      <c r="S781" s="348"/>
      <c r="T781" s="1129"/>
      <c r="U781" s="1129"/>
      <c r="V781" s="1139"/>
      <c r="W781" s="17"/>
      <c r="X781" s="17"/>
      <c r="Y781" s="17"/>
    </row>
    <row r="782">
      <c r="A782" s="17"/>
      <c r="B782" s="1124"/>
      <c r="C782" s="348"/>
      <c r="D782" s="348"/>
      <c r="E782" s="348"/>
      <c r="F782" s="348"/>
      <c r="G782" s="348"/>
      <c r="H782" s="348"/>
      <c r="I782" s="1125"/>
      <c r="J782" s="348"/>
      <c r="K782" s="348"/>
      <c r="L782" s="1126"/>
      <c r="M782" s="348"/>
      <c r="N782" s="1127"/>
      <c r="O782" s="348"/>
      <c r="P782" s="1125"/>
      <c r="Q782" s="348"/>
      <c r="R782" s="1128"/>
      <c r="S782" s="348"/>
      <c r="T782" s="1129"/>
      <c r="U782" s="1129"/>
      <c r="V782" s="1139"/>
      <c r="W782" s="17"/>
      <c r="X782" s="17"/>
      <c r="Y782" s="17"/>
    </row>
    <row r="783">
      <c r="A783" s="17"/>
      <c r="B783" s="1124"/>
      <c r="C783" s="348"/>
      <c r="D783" s="348"/>
      <c r="E783" s="348"/>
      <c r="F783" s="348"/>
      <c r="G783" s="348"/>
      <c r="H783" s="348"/>
      <c r="I783" s="1125"/>
      <c r="J783" s="348"/>
      <c r="K783" s="348"/>
      <c r="L783" s="1126"/>
      <c r="M783" s="348"/>
      <c r="N783" s="1127"/>
      <c r="O783" s="348"/>
      <c r="P783" s="1125"/>
      <c r="Q783" s="348"/>
      <c r="R783" s="1128"/>
      <c r="S783" s="348"/>
      <c r="T783" s="1129"/>
      <c r="U783" s="1129"/>
      <c r="V783" s="1139"/>
      <c r="W783" s="17"/>
      <c r="X783" s="17"/>
      <c r="Y783" s="17"/>
    </row>
    <row r="784">
      <c r="A784" s="17"/>
      <c r="B784" s="1124"/>
      <c r="C784" s="348"/>
      <c r="D784" s="348"/>
      <c r="E784" s="348"/>
      <c r="F784" s="348"/>
      <c r="G784" s="348"/>
      <c r="H784" s="348"/>
      <c r="I784" s="1125"/>
      <c r="J784" s="348"/>
      <c r="K784" s="348"/>
      <c r="L784" s="1126"/>
      <c r="M784" s="348"/>
      <c r="N784" s="1127"/>
      <c r="O784" s="348"/>
      <c r="P784" s="1125"/>
      <c r="Q784" s="348"/>
      <c r="R784" s="1128"/>
      <c r="S784" s="348"/>
      <c r="T784" s="1129"/>
      <c r="U784" s="1129"/>
      <c r="V784" s="1139"/>
      <c r="W784" s="17"/>
      <c r="X784" s="17"/>
      <c r="Y784" s="17"/>
    </row>
    <row r="785">
      <c r="A785" s="17"/>
      <c r="B785" s="1124"/>
      <c r="C785" s="348"/>
      <c r="D785" s="348"/>
      <c r="E785" s="348"/>
      <c r="F785" s="348"/>
      <c r="G785" s="348"/>
      <c r="H785" s="348"/>
      <c r="I785" s="1125"/>
      <c r="J785" s="348"/>
      <c r="K785" s="348"/>
      <c r="L785" s="1126"/>
      <c r="M785" s="348"/>
      <c r="N785" s="1127"/>
      <c r="O785" s="348"/>
      <c r="P785" s="1125"/>
      <c r="Q785" s="348"/>
      <c r="R785" s="1128"/>
      <c r="S785" s="348"/>
      <c r="T785" s="1129"/>
      <c r="U785" s="1129"/>
      <c r="V785" s="1139"/>
      <c r="W785" s="17"/>
      <c r="X785" s="17"/>
      <c r="Y785" s="17"/>
    </row>
    <row r="786">
      <c r="A786" s="17"/>
      <c r="B786" s="1124"/>
      <c r="C786" s="348"/>
      <c r="D786" s="348"/>
      <c r="E786" s="348"/>
      <c r="F786" s="348"/>
      <c r="G786" s="348"/>
      <c r="H786" s="348"/>
      <c r="I786" s="1125"/>
      <c r="J786" s="348"/>
      <c r="K786" s="348"/>
      <c r="L786" s="1126"/>
      <c r="M786" s="348"/>
      <c r="N786" s="1127"/>
      <c r="O786" s="348"/>
      <c r="P786" s="1125"/>
      <c r="Q786" s="348"/>
      <c r="R786" s="1128"/>
      <c r="S786" s="348"/>
      <c r="T786" s="1129"/>
      <c r="U786" s="1129"/>
      <c r="V786" s="1139"/>
      <c r="W786" s="17"/>
      <c r="X786" s="17"/>
      <c r="Y786" s="17"/>
    </row>
    <row r="787">
      <c r="A787" s="17"/>
      <c r="B787" s="1124"/>
      <c r="C787" s="348"/>
      <c r="D787" s="348"/>
      <c r="E787" s="348"/>
      <c r="F787" s="348"/>
      <c r="G787" s="348"/>
      <c r="H787" s="348"/>
      <c r="I787" s="1125"/>
      <c r="J787" s="348"/>
      <c r="K787" s="348"/>
      <c r="L787" s="1126"/>
      <c r="M787" s="348"/>
      <c r="N787" s="1127"/>
      <c r="O787" s="348"/>
      <c r="P787" s="1125"/>
      <c r="Q787" s="348"/>
      <c r="R787" s="1128"/>
      <c r="S787" s="348"/>
      <c r="T787" s="1129"/>
      <c r="U787" s="1129"/>
      <c r="V787" s="1139"/>
      <c r="W787" s="17"/>
      <c r="X787" s="17"/>
      <c r="Y787" s="17"/>
    </row>
    <row r="788">
      <c r="A788" s="17"/>
      <c r="B788" s="1124"/>
      <c r="C788" s="348"/>
      <c r="D788" s="348"/>
      <c r="E788" s="348"/>
      <c r="F788" s="348"/>
      <c r="G788" s="348"/>
      <c r="H788" s="348"/>
      <c r="I788" s="1125"/>
      <c r="J788" s="348"/>
      <c r="K788" s="348"/>
      <c r="L788" s="1126"/>
      <c r="M788" s="348"/>
      <c r="N788" s="1127"/>
      <c r="O788" s="348"/>
      <c r="P788" s="1125"/>
      <c r="Q788" s="348"/>
      <c r="R788" s="1128"/>
      <c r="S788" s="348"/>
      <c r="T788" s="1129"/>
      <c r="U788" s="1129"/>
      <c r="V788" s="1139"/>
      <c r="W788" s="17"/>
      <c r="X788" s="17"/>
      <c r="Y788" s="17"/>
    </row>
    <row r="789">
      <c r="A789" s="17"/>
      <c r="B789" s="1124"/>
      <c r="C789" s="348"/>
      <c r="D789" s="348"/>
      <c r="E789" s="348"/>
      <c r="F789" s="348"/>
      <c r="G789" s="348"/>
      <c r="H789" s="348"/>
      <c r="I789" s="1125"/>
      <c r="J789" s="348"/>
      <c r="K789" s="348"/>
      <c r="L789" s="1126"/>
      <c r="M789" s="348"/>
      <c r="N789" s="1127"/>
      <c r="O789" s="348"/>
      <c r="P789" s="1125"/>
      <c r="Q789" s="348"/>
      <c r="R789" s="1128"/>
      <c r="S789" s="348"/>
      <c r="T789" s="1129"/>
      <c r="U789" s="1129"/>
      <c r="V789" s="1139"/>
      <c r="W789" s="17"/>
      <c r="X789" s="17"/>
      <c r="Y789" s="17"/>
    </row>
    <row r="790">
      <c r="A790" s="17"/>
      <c r="B790" s="1124"/>
      <c r="C790" s="348"/>
      <c r="D790" s="348"/>
      <c r="E790" s="348"/>
      <c r="F790" s="348"/>
      <c r="G790" s="348"/>
      <c r="H790" s="348"/>
      <c r="I790" s="1125"/>
      <c r="J790" s="348"/>
      <c r="K790" s="348"/>
      <c r="L790" s="1126"/>
      <c r="M790" s="348"/>
      <c r="N790" s="1127"/>
      <c r="O790" s="348"/>
      <c r="P790" s="1125"/>
      <c r="Q790" s="348"/>
      <c r="R790" s="1128"/>
      <c r="S790" s="348"/>
      <c r="T790" s="1129"/>
      <c r="U790" s="1129"/>
      <c r="V790" s="1139"/>
      <c r="W790" s="17"/>
      <c r="X790" s="17"/>
      <c r="Y790" s="17"/>
    </row>
    <row r="791">
      <c r="A791" s="17"/>
      <c r="B791" s="1124"/>
      <c r="C791" s="348"/>
      <c r="D791" s="348"/>
      <c r="E791" s="348"/>
      <c r="F791" s="348"/>
      <c r="G791" s="348"/>
      <c r="H791" s="348"/>
      <c r="I791" s="1125"/>
      <c r="J791" s="348"/>
      <c r="K791" s="348"/>
      <c r="L791" s="1126"/>
      <c r="M791" s="348"/>
      <c r="N791" s="1127"/>
      <c r="O791" s="348"/>
      <c r="P791" s="1125"/>
      <c r="Q791" s="348"/>
      <c r="R791" s="1128"/>
      <c r="S791" s="348"/>
      <c r="T791" s="1129"/>
      <c r="U791" s="1129"/>
      <c r="V791" s="1139"/>
      <c r="W791" s="17"/>
      <c r="X791" s="17"/>
      <c r="Y791" s="17"/>
    </row>
    <row r="792">
      <c r="A792" s="17"/>
      <c r="B792" s="1124"/>
      <c r="C792" s="348"/>
      <c r="D792" s="348"/>
      <c r="E792" s="348"/>
      <c r="F792" s="348"/>
      <c r="G792" s="348"/>
      <c r="H792" s="348"/>
      <c r="I792" s="1125"/>
      <c r="J792" s="348"/>
      <c r="K792" s="348"/>
      <c r="L792" s="1126"/>
      <c r="M792" s="348"/>
      <c r="N792" s="1127"/>
      <c r="O792" s="348"/>
      <c r="P792" s="1125"/>
      <c r="Q792" s="348"/>
      <c r="R792" s="1128"/>
      <c r="S792" s="348"/>
      <c r="T792" s="1129"/>
      <c r="U792" s="1129"/>
      <c r="V792" s="1139"/>
      <c r="W792" s="17"/>
      <c r="X792" s="17"/>
      <c r="Y792" s="17"/>
    </row>
    <row r="793">
      <c r="A793" s="17"/>
      <c r="B793" s="1124"/>
      <c r="C793" s="348"/>
      <c r="D793" s="348"/>
      <c r="E793" s="348"/>
      <c r="F793" s="348"/>
      <c r="G793" s="348"/>
      <c r="H793" s="348"/>
      <c r="I793" s="1125"/>
      <c r="J793" s="348"/>
      <c r="K793" s="348"/>
      <c r="L793" s="1126"/>
      <c r="M793" s="348"/>
      <c r="N793" s="1127"/>
      <c r="O793" s="348"/>
      <c r="P793" s="1125"/>
      <c r="Q793" s="348"/>
      <c r="R793" s="1128"/>
      <c r="S793" s="348"/>
      <c r="T793" s="1129"/>
      <c r="U793" s="1129"/>
      <c r="V793" s="1139"/>
      <c r="W793" s="17"/>
      <c r="X793" s="17"/>
      <c r="Y793" s="17"/>
    </row>
    <row r="794">
      <c r="A794" s="17"/>
      <c r="B794" s="1124"/>
      <c r="C794" s="348"/>
      <c r="D794" s="348"/>
      <c r="E794" s="348"/>
      <c r="F794" s="348"/>
      <c r="G794" s="348"/>
      <c r="H794" s="348"/>
      <c r="I794" s="1125"/>
      <c r="J794" s="348"/>
      <c r="K794" s="348"/>
      <c r="L794" s="1126"/>
      <c r="M794" s="348"/>
      <c r="N794" s="1127"/>
      <c r="O794" s="348"/>
      <c r="P794" s="1125"/>
      <c r="Q794" s="348"/>
      <c r="R794" s="1128"/>
      <c r="S794" s="348"/>
      <c r="T794" s="1129"/>
      <c r="U794" s="1129"/>
      <c r="V794" s="1139"/>
      <c r="W794" s="17"/>
      <c r="X794" s="17"/>
      <c r="Y794" s="17"/>
    </row>
    <row r="795">
      <c r="A795" s="17"/>
      <c r="B795" s="1124"/>
      <c r="C795" s="348"/>
      <c r="D795" s="348"/>
      <c r="E795" s="348"/>
      <c r="F795" s="348"/>
      <c r="G795" s="348"/>
      <c r="H795" s="348"/>
      <c r="I795" s="1125"/>
      <c r="J795" s="348"/>
      <c r="K795" s="348"/>
      <c r="L795" s="1126"/>
      <c r="M795" s="348"/>
      <c r="N795" s="1127"/>
      <c r="O795" s="348"/>
      <c r="P795" s="1125"/>
      <c r="Q795" s="348"/>
      <c r="R795" s="1128"/>
      <c r="S795" s="348"/>
      <c r="T795" s="1129"/>
      <c r="U795" s="1129"/>
      <c r="V795" s="1139"/>
      <c r="W795" s="17"/>
      <c r="X795" s="17"/>
      <c r="Y795" s="17"/>
    </row>
    <row r="796">
      <c r="A796" s="17"/>
      <c r="B796" s="1124"/>
      <c r="C796" s="348"/>
      <c r="D796" s="348"/>
      <c r="E796" s="348"/>
      <c r="F796" s="348"/>
      <c r="G796" s="348"/>
      <c r="H796" s="348"/>
      <c r="I796" s="1125"/>
      <c r="J796" s="348"/>
      <c r="K796" s="348"/>
      <c r="L796" s="1126"/>
      <c r="M796" s="348"/>
      <c r="N796" s="1127"/>
      <c r="O796" s="348"/>
      <c r="P796" s="1125"/>
      <c r="Q796" s="348"/>
      <c r="R796" s="1128"/>
      <c r="S796" s="348"/>
      <c r="T796" s="1129"/>
      <c r="U796" s="1129"/>
      <c r="V796" s="1139"/>
      <c r="W796" s="17"/>
      <c r="X796" s="17"/>
      <c r="Y796" s="17"/>
    </row>
    <row r="797">
      <c r="A797" s="17"/>
      <c r="B797" s="1124"/>
      <c r="C797" s="348"/>
      <c r="D797" s="348"/>
      <c r="E797" s="348"/>
      <c r="F797" s="348"/>
      <c r="G797" s="348"/>
      <c r="H797" s="348"/>
      <c r="I797" s="1125"/>
      <c r="J797" s="348"/>
      <c r="K797" s="348"/>
      <c r="L797" s="1126"/>
      <c r="M797" s="348"/>
      <c r="N797" s="1127"/>
      <c r="O797" s="348"/>
      <c r="P797" s="1125"/>
      <c r="Q797" s="348"/>
      <c r="R797" s="1128"/>
      <c r="S797" s="348"/>
      <c r="T797" s="1129"/>
      <c r="U797" s="1129"/>
      <c r="V797" s="1139"/>
      <c r="W797" s="17"/>
      <c r="X797" s="17"/>
      <c r="Y797" s="17"/>
    </row>
    <row r="798">
      <c r="A798" s="17"/>
      <c r="B798" s="1124"/>
      <c r="C798" s="348"/>
      <c r="D798" s="348"/>
      <c r="E798" s="348"/>
      <c r="F798" s="348"/>
      <c r="G798" s="348"/>
      <c r="H798" s="348"/>
      <c r="I798" s="1125"/>
      <c r="J798" s="348"/>
      <c r="K798" s="348"/>
      <c r="L798" s="1126"/>
      <c r="M798" s="348"/>
      <c r="N798" s="1127"/>
      <c r="O798" s="348"/>
      <c r="P798" s="1125"/>
      <c r="Q798" s="348"/>
      <c r="R798" s="1128"/>
      <c r="S798" s="348"/>
      <c r="T798" s="1129"/>
      <c r="U798" s="1129"/>
      <c r="V798" s="1139"/>
      <c r="W798" s="17"/>
      <c r="X798" s="17"/>
      <c r="Y798" s="17"/>
    </row>
    <row r="799">
      <c r="A799" s="17"/>
      <c r="B799" s="1124"/>
      <c r="C799" s="348"/>
      <c r="D799" s="348"/>
      <c r="E799" s="348"/>
      <c r="F799" s="348"/>
      <c r="G799" s="348"/>
      <c r="H799" s="348"/>
      <c r="I799" s="1125"/>
      <c r="J799" s="348"/>
      <c r="K799" s="348"/>
      <c r="L799" s="1126"/>
      <c r="M799" s="348"/>
      <c r="N799" s="1127"/>
      <c r="O799" s="348"/>
      <c r="P799" s="1125"/>
      <c r="Q799" s="348"/>
      <c r="R799" s="1128"/>
      <c r="S799" s="348"/>
      <c r="T799" s="1129"/>
      <c r="U799" s="1129"/>
      <c r="V799" s="1139"/>
      <c r="W799" s="17"/>
      <c r="X799" s="17"/>
      <c r="Y799" s="17"/>
    </row>
    <row r="800">
      <c r="A800" s="17"/>
      <c r="B800" s="1124"/>
      <c r="C800" s="348"/>
      <c r="D800" s="348"/>
      <c r="E800" s="348"/>
      <c r="F800" s="348"/>
      <c r="G800" s="348"/>
      <c r="H800" s="348"/>
      <c r="I800" s="1125"/>
      <c r="J800" s="348"/>
      <c r="K800" s="348"/>
      <c r="L800" s="1126"/>
      <c r="M800" s="348"/>
      <c r="N800" s="1127"/>
      <c r="O800" s="348"/>
      <c r="P800" s="1125"/>
      <c r="Q800" s="348"/>
      <c r="R800" s="1128"/>
      <c r="S800" s="348"/>
      <c r="T800" s="1129"/>
      <c r="U800" s="1129"/>
      <c r="V800" s="1139"/>
      <c r="W800" s="17"/>
      <c r="X800" s="17"/>
      <c r="Y800" s="17"/>
    </row>
    <row r="801">
      <c r="A801" s="17"/>
      <c r="B801" s="1124"/>
      <c r="C801" s="348"/>
      <c r="D801" s="348"/>
      <c r="E801" s="348"/>
      <c r="F801" s="348"/>
      <c r="G801" s="348"/>
      <c r="H801" s="348"/>
      <c r="I801" s="1125"/>
      <c r="J801" s="348"/>
      <c r="K801" s="348"/>
      <c r="L801" s="1126"/>
      <c r="M801" s="348"/>
      <c r="N801" s="1127"/>
      <c r="O801" s="348"/>
      <c r="P801" s="1125"/>
      <c r="Q801" s="348"/>
      <c r="R801" s="1128"/>
      <c r="S801" s="348"/>
      <c r="T801" s="1129"/>
      <c r="U801" s="1129"/>
      <c r="V801" s="1139"/>
      <c r="W801" s="17"/>
      <c r="X801" s="17"/>
      <c r="Y801" s="17"/>
    </row>
    <row r="802">
      <c r="A802" s="17"/>
      <c r="B802" s="1124"/>
      <c r="C802" s="348"/>
      <c r="D802" s="348"/>
      <c r="E802" s="348"/>
      <c r="F802" s="348"/>
      <c r="G802" s="348"/>
      <c r="H802" s="348"/>
      <c r="I802" s="1125"/>
      <c r="J802" s="348"/>
      <c r="K802" s="348"/>
      <c r="L802" s="1126"/>
      <c r="M802" s="348"/>
      <c r="N802" s="1127"/>
      <c r="O802" s="348"/>
      <c r="P802" s="1125"/>
      <c r="Q802" s="348"/>
      <c r="R802" s="1128"/>
      <c r="S802" s="348"/>
      <c r="T802" s="1129"/>
      <c r="U802" s="1129"/>
      <c r="V802" s="1139"/>
      <c r="W802" s="17"/>
      <c r="X802" s="17"/>
      <c r="Y802" s="17"/>
    </row>
    <row r="803">
      <c r="A803" s="17"/>
      <c r="B803" s="1124"/>
      <c r="C803" s="348"/>
      <c r="D803" s="348"/>
      <c r="E803" s="348"/>
      <c r="F803" s="348"/>
      <c r="G803" s="348"/>
      <c r="H803" s="348"/>
      <c r="I803" s="1125"/>
      <c r="J803" s="348"/>
      <c r="K803" s="348"/>
      <c r="L803" s="1126"/>
      <c r="M803" s="348"/>
      <c r="N803" s="1127"/>
      <c r="O803" s="348"/>
      <c r="P803" s="1125"/>
      <c r="Q803" s="348"/>
      <c r="R803" s="1128"/>
      <c r="S803" s="348"/>
      <c r="T803" s="1129"/>
      <c r="U803" s="1129"/>
      <c r="V803" s="1139"/>
      <c r="W803" s="17"/>
      <c r="X803" s="17"/>
      <c r="Y803" s="17"/>
    </row>
    <row r="804">
      <c r="A804" s="17"/>
      <c r="B804" s="1124"/>
      <c r="C804" s="348"/>
      <c r="D804" s="348"/>
      <c r="E804" s="348"/>
      <c r="F804" s="348"/>
      <c r="G804" s="348"/>
      <c r="H804" s="348"/>
      <c r="I804" s="1125"/>
      <c r="J804" s="348"/>
      <c r="K804" s="348"/>
      <c r="L804" s="1126"/>
      <c r="M804" s="348"/>
      <c r="N804" s="1127"/>
      <c r="O804" s="348"/>
      <c r="P804" s="1125"/>
      <c r="Q804" s="348"/>
      <c r="R804" s="1128"/>
      <c r="S804" s="348"/>
      <c r="T804" s="1129"/>
      <c r="U804" s="1129"/>
      <c r="V804" s="1139"/>
      <c r="W804" s="17"/>
      <c r="X804" s="17"/>
      <c r="Y804" s="17"/>
    </row>
    <row r="805">
      <c r="A805" s="17"/>
      <c r="B805" s="1124"/>
      <c r="C805" s="348"/>
      <c r="D805" s="348"/>
      <c r="E805" s="348"/>
      <c r="F805" s="348"/>
      <c r="G805" s="348"/>
      <c r="H805" s="348"/>
      <c r="I805" s="1125"/>
      <c r="J805" s="348"/>
      <c r="K805" s="348"/>
      <c r="L805" s="1126"/>
      <c r="M805" s="348"/>
      <c r="N805" s="1127"/>
      <c r="O805" s="348"/>
      <c r="P805" s="1125"/>
      <c r="Q805" s="348"/>
      <c r="R805" s="1128"/>
      <c r="S805" s="348"/>
      <c r="T805" s="1129"/>
      <c r="U805" s="1129"/>
      <c r="V805" s="1139"/>
      <c r="W805" s="17"/>
      <c r="X805" s="17"/>
      <c r="Y805" s="17"/>
    </row>
    <row r="806">
      <c r="A806" s="17"/>
      <c r="B806" s="1124"/>
      <c r="C806" s="348"/>
      <c r="D806" s="348"/>
      <c r="E806" s="348"/>
      <c r="F806" s="348"/>
      <c r="G806" s="348"/>
      <c r="H806" s="348"/>
      <c r="I806" s="1125"/>
      <c r="J806" s="348"/>
      <c r="K806" s="348"/>
      <c r="L806" s="1126"/>
      <c r="M806" s="348"/>
      <c r="N806" s="1127"/>
      <c r="O806" s="348"/>
      <c r="P806" s="1125"/>
      <c r="Q806" s="348"/>
      <c r="R806" s="1128"/>
      <c r="S806" s="348"/>
      <c r="T806" s="1129"/>
      <c r="U806" s="1129"/>
      <c r="V806" s="1139"/>
      <c r="W806" s="17"/>
      <c r="X806" s="17"/>
      <c r="Y806" s="17"/>
    </row>
    <row r="807">
      <c r="A807" s="17"/>
      <c r="B807" s="1124"/>
      <c r="C807" s="348"/>
      <c r="D807" s="348"/>
      <c r="E807" s="348"/>
      <c r="F807" s="348"/>
      <c r="G807" s="348"/>
      <c r="H807" s="348"/>
      <c r="I807" s="1125"/>
      <c r="J807" s="348"/>
      <c r="K807" s="348"/>
      <c r="L807" s="1126"/>
      <c r="M807" s="348"/>
      <c r="N807" s="1127"/>
      <c r="O807" s="348"/>
      <c r="P807" s="1125"/>
      <c r="Q807" s="348"/>
      <c r="R807" s="1128"/>
      <c r="S807" s="348"/>
      <c r="T807" s="1129"/>
      <c r="U807" s="1129"/>
      <c r="V807" s="1139"/>
      <c r="W807" s="17"/>
      <c r="X807" s="17"/>
      <c r="Y807" s="17"/>
    </row>
    <row r="808">
      <c r="A808" s="17"/>
      <c r="B808" s="1124"/>
      <c r="C808" s="348"/>
      <c r="D808" s="348"/>
      <c r="E808" s="348"/>
      <c r="F808" s="348"/>
      <c r="G808" s="348"/>
      <c r="H808" s="348"/>
      <c r="I808" s="1125"/>
      <c r="J808" s="348"/>
      <c r="K808" s="348"/>
      <c r="L808" s="1126"/>
      <c r="M808" s="348"/>
      <c r="N808" s="1127"/>
      <c r="O808" s="348"/>
      <c r="P808" s="1125"/>
      <c r="Q808" s="348"/>
      <c r="R808" s="1128"/>
      <c r="S808" s="348"/>
      <c r="T808" s="1129"/>
      <c r="U808" s="1129"/>
      <c r="V808" s="1139"/>
      <c r="W808" s="17"/>
      <c r="X808" s="17"/>
      <c r="Y808" s="17"/>
    </row>
    <row r="809">
      <c r="A809" s="17"/>
      <c r="B809" s="1124"/>
      <c r="C809" s="348"/>
      <c r="D809" s="348"/>
      <c r="E809" s="348"/>
      <c r="F809" s="348"/>
      <c r="G809" s="348"/>
      <c r="H809" s="348"/>
      <c r="I809" s="1125"/>
      <c r="J809" s="348"/>
      <c r="K809" s="348"/>
      <c r="L809" s="1126"/>
      <c r="M809" s="348"/>
      <c r="N809" s="1127"/>
      <c r="O809" s="348"/>
      <c r="P809" s="1125"/>
      <c r="Q809" s="348"/>
      <c r="R809" s="1128"/>
      <c r="S809" s="348"/>
      <c r="T809" s="1129"/>
      <c r="U809" s="1129"/>
      <c r="V809" s="1139"/>
      <c r="W809" s="17"/>
      <c r="X809" s="17"/>
      <c r="Y809" s="17"/>
    </row>
    <row r="810">
      <c r="A810" s="17"/>
      <c r="B810" s="1124"/>
      <c r="C810" s="348"/>
      <c r="D810" s="348"/>
      <c r="E810" s="348"/>
      <c r="F810" s="348"/>
      <c r="G810" s="348"/>
      <c r="H810" s="348"/>
      <c r="I810" s="1125"/>
      <c r="J810" s="348"/>
      <c r="K810" s="348"/>
      <c r="L810" s="1126"/>
      <c r="M810" s="348"/>
      <c r="N810" s="1127"/>
      <c r="O810" s="348"/>
      <c r="P810" s="1125"/>
      <c r="Q810" s="348"/>
      <c r="R810" s="1128"/>
      <c r="S810" s="348"/>
      <c r="T810" s="1129"/>
      <c r="U810" s="1129"/>
      <c r="V810" s="1139"/>
      <c r="W810" s="17"/>
      <c r="X810" s="17"/>
      <c r="Y810" s="17"/>
    </row>
    <row r="811">
      <c r="A811" s="17"/>
      <c r="B811" s="1124"/>
      <c r="C811" s="348"/>
      <c r="D811" s="348"/>
      <c r="E811" s="348"/>
      <c r="F811" s="348"/>
      <c r="G811" s="348"/>
      <c r="H811" s="348"/>
      <c r="I811" s="1125"/>
      <c r="J811" s="348"/>
      <c r="K811" s="348"/>
      <c r="L811" s="1126"/>
      <c r="M811" s="348"/>
      <c r="N811" s="1127"/>
      <c r="O811" s="348"/>
      <c r="P811" s="1125"/>
      <c r="Q811" s="348"/>
      <c r="R811" s="1128"/>
      <c r="S811" s="348"/>
      <c r="T811" s="1129"/>
      <c r="U811" s="1129"/>
      <c r="V811" s="1139"/>
      <c r="W811" s="17"/>
      <c r="X811" s="17"/>
      <c r="Y811" s="17"/>
    </row>
    <row r="812">
      <c r="A812" s="17"/>
      <c r="B812" s="1124"/>
      <c r="C812" s="348"/>
      <c r="D812" s="348"/>
      <c r="E812" s="348"/>
      <c r="F812" s="348"/>
      <c r="G812" s="348"/>
      <c r="H812" s="348"/>
      <c r="I812" s="1125"/>
      <c r="J812" s="348"/>
      <c r="K812" s="348"/>
      <c r="L812" s="1126"/>
      <c r="M812" s="348"/>
      <c r="N812" s="1127"/>
      <c r="O812" s="348"/>
      <c r="P812" s="1125"/>
      <c r="Q812" s="348"/>
      <c r="R812" s="1128"/>
      <c r="S812" s="348"/>
      <c r="T812" s="1129"/>
      <c r="U812" s="1129"/>
      <c r="V812" s="1139"/>
      <c r="W812" s="17"/>
      <c r="X812" s="17"/>
      <c r="Y812" s="17"/>
    </row>
    <row r="813">
      <c r="A813" s="17"/>
      <c r="B813" s="1124"/>
      <c r="C813" s="348"/>
      <c r="D813" s="348"/>
      <c r="E813" s="348"/>
      <c r="F813" s="348"/>
      <c r="G813" s="348"/>
      <c r="H813" s="348"/>
      <c r="I813" s="1125"/>
      <c r="J813" s="348"/>
      <c r="K813" s="348"/>
      <c r="L813" s="1126"/>
      <c r="M813" s="348"/>
      <c r="N813" s="1127"/>
      <c r="O813" s="348"/>
      <c r="P813" s="1125"/>
      <c r="Q813" s="348"/>
      <c r="R813" s="1128"/>
      <c r="S813" s="348"/>
      <c r="T813" s="1129"/>
      <c r="U813" s="1129"/>
      <c r="V813" s="1139"/>
      <c r="W813" s="17"/>
      <c r="X813" s="17"/>
      <c r="Y813" s="17"/>
    </row>
    <row r="814">
      <c r="A814" s="17"/>
      <c r="B814" s="1124"/>
      <c r="C814" s="348"/>
      <c r="D814" s="348"/>
      <c r="E814" s="348"/>
      <c r="F814" s="348"/>
      <c r="G814" s="348"/>
      <c r="H814" s="348"/>
      <c r="I814" s="1125"/>
      <c r="J814" s="348"/>
      <c r="K814" s="348"/>
      <c r="L814" s="1126"/>
      <c r="M814" s="348"/>
      <c r="N814" s="1127"/>
      <c r="O814" s="348"/>
      <c r="P814" s="1125"/>
      <c r="Q814" s="348"/>
      <c r="R814" s="1128"/>
      <c r="S814" s="348"/>
      <c r="T814" s="1129"/>
      <c r="U814" s="1129"/>
      <c r="V814" s="1139"/>
      <c r="W814" s="17"/>
      <c r="X814" s="17"/>
      <c r="Y814" s="17"/>
    </row>
    <row r="815">
      <c r="A815" s="17"/>
      <c r="B815" s="1124"/>
      <c r="C815" s="348"/>
      <c r="D815" s="348"/>
      <c r="E815" s="348"/>
      <c r="F815" s="348"/>
      <c r="G815" s="348"/>
      <c r="H815" s="348"/>
      <c r="I815" s="1125"/>
      <c r="J815" s="348"/>
      <c r="K815" s="348"/>
      <c r="L815" s="1126"/>
      <c r="M815" s="348"/>
      <c r="N815" s="1127"/>
      <c r="O815" s="348"/>
      <c r="P815" s="1125"/>
      <c r="Q815" s="348"/>
      <c r="R815" s="1128"/>
      <c r="S815" s="348"/>
      <c r="T815" s="1129"/>
      <c r="U815" s="1129"/>
      <c r="V815" s="1139"/>
      <c r="W815" s="17"/>
      <c r="X815" s="17"/>
      <c r="Y815" s="17"/>
    </row>
    <row r="816">
      <c r="A816" s="17"/>
      <c r="B816" s="1124"/>
      <c r="C816" s="348"/>
      <c r="D816" s="348"/>
      <c r="E816" s="348"/>
      <c r="F816" s="348"/>
      <c r="G816" s="348"/>
      <c r="H816" s="348"/>
      <c r="I816" s="1125"/>
      <c r="J816" s="348"/>
      <c r="K816" s="348"/>
      <c r="L816" s="1126"/>
      <c r="M816" s="348"/>
      <c r="N816" s="1127"/>
      <c r="O816" s="348"/>
      <c r="P816" s="1125"/>
      <c r="Q816" s="348"/>
      <c r="R816" s="1128"/>
      <c r="S816" s="348"/>
      <c r="T816" s="1129"/>
      <c r="U816" s="1129"/>
      <c r="V816" s="1139"/>
      <c r="W816" s="17"/>
      <c r="X816" s="17"/>
      <c r="Y816" s="17"/>
    </row>
    <row r="817">
      <c r="A817" s="17"/>
      <c r="B817" s="1124"/>
      <c r="C817" s="348"/>
      <c r="D817" s="348"/>
      <c r="E817" s="348"/>
      <c r="F817" s="348"/>
      <c r="G817" s="348"/>
      <c r="H817" s="348"/>
      <c r="I817" s="1125"/>
      <c r="J817" s="348"/>
      <c r="K817" s="348"/>
      <c r="L817" s="1126"/>
      <c r="M817" s="348"/>
      <c r="N817" s="1127"/>
      <c r="O817" s="348"/>
      <c r="P817" s="1125"/>
      <c r="Q817" s="348"/>
      <c r="R817" s="1128"/>
      <c r="S817" s="348"/>
      <c r="T817" s="1129"/>
      <c r="U817" s="1129"/>
      <c r="V817" s="1139"/>
      <c r="W817" s="17"/>
      <c r="X817" s="17"/>
      <c r="Y817" s="17"/>
    </row>
    <row r="818">
      <c r="A818" s="17"/>
      <c r="B818" s="1124"/>
      <c r="C818" s="348"/>
      <c r="D818" s="348"/>
      <c r="E818" s="348"/>
      <c r="F818" s="348"/>
      <c r="G818" s="348"/>
      <c r="H818" s="348"/>
      <c r="I818" s="1125"/>
      <c r="J818" s="348"/>
      <c r="K818" s="348"/>
      <c r="L818" s="1126"/>
      <c r="M818" s="348"/>
      <c r="N818" s="1127"/>
      <c r="O818" s="348"/>
      <c r="P818" s="1125"/>
      <c r="Q818" s="348"/>
      <c r="R818" s="1128"/>
      <c r="S818" s="348"/>
      <c r="T818" s="1129"/>
      <c r="U818" s="1129"/>
      <c r="V818" s="1139"/>
      <c r="W818" s="17"/>
      <c r="X818" s="17"/>
      <c r="Y818" s="17"/>
    </row>
    <row r="819">
      <c r="A819" s="17"/>
      <c r="B819" s="1124"/>
      <c r="C819" s="348"/>
      <c r="D819" s="348"/>
      <c r="E819" s="348"/>
      <c r="F819" s="348"/>
      <c r="G819" s="348"/>
      <c r="H819" s="348"/>
      <c r="I819" s="1125"/>
      <c r="J819" s="348"/>
      <c r="K819" s="348"/>
      <c r="L819" s="1126"/>
      <c r="M819" s="348"/>
      <c r="N819" s="1127"/>
      <c r="O819" s="348"/>
      <c r="P819" s="1125"/>
      <c r="Q819" s="348"/>
      <c r="R819" s="1128"/>
      <c r="S819" s="348"/>
      <c r="T819" s="1129"/>
      <c r="U819" s="1129"/>
      <c r="V819" s="1139"/>
      <c r="W819" s="17"/>
      <c r="X819" s="17"/>
      <c r="Y819" s="17"/>
    </row>
    <row r="820">
      <c r="A820" s="17"/>
      <c r="B820" s="1124"/>
      <c r="C820" s="348"/>
      <c r="D820" s="348"/>
      <c r="E820" s="348"/>
      <c r="F820" s="348"/>
      <c r="G820" s="348"/>
      <c r="H820" s="348"/>
      <c r="I820" s="1125"/>
      <c r="J820" s="348"/>
      <c r="K820" s="348"/>
      <c r="L820" s="1126"/>
      <c r="M820" s="348"/>
      <c r="N820" s="1127"/>
      <c r="O820" s="348"/>
      <c r="P820" s="1125"/>
      <c r="Q820" s="348"/>
      <c r="R820" s="1128"/>
      <c r="S820" s="348"/>
      <c r="T820" s="1129"/>
      <c r="U820" s="1129"/>
      <c r="V820" s="1139"/>
      <c r="W820" s="17"/>
      <c r="X820" s="17"/>
      <c r="Y820" s="17"/>
    </row>
    <row r="821">
      <c r="A821" s="17"/>
      <c r="B821" s="1124"/>
      <c r="C821" s="348"/>
      <c r="D821" s="348"/>
      <c r="E821" s="348"/>
      <c r="F821" s="348"/>
      <c r="G821" s="348"/>
      <c r="H821" s="348"/>
      <c r="I821" s="1125"/>
      <c r="J821" s="348"/>
      <c r="K821" s="348"/>
      <c r="L821" s="1126"/>
      <c r="M821" s="348"/>
      <c r="N821" s="1127"/>
      <c r="O821" s="348"/>
      <c r="P821" s="1125"/>
      <c r="Q821" s="348"/>
      <c r="R821" s="1128"/>
      <c r="S821" s="348"/>
      <c r="T821" s="1129"/>
      <c r="U821" s="1129"/>
      <c r="V821" s="1139"/>
      <c r="W821" s="17"/>
      <c r="X821" s="17"/>
      <c r="Y821" s="17"/>
    </row>
    <row r="822">
      <c r="A822" s="17"/>
      <c r="B822" s="1124"/>
      <c r="C822" s="348"/>
      <c r="D822" s="348"/>
      <c r="E822" s="348"/>
      <c r="F822" s="348"/>
      <c r="G822" s="348"/>
      <c r="H822" s="348"/>
      <c r="I822" s="1125"/>
      <c r="J822" s="348"/>
      <c r="K822" s="348"/>
      <c r="L822" s="1126"/>
      <c r="M822" s="348"/>
      <c r="N822" s="1127"/>
      <c r="O822" s="348"/>
      <c r="P822" s="1125"/>
      <c r="Q822" s="348"/>
      <c r="R822" s="1128"/>
      <c r="S822" s="348"/>
      <c r="T822" s="1129"/>
      <c r="U822" s="1129"/>
      <c r="V822" s="1139"/>
      <c r="W822" s="17"/>
      <c r="X822" s="17"/>
      <c r="Y822" s="17"/>
    </row>
    <row r="823">
      <c r="A823" s="17"/>
      <c r="B823" s="1124"/>
      <c r="C823" s="348"/>
      <c r="D823" s="348"/>
      <c r="E823" s="348"/>
      <c r="F823" s="348"/>
      <c r="G823" s="348"/>
      <c r="H823" s="348"/>
      <c r="I823" s="1125"/>
      <c r="J823" s="348"/>
      <c r="K823" s="348"/>
      <c r="L823" s="1126"/>
      <c r="M823" s="348"/>
      <c r="N823" s="1127"/>
      <c r="O823" s="348"/>
      <c r="P823" s="1125"/>
      <c r="Q823" s="348"/>
      <c r="R823" s="1128"/>
      <c r="S823" s="348"/>
      <c r="T823" s="1129"/>
      <c r="U823" s="1129"/>
      <c r="V823" s="1139"/>
      <c r="W823" s="17"/>
      <c r="X823" s="17"/>
      <c r="Y823" s="17"/>
    </row>
    <row r="824">
      <c r="A824" s="17"/>
      <c r="B824" s="1124"/>
      <c r="C824" s="348"/>
      <c r="D824" s="348"/>
      <c r="E824" s="348"/>
      <c r="F824" s="348"/>
      <c r="G824" s="348"/>
      <c r="H824" s="348"/>
      <c r="I824" s="1125"/>
      <c r="J824" s="348"/>
      <c r="K824" s="348"/>
      <c r="L824" s="1126"/>
      <c r="M824" s="348"/>
      <c r="N824" s="1127"/>
      <c r="O824" s="348"/>
      <c r="P824" s="1125"/>
      <c r="Q824" s="348"/>
      <c r="R824" s="1128"/>
      <c r="S824" s="348"/>
      <c r="T824" s="1129"/>
      <c r="U824" s="1129"/>
      <c r="V824" s="1139"/>
      <c r="W824" s="17"/>
      <c r="X824" s="17"/>
      <c r="Y824" s="17"/>
    </row>
    <row r="825">
      <c r="A825" s="17"/>
      <c r="B825" s="1124"/>
      <c r="C825" s="348"/>
      <c r="D825" s="348"/>
      <c r="E825" s="348"/>
      <c r="F825" s="348"/>
      <c r="G825" s="348"/>
      <c r="H825" s="348"/>
      <c r="I825" s="1125"/>
      <c r="J825" s="348"/>
      <c r="K825" s="348"/>
      <c r="L825" s="1126"/>
      <c r="M825" s="348"/>
      <c r="N825" s="1127"/>
      <c r="O825" s="348"/>
      <c r="P825" s="1125"/>
      <c r="Q825" s="348"/>
      <c r="R825" s="1128"/>
      <c r="S825" s="348"/>
      <c r="T825" s="1129"/>
      <c r="U825" s="1129"/>
      <c r="V825" s="1139"/>
      <c r="W825" s="17"/>
      <c r="X825" s="17"/>
      <c r="Y825" s="17"/>
    </row>
    <row r="826">
      <c r="A826" s="17"/>
      <c r="B826" s="1124"/>
      <c r="C826" s="348"/>
      <c r="D826" s="348"/>
      <c r="E826" s="348"/>
      <c r="F826" s="348"/>
      <c r="G826" s="348"/>
      <c r="H826" s="348"/>
      <c r="I826" s="1125"/>
      <c r="J826" s="348"/>
      <c r="K826" s="348"/>
      <c r="L826" s="1126"/>
      <c r="M826" s="348"/>
      <c r="N826" s="1127"/>
      <c r="O826" s="348"/>
      <c r="P826" s="1125"/>
      <c r="Q826" s="348"/>
      <c r="R826" s="1128"/>
      <c r="S826" s="348"/>
      <c r="T826" s="1129"/>
      <c r="U826" s="1129"/>
      <c r="V826" s="1139"/>
      <c r="W826" s="17"/>
      <c r="X826" s="17"/>
      <c r="Y826" s="17"/>
    </row>
    <row r="827">
      <c r="A827" s="17"/>
      <c r="B827" s="1124"/>
      <c r="C827" s="348"/>
      <c r="D827" s="348"/>
      <c r="E827" s="348"/>
      <c r="F827" s="348"/>
      <c r="G827" s="348"/>
      <c r="H827" s="348"/>
      <c r="I827" s="1125"/>
      <c r="J827" s="348"/>
      <c r="K827" s="348"/>
      <c r="L827" s="1126"/>
      <c r="M827" s="348"/>
      <c r="N827" s="1127"/>
      <c r="O827" s="348"/>
      <c r="P827" s="1125"/>
      <c r="Q827" s="348"/>
      <c r="R827" s="1128"/>
      <c r="S827" s="348"/>
      <c r="T827" s="1129"/>
      <c r="U827" s="1129"/>
      <c r="V827" s="1139"/>
      <c r="W827" s="17"/>
      <c r="X827" s="17"/>
      <c r="Y827" s="17"/>
    </row>
    <row r="828">
      <c r="A828" s="17"/>
      <c r="B828" s="1124"/>
      <c r="C828" s="348"/>
      <c r="D828" s="348"/>
      <c r="E828" s="348"/>
      <c r="F828" s="348"/>
      <c r="G828" s="348"/>
      <c r="H828" s="348"/>
      <c r="I828" s="1125"/>
      <c r="J828" s="348"/>
      <c r="K828" s="348"/>
      <c r="L828" s="1126"/>
      <c r="M828" s="348"/>
      <c r="N828" s="1127"/>
      <c r="O828" s="348"/>
      <c r="P828" s="1125"/>
      <c r="Q828" s="348"/>
      <c r="R828" s="1128"/>
      <c r="S828" s="348"/>
      <c r="T828" s="1129"/>
      <c r="U828" s="1129"/>
      <c r="V828" s="1139"/>
      <c r="W828" s="17"/>
      <c r="X828" s="17"/>
      <c r="Y828" s="17"/>
    </row>
    <row r="829">
      <c r="A829" s="17"/>
      <c r="B829" s="1124"/>
      <c r="C829" s="348"/>
      <c r="D829" s="348"/>
      <c r="E829" s="348"/>
      <c r="F829" s="348"/>
      <c r="G829" s="348"/>
      <c r="H829" s="348"/>
      <c r="I829" s="1125"/>
      <c r="J829" s="348"/>
      <c r="K829" s="348"/>
      <c r="L829" s="1126"/>
      <c r="M829" s="348"/>
      <c r="N829" s="1127"/>
      <c r="O829" s="348"/>
      <c r="P829" s="1125"/>
      <c r="Q829" s="348"/>
      <c r="R829" s="1128"/>
      <c r="S829" s="348"/>
      <c r="T829" s="1129"/>
      <c r="U829" s="1129"/>
      <c r="V829" s="1139"/>
      <c r="W829" s="17"/>
      <c r="X829" s="17"/>
      <c r="Y829" s="17"/>
    </row>
    <row r="830">
      <c r="A830" s="17"/>
      <c r="B830" s="1124"/>
      <c r="C830" s="348"/>
      <c r="D830" s="348"/>
      <c r="E830" s="348"/>
      <c r="F830" s="348"/>
      <c r="G830" s="348"/>
      <c r="H830" s="348"/>
      <c r="I830" s="1125"/>
      <c r="J830" s="348"/>
      <c r="K830" s="348"/>
      <c r="L830" s="1126"/>
      <c r="M830" s="348"/>
      <c r="N830" s="1127"/>
      <c r="O830" s="348"/>
      <c r="P830" s="1125"/>
      <c r="Q830" s="348"/>
      <c r="R830" s="1128"/>
      <c r="S830" s="348"/>
      <c r="T830" s="1129"/>
      <c r="U830" s="1129"/>
      <c r="V830" s="1139"/>
      <c r="W830" s="17"/>
      <c r="X830" s="17"/>
      <c r="Y830" s="17"/>
    </row>
    <row r="831">
      <c r="A831" s="17"/>
      <c r="B831" s="1124"/>
      <c r="C831" s="348"/>
      <c r="D831" s="348"/>
      <c r="E831" s="348"/>
      <c r="F831" s="348"/>
      <c r="G831" s="348"/>
      <c r="H831" s="348"/>
      <c r="I831" s="1125"/>
      <c r="J831" s="348"/>
      <c r="K831" s="348"/>
      <c r="L831" s="1126"/>
      <c r="M831" s="348"/>
      <c r="N831" s="1127"/>
      <c r="O831" s="348"/>
      <c r="P831" s="1125"/>
      <c r="Q831" s="348"/>
      <c r="R831" s="1128"/>
      <c r="S831" s="348"/>
      <c r="T831" s="1129"/>
      <c r="U831" s="1129"/>
      <c r="V831" s="1139"/>
      <c r="W831" s="17"/>
      <c r="X831" s="17"/>
      <c r="Y831" s="17"/>
    </row>
    <row r="832">
      <c r="A832" s="17"/>
      <c r="B832" s="1124"/>
      <c r="C832" s="348"/>
      <c r="D832" s="348"/>
      <c r="E832" s="348"/>
      <c r="F832" s="348"/>
      <c r="G832" s="348"/>
      <c r="H832" s="348"/>
      <c r="I832" s="1125"/>
      <c r="J832" s="348"/>
      <c r="K832" s="348"/>
      <c r="L832" s="1126"/>
      <c r="M832" s="348"/>
      <c r="N832" s="1127"/>
      <c r="O832" s="348"/>
      <c r="P832" s="1125"/>
      <c r="Q832" s="348"/>
      <c r="R832" s="1128"/>
      <c r="S832" s="348"/>
      <c r="T832" s="1129"/>
      <c r="U832" s="1129"/>
      <c r="V832" s="1139"/>
      <c r="W832" s="17"/>
      <c r="X832" s="17"/>
      <c r="Y832" s="17"/>
    </row>
    <row r="833">
      <c r="A833" s="17"/>
      <c r="B833" s="1124"/>
      <c r="C833" s="348"/>
      <c r="D833" s="348"/>
      <c r="E833" s="348"/>
      <c r="F833" s="348"/>
      <c r="G833" s="348"/>
      <c r="H833" s="348"/>
      <c r="I833" s="1125"/>
      <c r="J833" s="348"/>
      <c r="K833" s="348"/>
      <c r="L833" s="1126"/>
      <c r="M833" s="348"/>
      <c r="N833" s="1127"/>
      <c r="O833" s="348"/>
      <c r="P833" s="1125"/>
      <c r="Q833" s="348"/>
      <c r="R833" s="1128"/>
      <c r="S833" s="348"/>
      <c r="T833" s="1129"/>
      <c r="U833" s="1129"/>
      <c r="V833" s="1139"/>
      <c r="W833" s="17"/>
      <c r="X833" s="17"/>
      <c r="Y833" s="17"/>
    </row>
    <row r="834">
      <c r="A834" s="17"/>
      <c r="B834" s="1124"/>
      <c r="C834" s="348"/>
      <c r="D834" s="348"/>
      <c r="E834" s="348"/>
      <c r="F834" s="348"/>
      <c r="G834" s="348"/>
      <c r="H834" s="348"/>
      <c r="I834" s="1125"/>
      <c r="J834" s="348"/>
      <c r="K834" s="348"/>
      <c r="L834" s="1126"/>
      <c r="M834" s="348"/>
      <c r="N834" s="1127"/>
      <c r="O834" s="348"/>
      <c r="P834" s="1125"/>
      <c r="Q834" s="348"/>
      <c r="R834" s="1128"/>
      <c r="S834" s="348"/>
      <c r="T834" s="1129"/>
      <c r="U834" s="1129"/>
      <c r="V834" s="1139"/>
      <c r="W834" s="17"/>
      <c r="X834" s="17"/>
      <c r="Y834" s="17"/>
    </row>
    <row r="835">
      <c r="A835" s="17"/>
      <c r="B835" s="1124"/>
      <c r="C835" s="348"/>
      <c r="D835" s="348"/>
      <c r="E835" s="348"/>
      <c r="F835" s="348"/>
      <c r="G835" s="348"/>
      <c r="H835" s="348"/>
      <c r="I835" s="1125"/>
      <c r="J835" s="348"/>
      <c r="K835" s="348"/>
      <c r="L835" s="1126"/>
      <c r="M835" s="348"/>
      <c r="N835" s="1127"/>
      <c r="O835" s="348"/>
      <c r="P835" s="1125"/>
      <c r="Q835" s="348"/>
      <c r="R835" s="1128"/>
      <c r="S835" s="348"/>
      <c r="T835" s="1129"/>
      <c r="U835" s="1129"/>
      <c r="V835" s="1139"/>
      <c r="W835" s="17"/>
      <c r="X835" s="17"/>
      <c r="Y835" s="17"/>
    </row>
    <row r="836">
      <c r="A836" s="17"/>
      <c r="B836" s="1124"/>
      <c r="C836" s="348"/>
      <c r="D836" s="348"/>
      <c r="E836" s="348"/>
      <c r="F836" s="348"/>
      <c r="G836" s="348"/>
      <c r="H836" s="348"/>
      <c r="I836" s="1125"/>
      <c r="J836" s="348"/>
      <c r="K836" s="348"/>
      <c r="L836" s="1126"/>
      <c r="M836" s="348"/>
      <c r="N836" s="1127"/>
      <c r="O836" s="348"/>
      <c r="P836" s="1125"/>
      <c r="Q836" s="348"/>
      <c r="R836" s="1128"/>
      <c r="S836" s="348"/>
      <c r="T836" s="1129"/>
      <c r="U836" s="1129"/>
      <c r="V836" s="1139"/>
      <c r="W836" s="17"/>
      <c r="X836" s="17"/>
      <c r="Y836" s="17"/>
    </row>
    <row r="837">
      <c r="A837" s="17"/>
      <c r="B837" s="1124"/>
      <c r="C837" s="348"/>
      <c r="D837" s="348"/>
      <c r="E837" s="348"/>
      <c r="F837" s="348"/>
      <c r="G837" s="348"/>
      <c r="H837" s="348"/>
      <c r="I837" s="1125"/>
      <c r="J837" s="348"/>
      <c r="K837" s="348"/>
      <c r="L837" s="1126"/>
      <c r="M837" s="348"/>
      <c r="N837" s="1127"/>
      <c r="O837" s="348"/>
      <c r="P837" s="1125"/>
      <c r="Q837" s="348"/>
      <c r="R837" s="1128"/>
      <c r="S837" s="348"/>
      <c r="T837" s="1129"/>
      <c r="U837" s="1129"/>
      <c r="V837" s="1139"/>
      <c r="W837" s="17"/>
      <c r="X837" s="17"/>
      <c r="Y837" s="17"/>
    </row>
    <row r="838">
      <c r="A838" s="17"/>
      <c r="B838" s="1124"/>
      <c r="C838" s="348"/>
      <c r="D838" s="348"/>
      <c r="E838" s="348"/>
      <c r="F838" s="348"/>
      <c r="G838" s="348"/>
      <c r="H838" s="348"/>
      <c r="I838" s="1125"/>
      <c r="J838" s="348"/>
      <c r="K838" s="348"/>
      <c r="L838" s="1126"/>
      <c r="M838" s="348"/>
      <c r="N838" s="1127"/>
      <c r="O838" s="348"/>
      <c r="P838" s="1125"/>
      <c r="Q838" s="348"/>
      <c r="R838" s="1128"/>
      <c r="S838" s="348"/>
      <c r="T838" s="1129"/>
      <c r="U838" s="1129"/>
      <c r="V838" s="1139"/>
      <c r="W838" s="17"/>
      <c r="X838" s="17"/>
      <c r="Y838" s="17"/>
    </row>
    <row r="839">
      <c r="A839" s="17"/>
      <c r="B839" s="1124"/>
      <c r="C839" s="348"/>
      <c r="D839" s="348"/>
      <c r="E839" s="348"/>
      <c r="F839" s="348"/>
      <c r="G839" s="348"/>
      <c r="H839" s="348"/>
      <c r="I839" s="1125"/>
      <c r="J839" s="348"/>
      <c r="K839" s="348"/>
      <c r="L839" s="1126"/>
      <c r="M839" s="348"/>
      <c r="N839" s="1127"/>
      <c r="O839" s="348"/>
      <c r="P839" s="1125"/>
      <c r="Q839" s="348"/>
      <c r="R839" s="1128"/>
      <c r="S839" s="348"/>
      <c r="T839" s="1129"/>
      <c r="U839" s="1129"/>
      <c r="V839" s="1139"/>
      <c r="W839" s="17"/>
      <c r="X839" s="17"/>
      <c r="Y839" s="17"/>
    </row>
    <row r="840">
      <c r="A840" s="17"/>
      <c r="B840" s="1124"/>
      <c r="C840" s="348"/>
      <c r="D840" s="348"/>
      <c r="E840" s="348"/>
      <c r="F840" s="348"/>
      <c r="G840" s="348"/>
      <c r="H840" s="348"/>
      <c r="I840" s="1125"/>
      <c r="J840" s="348"/>
      <c r="K840" s="348"/>
      <c r="L840" s="1126"/>
      <c r="M840" s="348"/>
      <c r="N840" s="1127"/>
      <c r="O840" s="348"/>
      <c r="P840" s="1125"/>
      <c r="Q840" s="348"/>
      <c r="R840" s="1128"/>
      <c r="S840" s="348"/>
      <c r="T840" s="1129"/>
      <c r="U840" s="1129"/>
      <c r="V840" s="1139"/>
      <c r="W840" s="17"/>
      <c r="X840" s="17"/>
      <c r="Y840" s="17"/>
    </row>
    <row r="841">
      <c r="A841" s="17"/>
      <c r="B841" s="1124"/>
      <c r="C841" s="348"/>
      <c r="D841" s="348"/>
      <c r="E841" s="348"/>
      <c r="F841" s="348"/>
      <c r="G841" s="348"/>
      <c r="H841" s="348"/>
      <c r="I841" s="1125"/>
      <c r="J841" s="348"/>
      <c r="K841" s="348"/>
      <c r="L841" s="1126"/>
      <c r="M841" s="348"/>
      <c r="N841" s="1127"/>
      <c r="O841" s="348"/>
      <c r="P841" s="1125"/>
      <c r="Q841" s="348"/>
      <c r="R841" s="1128"/>
      <c r="S841" s="348"/>
      <c r="T841" s="1129"/>
      <c r="U841" s="1129"/>
      <c r="V841" s="1139"/>
      <c r="W841" s="17"/>
      <c r="X841" s="17"/>
      <c r="Y841" s="17"/>
    </row>
    <row r="842">
      <c r="A842" s="17"/>
      <c r="B842" s="1124"/>
      <c r="C842" s="348"/>
      <c r="D842" s="348"/>
      <c r="E842" s="348"/>
      <c r="F842" s="348"/>
      <c r="G842" s="348"/>
      <c r="H842" s="348"/>
      <c r="I842" s="1125"/>
      <c r="J842" s="348"/>
      <c r="K842" s="348"/>
      <c r="L842" s="1126"/>
      <c r="M842" s="348"/>
      <c r="N842" s="1127"/>
      <c r="O842" s="348"/>
      <c r="P842" s="1125"/>
      <c r="Q842" s="348"/>
      <c r="R842" s="1128"/>
      <c r="S842" s="348"/>
      <c r="T842" s="1129"/>
      <c r="U842" s="1129"/>
      <c r="V842" s="1139"/>
      <c r="W842" s="17"/>
      <c r="X842" s="17"/>
      <c r="Y842" s="17"/>
    </row>
    <row r="843">
      <c r="A843" s="17"/>
      <c r="B843" s="1124"/>
      <c r="C843" s="348"/>
      <c r="D843" s="348"/>
      <c r="E843" s="348"/>
      <c r="F843" s="348"/>
      <c r="G843" s="348"/>
      <c r="H843" s="348"/>
      <c r="I843" s="1125"/>
      <c r="J843" s="348"/>
      <c r="K843" s="348"/>
      <c r="L843" s="1126"/>
      <c r="M843" s="348"/>
      <c r="N843" s="1127"/>
      <c r="O843" s="348"/>
      <c r="P843" s="1125"/>
      <c r="Q843" s="348"/>
      <c r="R843" s="1128"/>
      <c r="S843" s="348"/>
      <c r="T843" s="1129"/>
      <c r="U843" s="1129"/>
      <c r="V843" s="1139"/>
      <c r="W843" s="17"/>
      <c r="X843" s="17"/>
      <c r="Y843" s="17"/>
    </row>
    <row r="844">
      <c r="A844" s="17"/>
      <c r="B844" s="1124"/>
      <c r="C844" s="348"/>
      <c r="D844" s="348"/>
      <c r="E844" s="348"/>
      <c r="F844" s="348"/>
      <c r="G844" s="348"/>
      <c r="H844" s="348"/>
      <c r="I844" s="1125"/>
      <c r="J844" s="348"/>
      <c r="K844" s="348"/>
      <c r="L844" s="1126"/>
      <c r="M844" s="348"/>
      <c r="N844" s="1127"/>
      <c r="O844" s="348"/>
      <c r="P844" s="1125"/>
      <c r="Q844" s="348"/>
      <c r="R844" s="1128"/>
      <c r="S844" s="348"/>
      <c r="T844" s="1129"/>
      <c r="U844" s="1129"/>
      <c r="V844" s="1139"/>
      <c r="W844" s="17"/>
      <c r="X844" s="17"/>
      <c r="Y844" s="17"/>
    </row>
    <row r="845">
      <c r="A845" s="17"/>
      <c r="B845" s="1124"/>
      <c r="C845" s="348"/>
      <c r="D845" s="348"/>
      <c r="E845" s="348"/>
      <c r="F845" s="348"/>
      <c r="G845" s="348"/>
      <c r="H845" s="348"/>
      <c r="I845" s="1125"/>
      <c r="J845" s="348"/>
      <c r="K845" s="348"/>
      <c r="L845" s="1126"/>
      <c r="M845" s="348"/>
      <c r="N845" s="1127"/>
      <c r="O845" s="348"/>
      <c r="P845" s="1125"/>
      <c r="Q845" s="348"/>
      <c r="R845" s="1128"/>
      <c r="S845" s="348"/>
      <c r="T845" s="1129"/>
      <c r="U845" s="1129"/>
      <c r="V845" s="1139"/>
      <c r="W845" s="17"/>
      <c r="X845" s="17"/>
      <c r="Y845" s="17"/>
    </row>
    <row r="846">
      <c r="A846" s="17"/>
      <c r="B846" s="1124"/>
      <c r="C846" s="348"/>
      <c r="D846" s="348"/>
      <c r="E846" s="348"/>
      <c r="F846" s="348"/>
      <c r="G846" s="348"/>
      <c r="H846" s="348"/>
      <c r="I846" s="1125"/>
      <c r="J846" s="348"/>
      <c r="K846" s="348"/>
      <c r="L846" s="1126"/>
      <c r="M846" s="348"/>
      <c r="N846" s="1127"/>
      <c r="O846" s="348"/>
      <c r="P846" s="1125"/>
      <c r="Q846" s="348"/>
      <c r="R846" s="1128"/>
      <c r="S846" s="348"/>
      <c r="T846" s="1129"/>
      <c r="U846" s="1129"/>
      <c r="V846" s="1139"/>
      <c r="W846" s="17"/>
      <c r="X846" s="17"/>
      <c r="Y846" s="17"/>
    </row>
    <row r="847">
      <c r="A847" s="17"/>
      <c r="B847" s="1124"/>
      <c r="C847" s="348"/>
      <c r="D847" s="348"/>
      <c r="E847" s="348"/>
      <c r="F847" s="348"/>
      <c r="G847" s="348"/>
      <c r="H847" s="348"/>
      <c r="I847" s="1125"/>
      <c r="J847" s="348"/>
      <c r="K847" s="348"/>
      <c r="L847" s="1126"/>
      <c r="M847" s="348"/>
      <c r="N847" s="1127"/>
      <c r="O847" s="348"/>
      <c r="P847" s="1125"/>
      <c r="Q847" s="348"/>
      <c r="R847" s="1128"/>
      <c r="S847" s="348"/>
      <c r="T847" s="1129"/>
      <c r="U847" s="1129"/>
      <c r="V847" s="1139"/>
      <c r="W847" s="17"/>
      <c r="X847" s="17"/>
      <c r="Y847" s="17"/>
    </row>
    <row r="848">
      <c r="A848" s="17"/>
      <c r="B848" s="1124"/>
      <c r="C848" s="348"/>
      <c r="D848" s="348"/>
      <c r="E848" s="348"/>
      <c r="F848" s="348"/>
      <c r="G848" s="348"/>
      <c r="H848" s="348"/>
      <c r="I848" s="1125"/>
      <c r="J848" s="348"/>
      <c r="K848" s="348"/>
      <c r="L848" s="1126"/>
      <c r="M848" s="348"/>
      <c r="N848" s="1127"/>
      <c r="O848" s="348"/>
      <c r="P848" s="1125"/>
      <c r="Q848" s="348"/>
      <c r="R848" s="1128"/>
      <c r="S848" s="348"/>
      <c r="T848" s="1129"/>
      <c r="U848" s="1129"/>
      <c r="V848" s="1139"/>
      <c r="W848" s="17"/>
      <c r="X848" s="17"/>
      <c r="Y848" s="17"/>
    </row>
    <row r="849">
      <c r="A849" s="17"/>
      <c r="B849" s="1124"/>
      <c r="C849" s="348"/>
      <c r="D849" s="348"/>
      <c r="E849" s="348"/>
      <c r="F849" s="348"/>
      <c r="G849" s="348"/>
      <c r="H849" s="348"/>
      <c r="I849" s="1125"/>
      <c r="J849" s="348"/>
      <c r="K849" s="348"/>
      <c r="L849" s="1126"/>
      <c r="M849" s="348"/>
      <c r="N849" s="1127"/>
      <c r="O849" s="348"/>
      <c r="P849" s="1125"/>
      <c r="Q849" s="348"/>
      <c r="R849" s="1128"/>
      <c r="S849" s="348"/>
      <c r="T849" s="1129"/>
      <c r="U849" s="1129"/>
      <c r="V849" s="1139"/>
      <c r="W849" s="17"/>
      <c r="X849" s="17"/>
      <c r="Y849" s="17"/>
    </row>
    <row r="850">
      <c r="A850" s="17"/>
      <c r="B850" s="1124"/>
      <c r="C850" s="348"/>
      <c r="D850" s="348"/>
      <c r="E850" s="348"/>
      <c r="F850" s="348"/>
      <c r="G850" s="348"/>
      <c r="H850" s="348"/>
      <c r="I850" s="1125"/>
      <c r="J850" s="348"/>
      <c r="K850" s="348"/>
      <c r="L850" s="1126"/>
      <c r="M850" s="348"/>
      <c r="N850" s="1127"/>
      <c r="O850" s="348"/>
      <c r="P850" s="1125"/>
      <c r="Q850" s="348"/>
      <c r="R850" s="1128"/>
      <c r="S850" s="348"/>
      <c r="T850" s="1129"/>
      <c r="U850" s="1129"/>
      <c r="V850" s="1139"/>
      <c r="W850" s="17"/>
      <c r="X850" s="17"/>
      <c r="Y850" s="17"/>
    </row>
    <row r="851">
      <c r="A851" s="17"/>
      <c r="B851" s="1124"/>
      <c r="C851" s="348"/>
      <c r="D851" s="348"/>
      <c r="E851" s="348"/>
      <c r="F851" s="348"/>
      <c r="G851" s="348"/>
      <c r="H851" s="348"/>
      <c r="I851" s="1125"/>
      <c r="J851" s="348"/>
      <c r="K851" s="348"/>
      <c r="L851" s="1126"/>
      <c r="M851" s="348"/>
      <c r="N851" s="1127"/>
      <c r="O851" s="348"/>
      <c r="P851" s="1125"/>
      <c r="Q851" s="348"/>
      <c r="R851" s="1128"/>
      <c r="S851" s="348"/>
      <c r="T851" s="1129"/>
      <c r="U851" s="1129"/>
      <c r="V851" s="1139"/>
      <c r="W851" s="17"/>
      <c r="X851" s="17"/>
      <c r="Y851" s="17"/>
    </row>
    <row r="852">
      <c r="A852" s="17"/>
      <c r="B852" s="1124"/>
      <c r="C852" s="348"/>
      <c r="D852" s="348"/>
      <c r="E852" s="348"/>
      <c r="F852" s="348"/>
      <c r="G852" s="348"/>
      <c r="H852" s="348"/>
      <c r="I852" s="1125"/>
      <c r="J852" s="348"/>
      <c r="K852" s="348"/>
      <c r="L852" s="1126"/>
      <c r="M852" s="348"/>
      <c r="N852" s="1127"/>
      <c r="O852" s="348"/>
      <c r="P852" s="1125"/>
      <c r="Q852" s="348"/>
      <c r="R852" s="1128"/>
      <c r="S852" s="348"/>
      <c r="T852" s="1129"/>
      <c r="U852" s="1129"/>
      <c r="V852" s="1139"/>
      <c r="W852" s="17"/>
      <c r="X852" s="17"/>
      <c r="Y852" s="17"/>
    </row>
    <row r="853">
      <c r="A853" s="17"/>
      <c r="B853" s="1124"/>
      <c r="C853" s="348"/>
      <c r="D853" s="348"/>
      <c r="E853" s="348"/>
      <c r="F853" s="348"/>
      <c r="G853" s="348"/>
      <c r="H853" s="348"/>
      <c r="I853" s="1125"/>
      <c r="J853" s="348"/>
      <c r="K853" s="348"/>
      <c r="L853" s="1126"/>
      <c r="M853" s="348"/>
      <c r="N853" s="1127"/>
      <c r="O853" s="348"/>
      <c r="P853" s="1125"/>
      <c r="Q853" s="348"/>
      <c r="R853" s="1128"/>
      <c r="S853" s="348"/>
      <c r="T853" s="1129"/>
      <c r="U853" s="1129"/>
      <c r="V853" s="1139"/>
      <c r="W853" s="17"/>
      <c r="X853" s="17"/>
      <c r="Y853" s="17"/>
    </row>
    <row r="854">
      <c r="A854" s="17"/>
      <c r="B854" s="1124"/>
      <c r="C854" s="348"/>
      <c r="D854" s="348"/>
      <c r="E854" s="348"/>
      <c r="F854" s="348"/>
      <c r="G854" s="348"/>
      <c r="H854" s="348"/>
      <c r="I854" s="1125"/>
      <c r="J854" s="348"/>
      <c r="K854" s="348"/>
      <c r="L854" s="1126"/>
      <c r="M854" s="348"/>
      <c r="N854" s="1127"/>
      <c r="O854" s="348"/>
      <c r="P854" s="1125"/>
      <c r="Q854" s="348"/>
      <c r="R854" s="1128"/>
      <c r="S854" s="348"/>
      <c r="T854" s="1129"/>
      <c r="U854" s="1129"/>
      <c r="V854" s="1139"/>
      <c r="W854" s="17"/>
      <c r="X854" s="17"/>
      <c r="Y854" s="17"/>
    </row>
    <row r="855">
      <c r="A855" s="17"/>
      <c r="B855" s="1124"/>
      <c r="C855" s="348"/>
      <c r="D855" s="348"/>
      <c r="E855" s="348"/>
      <c r="F855" s="348"/>
      <c r="G855" s="348"/>
      <c r="H855" s="348"/>
      <c r="I855" s="1125"/>
      <c r="J855" s="348"/>
      <c r="K855" s="348"/>
      <c r="L855" s="1126"/>
      <c r="M855" s="348"/>
      <c r="N855" s="1127"/>
      <c r="O855" s="348"/>
      <c r="P855" s="1125"/>
      <c r="Q855" s="348"/>
      <c r="R855" s="1128"/>
      <c r="S855" s="348"/>
      <c r="T855" s="1129"/>
      <c r="U855" s="1129"/>
      <c r="V855" s="1139"/>
      <c r="W855" s="17"/>
      <c r="X855" s="17"/>
      <c r="Y855" s="17"/>
    </row>
    <row r="856">
      <c r="A856" s="17"/>
      <c r="B856" s="1124"/>
      <c r="C856" s="348"/>
      <c r="D856" s="348"/>
      <c r="E856" s="348"/>
      <c r="F856" s="348"/>
      <c r="G856" s="348"/>
      <c r="H856" s="348"/>
      <c r="I856" s="1125"/>
      <c r="J856" s="348"/>
      <c r="K856" s="348"/>
      <c r="L856" s="1126"/>
      <c r="M856" s="348"/>
      <c r="N856" s="1127"/>
      <c r="O856" s="348"/>
      <c r="P856" s="1125"/>
      <c r="Q856" s="348"/>
      <c r="R856" s="1128"/>
      <c r="S856" s="348"/>
      <c r="T856" s="1129"/>
      <c r="U856" s="1129"/>
      <c r="V856" s="1139"/>
      <c r="W856" s="17"/>
      <c r="X856" s="17"/>
      <c r="Y856" s="17"/>
    </row>
    <row r="857">
      <c r="A857" s="17"/>
      <c r="B857" s="1124"/>
      <c r="C857" s="348"/>
      <c r="D857" s="348"/>
      <c r="E857" s="348"/>
      <c r="F857" s="348"/>
      <c r="G857" s="348"/>
      <c r="H857" s="348"/>
      <c r="I857" s="1125"/>
      <c r="J857" s="348"/>
      <c r="K857" s="348"/>
      <c r="L857" s="1126"/>
      <c r="M857" s="348"/>
      <c r="N857" s="1127"/>
      <c r="O857" s="348"/>
      <c r="P857" s="1125"/>
      <c r="Q857" s="348"/>
      <c r="R857" s="1128"/>
      <c r="S857" s="348"/>
      <c r="T857" s="1129"/>
      <c r="U857" s="1129"/>
      <c r="V857" s="1139"/>
      <c r="W857" s="17"/>
      <c r="X857" s="17"/>
      <c r="Y857" s="17"/>
    </row>
    <row r="858">
      <c r="A858" s="17"/>
      <c r="B858" s="1124"/>
      <c r="C858" s="348"/>
      <c r="D858" s="348"/>
      <c r="E858" s="348"/>
      <c r="F858" s="348"/>
      <c r="G858" s="348"/>
      <c r="H858" s="348"/>
      <c r="I858" s="1125"/>
      <c r="J858" s="348"/>
      <c r="K858" s="348"/>
      <c r="L858" s="1126"/>
      <c r="M858" s="348"/>
      <c r="N858" s="1127"/>
      <c r="O858" s="348"/>
      <c r="P858" s="1125"/>
      <c r="Q858" s="348"/>
      <c r="R858" s="1128"/>
      <c r="S858" s="348"/>
      <c r="T858" s="1129"/>
      <c r="U858" s="1129"/>
      <c r="V858" s="1139"/>
      <c r="W858" s="17"/>
      <c r="X858" s="17"/>
      <c r="Y858" s="17"/>
    </row>
    <row r="859">
      <c r="A859" s="17"/>
      <c r="B859" s="1124"/>
      <c r="C859" s="348"/>
      <c r="D859" s="348"/>
      <c r="E859" s="348"/>
      <c r="F859" s="348"/>
      <c r="G859" s="348"/>
      <c r="H859" s="348"/>
      <c r="I859" s="1125"/>
      <c r="J859" s="348"/>
      <c r="K859" s="348"/>
      <c r="L859" s="1126"/>
      <c r="M859" s="348"/>
      <c r="N859" s="1127"/>
      <c r="O859" s="348"/>
      <c r="P859" s="1125"/>
      <c r="Q859" s="348"/>
      <c r="R859" s="1128"/>
      <c r="S859" s="348"/>
      <c r="T859" s="1129"/>
      <c r="U859" s="1129"/>
      <c r="V859" s="1139"/>
      <c r="W859" s="17"/>
      <c r="X859" s="17"/>
      <c r="Y859" s="17"/>
    </row>
    <row r="860">
      <c r="A860" s="17"/>
      <c r="B860" s="1124"/>
      <c r="C860" s="348"/>
      <c r="D860" s="348"/>
      <c r="E860" s="348"/>
      <c r="F860" s="348"/>
      <c r="G860" s="348"/>
      <c r="H860" s="348"/>
      <c r="I860" s="1125"/>
      <c r="J860" s="348"/>
      <c r="K860" s="348"/>
      <c r="L860" s="1126"/>
      <c r="M860" s="348"/>
      <c r="N860" s="1127"/>
      <c r="O860" s="348"/>
      <c r="P860" s="1125"/>
      <c r="Q860" s="348"/>
      <c r="R860" s="1128"/>
      <c r="S860" s="348"/>
      <c r="T860" s="1129"/>
      <c r="U860" s="1129"/>
      <c r="V860" s="1139"/>
      <c r="W860" s="17"/>
      <c r="X860" s="17"/>
      <c r="Y860" s="17"/>
    </row>
    <row r="861">
      <c r="A861" s="17"/>
      <c r="B861" s="1124"/>
      <c r="C861" s="348"/>
      <c r="D861" s="348"/>
      <c r="E861" s="348"/>
      <c r="F861" s="348"/>
      <c r="G861" s="348"/>
      <c r="H861" s="348"/>
      <c r="I861" s="1125"/>
      <c r="J861" s="348"/>
      <c r="K861" s="348"/>
      <c r="L861" s="1126"/>
      <c r="M861" s="348"/>
      <c r="N861" s="1127"/>
      <c r="O861" s="348"/>
      <c r="P861" s="1125"/>
      <c r="Q861" s="348"/>
      <c r="R861" s="1128"/>
      <c r="S861" s="348"/>
      <c r="T861" s="1129"/>
      <c r="U861" s="1129"/>
      <c r="V861" s="1139"/>
      <c r="W861" s="17"/>
      <c r="X861" s="17"/>
      <c r="Y861" s="17"/>
    </row>
    <row r="862">
      <c r="A862" s="17"/>
      <c r="B862" s="1124"/>
      <c r="C862" s="348"/>
      <c r="D862" s="348"/>
      <c r="E862" s="348"/>
      <c r="F862" s="348"/>
      <c r="G862" s="348"/>
      <c r="H862" s="348"/>
      <c r="I862" s="1125"/>
      <c r="J862" s="348"/>
      <c r="K862" s="348"/>
      <c r="L862" s="1126"/>
      <c r="M862" s="348"/>
      <c r="N862" s="1127"/>
      <c r="O862" s="348"/>
      <c r="P862" s="1125"/>
      <c r="Q862" s="348"/>
      <c r="R862" s="1128"/>
      <c r="S862" s="348"/>
      <c r="T862" s="1129"/>
      <c r="U862" s="1129"/>
      <c r="V862" s="1139"/>
      <c r="W862" s="17"/>
      <c r="X862" s="17"/>
      <c r="Y862" s="17"/>
    </row>
    <row r="863">
      <c r="A863" s="17"/>
      <c r="B863" s="1124"/>
      <c r="C863" s="348"/>
      <c r="D863" s="348"/>
      <c r="E863" s="348"/>
      <c r="F863" s="348"/>
      <c r="G863" s="348"/>
      <c r="H863" s="348"/>
      <c r="I863" s="1125"/>
      <c r="J863" s="348"/>
      <c r="K863" s="348"/>
      <c r="L863" s="1126"/>
      <c r="M863" s="348"/>
      <c r="N863" s="1127"/>
      <c r="O863" s="348"/>
      <c r="P863" s="1125"/>
      <c r="Q863" s="348"/>
      <c r="R863" s="1128"/>
      <c r="S863" s="348"/>
      <c r="T863" s="1129"/>
      <c r="U863" s="1129"/>
      <c r="V863" s="1139"/>
      <c r="W863" s="17"/>
      <c r="X863" s="17"/>
      <c r="Y863" s="17"/>
    </row>
    <row r="864">
      <c r="A864" s="17"/>
      <c r="B864" s="1124"/>
      <c r="C864" s="348"/>
      <c r="D864" s="348"/>
      <c r="E864" s="348"/>
      <c r="F864" s="348"/>
      <c r="G864" s="348"/>
      <c r="H864" s="348"/>
      <c r="I864" s="1125"/>
      <c r="J864" s="348"/>
      <c r="K864" s="348"/>
      <c r="L864" s="1126"/>
      <c r="M864" s="348"/>
      <c r="N864" s="1127"/>
      <c r="O864" s="348"/>
      <c r="P864" s="1125"/>
      <c r="Q864" s="348"/>
      <c r="R864" s="1128"/>
      <c r="S864" s="348"/>
      <c r="T864" s="1129"/>
      <c r="U864" s="1129"/>
      <c r="V864" s="1139"/>
      <c r="W864" s="17"/>
      <c r="X864" s="17"/>
      <c r="Y864" s="17"/>
    </row>
    <row r="865">
      <c r="A865" s="17"/>
      <c r="B865" s="1124"/>
      <c r="C865" s="348"/>
      <c r="D865" s="348"/>
      <c r="E865" s="348"/>
      <c r="F865" s="348"/>
      <c r="G865" s="348"/>
      <c r="H865" s="348"/>
      <c r="I865" s="1125"/>
      <c r="J865" s="348"/>
      <c r="K865" s="348"/>
      <c r="L865" s="1126"/>
      <c r="M865" s="348"/>
      <c r="N865" s="1127"/>
      <c r="O865" s="348"/>
      <c r="P865" s="1125"/>
      <c r="Q865" s="348"/>
      <c r="R865" s="1128"/>
      <c r="S865" s="348"/>
      <c r="T865" s="1129"/>
      <c r="U865" s="1129"/>
      <c r="V865" s="1139"/>
      <c r="W865" s="17"/>
      <c r="X865" s="17"/>
      <c r="Y865" s="17"/>
    </row>
    <row r="866">
      <c r="A866" s="17"/>
      <c r="B866" s="1124"/>
      <c r="C866" s="348"/>
      <c r="D866" s="348"/>
      <c r="E866" s="348"/>
      <c r="F866" s="348"/>
      <c r="G866" s="348"/>
      <c r="H866" s="348"/>
      <c r="I866" s="1125"/>
      <c r="J866" s="348"/>
      <c r="K866" s="348"/>
      <c r="L866" s="1126"/>
      <c r="M866" s="348"/>
      <c r="N866" s="1127"/>
      <c r="O866" s="348"/>
      <c r="P866" s="1125"/>
      <c r="Q866" s="348"/>
      <c r="R866" s="1128"/>
      <c r="S866" s="348"/>
      <c r="T866" s="1129"/>
      <c r="U866" s="1129"/>
      <c r="V866" s="1139"/>
      <c r="W866" s="17"/>
      <c r="X866" s="17"/>
      <c r="Y866" s="17"/>
    </row>
    <row r="867">
      <c r="A867" s="17"/>
      <c r="B867" s="1124"/>
      <c r="C867" s="348"/>
      <c r="D867" s="348"/>
      <c r="E867" s="348"/>
      <c r="F867" s="348"/>
      <c r="G867" s="348"/>
      <c r="H867" s="348"/>
      <c r="I867" s="1125"/>
      <c r="J867" s="348"/>
      <c r="K867" s="348"/>
      <c r="L867" s="1126"/>
      <c r="M867" s="348"/>
      <c r="N867" s="1127"/>
      <c r="O867" s="348"/>
      <c r="P867" s="1125"/>
      <c r="Q867" s="348"/>
      <c r="R867" s="1128"/>
      <c r="S867" s="348"/>
      <c r="T867" s="1129"/>
      <c r="U867" s="1129"/>
      <c r="V867" s="1139"/>
      <c r="W867" s="17"/>
      <c r="X867" s="17"/>
      <c r="Y867" s="17"/>
    </row>
    <row r="868">
      <c r="A868" s="17"/>
      <c r="B868" s="1124"/>
      <c r="C868" s="348"/>
      <c r="D868" s="348"/>
      <c r="E868" s="348"/>
      <c r="F868" s="348"/>
      <c r="G868" s="348"/>
      <c r="H868" s="348"/>
      <c r="I868" s="1125"/>
      <c r="J868" s="348"/>
      <c r="K868" s="348"/>
      <c r="L868" s="1126"/>
      <c r="M868" s="348"/>
      <c r="N868" s="1127"/>
      <c r="O868" s="348"/>
      <c r="P868" s="1125"/>
      <c r="Q868" s="348"/>
      <c r="R868" s="1128"/>
      <c r="S868" s="348"/>
      <c r="T868" s="1129"/>
      <c r="U868" s="1129"/>
      <c r="V868" s="1139"/>
      <c r="W868" s="17"/>
      <c r="X868" s="17"/>
      <c r="Y868" s="17"/>
    </row>
    <row r="869">
      <c r="A869" s="17"/>
      <c r="B869" s="1124"/>
      <c r="C869" s="348"/>
      <c r="D869" s="348"/>
      <c r="E869" s="348"/>
      <c r="F869" s="348"/>
      <c r="G869" s="348"/>
      <c r="H869" s="348"/>
      <c r="I869" s="1125"/>
      <c r="J869" s="348"/>
      <c r="K869" s="348"/>
      <c r="L869" s="1126"/>
      <c r="M869" s="348"/>
      <c r="N869" s="1127"/>
      <c r="O869" s="348"/>
      <c r="P869" s="1125"/>
      <c r="Q869" s="348"/>
      <c r="R869" s="1128"/>
      <c r="S869" s="348"/>
      <c r="T869" s="1129"/>
      <c r="U869" s="1129"/>
      <c r="V869" s="1139"/>
      <c r="W869" s="17"/>
      <c r="X869" s="17"/>
      <c r="Y869" s="17"/>
    </row>
    <row r="870">
      <c r="A870" s="17"/>
      <c r="B870" s="1124"/>
      <c r="C870" s="348"/>
      <c r="D870" s="348"/>
      <c r="E870" s="348"/>
      <c r="F870" s="348"/>
      <c r="G870" s="348"/>
      <c r="H870" s="348"/>
      <c r="I870" s="1125"/>
      <c r="J870" s="348"/>
      <c r="K870" s="348"/>
      <c r="L870" s="1126"/>
      <c r="M870" s="348"/>
      <c r="N870" s="1127"/>
      <c r="O870" s="348"/>
      <c r="P870" s="1125"/>
      <c r="Q870" s="348"/>
      <c r="R870" s="1128"/>
      <c r="S870" s="348"/>
      <c r="T870" s="1129"/>
      <c r="U870" s="1129"/>
      <c r="V870" s="1139"/>
      <c r="W870" s="17"/>
      <c r="X870" s="17"/>
      <c r="Y870" s="17"/>
    </row>
    <row r="871">
      <c r="A871" s="17"/>
      <c r="B871" s="1124"/>
      <c r="C871" s="348"/>
      <c r="D871" s="348"/>
      <c r="E871" s="348"/>
      <c r="F871" s="348"/>
      <c r="G871" s="348"/>
      <c r="H871" s="348"/>
      <c r="I871" s="1125"/>
      <c r="J871" s="348"/>
      <c r="K871" s="348"/>
      <c r="L871" s="1126"/>
      <c r="M871" s="348"/>
      <c r="N871" s="1127"/>
      <c r="O871" s="348"/>
      <c r="P871" s="1125"/>
      <c r="Q871" s="348"/>
      <c r="R871" s="1128"/>
      <c r="S871" s="348"/>
      <c r="T871" s="1129"/>
      <c r="U871" s="1129"/>
      <c r="V871" s="1139"/>
      <c r="W871" s="17"/>
      <c r="X871" s="17"/>
      <c r="Y871" s="17"/>
    </row>
    <row r="872">
      <c r="A872" s="17"/>
      <c r="B872" s="1124"/>
      <c r="C872" s="348"/>
      <c r="D872" s="348"/>
      <c r="E872" s="348"/>
      <c r="F872" s="348"/>
      <c r="G872" s="348"/>
      <c r="H872" s="348"/>
      <c r="I872" s="1125"/>
      <c r="J872" s="348"/>
      <c r="K872" s="348"/>
      <c r="L872" s="1126"/>
      <c r="M872" s="348"/>
      <c r="N872" s="1127"/>
      <c r="O872" s="348"/>
      <c r="P872" s="1125"/>
      <c r="Q872" s="348"/>
      <c r="R872" s="1128"/>
      <c r="S872" s="348"/>
      <c r="T872" s="1129"/>
      <c r="U872" s="1129"/>
      <c r="V872" s="1139"/>
      <c r="W872" s="17"/>
      <c r="X872" s="17"/>
      <c r="Y872" s="17"/>
    </row>
    <row r="873">
      <c r="A873" s="17"/>
      <c r="B873" s="1124"/>
      <c r="C873" s="348"/>
      <c r="D873" s="348"/>
      <c r="E873" s="348"/>
      <c r="F873" s="348"/>
      <c r="G873" s="348"/>
      <c r="H873" s="348"/>
      <c r="I873" s="1125"/>
      <c r="J873" s="348"/>
      <c r="K873" s="348"/>
      <c r="L873" s="1126"/>
      <c r="M873" s="348"/>
      <c r="N873" s="1127"/>
      <c r="O873" s="348"/>
      <c r="P873" s="1125"/>
      <c r="Q873" s="348"/>
      <c r="R873" s="1128"/>
      <c r="S873" s="348"/>
      <c r="T873" s="1129"/>
      <c r="U873" s="1129"/>
      <c r="V873" s="1139"/>
      <c r="W873" s="17"/>
      <c r="X873" s="17"/>
      <c r="Y873" s="17"/>
    </row>
    <row r="874">
      <c r="A874" s="17"/>
      <c r="B874" s="1124"/>
      <c r="C874" s="348"/>
      <c r="D874" s="348"/>
      <c r="E874" s="348"/>
      <c r="F874" s="348"/>
      <c r="G874" s="348"/>
      <c r="H874" s="348"/>
      <c r="I874" s="1125"/>
      <c r="J874" s="348"/>
      <c r="K874" s="348"/>
      <c r="L874" s="1126"/>
      <c r="M874" s="348"/>
      <c r="N874" s="1127"/>
      <c r="O874" s="348"/>
      <c r="P874" s="1125"/>
      <c r="Q874" s="348"/>
      <c r="R874" s="1128"/>
      <c r="S874" s="348"/>
      <c r="T874" s="1129"/>
      <c r="U874" s="1129"/>
      <c r="V874" s="1139"/>
      <c r="W874" s="17"/>
      <c r="X874" s="17"/>
      <c r="Y874" s="17"/>
    </row>
    <row r="875">
      <c r="A875" s="17"/>
      <c r="B875" s="1124"/>
      <c r="C875" s="348"/>
      <c r="D875" s="348"/>
      <c r="E875" s="348"/>
      <c r="F875" s="348"/>
      <c r="G875" s="348"/>
      <c r="H875" s="348"/>
      <c r="I875" s="1125"/>
      <c r="J875" s="348"/>
      <c r="K875" s="348"/>
      <c r="L875" s="1126"/>
      <c r="M875" s="348"/>
      <c r="N875" s="1127"/>
      <c r="O875" s="348"/>
      <c r="P875" s="1125"/>
      <c r="Q875" s="348"/>
      <c r="R875" s="1128"/>
      <c r="S875" s="348"/>
      <c r="T875" s="1129"/>
      <c r="U875" s="1129"/>
      <c r="V875" s="1139"/>
      <c r="W875" s="17"/>
      <c r="X875" s="17"/>
      <c r="Y875" s="17"/>
    </row>
    <row r="876">
      <c r="A876" s="17"/>
      <c r="B876" s="1124"/>
      <c r="C876" s="348"/>
      <c r="D876" s="348"/>
      <c r="E876" s="348"/>
      <c r="F876" s="348"/>
      <c r="G876" s="348"/>
      <c r="H876" s="348"/>
      <c r="I876" s="1125"/>
      <c r="J876" s="348"/>
      <c r="K876" s="348"/>
      <c r="L876" s="1126"/>
      <c r="M876" s="348"/>
      <c r="N876" s="1127"/>
      <c r="O876" s="348"/>
      <c r="P876" s="1125"/>
      <c r="Q876" s="348"/>
      <c r="R876" s="1128"/>
      <c r="S876" s="348"/>
      <c r="T876" s="1129"/>
      <c r="U876" s="1129"/>
      <c r="V876" s="1139"/>
      <c r="W876" s="17"/>
      <c r="X876" s="17"/>
      <c r="Y876" s="17"/>
    </row>
    <row r="877">
      <c r="A877" s="17"/>
      <c r="B877" s="1124"/>
      <c r="C877" s="348"/>
      <c r="D877" s="348"/>
      <c r="E877" s="348"/>
      <c r="F877" s="348"/>
      <c r="G877" s="348"/>
      <c r="H877" s="348"/>
      <c r="I877" s="1125"/>
      <c r="J877" s="348"/>
      <c r="K877" s="348"/>
      <c r="L877" s="1126"/>
      <c r="M877" s="348"/>
      <c r="N877" s="1127"/>
      <c r="O877" s="348"/>
      <c r="P877" s="1125"/>
      <c r="Q877" s="348"/>
      <c r="R877" s="1128"/>
      <c r="S877" s="348"/>
      <c r="T877" s="1129"/>
      <c r="U877" s="1129"/>
      <c r="V877" s="1139"/>
      <c r="W877" s="17"/>
      <c r="X877" s="17"/>
      <c r="Y877" s="17"/>
    </row>
    <row r="878">
      <c r="A878" s="17"/>
      <c r="B878" s="1124"/>
      <c r="C878" s="348"/>
      <c r="D878" s="348"/>
      <c r="E878" s="348"/>
      <c r="F878" s="348"/>
      <c r="G878" s="348"/>
      <c r="H878" s="348"/>
      <c r="I878" s="1125"/>
      <c r="J878" s="348"/>
      <c r="K878" s="348"/>
      <c r="L878" s="1126"/>
      <c r="M878" s="348"/>
      <c r="N878" s="1127"/>
      <c r="O878" s="348"/>
      <c r="P878" s="1125"/>
      <c r="Q878" s="348"/>
      <c r="R878" s="1128"/>
      <c r="S878" s="348"/>
      <c r="T878" s="1129"/>
      <c r="U878" s="1129"/>
      <c r="V878" s="1139"/>
      <c r="W878" s="17"/>
      <c r="X878" s="17"/>
      <c r="Y878" s="17"/>
    </row>
    <row r="879">
      <c r="A879" s="17"/>
      <c r="B879" s="1124"/>
      <c r="C879" s="348"/>
      <c r="D879" s="348"/>
      <c r="E879" s="348"/>
      <c r="F879" s="348"/>
      <c r="G879" s="348"/>
      <c r="H879" s="348"/>
      <c r="I879" s="1125"/>
      <c r="J879" s="348"/>
      <c r="K879" s="348"/>
      <c r="L879" s="1126"/>
      <c r="M879" s="348"/>
      <c r="N879" s="1127"/>
      <c r="O879" s="348"/>
      <c r="P879" s="1125"/>
      <c r="Q879" s="348"/>
      <c r="R879" s="1128"/>
      <c r="S879" s="348"/>
      <c r="T879" s="1129"/>
      <c r="U879" s="1129"/>
      <c r="V879" s="1139"/>
      <c r="W879" s="17"/>
      <c r="X879" s="17"/>
      <c r="Y879" s="17"/>
    </row>
    <row r="880">
      <c r="A880" s="17"/>
      <c r="B880" s="1124"/>
      <c r="C880" s="348"/>
      <c r="D880" s="348"/>
      <c r="E880" s="348"/>
      <c r="F880" s="348"/>
      <c r="G880" s="348"/>
      <c r="H880" s="348"/>
      <c r="I880" s="1125"/>
      <c r="J880" s="348"/>
      <c r="K880" s="348"/>
      <c r="L880" s="1126"/>
      <c r="M880" s="348"/>
      <c r="N880" s="1127"/>
      <c r="O880" s="348"/>
      <c r="P880" s="1125"/>
      <c r="Q880" s="348"/>
      <c r="R880" s="1128"/>
      <c r="S880" s="348"/>
      <c r="T880" s="1129"/>
      <c r="U880" s="1129"/>
      <c r="V880" s="1139"/>
      <c r="W880" s="17"/>
      <c r="X880" s="17"/>
      <c r="Y880" s="17"/>
    </row>
    <row r="881">
      <c r="A881" s="17"/>
      <c r="B881" s="1124"/>
      <c r="C881" s="348"/>
      <c r="D881" s="348"/>
      <c r="E881" s="348"/>
      <c r="F881" s="348"/>
      <c r="G881" s="348"/>
      <c r="H881" s="348"/>
      <c r="I881" s="1125"/>
      <c r="J881" s="348"/>
      <c r="K881" s="348"/>
      <c r="L881" s="1126"/>
      <c r="M881" s="348"/>
      <c r="N881" s="1127"/>
      <c r="O881" s="348"/>
      <c r="P881" s="1125"/>
      <c r="Q881" s="348"/>
      <c r="R881" s="1128"/>
      <c r="S881" s="348"/>
      <c r="T881" s="1129"/>
      <c r="U881" s="1129"/>
      <c r="V881" s="1139"/>
      <c r="W881" s="17"/>
      <c r="X881" s="17"/>
      <c r="Y881" s="17"/>
    </row>
    <row r="882">
      <c r="A882" s="17"/>
      <c r="B882" s="1124"/>
      <c r="C882" s="348"/>
      <c r="D882" s="348"/>
      <c r="E882" s="348"/>
      <c r="F882" s="348"/>
      <c r="G882" s="348"/>
      <c r="H882" s="348"/>
      <c r="I882" s="1125"/>
      <c r="J882" s="348"/>
      <c r="K882" s="348"/>
      <c r="L882" s="1126"/>
      <c r="M882" s="348"/>
      <c r="N882" s="1127"/>
      <c r="O882" s="348"/>
      <c r="P882" s="1125"/>
      <c r="Q882" s="348"/>
      <c r="R882" s="1128"/>
      <c r="S882" s="348"/>
      <c r="T882" s="1129"/>
      <c r="U882" s="1129"/>
      <c r="V882" s="1139"/>
      <c r="W882" s="17"/>
      <c r="X882" s="17"/>
      <c r="Y882" s="17"/>
    </row>
    <row r="883">
      <c r="A883" s="17"/>
      <c r="B883" s="1124"/>
      <c r="C883" s="348"/>
      <c r="D883" s="348"/>
      <c r="E883" s="348"/>
      <c r="F883" s="348"/>
      <c r="G883" s="348"/>
      <c r="H883" s="348"/>
      <c r="I883" s="1125"/>
      <c r="J883" s="348"/>
      <c r="K883" s="348"/>
      <c r="L883" s="1126"/>
      <c r="M883" s="348"/>
      <c r="N883" s="1127"/>
      <c r="O883" s="348"/>
      <c r="P883" s="1125"/>
      <c r="Q883" s="348"/>
      <c r="R883" s="1128"/>
      <c r="S883" s="348"/>
      <c r="T883" s="1129"/>
      <c r="U883" s="1129"/>
      <c r="V883" s="1139"/>
      <c r="W883" s="17"/>
      <c r="X883" s="17"/>
      <c r="Y883" s="17"/>
    </row>
    <row r="884">
      <c r="A884" s="17"/>
      <c r="B884" s="1124"/>
      <c r="C884" s="348"/>
      <c r="D884" s="348"/>
      <c r="E884" s="348"/>
      <c r="F884" s="348"/>
      <c r="G884" s="348"/>
      <c r="H884" s="348"/>
      <c r="I884" s="1125"/>
      <c r="J884" s="348"/>
      <c r="K884" s="348"/>
      <c r="L884" s="1126"/>
      <c r="M884" s="348"/>
      <c r="N884" s="1127"/>
      <c r="O884" s="348"/>
      <c r="P884" s="1125"/>
      <c r="Q884" s="348"/>
      <c r="R884" s="1128"/>
      <c r="S884" s="348"/>
      <c r="T884" s="1129"/>
      <c r="U884" s="1129"/>
      <c r="V884" s="1139"/>
      <c r="W884" s="17"/>
      <c r="X884" s="17"/>
      <c r="Y884" s="17"/>
    </row>
    <row r="885">
      <c r="A885" s="17"/>
      <c r="B885" s="1124"/>
      <c r="C885" s="348"/>
      <c r="D885" s="348"/>
      <c r="E885" s="348"/>
      <c r="F885" s="348"/>
      <c r="G885" s="348"/>
      <c r="H885" s="348"/>
      <c r="I885" s="1125"/>
      <c r="J885" s="348"/>
      <c r="K885" s="348"/>
      <c r="L885" s="1126"/>
      <c r="M885" s="348"/>
      <c r="N885" s="1127"/>
      <c r="O885" s="348"/>
      <c r="P885" s="1125"/>
      <c r="Q885" s="348"/>
      <c r="R885" s="1128"/>
      <c r="S885" s="348"/>
      <c r="T885" s="1129"/>
      <c r="U885" s="1129"/>
      <c r="V885" s="1139"/>
      <c r="W885" s="17"/>
      <c r="X885" s="17"/>
      <c r="Y885" s="17"/>
    </row>
    <row r="886">
      <c r="A886" s="17"/>
      <c r="B886" s="1124"/>
      <c r="C886" s="348"/>
      <c r="D886" s="348"/>
      <c r="E886" s="348"/>
      <c r="F886" s="348"/>
      <c r="G886" s="348"/>
      <c r="H886" s="348"/>
      <c r="I886" s="1125"/>
      <c r="J886" s="348"/>
      <c r="K886" s="348"/>
      <c r="L886" s="1126"/>
      <c r="M886" s="348"/>
      <c r="N886" s="1127"/>
      <c r="O886" s="348"/>
      <c r="P886" s="1125"/>
      <c r="Q886" s="348"/>
      <c r="R886" s="1128"/>
      <c r="S886" s="348"/>
      <c r="T886" s="1129"/>
      <c r="U886" s="1129"/>
      <c r="V886" s="1139"/>
      <c r="W886" s="17"/>
      <c r="X886" s="17"/>
      <c r="Y886" s="17"/>
    </row>
    <row r="887">
      <c r="A887" s="17"/>
      <c r="B887" s="1124"/>
      <c r="C887" s="348"/>
      <c r="D887" s="348"/>
      <c r="E887" s="348"/>
      <c r="F887" s="348"/>
      <c r="G887" s="348"/>
      <c r="H887" s="348"/>
      <c r="I887" s="1125"/>
      <c r="J887" s="348"/>
      <c r="K887" s="348"/>
      <c r="L887" s="1126"/>
      <c r="M887" s="348"/>
      <c r="N887" s="1127"/>
      <c r="O887" s="348"/>
      <c r="P887" s="1125"/>
      <c r="Q887" s="348"/>
      <c r="R887" s="1128"/>
      <c r="S887" s="348"/>
      <c r="T887" s="1129"/>
      <c r="U887" s="1129"/>
      <c r="V887" s="1139"/>
      <c r="W887" s="17"/>
      <c r="X887" s="17"/>
      <c r="Y887" s="17"/>
    </row>
    <row r="888">
      <c r="A888" s="17"/>
      <c r="B888" s="1124"/>
      <c r="C888" s="348"/>
      <c r="D888" s="348"/>
      <c r="E888" s="348"/>
      <c r="F888" s="348"/>
      <c r="G888" s="348"/>
      <c r="H888" s="348"/>
      <c r="I888" s="1125"/>
      <c r="J888" s="348"/>
      <c r="K888" s="348"/>
      <c r="L888" s="1126"/>
      <c r="M888" s="348"/>
      <c r="N888" s="1127"/>
      <c r="O888" s="348"/>
      <c r="P888" s="1125"/>
      <c r="Q888" s="348"/>
      <c r="R888" s="1128"/>
      <c r="S888" s="348"/>
      <c r="T888" s="1129"/>
      <c r="U888" s="1129"/>
      <c r="V888" s="1139"/>
      <c r="W888" s="17"/>
      <c r="X888" s="17"/>
      <c r="Y888" s="17"/>
    </row>
    <row r="889">
      <c r="A889" s="17"/>
      <c r="B889" s="1124"/>
      <c r="C889" s="348"/>
      <c r="D889" s="348"/>
      <c r="E889" s="348"/>
      <c r="F889" s="348"/>
      <c r="G889" s="348"/>
      <c r="H889" s="348"/>
      <c r="I889" s="1125"/>
      <c r="J889" s="348"/>
      <c r="K889" s="348"/>
      <c r="L889" s="1126"/>
      <c r="M889" s="348"/>
      <c r="N889" s="1127"/>
      <c r="O889" s="348"/>
      <c r="P889" s="1125"/>
      <c r="Q889" s="348"/>
      <c r="R889" s="1128"/>
      <c r="S889" s="348"/>
      <c r="T889" s="1129"/>
      <c r="U889" s="1129"/>
      <c r="V889" s="1139"/>
      <c r="W889" s="17"/>
      <c r="X889" s="17"/>
      <c r="Y889" s="17"/>
    </row>
    <row r="890">
      <c r="A890" s="17"/>
      <c r="B890" s="1124"/>
      <c r="C890" s="348"/>
      <c r="D890" s="348"/>
      <c r="E890" s="348"/>
      <c r="F890" s="348"/>
      <c r="G890" s="348"/>
      <c r="H890" s="348"/>
      <c r="I890" s="1125"/>
      <c r="J890" s="348"/>
      <c r="K890" s="348"/>
      <c r="L890" s="1126"/>
      <c r="M890" s="348"/>
      <c r="N890" s="1127"/>
      <c r="O890" s="348"/>
      <c r="P890" s="1125"/>
      <c r="Q890" s="348"/>
      <c r="R890" s="1128"/>
      <c r="S890" s="348"/>
      <c r="T890" s="1129"/>
      <c r="U890" s="1129"/>
      <c r="V890" s="1139"/>
      <c r="W890" s="17"/>
      <c r="X890" s="17"/>
      <c r="Y890" s="17"/>
    </row>
    <row r="891">
      <c r="A891" s="17"/>
      <c r="B891" s="1124"/>
      <c r="C891" s="348"/>
      <c r="D891" s="348"/>
      <c r="E891" s="348"/>
      <c r="F891" s="348"/>
      <c r="G891" s="348"/>
      <c r="H891" s="348"/>
      <c r="I891" s="1125"/>
      <c r="J891" s="348"/>
      <c r="K891" s="348"/>
      <c r="L891" s="1126"/>
      <c r="M891" s="348"/>
      <c r="N891" s="1127"/>
      <c r="O891" s="348"/>
      <c r="P891" s="1125"/>
      <c r="Q891" s="348"/>
      <c r="R891" s="1128"/>
      <c r="S891" s="348"/>
      <c r="T891" s="1129"/>
      <c r="U891" s="1129"/>
      <c r="V891" s="1139"/>
      <c r="W891" s="17"/>
      <c r="X891" s="17"/>
      <c r="Y891" s="17"/>
    </row>
    <row r="892">
      <c r="A892" s="17"/>
      <c r="B892" s="1124"/>
      <c r="C892" s="348"/>
      <c r="D892" s="348"/>
      <c r="E892" s="348"/>
      <c r="F892" s="348"/>
      <c r="G892" s="348"/>
      <c r="H892" s="348"/>
      <c r="I892" s="1125"/>
      <c r="J892" s="348"/>
      <c r="K892" s="348"/>
      <c r="L892" s="1126"/>
      <c r="M892" s="348"/>
      <c r="N892" s="1127"/>
      <c r="O892" s="348"/>
      <c r="P892" s="1125"/>
      <c r="Q892" s="348"/>
      <c r="R892" s="1128"/>
      <c r="S892" s="348"/>
      <c r="T892" s="1129"/>
      <c r="U892" s="1129"/>
      <c r="V892" s="1139"/>
      <c r="W892" s="17"/>
      <c r="X892" s="17"/>
      <c r="Y892" s="17"/>
    </row>
    <row r="893">
      <c r="A893" s="17"/>
      <c r="B893" s="1124"/>
      <c r="C893" s="348"/>
      <c r="D893" s="348"/>
      <c r="E893" s="348"/>
      <c r="F893" s="348"/>
      <c r="G893" s="348"/>
      <c r="H893" s="348"/>
      <c r="I893" s="1125"/>
      <c r="J893" s="348"/>
      <c r="K893" s="348"/>
      <c r="L893" s="1126"/>
      <c r="M893" s="348"/>
      <c r="N893" s="1127"/>
      <c r="O893" s="348"/>
      <c r="P893" s="1125"/>
      <c r="Q893" s="348"/>
      <c r="R893" s="1128"/>
      <c r="S893" s="348"/>
      <c r="T893" s="1129"/>
      <c r="U893" s="1129"/>
      <c r="V893" s="1139"/>
      <c r="W893" s="17"/>
      <c r="X893" s="17"/>
      <c r="Y893" s="17"/>
    </row>
    <row r="894">
      <c r="A894" s="17"/>
      <c r="B894" s="1124"/>
      <c r="C894" s="348"/>
      <c r="D894" s="348"/>
      <c r="E894" s="348"/>
      <c r="F894" s="348"/>
      <c r="G894" s="348"/>
      <c r="H894" s="348"/>
      <c r="I894" s="1125"/>
      <c r="J894" s="348"/>
      <c r="K894" s="348"/>
      <c r="L894" s="1126"/>
      <c r="M894" s="348"/>
      <c r="N894" s="1127"/>
      <c r="O894" s="348"/>
      <c r="P894" s="1125"/>
      <c r="Q894" s="348"/>
      <c r="R894" s="1128"/>
      <c r="S894" s="348"/>
      <c r="T894" s="1129"/>
      <c r="U894" s="1129"/>
      <c r="V894" s="1139"/>
      <c r="W894" s="17"/>
      <c r="X894" s="17"/>
      <c r="Y894" s="17"/>
    </row>
    <row r="895">
      <c r="A895" s="17"/>
      <c r="B895" s="1124"/>
      <c r="C895" s="348"/>
      <c r="D895" s="348"/>
      <c r="E895" s="348"/>
      <c r="F895" s="348"/>
      <c r="G895" s="348"/>
      <c r="H895" s="348"/>
      <c r="I895" s="1125"/>
      <c r="J895" s="348"/>
      <c r="K895" s="348"/>
      <c r="L895" s="1126"/>
      <c r="M895" s="348"/>
      <c r="N895" s="1127"/>
      <c r="O895" s="348"/>
      <c r="P895" s="1125"/>
      <c r="Q895" s="348"/>
      <c r="R895" s="1128"/>
      <c r="S895" s="348"/>
      <c r="T895" s="1129"/>
      <c r="U895" s="1129"/>
      <c r="V895" s="1139"/>
      <c r="W895" s="17"/>
      <c r="X895" s="17"/>
      <c r="Y895" s="17"/>
    </row>
    <row r="896">
      <c r="A896" s="17"/>
      <c r="B896" s="1124"/>
      <c r="C896" s="348"/>
      <c r="D896" s="348"/>
      <c r="E896" s="348"/>
      <c r="F896" s="348"/>
      <c r="G896" s="348"/>
      <c r="H896" s="348"/>
      <c r="I896" s="1125"/>
      <c r="J896" s="348"/>
      <c r="K896" s="348"/>
      <c r="L896" s="1126"/>
      <c r="M896" s="348"/>
      <c r="N896" s="1127"/>
      <c r="O896" s="348"/>
      <c r="P896" s="1125"/>
      <c r="Q896" s="348"/>
      <c r="R896" s="1128"/>
      <c r="S896" s="348"/>
      <c r="T896" s="1129"/>
      <c r="U896" s="1129"/>
      <c r="V896" s="1139"/>
      <c r="W896" s="17"/>
      <c r="X896" s="17"/>
      <c r="Y896" s="17"/>
    </row>
    <row r="897">
      <c r="A897" s="17"/>
      <c r="B897" s="1124"/>
      <c r="C897" s="348"/>
      <c r="D897" s="348"/>
      <c r="E897" s="348"/>
      <c r="F897" s="348"/>
      <c r="G897" s="348"/>
      <c r="H897" s="348"/>
      <c r="I897" s="1125"/>
      <c r="J897" s="348"/>
      <c r="K897" s="348"/>
      <c r="L897" s="1126"/>
      <c r="M897" s="348"/>
      <c r="N897" s="1127"/>
      <c r="O897" s="348"/>
      <c r="P897" s="1125"/>
      <c r="Q897" s="348"/>
      <c r="R897" s="1128"/>
      <c r="S897" s="348"/>
      <c r="T897" s="1129"/>
      <c r="U897" s="1129"/>
      <c r="V897" s="1139"/>
      <c r="W897" s="17"/>
      <c r="X897" s="17"/>
      <c r="Y897" s="17"/>
    </row>
    <row r="898">
      <c r="A898" s="17"/>
      <c r="B898" s="1124"/>
      <c r="C898" s="348"/>
      <c r="D898" s="348"/>
      <c r="E898" s="348"/>
      <c r="F898" s="348"/>
      <c r="G898" s="348"/>
      <c r="H898" s="348"/>
      <c r="I898" s="1125"/>
      <c r="J898" s="348"/>
      <c r="K898" s="348"/>
      <c r="L898" s="1126"/>
      <c r="M898" s="348"/>
      <c r="N898" s="1127"/>
      <c r="O898" s="348"/>
      <c r="P898" s="1125"/>
      <c r="Q898" s="348"/>
      <c r="R898" s="1128"/>
      <c r="S898" s="348"/>
      <c r="T898" s="1129"/>
      <c r="U898" s="1129"/>
      <c r="V898" s="1139"/>
      <c r="W898" s="17"/>
      <c r="X898" s="17"/>
      <c r="Y898" s="17"/>
    </row>
    <row r="899">
      <c r="A899" s="17"/>
      <c r="B899" s="1124"/>
      <c r="C899" s="348"/>
      <c r="D899" s="348"/>
      <c r="E899" s="348"/>
      <c r="F899" s="348"/>
      <c r="G899" s="348"/>
      <c r="H899" s="348"/>
      <c r="I899" s="1125"/>
      <c r="J899" s="348"/>
      <c r="K899" s="348"/>
      <c r="L899" s="1126"/>
      <c r="M899" s="348"/>
      <c r="N899" s="1127"/>
      <c r="O899" s="348"/>
      <c r="P899" s="1125"/>
      <c r="Q899" s="348"/>
      <c r="R899" s="1128"/>
      <c r="S899" s="348"/>
      <c r="T899" s="1129"/>
      <c r="U899" s="1129"/>
      <c r="V899" s="1139"/>
      <c r="W899" s="17"/>
      <c r="X899" s="17"/>
      <c r="Y899" s="17"/>
    </row>
    <row r="900">
      <c r="A900" s="17"/>
      <c r="B900" s="1124"/>
      <c r="C900" s="348"/>
      <c r="D900" s="348"/>
      <c r="E900" s="348"/>
      <c r="F900" s="348"/>
      <c r="G900" s="348"/>
      <c r="H900" s="348"/>
      <c r="I900" s="1125"/>
      <c r="J900" s="348"/>
      <c r="K900" s="348"/>
      <c r="L900" s="1126"/>
      <c r="M900" s="348"/>
      <c r="N900" s="1127"/>
      <c r="O900" s="348"/>
      <c r="P900" s="1125"/>
      <c r="Q900" s="348"/>
      <c r="R900" s="1128"/>
      <c r="S900" s="348"/>
      <c r="T900" s="1129"/>
      <c r="U900" s="1129"/>
      <c r="V900" s="1139"/>
      <c r="W900" s="17"/>
      <c r="X900" s="17"/>
      <c r="Y900" s="17"/>
    </row>
    <row r="901">
      <c r="A901" s="17"/>
      <c r="B901" s="1124"/>
      <c r="C901" s="348"/>
      <c r="D901" s="348"/>
      <c r="E901" s="348"/>
      <c r="F901" s="348"/>
      <c r="G901" s="348"/>
      <c r="H901" s="348"/>
      <c r="I901" s="1125"/>
      <c r="J901" s="348"/>
      <c r="K901" s="348"/>
      <c r="L901" s="1126"/>
      <c r="M901" s="348"/>
      <c r="N901" s="1127"/>
      <c r="O901" s="348"/>
      <c r="P901" s="1125"/>
      <c r="Q901" s="348"/>
      <c r="R901" s="1128"/>
      <c r="S901" s="348"/>
      <c r="T901" s="1129"/>
      <c r="U901" s="1129"/>
      <c r="V901" s="1139"/>
      <c r="W901" s="17"/>
      <c r="X901" s="17"/>
      <c r="Y901" s="17"/>
    </row>
    <row r="902">
      <c r="A902" s="17"/>
      <c r="B902" s="1124"/>
      <c r="C902" s="348"/>
      <c r="D902" s="348"/>
      <c r="E902" s="348"/>
      <c r="F902" s="348"/>
      <c r="G902" s="348"/>
      <c r="H902" s="348"/>
      <c r="I902" s="1125"/>
      <c r="J902" s="348"/>
      <c r="K902" s="348"/>
      <c r="L902" s="1126"/>
      <c r="M902" s="348"/>
      <c r="N902" s="1127"/>
      <c r="O902" s="348"/>
      <c r="P902" s="1125"/>
      <c r="Q902" s="348"/>
      <c r="R902" s="1128"/>
      <c r="S902" s="348"/>
      <c r="T902" s="1129"/>
      <c r="U902" s="1129"/>
      <c r="V902" s="1139"/>
      <c r="W902" s="17"/>
      <c r="X902" s="17"/>
      <c r="Y902" s="17"/>
    </row>
    <row r="903">
      <c r="A903" s="17"/>
      <c r="B903" s="1124"/>
      <c r="C903" s="348"/>
      <c r="D903" s="348"/>
      <c r="E903" s="348"/>
      <c r="F903" s="348"/>
      <c r="G903" s="348"/>
      <c r="H903" s="348"/>
      <c r="I903" s="1125"/>
      <c r="J903" s="348"/>
      <c r="K903" s="348"/>
      <c r="L903" s="1126"/>
      <c r="M903" s="348"/>
      <c r="N903" s="1127"/>
      <c r="O903" s="348"/>
      <c r="P903" s="1125"/>
      <c r="Q903" s="348"/>
      <c r="R903" s="1128"/>
      <c r="S903" s="348"/>
      <c r="T903" s="1129"/>
      <c r="U903" s="1129"/>
      <c r="V903" s="1139"/>
      <c r="W903" s="17"/>
      <c r="X903" s="17"/>
      <c r="Y903" s="17"/>
    </row>
    <row r="904">
      <c r="A904" s="17"/>
      <c r="B904" s="1124"/>
      <c r="C904" s="348"/>
      <c r="D904" s="348"/>
      <c r="E904" s="348"/>
      <c r="F904" s="348"/>
      <c r="G904" s="348"/>
      <c r="H904" s="348"/>
      <c r="I904" s="1125"/>
      <c r="J904" s="348"/>
      <c r="K904" s="348"/>
      <c r="L904" s="1126"/>
      <c r="M904" s="348"/>
      <c r="N904" s="1127"/>
      <c r="O904" s="348"/>
      <c r="P904" s="1125"/>
      <c r="Q904" s="348"/>
      <c r="R904" s="1128"/>
      <c r="S904" s="348"/>
      <c r="T904" s="1129"/>
      <c r="U904" s="1129"/>
      <c r="V904" s="1139"/>
      <c r="W904" s="17"/>
      <c r="X904" s="17"/>
      <c r="Y904" s="17"/>
    </row>
    <row r="905">
      <c r="A905" s="17"/>
      <c r="B905" s="1124"/>
      <c r="C905" s="348"/>
      <c r="D905" s="348"/>
      <c r="E905" s="348"/>
      <c r="F905" s="348"/>
      <c r="G905" s="348"/>
      <c r="H905" s="348"/>
      <c r="I905" s="1125"/>
      <c r="J905" s="348"/>
      <c r="K905" s="348"/>
      <c r="L905" s="1126"/>
      <c r="M905" s="348"/>
      <c r="N905" s="1127"/>
      <c r="O905" s="348"/>
      <c r="P905" s="1125"/>
      <c r="Q905" s="348"/>
      <c r="R905" s="1128"/>
      <c r="S905" s="348"/>
      <c r="T905" s="1129"/>
      <c r="U905" s="1129"/>
      <c r="V905" s="1139"/>
      <c r="W905" s="17"/>
      <c r="X905" s="17"/>
      <c r="Y905" s="17"/>
    </row>
    <row r="906">
      <c r="A906" s="17"/>
      <c r="B906" s="1124"/>
      <c r="C906" s="348"/>
      <c r="D906" s="348"/>
      <c r="E906" s="348"/>
      <c r="F906" s="348"/>
      <c r="G906" s="348"/>
      <c r="H906" s="348"/>
      <c r="I906" s="1125"/>
      <c r="J906" s="348"/>
      <c r="K906" s="348"/>
      <c r="L906" s="1126"/>
      <c r="M906" s="348"/>
      <c r="N906" s="1127"/>
      <c r="O906" s="348"/>
      <c r="P906" s="1125"/>
      <c r="Q906" s="348"/>
      <c r="R906" s="1128"/>
      <c r="S906" s="348"/>
      <c r="T906" s="1129"/>
      <c r="U906" s="1129"/>
      <c r="V906" s="1139"/>
      <c r="W906" s="17"/>
      <c r="X906" s="17"/>
      <c r="Y906" s="17"/>
    </row>
    <row r="907">
      <c r="A907" s="17"/>
      <c r="B907" s="1124"/>
      <c r="C907" s="348"/>
      <c r="D907" s="348"/>
      <c r="E907" s="348"/>
      <c r="F907" s="348"/>
      <c r="G907" s="348"/>
      <c r="H907" s="348"/>
      <c r="I907" s="1125"/>
      <c r="J907" s="348"/>
      <c r="K907" s="348"/>
      <c r="L907" s="1126"/>
      <c r="M907" s="348"/>
      <c r="N907" s="1127"/>
      <c r="O907" s="348"/>
      <c r="P907" s="1125"/>
      <c r="Q907" s="348"/>
      <c r="R907" s="1128"/>
      <c r="S907" s="348"/>
      <c r="T907" s="1129"/>
      <c r="U907" s="1129"/>
      <c r="V907" s="1139"/>
      <c r="W907" s="17"/>
      <c r="X907" s="17"/>
      <c r="Y907" s="17"/>
    </row>
    <row r="908">
      <c r="A908" s="17"/>
      <c r="B908" s="1124"/>
      <c r="C908" s="348"/>
      <c r="D908" s="348"/>
      <c r="E908" s="348"/>
      <c r="F908" s="348"/>
      <c r="G908" s="348"/>
      <c r="H908" s="348"/>
      <c r="I908" s="1125"/>
      <c r="J908" s="348"/>
      <c r="K908" s="348"/>
      <c r="L908" s="1126"/>
      <c r="M908" s="348"/>
      <c r="N908" s="1127"/>
      <c r="O908" s="348"/>
      <c r="P908" s="1125"/>
      <c r="Q908" s="348"/>
      <c r="R908" s="1128"/>
      <c r="S908" s="348"/>
      <c r="T908" s="1129"/>
      <c r="U908" s="1129"/>
      <c r="V908" s="1139"/>
      <c r="W908" s="17"/>
      <c r="X908" s="17"/>
      <c r="Y908" s="17"/>
    </row>
    <row r="909">
      <c r="A909" s="17"/>
      <c r="B909" s="1124"/>
      <c r="C909" s="348"/>
      <c r="D909" s="348"/>
      <c r="E909" s="348"/>
      <c r="F909" s="348"/>
      <c r="G909" s="348"/>
      <c r="H909" s="348"/>
      <c r="I909" s="1125"/>
      <c r="J909" s="348"/>
      <c r="K909" s="348"/>
      <c r="L909" s="1126"/>
      <c r="M909" s="348"/>
      <c r="N909" s="1127"/>
      <c r="O909" s="348"/>
      <c r="P909" s="1125"/>
      <c r="Q909" s="348"/>
      <c r="R909" s="1128"/>
      <c r="S909" s="348"/>
      <c r="T909" s="1129"/>
      <c r="U909" s="1129"/>
      <c r="V909" s="1139"/>
      <c r="W909" s="17"/>
      <c r="X909" s="17"/>
      <c r="Y909" s="17"/>
    </row>
    <row r="910">
      <c r="A910" s="17"/>
      <c r="B910" s="1124"/>
      <c r="C910" s="348"/>
      <c r="D910" s="348"/>
      <c r="E910" s="348"/>
      <c r="F910" s="348"/>
      <c r="G910" s="348"/>
      <c r="H910" s="348"/>
      <c r="I910" s="1125"/>
      <c r="J910" s="348"/>
      <c r="K910" s="348"/>
      <c r="L910" s="1126"/>
      <c r="M910" s="348"/>
      <c r="N910" s="1127"/>
      <c r="O910" s="348"/>
      <c r="P910" s="1125"/>
      <c r="Q910" s="348"/>
      <c r="R910" s="1128"/>
      <c r="S910" s="348"/>
      <c r="T910" s="1129"/>
      <c r="U910" s="1129"/>
      <c r="V910" s="1139"/>
      <c r="W910" s="17"/>
      <c r="X910" s="17"/>
      <c r="Y910" s="17"/>
    </row>
    <row r="911">
      <c r="A911" s="17"/>
      <c r="B911" s="1124"/>
      <c r="C911" s="348"/>
      <c r="D911" s="348"/>
      <c r="E911" s="348"/>
      <c r="F911" s="348"/>
      <c r="G911" s="348"/>
      <c r="H911" s="348"/>
      <c r="I911" s="1125"/>
      <c r="J911" s="348"/>
      <c r="K911" s="348"/>
      <c r="L911" s="1126"/>
      <c r="M911" s="348"/>
      <c r="N911" s="1127"/>
      <c r="O911" s="348"/>
      <c r="P911" s="1125"/>
      <c r="Q911" s="348"/>
      <c r="R911" s="1128"/>
      <c r="S911" s="348"/>
      <c r="T911" s="1129"/>
      <c r="U911" s="1129"/>
      <c r="V911" s="1139"/>
      <c r="W911" s="17"/>
      <c r="X911" s="17"/>
      <c r="Y911" s="17"/>
    </row>
    <row r="912">
      <c r="A912" s="17"/>
      <c r="B912" s="1124"/>
      <c r="C912" s="348"/>
      <c r="D912" s="348"/>
      <c r="E912" s="348"/>
      <c r="F912" s="348"/>
      <c r="G912" s="348"/>
      <c r="H912" s="348"/>
      <c r="I912" s="1125"/>
      <c r="J912" s="348"/>
      <c r="K912" s="348"/>
      <c r="L912" s="1126"/>
      <c r="M912" s="348"/>
      <c r="N912" s="1127"/>
      <c r="O912" s="348"/>
      <c r="P912" s="1125"/>
      <c r="Q912" s="348"/>
      <c r="R912" s="1128"/>
      <c r="S912" s="348"/>
      <c r="T912" s="1129"/>
      <c r="U912" s="1129"/>
      <c r="V912" s="1139"/>
      <c r="W912" s="17"/>
      <c r="X912" s="17"/>
      <c r="Y912" s="17"/>
    </row>
    <row r="913">
      <c r="A913" s="17"/>
      <c r="B913" s="1124"/>
      <c r="C913" s="348"/>
      <c r="D913" s="348"/>
      <c r="E913" s="348"/>
      <c r="F913" s="348"/>
      <c r="G913" s="348"/>
      <c r="H913" s="348"/>
      <c r="I913" s="1125"/>
      <c r="J913" s="348"/>
      <c r="K913" s="348"/>
      <c r="L913" s="1126"/>
      <c r="M913" s="348"/>
      <c r="N913" s="1127"/>
      <c r="O913" s="348"/>
      <c r="P913" s="1125"/>
      <c r="Q913" s="348"/>
      <c r="R913" s="1128"/>
      <c r="S913" s="348"/>
      <c r="T913" s="1129"/>
      <c r="U913" s="1129"/>
      <c r="V913" s="1139"/>
      <c r="W913" s="17"/>
      <c r="X913" s="17"/>
      <c r="Y913" s="17"/>
    </row>
    <row r="914">
      <c r="A914" s="17"/>
      <c r="B914" s="1124"/>
      <c r="C914" s="348"/>
      <c r="D914" s="348"/>
      <c r="E914" s="348"/>
      <c r="F914" s="348"/>
      <c r="G914" s="348"/>
      <c r="H914" s="348"/>
      <c r="I914" s="1125"/>
      <c r="J914" s="348"/>
      <c r="K914" s="348"/>
      <c r="L914" s="1126"/>
      <c r="M914" s="348"/>
      <c r="N914" s="1127"/>
      <c r="O914" s="348"/>
      <c r="P914" s="1125"/>
      <c r="Q914" s="348"/>
      <c r="R914" s="1128"/>
      <c r="S914" s="348"/>
      <c r="T914" s="1129"/>
      <c r="U914" s="1129"/>
      <c r="V914" s="1139"/>
      <c r="W914" s="17"/>
      <c r="X914" s="17"/>
      <c r="Y914" s="17"/>
    </row>
    <row r="915">
      <c r="A915" s="17"/>
      <c r="B915" s="1124"/>
      <c r="C915" s="348"/>
      <c r="D915" s="348"/>
      <c r="E915" s="348"/>
      <c r="F915" s="348"/>
      <c r="G915" s="348"/>
      <c r="H915" s="348"/>
      <c r="I915" s="1125"/>
      <c r="J915" s="348"/>
      <c r="K915" s="348"/>
      <c r="L915" s="1126"/>
      <c r="M915" s="348"/>
      <c r="N915" s="1127"/>
      <c r="O915" s="348"/>
      <c r="P915" s="1125"/>
      <c r="Q915" s="348"/>
      <c r="R915" s="1128"/>
      <c r="S915" s="348"/>
      <c r="T915" s="1129"/>
      <c r="U915" s="1129"/>
      <c r="V915" s="1139"/>
      <c r="W915" s="17"/>
      <c r="X915" s="17"/>
      <c r="Y915" s="17"/>
    </row>
    <row r="916">
      <c r="A916" s="17"/>
      <c r="B916" s="1124"/>
      <c r="C916" s="348"/>
      <c r="D916" s="348"/>
      <c r="E916" s="348"/>
      <c r="F916" s="348"/>
      <c r="G916" s="348"/>
      <c r="H916" s="348"/>
      <c r="I916" s="1125"/>
      <c r="J916" s="348"/>
      <c r="K916" s="348"/>
      <c r="L916" s="1126"/>
      <c r="M916" s="348"/>
      <c r="N916" s="1127"/>
      <c r="O916" s="348"/>
      <c r="P916" s="1125"/>
      <c r="Q916" s="348"/>
      <c r="R916" s="1128"/>
      <c r="S916" s="348"/>
      <c r="T916" s="1129"/>
      <c r="U916" s="1129"/>
      <c r="V916" s="1139"/>
      <c r="W916" s="17"/>
      <c r="X916" s="17"/>
      <c r="Y916" s="17"/>
    </row>
    <row r="917">
      <c r="A917" s="17"/>
      <c r="B917" s="1124"/>
      <c r="C917" s="348"/>
      <c r="D917" s="348"/>
      <c r="E917" s="348"/>
      <c r="F917" s="348"/>
      <c r="G917" s="348"/>
      <c r="H917" s="348"/>
      <c r="I917" s="1125"/>
      <c r="J917" s="348"/>
      <c r="K917" s="348"/>
      <c r="L917" s="1126"/>
      <c r="M917" s="348"/>
      <c r="N917" s="1127"/>
      <c r="O917" s="348"/>
      <c r="P917" s="1125"/>
      <c r="Q917" s="348"/>
      <c r="R917" s="1128"/>
      <c r="S917" s="348"/>
      <c r="T917" s="1129"/>
      <c r="U917" s="1129"/>
      <c r="V917" s="1139"/>
      <c r="W917" s="17"/>
      <c r="X917" s="17"/>
      <c r="Y917" s="17"/>
    </row>
    <row r="918">
      <c r="A918" s="17"/>
      <c r="B918" s="1124"/>
      <c r="C918" s="348"/>
      <c r="D918" s="348"/>
      <c r="E918" s="348"/>
      <c r="F918" s="348"/>
      <c r="G918" s="348"/>
      <c r="H918" s="348"/>
      <c r="I918" s="1125"/>
      <c r="J918" s="348"/>
      <c r="K918" s="348"/>
      <c r="L918" s="1126"/>
      <c r="M918" s="348"/>
      <c r="N918" s="1127"/>
      <c r="O918" s="348"/>
      <c r="P918" s="1125"/>
      <c r="Q918" s="348"/>
      <c r="R918" s="1128"/>
      <c r="S918" s="348"/>
      <c r="T918" s="1129"/>
      <c r="U918" s="1129"/>
      <c r="V918" s="1139"/>
      <c r="W918" s="17"/>
      <c r="X918" s="17"/>
      <c r="Y918" s="17"/>
    </row>
    <row r="919">
      <c r="A919" s="17"/>
      <c r="B919" s="1124"/>
      <c r="C919" s="348"/>
      <c r="D919" s="348"/>
      <c r="E919" s="348"/>
      <c r="F919" s="348"/>
      <c r="G919" s="348"/>
      <c r="H919" s="348"/>
      <c r="I919" s="1125"/>
      <c r="J919" s="348"/>
      <c r="K919" s="348"/>
      <c r="L919" s="1126"/>
      <c r="M919" s="348"/>
      <c r="N919" s="1127"/>
      <c r="O919" s="348"/>
      <c r="P919" s="1125"/>
      <c r="Q919" s="348"/>
      <c r="R919" s="1128"/>
      <c r="S919" s="348"/>
      <c r="T919" s="1129"/>
      <c r="U919" s="1129"/>
      <c r="V919" s="1139"/>
      <c r="W919" s="17"/>
      <c r="X919" s="17"/>
      <c r="Y919" s="17"/>
    </row>
    <row r="920">
      <c r="A920" s="17"/>
      <c r="B920" s="1124"/>
      <c r="C920" s="348"/>
      <c r="D920" s="348"/>
      <c r="E920" s="348"/>
      <c r="F920" s="348"/>
      <c r="G920" s="348"/>
      <c r="H920" s="348"/>
      <c r="I920" s="1125"/>
      <c r="J920" s="348"/>
      <c r="K920" s="348"/>
      <c r="L920" s="1126"/>
      <c r="M920" s="348"/>
      <c r="N920" s="1127"/>
      <c r="O920" s="348"/>
      <c r="P920" s="1125"/>
      <c r="Q920" s="348"/>
      <c r="R920" s="1128"/>
      <c r="S920" s="348"/>
      <c r="T920" s="1129"/>
      <c r="U920" s="1129"/>
      <c r="V920" s="1139"/>
      <c r="W920" s="17"/>
      <c r="X920" s="17"/>
      <c r="Y920" s="17"/>
    </row>
    <row r="921">
      <c r="A921" s="17"/>
      <c r="B921" s="1124"/>
      <c r="C921" s="348"/>
      <c r="D921" s="348"/>
      <c r="E921" s="348"/>
      <c r="F921" s="348"/>
      <c r="G921" s="348"/>
      <c r="H921" s="348"/>
      <c r="I921" s="1125"/>
      <c r="J921" s="348"/>
      <c r="K921" s="348"/>
      <c r="L921" s="1126"/>
      <c r="M921" s="348"/>
      <c r="N921" s="1127"/>
      <c r="O921" s="348"/>
      <c r="P921" s="1125"/>
      <c r="Q921" s="348"/>
      <c r="R921" s="1128"/>
      <c r="S921" s="348"/>
      <c r="T921" s="1129"/>
      <c r="U921" s="1129"/>
      <c r="V921" s="1139"/>
      <c r="W921" s="17"/>
      <c r="X921" s="17"/>
      <c r="Y921" s="17"/>
    </row>
    <row r="922">
      <c r="A922" s="17"/>
      <c r="B922" s="1124"/>
      <c r="C922" s="348"/>
      <c r="D922" s="348"/>
      <c r="E922" s="348"/>
      <c r="F922" s="348"/>
      <c r="G922" s="348"/>
      <c r="H922" s="348"/>
      <c r="I922" s="1125"/>
      <c r="J922" s="348"/>
      <c r="K922" s="348"/>
      <c r="L922" s="1126"/>
      <c r="M922" s="348"/>
      <c r="N922" s="1127"/>
      <c r="O922" s="348"/>
      <c r="P922" s="1125"/>
      <c r="Q922" s="348"/>
      <c r="R922" s="1128"/>
      <c r="S922" s="348"/>
      <c r="T922" s="1129"/>
      <c r="U922" s="1129"/>
      <c r="V922" s="1139"/>
      <c r="W922" s="17"/>
      <c r="X922" s="17"/>
      <c r="Y922" s="17"/>
    </row>
    <row r="923">
      <c r="A923" s="17"/>
      <c r="B923" s="1124"/>
      <c r="C923" s="348"/>
      <c r="D923" s="348"/>
      <c r="E923" s="348"/>
      <c r="F923" s="348"/>
      <c r="G923" s="348"/>
      <c r="H923" s="348"/>
      <c r="I923" s="1125"/>
      <c r="J923" s="348"/>
      <c r="K923" s="348"/>
      <c r="L923" s="1126"/>
      <c r="M923" s="348"/>
      <c r="N923" s="1127"/>
      <c r="O923" s="348"/>
      <c r="P923" s="1125"/>
      <c r="Q923" s="348"/>
      <c r="R923" s="1128"/>
      <c r="S923" s="348"/>
      <c r="T923" s="1129"/>
      <c r="U923" s="1129"/>
      <c r="V923" s="1139"/>
      <c r="W923" s="17"/>
      <c r="X923" s="17"/>
      <c r="Y923" s="17"/>
    </row>
    <row r="924">
      <c r="A924" s="17"/>
      <c r="B924" s="1124"/>
      <c r="C924" s="348"/>
      <c r="D924" s="348"/>
      <c r="E924" s="348"/>
      <c r="F924" s="348"/>
      <c r="G924" s="348"/>
      <c r="H924" s="348"/>
      <c r="I924" s="1125"/>
      <c r="J924" s="348"/>
      <c r="K924" s="348"/>
      <c r="L924" s="1126"/>
      <c r="M924" s="348"/>
      <c r="N924" s="1127"/>
      <c r="O924" s="348"/>
      <c r="P924" s="1125"/>
      <c r="Q924" s="348"/>
      <c r="R924" s="1128"/>
      <c r="S924" s="348"/>
      <c r="T924" s="1129"/>
      <c r="U924" s="1129"/>
      <c r="V924" s="1139"/>
      <c r="W924" s="17"/>
      <c r="X924" s="17"/>
      <c r="Y924" s="17"/>
    </row>
    <row r="925">
      <c r="A925" s="17"/>
      <c r="B925" s="1124"/>
      <c r="C925" s="348"/>
      <c r="D925" s="348"/>
      <c r="E925" s="348"/>
      <c r="F925" s="348"/>
      <c r="G925" s="348"/>
      <c r="H925" s="348"/>
      <c r="I925" s="1125"/>
      <c r="J925" s="348"/>
      <c r="K925" s="348"/>
      <c r="L925" s="1126"/>
      <c r="M925" s="348"/>
      <c r="N925" s="1127"/>
      <c r="O925" s="348"/>
      <c r="P925" s="1125"/>
      <c r="Q925" s="348"/>
      <c r="R925" s="1128"/>
      <c r="S925" s="348"/>
      <c r="T925" s="1129"/>
      <c r="U925" s="1129"/>
      <c r="V925" s="1139"/>
      <c r="W925" s="17"/>
      <c r="X925" s="17"/>
      <c r="Y925" s="17"/>
    </row>
    <row r="926">
      <c r="A926" s="17"/>
      <c r="B926" s="1124"/>
      <c r="C926" s="348"/>
      <c r="D926" s="348"/>
      <c r="E926" s="348"/>
      <c r="F926" s="348"/>
      <c r="G926" s="348"/>
      <c r="H926" s="348"/>
      <c r="I926" s="1125"/>
      <c r="J926" s="348"/>
      <c r="K926" s="348"/>
      <c r="L926" s="1126"/>
      <c r="M926" s="348"/>
      <c r="N926" s="1127"/>
      <c r="O926" s="348"/>
      <c r="P926" s="1125"/>
      <c r="Q926" s="348"/>
      <c r="R926" s="1128"/>
      <c r="S926" s="348"/>
      <c r="T926" s="1129"/>
      <c r="U926" s="1129"/>
      <c r="V926" s="1139"/>
      <c r="W926" s="17"/>
      <c r="X926" s="17"/>
      <c r="Y926" s="17"/>
    </row>
    <row r="927">
      <c r="A927" s="17"/>
      <c r="B927" s="1124"/>
      <c r="C927" s="348"/>
      <c r="D927" s="348"/>
      <c r="E927" s="348"/>
      <c r="F927" s="348"/>
      <c r="G927" s="348"/>
      <c r="H927" s="348"/>
      <c r="I927" s="1125"/>
      <c r="J927" s="348"/>
      <c r="K927" s="348"/>
      <c r="L927" s="1126"/>
      <c r="M927" s="348"/>
      <c r="N927" s="1127"/>
      <c r="O927" s="348"/>
      <c r="P927" s="1125"/>
      <c r="Q927" s="348"/>
      <c r="R927" s="1128"/>
      <c r="S927" s="348"/>
      <c r="T927" s="1129"/>
      <c r="U927" s="1129"/>
      <c r="V927" s="1139"/>
      <c r="W927" s="17"/>
      <c r="X927" s="17"/>
      <c r="Y927" s="17"/>
    </row>
    <row r="928">
      <c r="A928" s="17"/>
      <c r="B928" s="1124"/>
      <c r="C928" s="348"/>
      <c r="D928" s="348"/>
      <c r="E928" s="348"/>
      <c r="F928" s="348"/>
      <c r="G928" s="348"/>
      <c r="H928" s="348"/>
      <c r="I928" s="1125"/>
      <c r="J928" s="348"/>
      <c r="K928" s="348"/>
      <c r="L928" s="1126"/>
      <c r="M928" s="348"/>
      <c r="N928" s="1127"/>
      <c r="O928" s="348"/>
      <c r="P928" s="1125"/>
      <c r="Q928" s="348"/>
      <c r="R928" s="1128"/>
      <c r="S928" s="348"/>
      <c r="T928" s="1129"/>
      <c r="U928" s="1129"/>
      <c r="V928" s="1139"/>
      <c r="W928" s="17"/>
      <c r="X928" s="17"/>
      <c r="Y928" s="17"/>
    </row>
    <row r="929">
      <c r="A929" s="17"/>
      <c r="B929" s="1124"/>
      <c r="C929" s="348"/>
      <c r="D929" s="348"/>
      <c r="E929" s="348"/>
      <c r="F929" s="348"/>
      <c r="G929" s="348"/>
      <c r="H929" s="348"/>
      <c r="I929" s="1125"/>
      <c r="J929" s="348"/>
      <c r="K929" s="348"/>
      <c r="L929" s="1126"/>
      <c r="M929" s="348"/>
      <c r="N929" s="1127"/>
      <c r="O929" s="348"/>
      <c r="P929" s="1125"/>
      <c r="Q929" s="348"/>
      <c r="R929" s="1128"/>
      <c r="S929" s="348"/>
      <c r="T929" s="1129"/>
      <c r="U929" s="1129"/>
      <c r="V929" s="1139"/>
      <c r="W929" s="17"/>
      <c r="X929" s="17"/>
      <c r="Y929" s="17"/>
    </row>
    <row r="930">
      <c r="A930" s="17"/>
      <c r="B930" s="1124"/>
      <c r="C930" s="348"/>
      <c r="D930" s="348"/>
      <c r="E930" s="348"/>
      <c r="F930" s="348"/>
      <c r="G930" s="348"/>
      <c r="H930" s="348"/>
      <c r="I930" s="1125"/>
      <c r="J930" s="348"/>
      <c r="K930" s="348"/>
      <c r="L930" s="1126"/>
      <c r="M930" s="348"/>
      <c r="N930" s="1127"/>
      <c r="O930" s="348"/>
      <c r="P930" s="1125"/>
      <c r="Q930" s="348"/>
      <c r="R930" s="1128"/>
      <c r="S930" s="348"/>
      <c r="T930" s="1129"/>
      <c r="U930" s="1129"/>
      <c r="V930" s="1139"/>
      <c r="W930" s="17"/>
      <c r="X930" s="17"/>
      <c r="Y930" s="17"/>
    </row>
    <row r="931">
      <c r="A931" s="17"/>
      <c r="B931" s="1124"/>
      <c r="C931" s="348"/>
      <c r="D931" s="348"/>
      <c r="E931" s="348"/>
      <c r="F931" s="348"/>
      <c r="G931" s="348"/>
      <c r="H931" s="348"/>
      <c r="I931" s="1125"/>
      <c r="J931" s="348"/>
      <c r="K931" s="348"/>
      <c r="L931" s="1126"/>
      <c r="M931" s="348"/>
      <c r="N931" s="1127"/>
      <c r="O931" s="348"/>
      <c r="P931" s="1125"/>
      <c r="Q931" s="348"/>
      <c r="R931" s="1128"/>
      <c r="S931" s="348"/>
      <c r="T931" s="1129"/>
      <c r="U931" s="1129"/>
      <c r="V931" s="1139"/>
      <c r="W931" s="17"/>
      <c r="X931" s="17"/>
      <c r="Y931" s="17"/>
    </row>
    <row r="932">
      <c r="A932" s="17"/>
      <c r="B932" s="1124"/>
      <c r="C932" s="348"/>
      <c r="D932" s="348"/>
      <c r="E932" s="348"/>
      <c r="F932" s="348"/>
      <c r="G932" s="348"/>
      <c r="H932" s="348"/>
      <c r="I932" s="1125"/>
      <c r="J932" s="348"/>
      <c r="K932" s="348"/>
      <c r="L932" s="1126"/>
      <c r="M932" s="348"/>
      <c r="N932" s="1127"/>
      <c r="O932" s="348"/>
      <c r="P932" s="1125"/>
      <c r="Q932" s="348"/>
      <c r="R932" s="1128"/>
      <c r="S932" s="348"/>
      <c r="T932" s="1129"/>
      <c r="U932" s="1129"/>
      <c r="V932" s="1139"/>
      <c r="W932" s="17"/>
      <c r="X932" s="17"/>
      <c r="Y932" s="17"/>
    </row>
    <row r="933">
      <c r="A933" s="17"/>
      <c r="B933" s="1124"/>
      <c r="C933" s="348"/>
      <c r="D933" s="348"/>
      <c r="E933" s="348"/>
      <c r="F933" s="348"/>
      <c r="G933" s="348"/>
      <c r="H933" s="348"/>
      <c r="I933" s="1125"/>
      <c r="J933" s="348"/>
      <c r="K933" s="348"/>
      <c r="L933" s="1126"/>
      <c r="M933" s="348"/>
      <c r="N933" s="1127"/>
      <c r="O933" s="348"/>
      <c r="P933" s="1125"/>
      <c r="Q933" s="348"/>
      <c r="R933" s="1128"/>
      <c r="S933" s="348"/>
      <c r="T933" s="1129"/>
      <c r="U933" s="1129"/>
      <c r="V933" s="1139"/>
      <c r="W933" s="17"/>
      <c r="X933" s="17"/>
      <c r="Y933" s="17"/>
    </row>
    <row r="934">
      <c r="A934" s="17"/>
      <c r="B934" s="1124"/>
      <c r="C934" s="348"/>
      <c r="D934" s="348"/>
      <c r="E934" s="348"/>
      <c r="F934" s="348"/>
      <c r="G934" s="348"/>
      <c r="H934" s="348"/>
      <c r="I934" s="1125"/>
      <c r="J934" s="348"/>
      <c r="K934" s="348"/>
      <c r="L934" s="1126"/>
      <c r="M934" s="348"/>
      <c r="N934" s="1127"/>
      <c r="O934" s="348"/>
      <c r="P934" s="1125"/>
      <c r="Q934" s="348"/>
      <c r="R934" s="1128"/>
      <c r="S934" s="348"/>
      <c r="T934" s="1129"/>
      <c r="U934" s="1129"/>
      <c r="V934" s="1139"/>
      <c r="W934" s="17"/>
      <c r="X934" s="17"/>
      <c r="Y934" s="17"/>
    </row>
    <row r="935">
      <c r="A935" s="17"/>
      <c r="B935" s="1124"/>
      <c r="C935" s="348"/>
      <c r="D935" s="348"/>
      <c r="E935" s="348"/>
      <c r="F935" s="348"/>
      <c r="G935" s="348"/>
      <c r="H935" s="348"/>
      <c r="I935" s="1125"/>
      <c r="J935" s="348"/>
      <c r="K935" s="348"/>
      <c r="L935" s="1126"/>
      <c r="M935" s="348"/>
      <c r="N935" s="1127"/>
      <c r="O935" s="348"/>
      <c r="P935" s="1125"/>
      <c r="Q935" s="348"/>
      <c r="R935" s="1128"/>
      <c r="S935" s="348"/>
      <c r="T935" s="1129"/>
      <c r="U935" s="1129"/>
      <c r="V935" s="1139"/>
      <c r="W935" s="17"/>
      <c r="X935" s="17"/>
      <c r="Y935" s="17"/>
    </row>
    <row r="936">
      <c r="A936" s="17"/>
      <c r="B936" s="1124"/>
      <c r="C936" s="348"/>
      <c r="D936" s="348"/>
      <c r="E936" s="348"/>
      <c r="F936" s="348"/>
      <c r="G936" s="348"/>
      <c r="H936" s="348"/>
      <c r="I936" s="1125"/>
      <c r="J936" s="348"/>
      <c r="K936" s="348"/>
      <c r="L936" s="1126"/>
      <c r="M936" s="348"/>
      <c r="N936" s="1127"/>
      <c r="O936" s="348"/>
      <c r="P936" s="1125"/>
      <c r="Q936" s="348"/>
      <c r="R936" s="1128"/>
      <c r="S936" s="348"/>
      <c r="T936" s="1129"/>
      <c r="U936" s="1129"/>
      <c r="V936" s="1139"/>
      <c r="W936" s="17"/>
      <c r="X936" s="17"/>
      <c r="Y936" s="17"/>
    </row>
    <row r="937">
      <c r="A937" s="17"/>
      <c r="B937" s="1124"/>
      <c r="C937" s="348"/>
      <c r="D937" s="348"/>
      <c r="E937" s="348"/>
      <c r="F937" s="348"/>
      <c r="G937" s="348"/>
      <c r="H937" s="348"/>
      <c r="I937" s="1125"/>
      <c r="J937" s="348"/>
      <c r="K937" s="348"/>
      <c r="L937" s="1126"/>
      <c r="M937" s="348"/>
      <c r="N937" s="1127"/>
      <c r="O937" s="348"/>
      <c r="P937" s="1125"/>
      <c r="Q937" s="348"/>
      <c r="R937" s="1128"/>
      <c r="S937" s="348"/>
      <c r="T937" s="1129"/>
      <c r="U937" s="1129"/>
      <c r="V937" s="1139"/>
      <c r="W937" s="17"/>
      <c r="X937" s="17"/>
      <c r="Y937" s="17"/>
    </row>
    <row r="938">
      <c r="A938" s="17"/>
      <c r="B938" s="1124"/>
      <c r="C938" s="348"/>
      <c r="D938" s="348"/>
      <c r="E938" s="348"/>
      <c r="F938" s="348"/>
      <c r="G938" s="348"/>
      <c r="H938" s="348"/>
      <c r="I938" s="1125"/>
      <c r="J938" s="348"/>
      <c r="K938" s="348"/>
      <c r="L938" s="1126"/>
      <c r="M938" s="348"/>
      <c r="N938" s="1127"/>
      <c r="O938" s="348"/>
      <c r="P938" s="1125"/>
      <c r="Q938" s="348"/>
      <c r="R938" s="1128"/>
      <c r="S938" s="348"/>
      <c r="T938" s="1129"/>
      <c r="U938" s="1129"/>
      <c r="V938" s="1139"/>
      <c r="W938" s="17"/>
      <c r="X938" s="17"/>
      <c r="Y938" s="17"/>
    </row>
    <row r="939">
      <c r="A939" s="17"/>
      <c r="B939" s="1124"/>
      <c r="C939" s="348"/>
      <c r="D939" s="348"/>
      <c r="E939" s="348"/>
      <c r="F939" s="348"/>
      <c r="G939" s="348"/>
      <c r="H939" s="348"/>
      <c r="I939" s="1125"/>
      <c r="J939" s="348"/>
      <c r="K939" s="348"/>
      <c r="L939" s="1126"/>
      <c r="M939" s="348"/>
      <c r="N939" s="1127"/>
      <c r="O939" s="348"/>
      <c r="P939" s="1125"/>
      <c r="Q939" s="348"/>
      <c r="R939" s="1128"/>
      <c r="S939" s="348"/>
      <c r="T939" s="1129"/>
      <c r="U939" s="1129"/>
      <c r="V939" s="1139"/>
      <c r="W939" s="17"/>
      <c r="X939" s="17"/>
      <c r="Y939" s="17"/>
    </row>
    <row r="940">
      <c r="A940" s="17"/>
      <c r="B940" s="1124"/>
      <c r="C940" s="348"/>
      <c r="D940" s="348"/>
      <c r="E940" s="348"/>
      <c r="F940" s="348"/>
      <c r="G940" s="348"/>
      <c r="H940" s="348"/>
      <c r="I940" s="1125"/>
      <c r="J940" s="348"/>
      <c r="K940" s="348"/>
      <c r="L940" s="1126"/>
      <c r="M940" s="348"/>
      <c r="N940" s="1127"/>
      <c r="O940" s="348"/>
      <c r="P940" s="1125"/>
      <c r="Q940" s="348"/>
      <c r="R940" s="1128"/>
      <c r="S940" s="348"/>
      <c r="T940" s="1129"/>
      <c r="U940" s="1129"/>
      <c r="V940" s="1139"/>
      <c r="W940" s="17"/>
      <c r="X940" s="17"/>
      <c r="Y940" s="17"/>
    </row>
    <row r="941">
      <c r="A941" s="17"/>
      <c r="B941" s="1124"/>
      <c r="C941" s="348"/>
      <c r="D941" s="348"/>
      <c r="E941" s="348"/>
      <c r="F941" s="348"/>
      <c r="G941" s="348"/>
      <c r="H941" s="348"/>
      <c r="I941" s="1125"/>
      <c r="J941" s="348"/>
      <c r="K941" s="348"/>
      <c r="L941" s="1126"/>
      <c r="M941" s="348"/>
      <c r="N941" s="1127"/>
      <c r="O941" s="348"/>
      <c r="P941" s="1125"/>
      <c r="Q941" s="348"/>
      <c r="R941" s="1128"/>
      <c r="S941" s="348"/>
      <c r="T941" s="1129"/>
      <c r="U941" s="1129"/>
      <c r="V941" s="1139"/>
      <c r="W941" s="17"/>
      <c r="X941" s="17"/>
      <c r="Y941" s="17"/>
    </row>
    <row r="942">
      <c r="A942" s="17"/>
      <c r="B942" s="1124"/>
      <c r="C942" s="348"/>
      <c r="D942" s="348"/>
      <c r="E942" s="348"/>
      <c r="F942" s="348"/>
      <c r="G942" s="348"/>
      <c r="H942" s="348"/>
      <c r="I942" s="1125"/>
      <c r="J942" s="348"/>
      <c r="K942" s="348"/>
      <c r="L942" s="1126"/>
      <c r="M942" s="348"/>
      <c r="N942" s="1127"/>
      <c r="O942" s="348"/>
      <c r="P942" s="1125"/>
      <c r="Q942" s="348"/>
      <c r="R942" s="1128"/>
      <c r="S942" s="348"/>
      <c r="T942" s="1129"/>
      <c r="U942" s="1129"/>
      <c r="V942" s="1139"/>
      <c r="W942" s="17"/>
      <c r="X942" s="17"/>
      <c r="Y942" s="17"/>
    </row>
    <row r="943">
      <c r="A943" s="17"/>
      <c r="B943" s="1124"/>
      <c r="C943" s="348"/>
      <c r="D943" s="348"/>
      <c r="E943" s="348"/>
      <c r="F943" s="348"/>
      <c r="G943" s="348"/>
      <c r="H943" s="348"/>
      <c r="I943" s="1125"/>
      <c r="J943" s="348"/>
      <c r="K943" s="348"/>
      <c r="L943" s="1126"/>
      <c r="M943" s="348"/>
      <c r="N943" s="1127"/>
      <c r="O943" s="348"/>
      <c r="P943" s="1125"/>
      <c r="Q943" s="348"/>
      <c r="R943" s="1128"/>
      <c r="S943" s="348"/>
      <c r="T943" s="1129"/>
      <c r="U943" s="1129"/>
      <c r="V943" s="1139"/>
      <c r="W943" s="17"/>
      <c r="X943" s="17"/>
      <c r="Y943" s="17"/>
    </row>
    <row r="944">
      <c r="A944" s="17"/>
      <c r="B944" s="1124"/>
      <c r="C944" s="348"/>
      <c r="D944" s="348"/>
      <c r="E944" s="348"/>
      <c r="F944" s="348"/>
      <c r="G944" s="348"/>
      <c r="H944" s="348"/>
      <c r="I944" s="1125"/>
      <c r="J944" s="348"/>
      <c r="K944" s="348"/>
      <c r="L944" s="1126"/>
      <c r="M944" s="348"/>
      <c r="N944" s="1127"/>
      <c r="O944" s="348"/>
      <c r="P944" s="1125"/>
      <c r="Q944" s="348"/>
      <c r="R944" s="1128"/>
      <c r="S944" s="348"/>
      <c r="T944" s="1129"/>
      <c r="U944" s="1129"/>
      <c r="V944" s="1139"/>
      <c r="W944" s="17"/>
      <c r="X944" s="17"/>
      <c r="Y944" s="17"/>
    </row>
    <row r="945">
      <c r="A945" s="17"/>
      <c r="B945" s="1124"/>
      <c r="C945" s="348"/>
      <c r="D945" s="348"/>
      <c r="E945" s="348"/>
      <c r="F945" s="348"/>
      <c r="G945" s="348"/>
      <c r="H945" s="348"/>
      <c r="I945" s="1125"/>
      <c r="J945" s="348"/>
      <c r="K945" s="348"/>
      <c r="L945" s="1126"/>
      <c r="M945" s="348"/>
      <c r="N945" s="1127"/>
      <c r="O945" s="348"/>
      <c r="P945" s="1125"/>
      <c r="Q945" s="348"/>
      <c r="R945" s="1128"/>
      <c r="S945" s="348"/>
      <c r="T945" s="1129"/>
      <c r="U945" s="1129"/>
      <c r="V945" s="1139"/>
      <c r="W945" s="17"/>
      <c r="X945" s="17"/>
      <c r="Y945" s="17"/>
    </row>
    <row r="946">
      <c r="A946" s="17"/>
      <c r="B946" s="1124"/>
      <c r="C946" s="348"/>
      <c r="D946" s="348"/>
      <c r="E946" s="348"/>
      <c r="F946" s="348"/>
      <c r="G946" s="348"/>
      <c r="H946" s="348"/>
      <c r="I946" s="1125"/>
      <c r="J946" s="348"/>
      <c r="K946" s="348"/>
      <c r="L946" s="1126"/>
      <c r="M946" s="348"/>
      <c r="N946" s="1127"/>
      <c r="O946" s="348"/>
      <c r="P946" s="1125"/>
      <c r="Q946" s="348"/>
      <c r="R946" s="1128"/>
      <c r="S946" s="348"/>
      <c r="T946" s="1129"/>
      <c r="U946" s="1129"/>
      <c r="V946" s="1139"/>
      <c r="W946" s="17"/>
      <c r="X946" s="17"/>
      <c r="Y946" s="17"/>
    </row>
    <row r="947">
      <c r="A947" s="17"/>
      <c r="B947" s="1124"/>
      <c r="C947" s="348"/>
      <c r="D947" s="348"/>
      <c r="E947" s="348"/>
      <c r="F947" s="348"/>
      <c r="G947" s="348"/>
      <c r="H947" s="348"/>
      <c r="I947" s="1125"/>
      <c r="J947" s="348"/>
      <c r="K947" s="348"/>
      <c r="L947" s="1126"/>
      <c r="M947" s="348"/>
      <c r="N947" s="1127"/>
      <c r="O947" s="348"/>
      <c r="P947" s="1125"/>
      <c r="Q947" s="348"/>
      <c r="R947" s="1128"/>
      <c r="S947" s="348"/>
      <c r="T947" s="1129"/>
      <c r="U947" s="1129"/>
      <c r="V947" s="1139"/>
      <c r="W947" s="17"/>
      <c r="X947" s="17"/>
      <c r="Y947" s="17"/>
    </row>
    <row r="948">
      <c r="A948" s="17"/>
      <c r="B948" s="1124"/>
      <c r="C948" s="348"/>
      <c r="D948" s="348"/>
      <c r="E948" s="348"/>
      <c r="F948" s="348"/>
      <c r="G948" s="348"/>
      <c r="H948" s="348"/>
      <c r="I948" s="1125"/>
      <c r="J948" s="348"/>
      <c r="K948" s="348"/>
      <c r="L948" s="1126"/>
      <c r="M948" s="348"/>
      <c r="N948" s="1127"/>
      <c r="O948" s="348"/>
      <c r="P948" s="1125"/>
      <c r="Q948" s="348"/>
      <c r="R948" s="1128"/>
      <c r="S948" s="348"/>
      <c r="T948" s="1129"/>
      <c r="U948" s="1129"/>
      <c r="V948" s="1139"/>
      <c r="W948" s="17"/>
      <c r="X948" s="17"/>
      <c r="Y948" s="17"/>
    </row>
    <row r="949">
      <c r="A949" s="17"/>
      <c r="B949" s="1124"/>
      <c r="C949" s="348"/>
      <c r="D949" s="348"/>
      <c r="E949" s="348"/>
      <c r="F949" s="348"/>
      <c r="G949" s="348"/>
      <c r="H949" s="348"/>
      <c r="I949" s="1125"/>
      <c r="J949" s="348"/>
      <c r="K949" s="348"/>
      <c r="L949" s="1126"/>
      <c r="M949" s="348"/>
      <c r="N949" s="1127"/>
      <c r="O949" s="348"/>
      <c r="P949" s="1125"/>
      <c r="Q949" s="348"/>
      <c r="R949" s="1128"/>
      <c r="S949" s="348"/>
      <c r="T949" s="1129"/>
      <c r="U949" s="1129"/>
      <c r="V949" s="1139"/>
      <c r="W949" s="17"/>
      <c r="X949" s="17"/>
      <c r="Y949" s="17"/>
    </row>
    <row r="950">
      <c r="A950" s="17"/>
      <c r="B950" s="1124"/>
      <c r="C950" s="348"/>
      <c r="D950" s="348"/>
      <c r="E950" s="348"/>
      <c r="F950" s="348"/>
      <c r="G950" s="348"/>
      <c r="H950" s="348"/>
      <c r="I950" s="1125"/>
      <c r="J950" s="348"/>
      <c r="K950" s="348"/>
      <c r="L950" s="1126"/>
      <c r="M950" s="348"/>
      <c r="N950" s="1127"/>
      <c r="O950" s="348"/>
      <c r="P950" s="1125"/>
      <c r="Q950" s="348"/>
      <c r="R950" s="1128"/>
      <c r="S950" s="348"/>
      <c r="T950" s="1129"/>
      <c r="U950" s="1129"/>
      <c r="V950" s="1139"/>
      <c r="W950" s="17"/>
      <c r="X950" s="17"/>
      <c r="Y950" s="17"/>
    </row>
    <row r="951">
      <c r="A951" s="17"/>
      <c r="B951" s="1124"/>
      <c r="C951" s="348"/>
      <c r="D951" s="348"/>
      <c r="E951" s="348"/>
      <c r="F951" s="348"/>
      <c r="G951" s="348"/>
      <c r="H951" s="348"/>
      <c r="I951" s="1125"/>
      <c r="J951" s="348"/>
      <c r="K951" s="348"/>
      <c r="L951" s="1126"/>
      <c r="M951" s="348"/>
      <c r="N951" s="1127"/>
      <c r="O951" s="348"/>
      <c r="P951" s="1125"/>
      <c r="Q951" s="348"/>
      <c r="R951" s="1128"/>
      <c r="S951" s="348"/>
      <c r="T951" s="1129"/>
      <c r="U951" s="1129"/>
      <c r="V951" s="1139"/>
      <c r="W951" s="17"/>
      <c r="X951" s="17"/>
      <c r="Y951" s="17"/>
    </row>
    <row r="952">
      <c r="A952" s="17"/>
      <c r="B952" s="1124"/>
      <c r="C952" s="348"/>
      <c r="D952" s="348"/>
      <c r="E952" s="348"/>
      <c r="F952" s="348"/>
      <c r="G952" s="348"/>
      <c r="H952" s="348"/>
      <c r="I952" s="1125"/>
      <c r="J952" s="348"/>
      <c r="K952" s="348"/>
      <c r="L952" s="1126"/>
      <c r="M952" s="348"/>
      <c r="N952" s="1127"/>
      <c r="O952" s="348"/>
      <c r="P952" s="1125"/>
      <c r="Q952" s="348"/>
      <c r="R952" s="1128"/>
      <c r="S952" s="348"/>
      <c r="T952" s="1129"/>
      <c r="U952" s="1129"/>
      <c r="V952" s="1139"/>
      <c r="W952" s="17"/>
      <c r="X952" s="17"/>
      <c r="Y952" s="17"/>
    </row>
    <row r="953">
      <c r="A953" s="17"/>
      <c r="B953" s="1124"/>
      <c r="C953" s="348"/>
      <c r="D953" s="348"/>
      <c r="E953" s="348"/>
      <c r="F953" s="348"/>
      <c r="G953" s="348"/>
      <c r="H953" s="348"/>
      <c r="I953" s="1125"/>
      <c r="J953" s="348"/>
      <c r="K953" s="348"/>
      <c r="L953" s="1126"/>
      <c r="M953" s="348"/>
      <c r="N953" s="1127"/>
      <c r="O953" s="348"/>
      <c r="P953" s="1125"/>
      <c r="Q953" s="348"/>
      <c r="R953" s="1128"/>
      <c r="S953" s="348"/>
      <c r="T953" s="1129"/>
      <c r="U953" s="1129"/>
      <c r="V953" s="1139"/>
      <c r="W953" s="17"/>
      <c r="X953" s="17"/>
      <c r="Y953" s="17"/>
    </row>
    <row r="954">
      <c r="A954" s="17"/>
      <c r="B954" s="1124"/>
      <c r="C954" s="348"/>
      <c r="D954" s="348"/>
      <c r="E954" s="348"/>
      <c r="F954" s="348"/>
      <c r="G954" s="348"/>
      <c r="H954" s="348"/>
      <c r="I954" s="1125"/>
      <c r="J954" s="348"/>
      <c r="K954" s="348"/>
      <c r="L954" s="1126"/>
      <c r="M954" s="348"/>
      <c r="N954" s="1127"/>
      <c r="O954" s="348"/>
      <c r="P954" s="1125"/>
      <c r="Q954" s="348"/>
      <c r="R954" s="1128"/>
      <c r="S954" s="348"/>
      <c r="T954" s="1129"/>
      <c r="U954" s="1129"/>
      <c r="V954" s="1139"/>
      <c r="W954" s="17"/>
      <c r="X954" s="17"/>
      <c r="Y954" s="17"/>
    </row>
    <row r="955">
      <c r="A955" s="17"/>
      <c r="B955" s="1124"/>
      <c r="C955" s="348"/>
      <c r="D955" s="348"/>
      <c r="E955" s="348"/>
      <c r="F955" s="348"/>
      <c r="G955" s="348"/>
      <c r="H955" s="348"/>
      <c r="I955" s="1125"/>
      <c r="J955" s="348"/>
      <c r="K955" s="348"/>
      <c r="L955" s="1126"/>
      <c r="M955" s="348"/>
      <c r="N955" s="1127"/>
      <c r="O955" s="348"/>
      <c r="P955" s="1125"/>
      <c r="Q955" s="348"/>
      <c r="R955" s="1128"/>
      <c r="S955" s="348"/>
      <c r="T955" s="1129"/>
      <c r="U955" s="1129"/>
      <c r="V955" s="1139"/>
      <c r="W955" s="17"/>
      <c r="X955" s="17"/>
      <c r="Y955" s="17"/>
    </row>
    <row r="956">
      <c r="A956" s="17"/>
      <c r="B956" s="1124"/>
      <c r="C956" s="348"/>
      <c r="D956" s="348"/>
      <c r="E956" s="348"/>
      <c r="F956" s="348"/>
      <c r="G956" s="348"/>
      <c r="H956" s="348"/>
      <c r="I956" s="1125"/>
      <c r="J956" s="348"/>
      <c r="K956" s="348"/>
      <c r="L956" s="1126"/>
      <c r="M956" s="348"/>
      <c r="N956" s="1127"/>
      <c r="O956" s="348"/>
      <c r="P956" s="1125"/>
      <c r="Q956" s="348"/>
      <c r="R956" s="1128"/>
      <c r="S956" s="348"/>
      <c r="T956" s="1129"/>
      <c r="U956" s="1129"/>
      <c r="V956" s="1139"/>
      <c r="W956" s="17"/>
      <c r="X956" s="17"/>
      <c r="Y956" s="17"/>
    </row>
    <row r="957">
      <c r="A957" s="17"/>
      <c r="B957" s="1124"/>
      <c r="C957" s="348"/>
      <c r="D957" s="348"/>
      <c r="E957" s="348"/>
      <c r="F957" s="348"/>
      <c r="G957" s="348"/>
      <c r="H957" s="348"/>
      <c r="I957" s="1125"/>
      <c r="J957" s="348"/>
      <c r="K957" s="348"/>
      <c r="L957" s="1126"/>
      <c r="M957" s="348"/>
      <c r="N957" s="1127"/>
      <c r="O957" s="348"/>
      <c r="P957" s="1125"/>
      <c r="Q957" s="348"/>
      <c r="R957" s="1128"/>
      <c r="S957" s="348"/>
      <c r="T957" s="1129"/>
      <c r="U957" s="1129"/>
      <c r="V957" s="1139"/>
      <c r="W957" s="17"/>
      <c r="X957" s="17"/>
      <c r="Y957" s="17"/>
    </row>
    <row r="958">
      <c r="A958" s="17"/>
      <c r="B958" s="1124"/>
      <c r="C958" s="348"/>
      <c r="D958" s="348"/>
      <c r="E958" s="348"/>
      <c r="F958" s="348"/>
      <c r="G958" s="348"/>
      <c r="H958" s="348"/>
      <c r="I958" s="1125"/>
      <c r="J958" s="348"/>
      <c r="K958" s="348"/>
      <c r="L958" s="1126"/>
      <c r="M958" s="348"/>
      <c r="N958" s="1127"/>
      <c r="O958" s="348"/>
      <c r="P958" s="1125"/>
      <c r="Q958" s="348"/>
      <c r="R958" s="1128"/>
      <c r="S958" s="348"/>
      <c r="T958" s="1129"/>
      <c r="U958" s="1129"/>
      <c r="V958" s="1139"/>
      <c r="W958" s="17"/>
      <c r="X958" s="17"/>
      <c r="Y958" s="17"/>
    </row>
    <row r="959">
      <c r="A959" s="17"/>
      <c r="B959" s="1124"/>
      <c r="C959" s="348"/>
      <c r="D959" s="348"/>
      <c r="E959" s="348"/>
      <c r="F959" s="348"/>
      <c r="G959" s="348"/>
      <c r="H959" s="348"/>
      <c r="I959" s="1125"/>
      <c r="J959" s="348"/>
      <c r="K959" s="348"/>
      <c r="L959" s="1126"/>
      <c r="M959" s="348"/>
      <c r="N959" s="1127"/>
      <c r="O959" s="348"/>
      <c r="P959" s="1125"/>
      <c r="Q959" s="348"/>
      <c r="R959" s="1128"/>
      <c r="S959" s="348"/>
      <c r="T959" s="1129"/>
      <c r="U959" s="1129"/>
      <c r="V959" s="1139"/>
      <c r="W959" s="17"/>
      <c r="X959" s="17"/>
      <c r="Y959" s="17"/>
    </row>
    <row r="960">
      <c r="A960" s="17"/>
      <c r="B960" s="1124"/>
      <c r="C960" s="348"/>
      <c r="D960" s="348"/>
      <c r="E960" s="348"/>
      <c r="F960" s="348"/>
      <c r="G960" s="348"/>
      <c r="H960" s="348"/>
      <c r="I960" s="1125"/>
      <c r="J960" s="348"/>
      <c r="K960" s="348"/>
      <c r="L960" s="1126"/>
      <c r="M960" s="348"/>
      <c r="N960" s="1127"/>
      <c r="O960" s="348"/>
      <c r="P960" s="1125"/>
      <c r="Q960" s="348"/>
      <c r="R960" s="1128"/>
      <c r="S960" s="348"/>
      <c r="T960" s="1129"/>
      <c r="U960" s="1129"/>
      <c r="V960" s="1139"/>
      <c r="W960" s="17"/>
      <c r="X960" s="17"/>
      <c r="Y960" s="17"/>
    </row>
    <row r="961">
      <c r="A961" s="17"/>
      <c r="B961" s="1124"/>
      <c r="C961" s="348"/>
      <c r="D961" s="348"/>
      <c r="E961" s="348"/>
      <c r="F961" s="348"/>
      <c r="G961" s="348"/>
      <c r="H961" s="348"/>
      <c r="I961" s="1125"/>
      <c r="J961" s="348"/>
      <c r="K961" s="348"/>
      <c r="L961" s="1126"/>
      <c r="M961" s="348"/>
      <c r="N961" s="1127"/>
      <c r="O961" s="348"/>
      <c r="P961" s="1125"/>
      <c r="Q961" s="348"/>
      <c r="R961" s="1128"/>
      <c r="S961" s="348"/>
      <c r="T961" s="1129"/>
      <c r="U961" s="1129"/>
      <c r="V961" s="1139"/>
      <c r="W961" s="17"/>
      <c r="X961" s="17"/>
      <c r="Y961" s="17"/>
    </row>
    <row r="962">
      <c r="A962" s="17"/>
      <c r="B962" s="1124"/>
      <c r="C962" s="348"/>
      <c r="D962" s="348"/>
      <c r="E962" s="348"/>
      <c r="F962" s="348"/>
      <c r="G962" s="348"/>
      <c r="H962" s="348"/>
      <c r="I962" s="1125"/>
      <c r="J962" s="348"/>
      <c r="K962" s="348"/>
      <c r="L962" s="1126"/>
      <c r="M962" s="348"/>
      <c r="N962" s="1127"/>
      <c r="O962" s="348"/>
      <c r="P962" s="1125"/>
      <c r="Q962" s="348"/>
      <c r="R962" s="1128"/>
      <c r="S962" s="348"/>
      <c r="T962" s="1129"/>
      <c r="U962" s="1129"/>
      <c r="V962" s="1139"/>
      <c r="W962" s="17"/>
      <c r="X962" s="17"/>
      <c r="Y962" s="17"/>
    </row>
    <row r="963">
      <c r="A963" s="17"/>
      <c r="B963" s="1124"/>
      <c r="C963" s="348"/>
      <c r="D963" s="348"/>
      <c r="E963" s="348"/>
      <c r="F963" s="348"/>
      <c r="G963" s="348"/>
      <c r="H963" s="348"/>
      <c r="I963" s="1125"/>
      <c r="J963" s="348"/>
      <c r="K963" s="348"/>
      <c r="L963" s="1126"/>
      <c r="M963" s="348"/>
      <c r="N963" s="1127"/>
      <c r="O963" s="348"/>
      <c r="P963" s="1125"/>
      <c r="Q963" s="348"/>
      <c r="R963" s="1128"/>
      <c r="S963" s="348"/>
      <c r="T963" s="1129"/>
      <c r="U963" s="1129"/>
      <c r="V963" s="1139"/>
      <c r="W963" s="17"/>
      <c r="X963" s="17"/>
      <c r="Y963" s="17"/>
    </row>
    <row r="964">
      <c r="A964" s="17"/>
      <c r="B964" s="1124"/>
      <c r="C964" s="348"/>
      <c r="D964" s="348"/>
      <c r="E964" s="348"/>
      <c r="F964" s="348"/>
      <c r="G964" s="348"/>
      <c r="H964" s="348"/>
      <c r="I964" s="1125"/>
      <c r="J964" s="348"/>
      <c r="K964" s="348"/>
      <c r="L964" s="1126"/>
      <c r="M964" s="348"/>
      <c r="N964" s="1127"/>
      <c r="O964" s="348"/>
      <c r="P964" s="1125"/>
      <c r="Q964" s="348"/>
      <c r="R964" s="1128"/>
      <c r="S964" s="348"/>
      <c r="T964" s="1129"/>
      <c r="U964" s="1129"/>
      <c r="V964" s="1139"/>
      <c r="W964" s="17"/>
      <c r="X964" s="17"/>
      <c r="Y964" s="17"/>
    </row>
    <row r="965">
      <c r="A965" s="17"/>
      <c r="B965" s="1124"/>
      <c r="C965" s="348"/>
      <c r="D965" s="348"/>
      <c r="E965" s="348"/>
      <c r="F965" s="348"/>
      <c r="G965" s="348"/>
      <c r="H965" s="348"/>
      <c r="I965" s="1125"/>
      <c r="J965" s="348"/>
      <c r="K965" s="348"/>
      <c r="L965" s="1126"/>
      <c r="M965" s="348"/>
      <c r="N965" s="1127"/>
      <c r="O965" s="348"/>
      <c r="P965" s="1125"/>
      <c r="Q965" s="348"/>
      <c r="R965" s="1128"/>
      <c r="S965" s="348"/>
      <c r="T965" s="1129"/>
      <c r="U965" s="1129"/>
      <c r="V965" s="1139"/>
      <c r="W965" s="17"/>
      <c r="X965" s="17"/>
      <c r="Y965" s="17"/>
    </row>
    <row r="966">
      <c r="A966" s="17"/>
      <c r="B966" s="1124"/>
      <c r="C966" s="348"/>
      <c r="D966" s="348"/>
      <c r="E966" s="348"/>
      <c r="F966" s="348"/>
      <c r="G966" s="348"/>
      <c r="H966" s="348"/>
      <c r="I966" s="1125"/>
      <c r="J966" s="348"/>
      <c r="K966" s="348"/>
      <c r="L966" s="1126"/>
      <c r="M966" s="348"/>
      <c r="N966" s="1127"/>
      <c r="O966" s="348"/>
      <c r="P966" s="1125"/>
      <c r="Q966" s="348"/>
      <c r="R966" s="1128"/>
      <c r="S966" s="348"/>
      <c r="T966" s="1129"/>
      <c r="U966" s="1129"/>
      <c r="V966" s="1139"/>
      <c r="W966" s="17"/>
      <c r="X966" s="17"/>
      <c r="Y966" s="17"/>
    </row>
    <row r="967">
      <c r="A967" s="17"/>
      <c r="B967" s="1124"/>
      <c r="C967" s="348"/>
      <c r="D967" s="348"/>
      <c r="E967" s="348"/>
      <c r="F967" s="348"/>
      <c r="G967" s="348"/>
      <c r="H967" s="348"/>
      <c r="I967" s="1125"/>
      <c r="J967" s="348"/>
      <c r="K967" s="348"/>
      <c r="L967" s="1126"/>
      <c r="M967" s="348"/>
      <c r="N967" s="1127"/>
      <c r="O967" s="348"/>
      <c r="P967" s="1125"/>
      <c r="Q967" s="348"/>
      <c r="R967" s="1128"/>
      <c r="S967" s="348"/>
      <c r="T967" s="1129"/>
      <c r="U967" s="1129"/>
      <c r="V967" s="1139"/>
      <c r="W967" s="17"/>
      <c r="X967" s="17"/>
      <c r="Y967" s="17"/>
    </row>
    <row r="968">
      <c r="A968" s="17"/>
      <c r="B968" s="1124"/>
      <c r="C968" s="348"/>
      <c r="D968" s="348"/>
      <c r="E968" s="348"/>
      <c r="F968" s="348"/>
      <c r="G968" s="348"/>
      <c r="H968" s="348"/>
      <c r="I968" s="1125"/>
      <c r="J968" s="348"/>
      <c r="K968" s="348"/>
      <c r="L968" s="1126"/>
      <c r="M968" s="348"/>
      <c r="N968" s="1127"/>
      <c r="O968" s="348"/>
      <c r="P968" s="1125"/>
      <c r="Q968" s="348"/>
      <c r="R968" s="1128"/>
      <c r="S968" s="348"/>
      <c r="T968" s="1129"/>
      <c r="U968" s="1129"/>
      <c r="V968" s="1139"/>
      <c r="W968" s="17"/>
      <c r="X968" s="17"/>
      <c r="Y968" s="17"/>
    </row>
    <row r="969">
      <c r="A969" s="17"/>
      <c r="B969" s="1124"/>
      <c r="C969" s="348"/>
      <c r="D969" s="348"/>
      <c r="E969" s="348"/>
      <c r="F969" s="348"/>
      <c r="G969" s="348"/>
      <c r="H969" s="348"/>
      <c r="I969" s="1125"/>
      <c r="J969" s="348"/>
      <c r="K969" s="348"/>
      <c r="L969" s="1126"/>
      <c r="M969" s="348"/>
      <c r="N969" s="1127"/>
      <c r="O969" s="348"/>
      <c r="P969" s="1125"/>
      <c r="Q969" s="348"/>
      <c r="R969" s="1128"/>
      <c r="S969" s="348"/>
      <c r="T969" s="1129"/>
      <c r="U969" s="1129"/>
      <c r="V969" s="1139"/>
      <c r="W969" s="17"/>
      <c r="X969" s="17"/>
      <c r="Y969" s="17"/>
    </row>
    <row r="970">
      <c r="A970" s="17"/>
      <c r="B970" s="1124"/>
      <c r="C970" s="348"/>
      <c r="D970" s="348"/>
      <c r="E970" s="348"/>
      <c r="F970" s="348"/>
      <c r="G970" s="348"/>
      <c r="H970" s="348"/>
      <c r="I970" s="1125"/>
      <c r="J970" s="348"/>
      <c r="K970" s="348"/>
      <c r="L970" s="1126"/>
      <c r="M970" s="348"/>
      <c r="N970" s="1127"/>
      <c r="O970" s="348"/>
      <c r="P970" s="1125"/>
      <c r="Q970" s="348"/>
      <c r="R970" s="1128"/>
      <c r="S970" s="348"/>
      <c r="T970" s="1129"/>
      <c r="U970" s="1129"/>
      <c r="V970" s="1139"/>
      <c r="W970" s="17"/>
      <c r="X970" s="17"/>
      <c r="Y970" s="17"/>
    </row>
    <row r="971">
      <c r="A971" s="17"/>
      <c r="B971" s="1124"/>
      <c r="C971" s="348"/>
      <c r="D971" s="348"/>
      <c r="E971" s="348"/>
      <c r="F971" s="348"/>
      <c r="G971" s="348"/>
      <c r="H971" s="348"/>
      <c r="I971" s="1125"/>
      <c r="J971" s="348"/>
      <c r="K971" s="348"/>
      <c r="L971" s="1126"/>
      <c r="M971" s="348"/>
      <c r="N971" s="1127"/>
      <c r="O971" s="348"/>
      <c r="P971" s="1125"/>
      <c r="Q971" s="348"/>
      <c r="R971" s="1128"/>
      <c r="S971" s="348"/>
      <c r="T971" s="1129"/>
      <c r="U971" s="1129"/>
      <c r="V971" s="1139"/>
      <c r="W971" s="17"/>
      <c r="X971" s="17"/>
      <c r="Y971" s="17"/>
    </row>
    <row r="972">
      <c r="A972" s="17"/>
      <c r="B972" s="1124"/>
      <c r="C972" s="348"/>
      <c r="D972" s="348"/>
      <c r="E972" s="348"/>
      <c r="F972" s="348"/>
      <c r="G972" s="348"/>
      <c r="H972" s="348"/>
      <c r="I972" s="1125"/>
      <c r="J972" s="348"/>
      <c r="K972" s="348"/>
      <c r="L972" s="1126"/>
      <c r="M972" s="348"/>
      <c r="N972" s="1127"/>
      <c r="O972" s="348"/>
      <c r="P972" s="1125"/>
      <c r="Q972" s="348"/>
      <c r="R972" s="1128"/>
      <c r="S972" s="348"/>
      <c r="T972" s="1129"/>
      <c r="U972" s="1129"/>
      <c r="V972" s="1139"/>
      <c r="W972" s="17"/>
      <c r="X972" s="17"/>
      <c r="Y972" s="17"/>
    </row>
    <row r="973">
      <c r="A973" s="17"/>
      <c r="B973" s="1124"/>
      <c r="C973" s="348"/>
      <c r="D973" s="348"/>
      <c r="E973" s="348"/>
      <c r="F973" s="348"/>
      <c r="G973" s="348"/>
      <c r="H973" s="348"/>
      <c r="I973" s="1125"/>
      <c r="J973" s="348"/>
      <c r="K973" s="348"/>
      <c r="L973" s="1126"/>
      <c r="M973" s="348"/>
      <c r="N973" s="1127"/>
      <c r="O973" s="348"/>
      <c r="P973" s="1125"/>
      <c r="Q973" s="348"/>
      <c r="R973" s="1128"/>
      <c r="S973" s="348"/>
      <c r="T973" s="1129"/>
      <c r="U973" s="1129"/>
      <c r="V973" s="1139"/>
      <c r="W973" s="17"/>
      <c r="X973" s="17"/>
      <c r="Y973" s="17"/>
    </row>
    <row r="974">
      <c r="A974" s="17"/>
      <c r="B974" s="1124"/>
      <c r="C974" s="348"/>
      <c r="D974" s="348"/>
      <c r="E974" s="348"/>
      <c r="F974" s="348"/>
      <c r="G974" s="348"/>
      <c r="H974" s="348"/>
      <c r="I974" s="1125"/>
      <c r="J974" s="348"/>
      <c r="K974" s="348"/>
      <c r="L974" s="1126"/>
      <c r="M974" s="348"/>
      <c r="N974" s="1127"/>
      <c r="O974" s="348"/>
      <c r="P974" s="1125"/>
      <c r="Q974" s="348"/>
      <c r="R974" s="1128"/>
      <c r="S974" s="348"/>
      <c r="T974" s="1129"/>
      <c r="U974" s="1129"/>
      <c r="V974" s="1139"/>
      <c r="W974" s="17"/>
      <c r="X974" s="17"/>
      <c r="Y974" s="17"/>
    </row>
    <row r="975">
      <c r="A975" s="17"/>
      <c r="B975" s="1124"/>
      <c r="C975" s="348"/>
      <c r="D975" s="348"/>
      <c r="E975" s="348"/>
      <c r="F975" s="348"/>
      <c r="G975" s="348"/>
      <c r="H975" s="348"/>
      <c r="I975" s="1125"/>
      <c r="J975" s="348"/>
      <c r="K975" s="348"/>
      <c r="L975" s="1126"/>
      <c r="M975" s="348"/>
      <c r="N975" s="1127"/>
      <c r="O975" s="348"/>
      <c r="P975" s="1125"/>
      <c r="Q975" s="348"/>
      <c r="R975" s="1128"/>
      <c r="S975" s="348"/>
      <c r="T975" s="1129"/>
      <c r="U975" s="1129"/>
      <c r="V975" s="1139"/>
      <c r="W975" s="17"/>
      <c r="X975" s="17"/>
      <c r="Y975" s="17"/>
    </row>
    <row r="976">
      <c r="A976" s="17"/>
      <c r="B976" s="1124"/>
      <c r="C976" s="348"/>
      <c r="D976" s="348"/>
      <c r="E976" s="348"/>
      <c r="F976" s="348"/>
      <c r="G976" s="348"/>
      <c r="H976" s="348"/>
      <c r="I976" s="1125"/>
      <c r="J976" s="348"/>
      <c r="K976" s="348"/>
      <c r="L976" s="1126"/>
      <c r="M976" s="348"/>
      <c r="N976" s="1127"/>
      <c r="O976" s="348"/>
      <c r="P976" s="1125"/>
      <c r="Q976" s="348"/>
      <c r="R976" s="1128"/>
      <c r="S976" s="348"/>
      <c r="T976" s="1129"/>
      <c r="U976" s="1129"/>
      <c r="V976" s="1139"/>
      <c r="W976" s="17"/>
      <c r="X976" s="17"/>
      <c r="Y976" s="17"/>
    </row>
    <row r="977">
      <c r="A977" s="17"/>
      <c r="B977" s="1124"/>
      <c r="C977" s="348"/>
      <c r="D977" s="348"/>
      <c r="E977" s="348"/>
      <c r="F977" s="348"/>
      <c r="G977" s="348"/>
      <c r="H977" s="348"/>
      <c r="I977" s="1125"/>
      <c r="J977" s="348"/>
      <c r="K977" s="348"/>
      <c r="L977" s="1126"/>
      <c r="M977" s="348"/>
      <c r="N977" s="1127"/>
      <c r="O977" s="348"/>
      <c r="P977" s="1125"/>
      <c r="Q977" s="348"/>
      <c r="R977" s="1128"/>
      <c r="S977" s="348"/>
      <c r="T977" s="1129"/>
      <c r="U977" s="1129"/>
      <c r="V977" s="1139"/>
      <c r="W977" s="17"/>
      <c r="X977" s="17"/>
      <c r="Y977" s="17"/>
    </row>
    <row r="978">
      <c r="A978" s="17"/>
      <c r="B978" s="1124"/>
      <c r="C978" s="348"/>
      <c r="D978" s="348"/>
      <c r="E978" s="348"/>
      <c r="F978" s="348"/>
      <c r="G978" s="348"/>
      <c r="H978" s="348"/>
      <c r="I978" s="1125"/>
      <c r="J978" s="348"/>
      <c r="K978" s="348"/>
      <c r="L978" s="1126"/>
      <c r="M978" s="348"/>
      <c r="N978" s="1127"/>
      <c r="O978" s="348"/>
      <c r="P978" s="1125"/>
      <c r="Q978" s="348"/>
      <c r="R978" s="1128"/>
      <c r="S978" s="348"/>
      <c r="T978" s="1129"/>
      <c r="U978" s="1129"/>
      <c r="V978" s="1139"/>
      <c r="W978" s="17"/>
      <c r="X978" s="17"/>
      <c r="Y978" s="17"/>
    </row>
    <row r="979">
      <c r="A979" s="17"/>
      <c r="B979" s="1124"/>
      <c r="C979" s="348"/>
      <c r="D979" s="348"/>
      <c r="E979" s="348"/>
      <c r="F979" s="348"/>
      <c r="G979" s="348"/>
      <c r="H979" s="348"/>
      <c r="I979" s="1125"/>
      <c r="J979" s="348"/>
      <c r="K979" s="348"/>
      <c r="L979" s="1126"/>
      <c r="M979" s="348"/>
      <c r="N979" s="1127"/>
      <c r="O979" s="348"/>
      <c r="P979" s="1125"/>
      <c r="Q979" s="348"/>
      <c r="R979" s="1128"/>
      <c r="S979" s="348"/>
      <c r="T979" s="1129"/>
      <c r="U979" s="1129"/>
      <c r="V979" s="1139"/>
      <c r="W979" s="17"/>
      <c r="X979" s="17"/>
      <c r="Y979" s="17"/>
    </row>
    <row r="980">
      <c r="A980" s="17"/>
      <c r="B980" s="1124"/>
      <c r="C980" s="348"/>
      <c r="D980" s="348"/>
      <c r="E980" s="348"/>
      <c r="F980" s="348"/>
      <c r="G980" s="348"/>
      <c r="H980" s="348"/>
      <c r="I980" s="1125"/>
      <c r="J980" s="348"/>
      <c r="K980" s="348"/>
      <c r="L980" s="1126"/>
      <c r="M980" s="348"/>
      <c r="N980" s="1127"/>
      <c r="O980" s="348"/>
      <c r="P980" s="1125"/>
      <c r="Q980" s="348"/>
      <c r="R980" s="1128"/>
      <c r="S980" s="348"/>
      <c r="T980" s="1129"/>
      <c r="U980" s="1129"/>
      <c r="V980" s="1139"/>
      <c r="W980" s="17"/>
      <c r="X980" s="17"/>
      <c r="Y980" s="17"/>
    </row>
    <row r="981">
      <c r="A981" s="17"/>
      <c r="B981" s="1124"/>
      <c r="C981" s="348"/>
      <c r="D981" s="348"/>
      <c r="E981" s="348"/>
      <c r="F981" s="348"/>
      <c r="G981" s="348"/>
      <c r="H981" s="348"/>
      <c r="I981" s="1125"/>
      <c r="J981" s="348"/>
      <c r="K981" s="348"/>
      <c r="L981" s="1126"/>
      <c r="M981" s="348"/>
      <c r="N981" s="1127"/>
      <c r="O981" s="348"/>
      <c r="P981" s="1125"/>
      <c r="Q981" s="348"/>
      <c r="R981" s="1128"/>
      <c r="S981" s="348"/>
      <c r="T981" s="1129"/>
      <c r="U981" s="1129"/>
      <c r="V981" s="1139"/>
      <c r="W981" s="17"/>
      <c r="X981" s="17"/>
      <c r="Y981" s="17"/>
    </row>
    <row r="982">
      <c r="A982" s="17"/>
      <c r="B982" s="1124"/>
      <c r="C982" s="348"/>
      <c r="D982" s="348"/>
      <c r="E982" s="348"/>
      <c r="F982" s="348"/>
      <c r="G982" s="348"/>
      <c r="H982" s="348"/>
      <c r="I982" s="1125"/>
      <c r="J982" s="348"/>
      <c r="K982" s="348"/>
      <c r="L982" s="1126"/>
      <c r="M982" s="348"/>
      <c r="N982" s="1127"/>
      <c r="O982" s="348"/>
      <c r="P982" s="1125"/>
      <c r="Q982" s="348"/>
      <c r="R982" s="1128"/>
      <c r="S982" s="348"/>
      <c r="T982" s="1129"/>
      <c r="U982" s="1129"/>
      <c r="V982" s="1139"/>
      <c r="W982" s="17"/>
      <c r="X982" s="17"/>
      <c r="Y982" s="17"/>
    </row>
    <row r="983">
      <c r="A983" s="17"/>
      <c r="B983" s="1124"/>
      <c r="C983" s="348"/>
      <c r="D983" s="348"/>
      <c r="E983" s="348"/>
      <c r="F983" s="348"/>
      <c r="G983" s="348"/>
      <c r="H983" s="348"/>
      <c r="I983" s="1125"/>
      <c r="J983" s="348"/>
      <c r="K983" s="348"/>
      <c r="L983" s="1126"/>
      <c r="M983" s="348"/>
      <c r="N983" s="1127"/>
      <c r="O983" s="348"/>
      <c r="P983" s="1125"/>
      <c r="Q983" s="348"/>
      <c r="R983" s="1128"/>
      <c r="S983" s="348"/>
      <c r="T983" s="1129"/>
      <c r="U983" s="1129"/>
      <c r="V983" s="1139"/>
      <c r="W983" s="17"/>
      <c r="X983" s="17"/>
      <c r="Y983" s="17"/>
    </row>
    <row r="984">
      <c r="A984" s="17"/>
      <c r="B984" s="1124"/>
      <c r="C984" s="348"/>
      <c r="D984" s="348"/>
      <c r="E984" s="348"/>
      <c r="F984" s="348"/>
      <c r="G984" s="348"/>
      <c r="H984" s="348"/>
      <c r="I984" s="1125"/>
      <c r="J984" s="348"/>
      <c r="K984" s="348"/>
      <c r="L984" s="1126"/>
      <c r="M984" s="348"/>
      <c r="N984" s="1127"/>
      <c r="O984" s="348"/>
      <c r="P984" s="1125"/>
      <c r="Q984" s="348"/>
      <c r="R984" s="1128"/>
      <c r="S984" s="348"/>
      <c r="T984" s="1129"/>
      <c r="U984" s="1129"/>
      <c r="V984" s="1139"/>
      <c r="W984" s="17"/>
      <c r="X984" s="17"/>
      <c r="Y984" s="17"/>
    </row>
    <row r="985">
      <c r="A985" s="17"/>
      <c r="B985" s="1124"/>
      <c r="C985" s="348"/>
      <c r="D985" s="348"/>
      <c r="E985" s="348"/>
      <c r="F985" s="348"/>
      <c r="G985" s="348"/>
      <c r="H985" s="348"/>
      <c r="I985" s="1125"/>
      <c r="J985" s="348"/>
      <c r="K985" s="348"/>
      <c r="L985" s="1126"/>
      <c r="M985" s="348"/>
      <c r="N985" s="1127"/>
      <c r="O985" s="348"/>
      <c r="P985" s="1125"/>
      <c r="Q985" s="348"/>
      <c r="R985" s="1128"/>
      <c r="S985" s="348"/>
      <c r="T985" s="1129"/>
      <c r="U985" s="1129"/>
      <c r="V985" s="1139"/>
      <c r="W985" s="17"/>
      <c r="X985" s="17"/>
      <c r="Y985" s="17"/>
    </row>
    <row r="986">
      <c r="A986" s="17"/>
      <c r="B986" s="1124"/>
      <c r="C986" s="348"/>
      <c r="D986" s="348"/>
      <c r="E986" s="348"/>
      <c r="F986" s="348"/>
      <c r="G986" s="348"/>
      <c r="H986" s="348"/>
      <c r="I986" s="1125"/>
      <c r="J986" s="348"/>
      <c r="K986" s="348"/>
      <c r="L986" s="1126"/>
      <c r="M986" s="348"/>
      <c r="N986" s="1127"/>
      <c r="O986" s="348"/>
      <c r="P986" s="1125"/>
      <c r="Q986" s="348"/>
      <c r="R986" s="1128"/>
      <c r="S986" s="348"/>
      <c r="T986" s="1129"/>
      <c r="U986" s="1129"/>
      <c r="V986" s="1139"/>
      <c r="W986" s="17"/>
      <c r="X986" s="17"/>
      <c r="Y986" s="17"/>
    </row>
    <row r="987">
      <c r="A987" s="17"/>
      <c r="B987" s="1124"/>
      <c r="C987" s="348"/>
      <c r="D987" s="348"/>
      <c r="E987" s="348"/>
      <c r="F987" s="348"/>
      <c r="G987" s="348"/>
      <c r="H987" s="348"/>
      <c r="I987" s="1125"/>
      <c r="J987" s="348"/>
      <c r="K987" s="348"/>
      <c r="L987" s="1126"/>
      <c r="M987" s="348"/>
      <c r="N987" s="1127"/>
      <c r="O987" s="348"/>
      <c r="P987" s="1125"/>
      <c r="Q987" s="348"/>
      <c r="R987" s="1128"/>
      <c r="S987" s="348"/>
      <c r="T987" s="1129"/>
      <c r="U987" s="1129"/>
      <c r="V987" s="1139"/>
      <c r="W987" s="17"/>
      <c r="X987" s="17"/>
      <c r="Y987" s="17"/>
    </row>
    <row r="988">
      <c r="A988" s="17"/>
      <c r="B988" s="1124"/>
      <c r="C988" s="348"/>
      <c r="D988" s="348"/>
      <c r="E988" s="348"/>
      <c r="F988" s="348"/>
      <c r="G988" s="348"/>
      <c r="H988" s="348"/>
      <c r="I988" s="1125"/>
      <c r="J988" s="348"/>
      <c r="K988" s="348"/>
      <c r="L988" s="1126"/>
      <c r="M988" s="348"/>
      <c r="N988" s="1127"/>
      <c r="O988" s="348"/>
      <c r="P988" s="1125"/>
      <c r="Q988" s="348"/>
      <c r="R988" s="1128"/>
      <c r="S988" s="348"/>
      <c r="T988" s="1129"/>
      <c r="U988" s="1129"/>
      <c r="V988" s="1139"/>
      <c r="W988" s="17"/>
      <c r="X988" s="17"/>
      <c r="Y988" s="17"/>
    </row>
    <row r="989">
      <c r="A989" s="17"/>
      <c r="B989" s="1124"/>
      <c r="C989" s="348"/>
      <c r="D989" s="348"/>
      <c r="E989" s="348"/>
      <c r="F989" s="348"/>
      <c r="G989" s="348"/>
      <c r="H989" s="348"/>
      <c r="I989" s="1125"/>
      <c r="J989" s="348"/>
      <c r="K989" s="348"/>
      <c r="L989" s="1126"/>
      <c r="M989" s="348"/>
      <c r="N989" s="1127"/>
      <c r="O989" s="348"/>
      <c r="P989" s="1125"/>
      <c r="Q989" s="348"/>
      <c r="R989" s="1128"/>
      <c r="S989" s="348"/>
      <c r="T989" s="1129"/>
      <c r="U989" s="1129"/>
      <c r="V989" s="1139"/>
      <c r="W989" s="17"/>
      <c r="X989" s="17"/>
      <c r="Y989" s="17"/>
    </row>
    <row r="990">
      <c r="A990" s="17"/>
      <c r="B990" s="1124"/>
      <c r="C990" s="348"/>
      <c r="D990" s="348"/>
      <c r="E990" s="348"/>
      <c r="F990" s="348"/>
      <c r="G990" s="348"/>
      <c r="H990" s="348"/>
      <c r="I990" s="1125"/>
      <c r="J990" s="348"/>
      <c r="K990" s="348"/>
      <c r="L990" s="1126"/>
      <c r="M990" s="348"/>
      <c r="N990" s="1127"/>
      <c r="O990" s="348"/>
      <c r="P990" s="1125"/>
      <c r="Q990" s="348"/>
      <c r="R990" s="1128"/>
      <c r="S990" s="348"/>
      <c r="T990" s="1129"/>
      <c r="U990" s="1129"/>
      <c r="V990" s="1139"/>
      <c r="W990" s="17"/>
      <c r="X990" s="17"/>
      <c r="Y990" s="17"/>
    </row>
    <row r="991">
      <c r="A991" s="17"/>
      <c r="B991" s="1124"/>
      <c r="C991" s="348"/>
      <c r="D991" s="348"/>
      <c r="E991" s="348"/>
      <c r="F991" s="348"/>
      <c r="G991" s="348"/>
      <c r="H991" s="348"/>
      <c r="I991" s="1125"/>
      <c r="J991" s="348"/>
      <c r="K991" s="348"/>
      <c r="L991" s="1126"/>
      <c r="M991" s="348"/>
      <c r="N991" s="1127"/>
      <c r="O991" s="348"/>
      <c r="P991" s="1125"/>
      <c r="Q991" s="348"/>
      <c r="R991" s="1128"/>
      <c r="S991" s="348"/>
      <c r="T991" s="1129"/>
      <c r="U991" s="1129"/>
      <c r="V991" s="1139"/>
      <c r="W991" s="17"/>
      <c r="X991" s="17"/>
      <c r="Y991" s="17"/>
    </row>
    <row r="992">
      <c r="A992" s="17"/>
      <c r="B992" s="1124"/>
      <c r="C992" s="348"/>
      <c r="D992" s="348"/>
      <c r="E992" s="348"/>
      <c r="F992" s="348"/>
      <c r="G992" s="348"/>
      <c r="H992" s="348"/>
      <c r="I992" s="1125"/>
      <c r="J992" s="348"/>
      <c r="K992" s="348"/>
      <c r="L992" s="1126"/>
      <c r="M992" s="348"/>
      <c r="N992" s="1127"/>
      <c r="O992" s="348"/>
      <c r="P992" s="1125"/>
      <c r="Q992" s="348"/>
      <c r="R992" s="1128"/>
      <c r="S992" s="348"/>
      <c r="T992" s="1129"/>
      <c r="U992" s="1129"/>
      <c r="V992" s="1157"/>
      <c r="W992" s="17"/>
      <c r="X992" s="17"/>
      <c r="Y992" s="17"/>
    </row>
    <row r="993">
      <c r="A993" s="17"/>
      <c r="B993" s="1124"/>
      <c r="C993" s="348"/>
      <c r="D993" s="348"/>
      <c r="E993" s="348"/>
      <c r="F993" s="348"/>
      <c r="G993" s="348"/>
      <c r="H993" s="348"/>
      <c r="I993" s="1125"/>
      <c r="J993" s="348"/>
      <c r="K993" s="348"/>
      <c r="L993" s="1126"/>
      <c r="M993" s="348"/>
      <c r="N993" s="1127"/>
      <c r="O993" s="348"/>
      <c r="P993" s="1125"/>
      <c r="Q993" s="348"/>
      <c r="R993" s="1128"/>
      <c r="S993" s="348"/>
      <c r="T993" s="1129"/>
      <c r="U993" s="1129"/>
      <c r="V993" s="1157"/>
      <c r="W993" s="17"/>
      <c r="X993" s="17"/>
      <c r="Y993" s="17"/>
    </row>
    <row r="994">
      <c r="A994" s="17"/>
      <c r="B994" s="1124"/>
      <c r="C994" s="348"/>
      <c r="D994" s="348"/>
      <c r="E994" s="348"/>
      <c r="F994" s="348"/>
      <c r="G994" s="348"/>
      <c r="H994" s="348"/>
      <c r="I994" s="1125"/>
      <c r="J994" s="348"/>
      <c r="K994" s="348"/>
      <c r="L994" s="1126"/>
      <c r="M994" s="348"/>
      <c r="N994" s="1127"/>
      <c r="O994" s="348"/>
      <c r="P994" s="1125"/>
      <c r="Q994" s="348"/>
      <c r="R994" s="1128"/>
      <c r="S994" s="348"/>
      <c r="T994" s="1129"/>
      <c r="U994" s="1129"/>
      <c r="V994" s="1157"/>
      <c r="W994" s="17"/>
      <c r="X994" s="17"/>
      <c r="Y994" s="17"/>
    </row>
    <row r="995">
      <c r="A995" s="17"/>
      <c r="B995" s="1124"/>
      <c r="C995" s="348"/>
      <c r="D995" s="348"/>
      <c r="E995" s="348"/>
      <c r="F995" s="348"/>
      <c r="G995" s="348"/>
      <c r="H995" s="348"/>
      <c r="I995" s="1125"/>
      <c r="J995" s="348"/>
      <c r="K995" s="348"/>
      <c r="L995" s="1126"/>
      <c r="M995" s="348"/>
      <c r="N995" s="1127"/>
      <c r="O995" s="348"/>
      <c r="P995" s="1125"/>
      <c r="Q995" s="348"/>
      <c r="R995" s="1128"/>
      <c r="S995" s="348"/>
      <c r="T995" s="1129"/>
      <c r="U995" s="1129"/>
      <c r="V995" s="1157"/>
      <c r="W995" s="17"/>
      <c r="X995" s="17"/>
      <c r="Y995" s="17"/>
    </row>
    <row r="996">
      <c r="A996" s="17"/>
      <c r="B996" s="1124"/>
      <c r="C996" s="348"/>
      <c r="D996" s="348"/>
      <c r="E996" s="348"/>
      <c r="F996" s="348"/>
      <c r="G996" s="348"/>
      <c r="H996" s="348"/>
      <c r="I996" s="1125"/>
      <c r="J996" s="348"/>
      <c r="K996" s="348"/>
      <c r="L996" s="1126"/>
      <c r="M996" s="348"/>
      <c r="N996" s="1127"/>
      <c r="O996" s="348"/>
      <c r="P996" s="1125"/>
      <c r="Q996" s="348"/>
      <c r="R996" s="1128"/>
      <c r="S996" s="348"/>
      <c r="T996" s="1129"/>
      <c r="U996" s="1129"/>
      <c r="V996" s="1157"/>
      <c r="W996" s="17"/>
      <c r="X996" s="17"/>
      <c r="Y996" s="17"/>
    </row>
    <row r="997">
      <c r="A997" s="17"/>
      <c r="B997" s="1124"/>
      <c r="C997" s="348"/>
      <c r="D997" s="348"/>
      <c r="E997" s="348"/>
      <c r="F997" s="348"/>
      <c r="G997" s="348"/>
      <c r="H997" s="348"/>
      <c r="I997" s="1125"/>
      <c r="J997" s="348"/>
      <c r="K997" s="348"/>
      <c r="L997" s="1126"/>
      <c r="M997" s="348"/>
      <c r="N997" s="1127"/>
      <c r="O997" s="348"/>
      <c r="P997" s="1125"/>
      <c r="Q997" s="348"/>
      <c r="R997" s="1128"/>
      <c r="S997" s="348"/>
      <c r="T997" s="1129"/>
      <c r="U997" s="1129"/>
      <c r="V997" s="1157"/>
      <c r="W997" s="17"/>
      <c r="X997" s="17"/>
      <c r="Y997" s="17"/>
    </row>
    <row r="998">
      <c r="A998" s="17"/>
      <c r="B998" s="1124"/>
      <c r="C998" s="348"/>
      <c r="D998" s="348"/>
      <c r="E998" s="348"/>
      <c r="F998" s="348"/>
      <c r="G998" s="348"/>
      <c r="H998" s="348"/>
      <c r="I998" s="1125"/>
      <c r="J998" s="348"/>
      <c r="K998" s="348"/>
      <c r="L998" s="1126"/>
      <c r="M998" s="348"/>
      <c r="N998" s="1127"/>
      <c r="O998" s="348"/>
      <c r="P998" s="1125"/>
      <c r="Q998" s="348"/>
      <c r="R998" s="1128"/>
      <c r="S998" s="348"/>
      <c r="T998" s="1129"/>
      <c r="U998" s="1129"/>
      <c r="V998" s="1157"/>
      <c r="W998" s="17"/>
      <c r="X998" s="17"/>
      <c r="Y998" s="17"/>
    </row>
    <row r="999">
      <c r="A999" s="17"/>
      <c r="B999" s="1124"/>
      <c r="C999" s="348"/>
      <c r="D999" s="348"/>
      <c r="E999" s="348"/>
      <c r="F999" s="348"/>
      <c r="G999" s="348"/>
      <c r="H999" s="348"/>
      <c r="I999" s="1125"/>
      <c r="J999" s="348"/>
      <c r="K999" s="348"/>
      <c r="L999" s="1126"/>
      <c r="M999" s="348"/>
      <c r="N999" s="1127"/>
      <c r="O999" s="348"/>
      <c r="P999" s="1125"/>
      <c r="Q999" s="348"/>
      <c r="R999" s="1128"/>
      <c r="S999" s="348"/>
      <c r="T999" s="1129"/>
      <c r="U999" s="1129"/>
      <c r="V999" s="1157"/>
      <c r="W999" s="17"/>
      <c r="X999" s="17"/>
      <c r="Y999" s="17"/>
    </row>
  </sheetData>
  <mergeCells count="2">
    <mergeCell ref="B1:U1"/>
    <mergeCell ref="B2:U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24.63"/>
    <col customWidth="1" min="3" max="3" width="17.75"/>
    <col customWidth="1" min="4" max="4" width="83.88"/>
    <col customWidth="1" min="5" max="5" width="52.25"/>
    <col customWidth="1" min="6" max="6" width="29.88"/>
    <col customWidth="1" min="7" max="7" width="93.38"/>
    <col customWidth="1" min="8" max="8" width="62.63"/>
    <col customWidth="1" min="9" max="9" width="27.0"/>
    <col customWidth="1" min="10" max="10" width="94.13"/>
    <col customWidth="1" min="11" max="11" width="67.88"/>
    <col customWidth="1" min="14" max="14" width="47.13"/>
    <col customWidth="1" min="15" max="15" width="61.5"/>
    <col customWidth="1" min="16" max="16" width="21.25"/>
    <col customWidth="1" min="19" max="19" width="25.25"/>
    <col customWidth="1" min="22" max="22" width="54.88"/>
  </cols>
  <sheetData>
    <row r="1">
      <c r="A1" s="48"/>
      <c r="B1" s="668" t="s">
        <v>3491</v>
      </c>
      <c r="C1" s="479"/>
      <c r="D1" s="479"/>
      <c r="E1" s="479"/>
      <c r="F1" s="479"/>
      <c r="G1" s="479"/>
      <c r="H1" s="479"/>
      <c r="I1" s="479"/>
      <c r="J1" s="479"/>
      <c r="K1" s="479"/>
      <c r="L1" s="479"/>
      <c r="M1" s="479"/>
      <c r="N1" s="479"/>
      <c r="O1" s="479"/>
      <c r="P1" s="479"/>
      <c r="Q1" s="479"/>
      <c r="R1" s="479"/>
      <c r="S1" s="479"/>
      <c r="T1" s="479"/>
      <c r="U1" s="480"/>
      <c r="V1" s="1158"/>
      <c r="W1" s="48"/>
      <c r="X1" s="48"/>
      <c r="Y1" s="48"/>
      <c r="Z1" s="48"/>
    </row>
    <row r="2">
      <c r="A2" s="48"/>
      <c r="B2" s="670" t="s">
        <v>6801</v>
      </c>
      <c r="C2" s="479"/>
      <c r="D2" s="479"/>
      <c r="E2" s="479"/>
      <c r="F2" s="479"/>
      <c r="G2" s="479"/>
      <c r="H2" s="479"/>
      <c r="I2" s="479"/>
      <c r="J2" s="479"/>
      <c r="K2" s="479"/>
      <c r="L2" s="479"/>
      <c r="M2" s="479"/>
      <c r="N2" s="479"/>
      <c r="O2" s="479"/>
      <c r="P2" s="479"/>
      <c r="Q2" s="479"/>
      <c r="R2" s="479"/>
      <c r="S2" s="479"/>
      <c r="T2" s="479"/>
      <c r="U2" s="480"/>
      <c r="V2" s="1158"/>
      <c r="W2" s="48"/>
      <c r="X2" s="48"/>
      <c r="Y2" s="48"/>
      <c r="Z2" s="48"/>
    </row>
    <row r="3">
      <c r="A3" s="48"/>
      <c r="B3" s="671" t="s">
        <v>3493</v>
      </c>
      <c r="C3" s="484" t="s">
        <v>3494</v>
      </c>
      <c r="D3" s="486" t="s">
        <v>35</v>
      </c>
      <c r="E3" s="486" t="s">
        <v>36</v>
      </c>
      <c r="F3" s="486" t="s">
        <v>37</v>
      </c>
      <c r="G3" s="484" t="s">
        <v>38</v>
      </c>
      <c r="H3" s="1159" t="s">
        <v>4124</v>
      </c>
      <c r="I3" s="1160"/>
      <c r="J3" s="1161"/>
      <c r="K3" s="486" t="s">
        <v>3499</v>
      </c>
      <c r="L3" s="490" t="s">
        <v>3500</v>
      </c>
      <c r="M3" s="1162" t="s">
        <v>34</v>
      </c>
      <c r="N3" s="671" t="s">
        <v>3501</v>
      </c>
      <c r="O3" s="1163" t="s">
        <v>3502</v>
      </c>
      <c r="P3" s="1110" t="s">
        <v>41</v>
      </c>
      <c r="Q3" s="1111" t="s">
        <v>34</v>
      </c>
      <c r="R3" s="1112" t="s">
        <v>3504</v>
      </c>
      <c r="S3" s="1113" t="s">
        <v>4127</v>
      </c>
      <c r="T3" s="1114" t="s">
        <v>3505</v>
      </c>
      <c r="U3" s="1115" t="s">
        <v>2443</v>
      </c>
      <c r="V3" s="1164" t="s">
        <v>3506</v>
      </c>
      <c r="W3" s="48"/>
      <c r="X3" s="48"/>
      <c r="Y3" s="48"/>
      <c r="Z3" s="48"/>
    </row>
    <row r="4">
      <c r="A4" s="17"/>
      <c r="B4" s="1165"/>
      <c r="C4" s="345">
        <v>476250.0</v>
      </c>
      <c r="D4" s="513"/>
      <c r="E4" s="513"/>
      <c r="F4" s="513"/>
      <c r="G4" s="514"/>
      <c r="H4" s="1166"/>
      <c r="I4" s="1167"/>
      <c r="J4" s="1168"/>
      <c r="K4" s="513"/>
      <c r="L4" s="1169"/>
      <c r="M4" s="513"/>
      <c r="N4" s="1170"/>
      <c r="O4" s="1166"/>
      <c r="P4" s="1171"/>
      <c r="Q4" s="348"/>
      <c r="R4" s="1128"/>
      <c r="S4" s="348"/>
      <c r="T4" s="1129"/>
      <c r="U4" s="1129"/>
      <c r="V4" s="1172"/>
      <c r="W4" s="17"/>
      <c r="X4" s="17"/>
      <c r="Y4" s="17"/>
      <c r="Z4" s="17"/>
    </row>
    <row r="5">
      <c r="A5" s="267"/>
      <c r="B5" s="1173" t="s">
        <v>3340</v>
      </c>
      <c r="C5" s="383">
        <v>476251.0</v>
      </c>
      <c r="D5" s="531" t="s">
        <v>4853</v>
      </c>
      <c r="E5" s="531" t="s">
        <v>165</v>
      </c>
      <c r="F5" s="531" t="s">
        <v>165</v>
      </c>
      <c r="G5" s="608"/>
      <c r="H5" s="1174"/>
      <c r="I5" s="1175"/>
      <c r="J5" s="1176" t="s">
        <v>6802</v>
      </c>
      <c r="K5" s="531" t="s">
        <v>1349</v>
      </c>
      <c r="L5" s="1177">
        <v>396.64</v>
      </c>
      <c r="M5" s="1178">
        <v>45776.0</v>
      </c>
      <c r="N5" s="1179" t="s">
        <v>6803</v>
      </c>
      <c r="O5" s="1174" t="s">
        <v>3510</v>
      </c>
      <c r="P5" s="1180" t="s">
        <v>3342</v>
      </c>
      <c r="Q5" s="1120">
        <v>45776.0</v>
      </c>
      <c r="R5" s="1121">
        <v>0.0</v>
      </c>
      <c r="S5" s="385" t="s">
        <v>6804</v>
      </c>
      <c r="T5" s="1122" t="s">
        <v>3512</v>
      </c>
      <c r="U5" s="1122" t="s">
        <v>3512</v>
      </c>
      <c r="V5" s="1181"/>
      <c r="W5" s="267"/>
      <c r="X5" s="267"/>
      <c r="Y5" s="267"/>
      <c r="Z5" s="267"/>
    </row>
    <row r="6">
      <c r="A6" s="267"/>
      <c r="B6" s="1173" t="s">
        <v>3343</v>
      </c>
      <c r="C6" s="383">
        <v>476252.0</v>
      </c>
      <c r="D6" s="563"/>
      <c r="E6" s="563"/>
      <c r="F6" s="563"/>
      <c r="G6" s="1182" t="s">
        <v>6805</v>
      </c>
      <c r="H6" s="1183"/>
      <c r="I6" s="1175"/>
      <c r="J6" s="1184" t="s">
        <v>6806</v>
      </c>
      <c r="K6" s="531" t="s">
        <v>1372</v>
      </c>
      <c r="L6" s="1177">
        <v>396.64</v>
      </c>
      <c r="M6" s="1178">
        <v>45776.0</v>
      </c>
      <c r="N6" s="1179" t="s">
        <v>6807</v>
      </c>
      <c r="O6" s="1174" t="s">
        <v>3510</v>
      </c>
      <c r="P6" s="1180" t="s">
        <v>3344</v>
      </c>
      <c r="Q6" s="1120">
        <v>45776.0</v>
      </c>
      <c r="R6" s="1121">
        <v>0.0</v>
      </c>
      <c r="S6" s="385" t="s">
        <v>6808</v>
      </c>
      <c r="T6" s="1122" t="s">
        <v>3512</v>
      </c>
      <c r="U6" s="1122" t="s">
        <v>3512</v>
      </c>
      <c r="V6" s="1181"/>
      <c r="W6" s="267"/>
      <c r="X6" s="267"/>
      <c r="Y6" s="267"/>
      <c r="Z6" s="267"/>
    </row>
    <row r="7">
      <c r="A7" s="267"/>
      <c r="B7" s="1173" t="s">
        <v>3345</v>
      </c>
      <c r="C7" s="383">
        <v>476253.0</v>
      </c>
      <c r="D7" s="531" t="s">
        <v>3346</v>
      </c>
      <c r="E7" s="531" t="s">
        <v>242</v>
      </c>
      <c r="F7" s="531" t="s">
        <v>1935</v>
      </c>
      <c r="G7" s="608"/>
      <c r="H7" s="1174" t="s">
        <v>6809</v>
      </c>
      <c r="I7" s="1175"/>
      <c r="J7" s="1184" t="s">
        <v>3559</v>
      </c>
      <c r="K7" s="531" t="s">
        <v>1349</v>
      </c>
      <c r="L7" s="1177">
        <v>396.64</v>
      </c>
      <c r="M7" s="1178">
        <v>45776.0</v>
      </c>
      <c r="N7" s="1179" t="s">
        <v>6810</v>
      </c>
      <c r="O7" s="1174" t="s">
        <v>3510</v>
      </c>
      <c r="P7" s="1180" t="s">
        <v>3347</v>
      </c>
      <c r="Q7" s="1120">
        <v>45776.0</v>
      </c>
      <c r="R7" s="1121">
        <v>0.0</v>
      </c>
      <c r="S7" s="385" t="s">
        <v>6811</v>
      </c>
      <c r="T7" s="1122" t="s">
        <v>3512</v>
      </c>
      <c r="U7" s="1122" t="s">
        <v>3512</v>
      </c>
      <c r="V7" s="1185" t="s">
        <v>6812</v>
      </c>
      <c r="W7" s="267"/>
      <c r="X7" s="267"/>
      <c r="Y7" s="267"/>
      <c r="Z7" s="267"/>
    </row>
    <row r="8">
      <c r="A8" s="267"/>
      <c r="B8" s="1173" t="s">
        <v>3348</v>
      </c>
      <c r="C8" s="383">
        <v>476254.0</v>
      </c>
      <c r="D8" s="531" t="s">
        <v>3349</v>
      </c>
      <c r="E8" s="531" t="s">
        <v>3350</v>
      </c>
      <c r="F8" s="531" t="s">
        <v>692</v>
      </c>
      <c r="G8" s="608"/>
      <c r="H8" s="1174" t="s">
        <v>6584</v>
      </c>
      <c r="I8" s="1186" t="s">
        <v>6813</v>
      </c>
      <c r="J8" s="1184" t="s">
        <v>6814</v>
      </c>
      <c r="K8" s="387" t="s">
        <v>1394</v>
      </c>
      <c r="L8" s="1177">
        <v>749.55</v>
      </c>
      <c r="M8" s="1178">
        <v>45776.0</v>
      </c>
      <c r="N8" s="1179" t="s">
        <v>6815</v>
      </c>
      <c r="O8" s="1174" t="s">
        <v>3532</v>
      </c>
      <c r="P8" s="1180" t="s">
        <v>3351</v>
      </c>
      <c r="Q8" s="1120">
        <v>45776.0</v>
      </c>
      <c r="R8" s="1121">
        <v>0.0</v>
      </c>
      <c r="S8" s="385" t="s">
        <v>6816</v>
      </c>
      <c r="T8" s="1122" t="s">
        <v>3512</v>
      </c>
      <c r="U8" s="1122" t="s">
        <v>3512</v>
      </c>
      <c r="V8" s="1185" t="s">
        <v>6817</v>
      </c>
      <c r="W8" s="267"/>
      <c r="X8" s="267"/>
      <c r="Y8" s="267"/>
      <c r="Z8" s="267"/>
    </row>
    <row r="9">
      <c r="A9" s="17"/>
      <c r="B9" s="1165"/>
      <c r="C9" s="345">
        <v>476255.0</v>
      </c>
      <c r="D9" s="513"/>
      <c r="E9" s="513"/>
      <c r="F9" s="513"/>
      <c r="G9" s="514"/>
      <c r="H9" s="1166"/>
      <c r="I9" s="1167"/>
      <c r="J9" s="1168"/>
      <c r="K9" s="513"/>
      <c r="L9" s="1169"/>
      <c r="M9" s="513"/>
      <c r="N9" s="1170"/>
      <c r="O9" s="1166"/>
      <c r="P9" s="1171"/>
      <c r="Q9" s="348"/>
      <c r="R9" s="1128"/>
      <c r="S9" s="348"/>
      <c r="T9" s="1129"/>
      <c r="U9" s="1129"/>
      <c r="V9" s="1172"/>
      <c r="W9" s="17"/>
      <c r="X9" s="17"/>
      <c r="Y9" s="17"/>
      <c r="Z9" s="17"/>
    </row>
    <row r="10">
      <c r="A10" s="267"/>
      <c r="B10" s="1173" t="s">
        <v>3352</v>
      </c>
      <c r="C10" s="383">
        <v>476256.0</v>
      </c>
      <c r="D10" s="531" t="s">
        <v>3353</v>
      </c>
      <c r="E10" s="531" t="s">
        <v>230</v>
      </c>
      <c r="F10" s="531" t="s">
        <v>451</v>
      </c>
      <c r="G10" s="608"/>
      <c r="H10" s="1174" t="s">
        <v>6818</v>
      </c>
      <c r="I10" s="1186" t="s">
        <v>5245</v>
      </c>
      <c r="J10" s="1184" t="s">
        <v>6819</v>
      </c>
      <c r="K10" s="531" t="s">
        <v>6820</v>
      </c>
      <c r="L10" s="1177">
        <v>396.64</v>
      </c>
      <c r="M10" s="1178">
        <v>45776.0</v>
      </c>
      <c r="N10" s="1179" t="s">
        <v>6821</v>
      </c>
      <c r="O10" s="1174" t="s">
        <v>3510</v>
      </c>
      <c r="P10" s="1180" t="s">
        <v>3354</v>
      </c>
      <c r="Q10" s="1120">
        <v>45776.0</v>
      </c>
      <c r="R10" s="1121">
        <v>5.75</v>
      </c>
      <c r="S10" s="385" t="s">
        <v>6822</v>
      </c>
      <c r="T10" s="1122" t="s">
        <v>3512</v>
      </c>
      <c r="U10" s="1122" t="s">
        <v>3512</v>
      </c>
      <c r="V10" s="1185" t="s">
        <v>6823</v>
      </c>
      <c r="W10" s="267"/>
      <c r="X10" s="267"/>
      <c r="Y10" s="267"/>
      <c r="Z10" s="267"/>
    </row>
    <row r="11">
      <c r="A11" s="17"/>
      <c r="B11" s="1165"/>
      <c r="C11" s="345">
        <v>476257.0</v>
      </c>
      <c r="D11" s="513"/>
      <c r="E11" s="513"/>
      <c r="F11" s="513"/>
      <c r="G11" s="514"/>
      <c r="H11" s="1166"/>
      <c r="I11" s="1167"/>
      <c r="J11" s="1168"/>
      <c r="K11" s="513"/>
      <c r="L11" s="1169"/>
      <c r="M11" s="513"/>
      <c r="N11" s="1170"/>
      <c r="O11" s="1166"/>
      <c r="P11" s="1171"/>
      <c r="Q11" s="348"/>
      <c r="R11" s="1128"/>
      <c r="S11" s="348"/>
      <c r="T11" s="1129"/>
      <c r="U11" s="1129"/>
      <c r="V11" s="1172"/>
      <c r="W11" s="17"/>
      <c r="X11" s="17"/>
      <c r="Y11" s="17"/>
      <c r="Z11" s="17"/>
    </row>
    <row r="12">
      <c r="A12" s="339"/>
      <c r="B12" s="1187" t="s">
        <v>68</v>
      </c>
      <c r="C12" s="442">
        <v>476258.0</v>
      </c>
      <c r="D12" s="654" t="s">
        <v>68</v>
      </c>
      <c r="E12" s="1188"/>
      <c r="F12" s="1188"/>
      <c r="G12" s="653" t="s">
        <v>68</v>
      </c>
      <c r="H12" s="1189"/>
      <c r="I12" s="1190"/>
      <c r="J12" s="1191"/>
      <c r="K12" s="654" t="s">
        <v>68</v>
      </c>
      <c r="L12" s="1192">
        <v>0.0</v>
      </c>
      <c r="M12" s="1188"/>
      <c r="N12" s="1193" t="s">
        <v>68</v>
      </c>
      <c r="O12" s="1189"/>
      <c r="P12" s="1194" t="s">
        <v>68</v>
      </c>
      <c r="Q12" s="444"/>
      <c r="R12" s="1195"/>
      <c r="S12" s="444"/>
      <c r="T12" s="1196"/>
      <c r="U12" s="1196"/>
      <c r="V12" s="1197"/>
      <c r="W12" s="339"/>
      <c r="X12" s="339"/>
      <c r="Y12" s="339"/>
      <c r="Z12" s="339"/>
    </row>
    <row r="13">
      <c r="A13" s="267"/>
      <c r="B13" s="1173">
        <v>17519.0</v>
      </c>
      <c r="C13" s="383">
        <v>476259.0</v>
      </c>
      <c r="D13" s="631" t="s">
        <v>6824</v>
      </c>
      <c r="E13" s="563"/>
      <c r="F13" s="563"/>
      <c r="G13" s="608"/>
      <c r="H13" s="1174" t="s">
        <v>4461</v>
      </c>
      <c r="I13" s="1186">
        <v>56.0</v>
      </c>
      <c r="J13" s="1184" t="s">
        <v>3729</v>
      </c>
      <c r="K13" s="387" t="s">
        <v>1394</v>
      </c>
      <c r="L13" s="1177">
        <v>749.55</v>
      </c>
      <c r="M13" s="1178">
        <v>45777.0</v>
      </c>
      <c r="N13" s="1179" t="s">
        <v>6825</v>
      </c>
      <c r="O13" s="1174" t="s">
        <v>3532</v>
      </c>
      <c r="P13" s="1180" t="s">
        <v>3356</v>
      </c>
      <c r="Q13" s="1120">
        <v>45777.0</v>
      </c>
      <c r="R13" s="1121">
        <v>0.0</v>
      </c>
      <c r="S13" s="385" t="s">
        <v>6826</v>
      </c>
      <c r="T13" s="1122" t="s">
        <v>3512</v>
      </c>
      <c r="U13" s="1122" t="s">
        <v>3512</v>
      </c>
      <c r="V13" s="1185" t="s">
        <v>6827</v>
      </c>
      <c r="W13" s="267"/>
      <c r="X13" s="267"/>
      <c r="Y13" s="267"/>
      <c r="Z13" s="267"/>
    </row>
    <row r="14">
      <c r="A14" s="17"/>
      <c r="B14" s="1165"/>
      <c r="C14" s="345">
        <v>476260.0</v>
      </c>
      <c r="D14" s="513"/>
      <c r="E14" s="513"/>
      <c r="F14" s="513"/>
      <c r="G14" s="514"/>
      <c r="H14" s="1166"/>
      <c r="I14" s="1167"/>
      <c r="J14" s="1168"/>
      <c r="K14" s="513"/>
      <c r="L14" s="1169"/>
      <c r="M14" s="513"/>
      <c r="N14" s="1170"/>
      <c r="O14" s="1166"/>
      <c r="P14" s="1171"/>
      <c r="Q14" s="348"/>
      <c r="R14" s="1128"/>
      <c r="S14" s="348"/>
      <c r="T14" s="1129"/>
      <c r="U14" s="1129"/>
      <c r="V14" s="1172"/>
      <c r="W14" s="17"/>
      <c r="X14" s="17"/>
      <c r="Y14" s="17"/>
      <c r="Z14" s="17"/>
    </row>
    <row r="15">
      <c r="A15" s="267"/>
      <c r="B15" s="1173">
        <v>17535.0</v>
      </c>
      <c r="C15" s="383">
        <v>476261.0</v>
      </c>
      <c r="D15" s="531" t="s">
        <v>1656</v>
      </c>
      <c r="E15" s="531" t="s">
        <v>174</v>
      </c>
      <c r="F15" s="531" t="s">
        <v>582</v>
      </c>
      <c r="G15" s="608"/>
      <c r="H15" s="1183"/>
      <c r="I15" s="1175"/>
      <c r="J15" s="1184" t="s">
        <v>3915</v>
      </c>
      <c r="K15" s="531" t="s">
        <v>1362</v>
      </c>
      <c r="L15" s="1198">
        <f>396.64*2</f>
        <v>793.28</v>
      </c>
      <c r="M15" s="1178">
        <v>45777.0</v>
      </c>
      <c r="N15" s="1179" t="s">
        <v>6828</v>
      </c>
      <c r="O15" s="1174" t="s">
        <v>3510</v>
      </c>
      <c r="P15" s="1180" t="s">
        <v>3358</v>
      </c>
      <c r="Q15" s="1120">
        <v>45782.0</v>
      </c>
      <c r="R15" s="1121">
        <v>0.0</v>
      </c>
      <c r="S15" s="385" t="s">
        <v>6829</v>
      </c>
      <c r="T15" s="1122" t="s">
        <v>3512</v>
      </c>
      <c r="U15" s="1122" t="s">
        <v>3512</v>
      </c>
      <c r="V15" s="1185" t="s">
        <v>4832</v>
      </c>
      <c r="W15" s="267"/>
      <c r="X15" s="267"/>
      <c r="Y15" s="267"/>
      <c r="Z15" s="267"/>
    </row>
    <row r="16">
      <c r="A16" s="17"/>
      <c r="B16" s="1165"/>
      <c r="C16" s="345">
        <v>476262.0</v>
      </c>
      <c r="D16" s="513"/>
      <c r="E16" s="513"/>
      <c r="F16" s="513"/>
      <c r="G16" s="514"/>
      <c r="H16" s="1166"/>
      <c r="I16" s="1167"/>
      <c r="J16" s="1168"/>
      <c r="K16" s="513"/>
      <c r="L16" s="1169"/>
      <c r="M16" s="513"/>
      <c r="N16" s="1170"/>
      <c r="O16" s="1166"/>
      <c r="P16" s="1171"/>
      <c r="Q16" s="348"/>
      <c r="R16" s="1128"/>
      <c r="S16" s="348"/>
      <c r="T16" s="1129"/>
      <c r="U16" s="1129"/>
      <c r="V16" s="1172"/>
      <c r="W16" s="17"/>
      <c r="X16" s="17"/>
      <c r="Y16" s="17"/>
      <c r="Z16" s="17"/>
    </row>
    <row r="17">
      <c r="A17" s="17"/>
      <c r="B17" s="1165"/>
      <c r="C17" s="345">
        <v>476263.0</v>
      </c>
      <c r="D17" s="513"/>
      <c r="E17" s="513"/>
      <c r="F17" s="513"/>
      <c r="G17" s="514"/>
      <c r="H17" s="1166"/>
      <c r="I17" s="1167"/>
      <c r="J17" s="1168"/>
      <c r="K17" s="513"/>
      <c r="L17" s="1169"/>
      <c r="M17" s="513"/>
      <c r="N17" s="1170"/>
      <c r="O17" s="1166"/>
      <c r="P17" s="1171"/>
      <c r="Q17" s="348"/>
      <c r="R17" s="1128"/>
      <c r="S17" s="348"/>
      <c r="T17" s="1129"/>
      <c r="U17" s="1129"/>
      <c r="V17" s="1172"/>
      <c r="W17" s="17"/>
      <c r="X17" s="17"/>
      <c r="Y17" s="17"/>
      <c r="Z17" s="17"/>
    </row>
    <row r="18">
      <c r="A18" s="267"/>
      <c r="B18" s="1173" t="s">
        <v>3359</v>
      </c>
      <c r="C18" s="383">
        <v>476264.0</v>
      </c>
      <c r="D18" s="531" t="s">
        <v>1427</v>
      </c>
      <c r="E18" s="531" t="s">
        <v>104</v>
      </c>
      <c r="F18" s="531" t="s">
        <v>1469</v>
      </c>
      <c r="G18" s="608"/>
      <c r="H18" s="1174" t="s">
        <v>6830</v>
      </c>
      <c r="I18" s="1175"/>
      <c r="J18" s="1184" t="s">
        <v>3671</v>
      </c>
      <c r="K18" s="531" t="s">
        <v>1349</v>
      </c>
      <c r="L18" s="1177">
        <v>396.64</v>
      </c>
      <c r="M18" s="1178">
        <v>45777.0</v>
      </c>
      <c r="N18" s="1179" t="s">
        <v>6831</v>
      </c>
      <c r="O18" s="1174" t="s">
        <v>3510</v>
      </c>
      <c r="P18" s="1180" t="s">
        <v>3361</v>
      </c>
      <c r="Q18" s="1120">
        <v>45777.0</v>
      </c>
      <c r="R18" s="1121">
        <v>0.0</v>
      </c>
      <c r="S18" s="385" t="s">
        <v>6832</v>
      </c>
      <c r="T18" s="1122" t="s">
        <v>3512</v>
      </c>
      <c r="U18" s="1122" t="s">
        <v>3512</v>
      </c>
      <c r="V18" s="1185" t="s">
        <v>6833</v>
      </c>
      <c r="W18" s="267"/>
      <c r="X18" s="267"/>
      <c r="Y18" s="267"/>
      <c r="Z18" s="267"/>
    </row>
    <row r="19">
      <c r="A19" s="267"/>
      <c r="B19" s="1173">
        <v>17363.0</v>
      </c>
      <c r="C19" s="383">
        <v>476265.0</v>
      </c>
      <c r="D19" s="531" t="s">
        <v>6834</v>
      </c>
      <c r="E19" s="531" t="s">
        <v>6835</v>
      </c>
      <c r="F19" s="531" t="s">
        <v>242</v>
      </c>
      <c r="G19" s="608"/>
      <c r="H19" s="1174" t="s">
        <v>6836</v>
      </c>
      <c r="I19" s="1186">
        <v>37.0</v>
      </c>
      <c r="J19" s="1184" t="s">
        <v>6837</v>
      </c>
      <c r="K19" s="531" t="s">
        <v>2463</v>
      </c>
      <c r="L19" s="1198">
        <f>749.55+987.9</f>
        <v>1737.45</v>
      </c>
      <c r="M19" s="1178">
        <v>45777.0</v>
      </c>
      <c r="N19" s="1179" t="s">
        <v>6838</v>
      </c>
      <c r="O19" s="1174" t="s">
        <v>4550</v>
      </c>
      <c r="P19" s="1180" t="s">
        <v>3363</v>
      </c>
      <c r="Q19" s="1120">
        <v>45777.0</v>
      </c>
      <c r="R19" s="1121">
        <v>16.51</v>
      </c>
      <c r="S19" s="385" t="s">
        <v>6839</v>
      </c>
      <c r="T19" s="1122" t="s">
        <v>3512</v>
      </c>
      <c r="U19" s="1122" t="s">
        <v>3512</v>
      </c>
      <c r="V19" s="1185" t="s">
        <v>6840</v>
      </c>
      <c r="W19" s="267"/>
      <c r="X19" s="267"/>
      <c r="Y19" s="267"/>
      <c r="Z19" s="267"/>
    </row>
    <row r="20">
      <c r="A20" s="267"/>
      <c r="B20" s="1173">
        <v>16442.0</v>
      </c>
      <c r="C20" s="383">
        <v>476266.0</v>
      </c>
      <c r="D20" s="563"/>
      <c r="E20" s="563"/>
      <c r="F20" s="563"/>
      <c r="G20" s="533" t="s">
        <v>3260</v>
      </c>
      <c r="H20" s="1174" t="s">
        <v>6841</v>
      </c>
      <c r="I20" s="1175"/>
      <c r="J20" s="1184" t="s">
        <v>4567</v>
      </c>
      <c r="K20" s="531" t="s">
        <v>1228</v>
      </c>
      <c r="L20" s="1177">
        <v>163220.82</v>
      </c>
      <c r="M20" s="1178">
        <v>45777.0</v>
      </c>
      <c r="N20" s="1199" t="s">
        <v>6842</v>
      </c>
      <c r="O20" s="1174" t="s">
        <v>5334</v>
      </c>
      <c r="P20" s="1180" t="s">
        <v>3364</v>
      </c>
      <c r="Q20" s="1120">
        <v>45777.0</v>
      </c>
      <c r="R20" s="1121">
        <v>0.0</v>
      </c>
      <c r="S20" s="385" t="s">
        <v>6843</v>
      </c>
      <c r="T20" s="1122" t="s">
        <v>3512</v>
      </c>
      <c r="U20" s="1122" t="s">
        <v>3512</v>
      </c>
      <c r="V20" s="1185" t="s">
        <v>6844</v>
      </c>
      <c r="W20" s="267"/>
      <c r="X20" s="267"/>
      <c r="Y20" s="267"/>
      <c r="Z20" s="267"/>
    </row>
    <row r="21">
      <c r="A21" s="267"/>
      <c r="B21" s="1173" t="s">
        <v>3365</v>
      </c>
      <c r="C21" s="383">
        <v>476267.0</v>
      </c>
      <c r="D21" s="531" t="s">
        <v>983</v>
      </c>
      <c r="E21" s="531" t="s">
        <v>6845</v>
      </c>
      <c r="F21" s="531" t="s">
        <v>76</v>
      </c>
      <c r="G21" s="608"/>
      <c r="H21" s="1174" t="s">
        <v>6846</v>
      </c>
      <c r="I21" s="1175"/>
      <c r="J21" s="1184" t="s">
        <v>6847</v>
      </c>
      <c r="K21" s="531" t="s">
        <v>1362</v>
      </c>
      <c r="L21" s="1198">
        <f>396.64*2</f>
        <v>793.28</v>
      </c>
      <c r="M21" s="1178">
        <v>45777.0</v>
      </c>
      <c r="N21" s="1179" t="s">
        <v>6848</v>
      </c>
      <c r="O21" s="1174" t="s">
        <v>3510</v>
      </c>
      <c r="P21" s="1180" t="s">
        <v>3366</v>
      </c>
      <c r="Q21" s="1120">
        <v>45777.0</v>
      </c>
      <c r="R21" s="1121">
        <v>0.0</v>
      </c>
      <c r="S21" s="385" t="s">
        <v>6849</v>
      </c>
      <c r="T21" s="1122" t="s">
        <v>3512</v>
      </c>
      <c r="U21" s="1122" t="s">
        <v>3512</v>
      </c>
      <c r="V21" s="1185" t="s">
        <v>5505</v>
      </c>
      <c r="W21" s="267"/>
      <c r="X21" s="267"/>
      <c r="Y21" s="267"/>
      <c r="Z21" s="267"/>
    </row>
    <row r="22">
      <c r="A22" s="267"/>
      <c r="B22" s="1173" t="s">
        <v>3367</v>
      </c>
      <c r="C22" s="383">
        <v>476268.0</v>
      </c>
      <c r="D22" s="531" t="s">
        <v>6850</v>
      </c>
      <c r="E22" s="531" t="s">
        <v>587</v>
      </c>
      <c r="F22" s="531" t="s">
        <v>104</v>
      </c>
      <c r="G22" s="608"/>
      <c r="H22" s="1174" t="s">
        <v>6851</v>
      </c>
      <c r="I22" s="1175"/>
      <c r="J22" s="1184" t="s">
        <v>3857</v>
      </c>
      <c r="K22" s="531" t="s">
        <v>1349</v>
      </c>
      <c r="L22" s="1177">
        <v>396.64</v>
      </c>
      <c r="M22" s="1178">
        <v>45777.0</v>
      </c>
      <c r="N22" s="1179" t="s">
        <v>6852</v>
      </c>
      <c r="O22" s="1174" t="s">
        <v>3510</v>
      </c>
      <c r="P22" s="1180" t="s">
        <v>3368</v>
      </c>
      <c r="Q22" s="1120">
        <v>45777.0</v>
      </c>
      <c r="R22" s="1121">
        <v>0.0</v>
      </c>
      <c r="S22" s="385" t="s">
        <v>6853</v>
      </c>
      <c r="T22" s="1122" t="s">
        <v>3512</v>
      </c>
      <c r="U22" s="1122" t="s">
        <v>3512</v>
      </c>
      <c r="V22" s="1185" t="s">
        <v>5505</v>
      </c>
      <c r="W22" s="267"/>
      <c r="X22" s="267"/>
      <c r="Y22" s="267"/>
      <c r="Z22" s="267"/>
    </row>
    <row r="23">
      <c r="A23" s="267"/>
      <c r="B23" s="1173" t="s">
        <v>3369</v>
      </c>
      <c r="C23" s="383">
        <v>476269.0</v>
      </c>
      <c r="D23" s="531" t="s">
        <v>6854</v>
      </c>
      <c r="E23" s="531" t="s">
        <v>698</v>
      </c>
      <c r="F23" s="531" t="s">
        <v>1571</v>
      </c>
      <c r="G23" s="608"/>
      <c r="H23" s="1174" t="s">
        <v>6855</v>
      </c>
      <c r="I23" s="1175"/>
      <c r="J23" s="1184" t="s">
        <v>6856</v>
      </c>
      <c r="K23" s="531" t="s">
        <v>1349</v>
      </c>
      <c r="L23" s="1177">
        <v>396.64</v>
      </c>
      <c r="M23" s="1178">
        <v>45777.0</v>
      </c>
      <c r="N23" s="1179" t="s">
        <v>6857</v>
      </c>
      <c r="O23" s="1174" t="s">
        <v>3510</v>
      </c>
      <c r="P23" s="1180" t="s">
        <v>3371</v>
      </c>
      <c r="Q23" s="1120">
        <v>45777.0</v>
      </c>
      <c r="R23" s="1121">
        <v>0.0</v>
      </c>
      <c r="S23" s="385" t="s">
        <v>6858</v>
      </c>
      <c r="T23" s="1122" t="s">
        <v>3512</v>
      </c>
      <c r="U23" s="1122" t="s">
        <v>3512</v>
      </c>
      <c r="V23" s="1181"/>
      <c r="W23" s="267"/>
      <c r="X23" s="267"/>
      <c r="Y23" s="267"/>
      <c r="Z23" s="267"/>
    </row>
    <row r="24">
      <c r="A24" s="17"/>
      <c r="B24" s="1165"/>
      <c r="C24" s="345">
        <v>476270.0</v>
      </c>
      <c r="D24" s="513"/>
      <c r="E24" s="513"/>
      <c r="F24" s="513"/>
      <c r="G24" s="514"/>
      <c r="H24" s="1166"/>
      <c r="I24" s="1167"/>
      <c r="J24" s="1168"/>
      <c r="K24" s="513"/>
      <c r="L24" s="1169"/>
      <c r="M24" s="513"/>
      <c r="N24" s="1170"/>
      <c r="O24" s="1166"/>
      <c r="P24" s="1171"/>
      <c r="Q24" s="348"/>
      <c r="R24" s="1128"/>
      <c r="S24" s="348"/>
      <c r="T24" s="1129"/>
      <c r="U24" s="1129"/>
      <c r="V24" s="1172"/>
      <c r="W24" s="17"/>
      <c r="X24" s="17"/>
      <c r="Y24" s="17"/>
      <c r="Z24" s="17"/>
    </row>
    <row r="25">
      <c r="A25" s="17"/>
      <c r="B25" s="1165"/>
      <c r="C25" s="345">
        <v>476271.0</v>
      </c>
      <c r="D25" s="513"/>
      <c r="E25" s="513"/>
      <c r="F25" s="513"/>
      <c r="G25" s="514"/>
      <c r="H25" s="1166"/>
      <c r="I25" s="1167"/>
      <c r="J25" s="1168"/>
      <c r="K25" s="513"/>
      <c r="L25" s="1169"/>
      <c r="M25" s="513"/>
      <c r="N25" s="1170"/>
      <c r="O25" s="1166"/>
      <c r="P25" s="1171"/>
      <c r="Q25" s="348"/>
      <c r="R25" s="1128"/>
      <c r="S25" s="348"/>
      <c r="T25" s="1129"/>
      <c r="U25" s="1129"/>
      <c r="V25" s="1172"/>
      <c r="W25" s="17"/>
      <c r="X25" s="17"/>
      <c r="Y25" s="17"/>
      <c r="Z25" s="17"/>
    </row>
    <row r="26">
      <c r="A26" s="267"/>
      <c r="B26" s="1173">
        <v>17010.0</v>
      </c>
      <c r="C26" s="383">
        <v>476272.0</v>
      </c>
      <c r="D26" s="563"/>
      <c r="E26" s="563"/>
      <c r="F26" s="563"/>
      <c r="G26" s="533" t="s">
        <v>6859</v>
      </c>
      <c r="H26" s="1174" t="s">
        <v>4399</v>
      </c>
      <c r="I26" s="1186">
        <v>153.0</v>
      </c>
      <c r="J26" s="1184" t="s">
        <v>6860</v>
      </c>
      <c r="K26" s="531" t="s">
        <v>1378</v>
      </c>
      <c r="L26" s="1177">
        <v>92.56</v>
      </c>
      <c r="M26" s="1178">
        <v>45777.0</v>
      </c>
      <c r="N26" s="1179" t="s">
        <v>6861</v>
      </c>
      <c r="O26" s="1174" t="s">
        <v>3535</v>
      </c>
      <c r="P26" s="1180" t="s">
        <v>3374</v>
      </c>
      <c r="Q26" s="1120">
        <v>45777.0</v>
      </c>
      <c r="R26" s="1121">
        <v>0.88</v>
      </c>
      <c r="S26" s="385" t="s">
        <v>6862</v>
      </c>
      <c r="T26" s="1122" t="s">
        <v>3512</v>
      </c>
      <c r="U26" s="1122" t="s">
        <v>3512</v>
      </c>
      <c r="V26" s="1185" t="s">
        <v>6863</v>
      </c>
      <c r="W26" s="267"/>
      <c r="X26" s="267"/>
      <c r="Y26" s="267"/>
      <c r="Z26" s="267"/>
    </row>
    <row r="27">
      <c r="A27" s="267"/>
      <c r="B27" s="1173">
        <v>14050.0</v>
      </c>
      <c r="C27" s="383">
        <v>476273.0</v>
      </c>
      <c r="D27" s="631" t="s">
        <v>6864</v>
      </c>
      <c r="E27" s="563"/>
      <c r="F27" s="563"/>
      <c r="G27" s="608"/>
      <c r="H27" s="1174" t="s">
        <v>6865</v>
      </c>
      <c r="I27" s="1186">
        <v>24.0</v>
      </c>
      <c r="J27" s="1174" t="s">
        <v>6701</v>
      </c>
      <c r="K27" s="531" t="s">
        <v>1804</v>
      </c>
      <c r="L27" s="1177">
        <v>857.19</v>
      </c>
      <c r="M27" s="1200">
        <v>45779.0</v>
      </c>
      <c r="N27" s="1179" t="s">
        <v>6866</v>
      </c>
      <c r="O27" s="1174" t="s">
        <v>3584</v>
      </c>
      <c r="P27" s="1180" t="s">
        <v>3375</v>
      </c>
      <c r="Q27" s="1132">
        <v>45779.0</v>
      </c>
      <c r="R27" s="1121">
        <v>0.0</v>
      </c>
      <c r="S27" s="385" t="s">
        <v>6867</v>
      </c>
      <c r="T27" s="1122" t="s">
        <v>3512</v>
      </c>
      <c r="U27" s="1122" t="s">
        <v>3701</v>
      </c>
      <c r="V27" s="1181"/>
      <c r="W27" s="267"/>
      <c r="X27" s="267"/>
      <c r="Y27" s="267"/>
      <c r="Z27" s="267"/>
    </row>
    <row r="28">
      <c r="A28" s="267"/>
      <c r="B28" s="382" t="s">
        <v>3376</v>
      </c>
      <c r="C28" s="383">
        <v>476274.0</v>
      </c>
      <c r="D28" s="531" t="s">
        <v>1357</v>
      </c>
      <c r="E28" s="531" t="s">
        <v>1891</v>
      </c>
      <c r="F28" s="563"/>
      <c r="G28" s="608"/>
      <c r="H28" s="1174" t="s">
        <v>6868</v>
      </c>
      <c r="I28" s="1175"/>
      <c r="J28" s="1184" t="s">
        <v>6869</v>
      </c>
      <c r="K28" s="531" t="s">
        <v>1362</v>
      </c>
      <c r="L28" s="1198">
        <f>396.64*2</f>
        <v>793.28</v>
      </c>
      <c r="M28" s="1178">
        <v>45779.0</v>
      </c>
      <c r="N28" s="1179" t="s">
        <v>6870</v>
      </c>
      <c r="O28" s="1174" t="s">
        <v>3510</v>
      </c>
      <c r="P28" s="1180" t="s">
        <v>3378</v>
      </c>
      <c r="Q28" s="1120">
        <v>45779.0</v>
      </c>
      <c r="R28" s="1121">
        <v>0.0</v>
      </c>
      <c r="S28" s="385" t="s">
        <v>6871</v>
      </c>
      <c r="T28" s="1122" t="s">
        <v>3512</v>
      </c>
      <c r="U28" s="1122" t="s">
        <v>3512</v>
      </c>
      <c r="V28" s="1185" t="s">
        <v>6872</v>
      </c>
      <c r="W28" s="267"/>
      <c r="X28" s="267"/>
      <c r="Y28" s="267"/>
      <c r="Z28" s="267"/>
    </row>
    <row r="29">
      <c r="A29" s="17"/>
      <c r="B29" s="379"/>
      <c r="C29" s="345">
        <v>476275.0</v>
      </c>
      <c r="D29" s="513"/>
      <c r="E29" s="513"/>
      <c r="F29" s="513"/>
      <c r="G29" s="514"/>
      <c r="H29" s="1166"/>
      <c r="I29" s="1167"/>
      <c r="J29" s="1168"/>
      <c r="K29" s="513"/>
      <c r="L29" s="1169"/>
      <c r="M29" s="513"/>
      <c r="N29" s="1170"/>
      <c r="O29" s="1166"/>
      <c r="P29" s="1171"/>
      <c r="Q29" s="348"/>
      <c r="R29" s="1128"/>
      <c r="S29" s="348"/>
      <c r="T29" s="1129"/>
      <c r="U29" s="1129"/>
      <c r="V29" s="1172"/>
      <c r="W29" s="17"/>
      <c r="X29" s="17"/>
      <c r="Y29" s="17"/>
      <c r="Z29" s="17"/>
    </row>
    <row r="30">
      <c r="A30" s="17"/>
      <c r="B30" s="379"/>
      <c r="C30" s="345">
        <v>476276.0</v>
      </c>
      <c r="D30" s="513"/>
      <c r="E30" s="513"/>
      <c r="F30" s="513"/>
      <c r="G30" s="514"/>
      <c r="H30" s="1166"/>
      <c r="I30" s="1167"/>
      <c r="J30" s="1168"/>
      <c r="K30" s="513"/>
      <c r="L30" s="1169"/>
      <c r="M30" s="513"/>
      <c r="N30" s="1170"/>
      <c r="O30" s="1166"/>
      <c r="P30" s="1171"/>
      <c r="Q30" s="348"/>
      <c r="R30" s="1128"/>
      <c r="S30" s="348"/>
      <c r="T30" s="1129"/>
      <c r="U30" s="1129"/>
      <c r="V30" s="1172"/>
      <c r="W30" s="17"/>
      <c r="X30" s="17"/>
      <c r="Y30" s="17"/>
      <c r="Z30" s="17"/>
    </row>
    <row r="31">
      <c r="A31" s="267"/>
      <c r="B31" s="382" t="s">
        <v>3379</v>
      </c>
      <c r="C31" s="383">
        <v>476277.0</v>
      </c>
      <c r="D31" s="531" t="s">
        <v>6873</v>
      </c>
      <c r="E31" s="531" t="s">
        <v>828</v>
      </c>
      <c r="F31" s="531" t="s">
        <v>3275</v>
      </c>
      <c r="G31" s="608"/>
      <c r="H31" s="1201" t="s">
        <v>6874</v>
      </c>
      <c r="I31" s="1186" t="s">
        <v>3546</v>
      </c>
      <c r="J31" s="1184" t="s">
        <v>3559</v>
      </c>
      <c r="K31" s="531" t="s">
        <v>1349</v>
      </c>
      <c r="L31" s="1177">
        <v>396.64</v>
      </c>
      <c r="M31" s="1178">
        <v>45779.0</v>
      </c>
      <c r="N31" s="1179" t="s">
        <v>6875</v>
      </c>
      <c r="O31" s="1174" t="s">
        <v>3510</v>
      </c>
      <c r="P31" s="1180" t="s">
        <v>3381</v>
      </c>
      <c r="Q31" s="1120">
        <v>45779.0</v>
      </c>
      <c r="R31" s="1121">
        <v>5.75</v>
      </c>
      <c r="S31" s="385" t="s">
        <v>6876</v>
      </c>
      <c r="T31" s="1122" t="s">
        <v>3512</v>
      </c>
      <c r="U31" s="1122" t="s">
        <v>3512</v>
      </c>
      <c r="V31" s="1185" t="s">
        <v>6877</v>
      </c>
      <c r="W31" s="267"/>
      <c r="X31" s="267"/>
      <c r="Y31" s="267"/>
      <c r="Z31" s="267"/>
    </row>
    <row r="32">
      <c r="A32" s="267"/>
      <c r="B32" s="382" t="s">
        <v>3382</v>
      </c>
      <c r="C32" s="383">
        <v>476278.0</v>
      </c>
      <c r="D32" s="531" t="s">
        <v>3214</v>
      </c>
      <c r="E32" s="531" t="s">
        <v>1251</v>
      </c>
      <c r="F32" s="531" t="s">
        <v>1791</v>
      </c>
      <c r="G32" s="608"/>
      <c r="H32" s="1174" t="s">
        <v>6878</v>
      </c>
      <c r="I32" s="1175"/>
      <c r="J32" s="1184" t="s">
        <v>6565</v>
      </c>
      <c r="K32" s="531" t="s">
        <v>1502</v>
      </c>
      <c r="L32" s="1198">
        <f>396.64*3</f>
        <v>1189.92</v>
      </c>
      <c r="M32" s="1178">
        <v>45779.0</v>
      </c>
      <c r="N32" s="1179" t="s">
        <v>6879</v>
      </c>
      <c r="O32" s="1174" t="s">
        <v>3510</v>
      </c>
      <c r="P32" s="1180" t="s">
        <v>3383</v>
      </c>
      <c r="Q32" s="1120">
        <v>45779.0</v>
      </c>
      <c r="R32" s="1121">
        <v>0.0</v>
      </c>
      <c r="S32" s="385" t="s">
        <v>6880</v>
      </c>
      <c r="T32" s="1122" t="s">
        <v>3512</v>
      </c>
      <c r="U32" s="1122" t="s">
        <v>3512</v>
      </c>
      <c r="V32" s="1185" t="s">
        <v>6881</v>
      </c>
      <c r="W32" s="267"/>
      <c r="X32" s="267"/>
      <c r="Y32" s="267"/>
      <c r="Z32" s="267"/>
    </row>
    <row r="33">
      <c r="A33" s="267"/>
      <c r="B33" s="382">
        <v>17451.0</v>
      </c>
      <c r="C33" s="383">
        <v>476279.0</v>
      </c>
      <c r="D33" s="531" t="s">
        <v>2803</v>
      </c>
      <c r="E33" s="531" t="s">
        <v>99</v>
      </c>
      <c r="F33" s="531" t="s">
        <v>3384</v>
      </c>
      <c r="G33" s="608"/>
      <c r="H33" s="1201" t="s">
        <v>6882</v>
      </c>
      <c r="I33" s="1186" t="s">
        <v>6883</v>
      </c>
      <c r="J33" s="1184" t="s">
        <v>6884</v>
      </c>
      <c r="K33" s="631" t="s">
        <v>2181</v>
      </c>
      <c r="L33" s="1198">
        <f>92.56+209.327</f>
        <v>301.887</v>
      </c>
      <c r="M33" s="1178">
        <v>45779.0</v>
      </c>
      <c r="N33" s="1179" t="s">
        <v>6885</v>
      </c>
      <c r="O33" s="1174" t="s">
        <v>6886</v>
      </c>
      <c r="P33" s="1180" t="s">
        <v>3385</v>
      </c>
      <c r="Q33" s="1120">
        <v>45779.0</v>
      </c>
      <c r="R33" s="1121">
        <v>4.38</v>
      </c>
      <c r="S33" s="385" t="s">
        <v>6887</v>
      </c>
      <c r="T33" s="1122" t="s">
        <v>3512</v>
      </c>
      <c r="U33" s="1122" t="s">
        <v>3512</v>
      </c>
      <c r="V33" s="1185" t="s">
        <v>6888</v>
      </c>
      <c r="W33" s="267"/>
      <c r="X33" s="267"/>
      <c r="Y33" s="267"/>
      <c r="Z33" s="267"/>
    </row>
    <row r="34">
      <c r="A34" s="17"/>
      <c r="B34" s="344"/>
      <c r="C34" s="345">
        <v>476280.0</v>
      </c>
      <c r="D34" s="473"/>
      <c r="E34" s="304"/>
      <c r="F34" s="348"/>
      <c r="G34" s="345"/>
      <c r="H34" s="1166"/>
      <c r="I34" s="1202"/>
      <c r="J34" s="1203"/>
      <c r="K34" s="352"/>
      <c r="L34" s="1204"/>
      <c r="M34" s="513"/>
      <c r="N34" s="1170"/>
      <c r="O34" s="1166"/>
      <c r="P34" s="1171"/>
      <c r="Q34" s="348"/>
      <c r="R34" s="1128"/>
      <c r="S34" s="348"/>
      <c r="T34" s="1129"/>
      <c r="U34" s="1129"/>
      <c r="V34" s="1205"/>
      <c r="W34" s="17"/>
      <c r="X34" s="17"/>
      <c r="Y34" s="17"/>
      <c r="Z34" s="17"/>
    </row>
    <row r="35">
      <c r="A35" s="17"/>
      <c r="B35" s="379"/>
      <c r="C35" s="345">
        <v>476281.0</v>
      </c>
      <c r="D35" s="513"/>
      <c r="E35" s="513"/>
      <c r="F35" s="513"/>
      <c r="G35" s="514"/>
      <c r="H35" s="1166"/>
      <c r="I35" s="1167"/>
      <c r="J35" s="1168"/>
      <c r="K35" s="513"/>
      <c r="L35" s="1169"/>
      <c r="M35" s="513"/>
      <c r="N35" s="1170"/>
      <c r="O35" s="1166"/>
      <c r="P35" s="1171"/>
      <c r="Q35" s="348"/>
      <c r="R35" s="1128"/>
      <c r="S35" s="348"/>
      <c r="T35" s="1129"/>
      <c r="U35" s="1129"/>
      <c r="V35" s="1172"/>
      <c r="W35" s="17"/>
      <c r="X35" s="17"/>
      <c r="Y35" s="17"/>
      <c r="Z35" s="17"/>
    </row>
    <row r="36">
      <c r="A36" s="17"/>
      <c r="B36" s="379"/>
      <c r="C36" s="345">
        <v>476282.0</v>
      </c>
      <c r="D36" s="513"/>
      <c r="E36" s="513"/>
      <c r="F36" s="513"/>
      <c r="G36" s="514"/>
      <c r="H36" s="1166"/>
      <c r="I36" s="1167"/>
      <c r="J36" s="1168"/>
      <c r="K36" s="513"/>
      <c r="L36" s="1169"/>
      <c r="M36" s="513"/>
      <c r="N36" s="1170"/>
      <c r="O36" s="1166"/>
      <c r="P36" s="1171"/>
      <c r="Q36" s="348"/>
      <c r="R36" s="1128"/>
      <c r="S36" s="348"/>
      <c r="T36" s="1129"/>
      <c r="U36" s="1129"/>
      <c r="V36" s="1172"/>
      <c r="W36" s="17"/>
      <c r="X36" s="17"/>
      <c r="Y36" s="17"/>
      <c r="Z36" s="17"/>
    </row>
    <row r="37">
      <c r="A37" s="17"/>
      <c r="B37" s="379"/>
      <c r="C37" s="345">
        <v>476283.0</v>
      </c>
      <c r="D37" s="513"/>
      <c r="E37" s="513"/>
      <c r="F37" s="513"/>
      <c r="G37" s="514"/>
      <c r="H37" s="1166"/>
      <c r="I37" s="1167"/>
      <c r="J37" s="1168"/>
      <c r="K37" s="513"/>
      <c r="L37" s="1169"/>
      <c r="M37" s="513"/>
      <c r="N37" s="1170"/>
      <c r="O37" s="1166"/>
      <c r="P37" s="1171"/>
      <c r="Q37" s="348"/>
      <c r="R37" s="1128"/>
      <c r="S37" s="348"/>
      <c r="T37" s="1129"/>
      <c r="U37" s="1129"/>
      <c r="V37" s="1172"/>
      <c r="W37" s="17"/>
      <c r="X37" s="17"/>
      <c r="Y37" s="17"/>
      <c r="Z37" s="17"/>
    </row>
    <row r="38">
      <c r="A38" s="267"/>
      <c r="B38" s="382">
        <v>17708.0</v>
      </c>
      <c r="C38" s="383">
        <v>476284.0</v>
      </c>
      <c r="D38" s="531" t="s">
        <v>98</v>
      </c>
      <c r="E38" s="531" t="s">
        <v>99</v>
      </c>
      <c r="F38" s="531" t="s">
        <v>100</v>
      </c>
      <c r="G38" s="608"/>
      <c r="H38" s="1174" t="s">
        <v>5063</v>
      </c>
      <c r="I38" s="1186">
        <v>119.0</v>
      </c>
      <c r="J38" s="1184" t="s">
        <v>3729</v>
      </c>
      <c r="K38" s="531" t="s">
        <v>1434</v>
      </c>
      <c r="L38" s="1177">
        <v>809.31</v>
      </c>
      <c r="M38" s="1178">
        <v>45782.0</v>
      </c>
      <c r="N38" s="1179" t="s">
        <v>6889</v>
      </c>
      <c r="O38" s="1174" t="s">
        <v>3598</v>
      </c>
      <c r="P38" s="1180" t="s">
        <v>3392</v>
      </c>
      <c r="Q38" s="1120">
        <v>45782.0</v>
      </c>
      <c r="R38" s="1121">
        <v>0.0</v>
      </c>
      <c r="S38" s="385" t="s">
        <v>6890</v>
      </c>
      <c r="T38" s="1122" t="s">
        <v>3512</v>
      </c>
      <c r="U38" s="1122" t="s">
        <v>3512</v>
      </c>
      <c r="V38" s="1185" t="s">
        <v>6891</v>
      </c>
      <c r="W38" s="267"/>
      <c r="X38" s="267"/>
      <c r="Y38" s="267"/>
      <c r="Z38" s="267"/>
    </row>
    <row r="39">
      <c r="A39" s="267"/>
      <c r="B39" s="382" t="s">
        <v>3393</v>
      </c>
      <c r="C39" s="383">
        <v>476285.0</v>
      </c>
      <c r="D39" s="531" t="s">
        <v>1577</v>
      </c>
      <c r="E39" s="531" t="s">
        <v>615</v>
      </c>
      <c r="F39" s="531" t="s">
        <v>325</v>
      </c>
      <c r="G39" s="608"/>
      <c r="H39" s="1183"/>
      <c r="I39" s="1175"/>
      <c r="J39" s="1184" t="s">
        <v>6892</v>
      </c>
      <c r="K39" s="531" t="s">
        <v>1349</v>
      </c>
      <c r="L39" s="1177">
        <v>396.64</v>
      </c>
      <c r="M39" s="1178">
        <v>45782.0</v>
      </c>
      <c r="N39" s="1179" t="s">
        <v>6893</v>
      </c>
      <c r="O39" s="1174" t="s">
        <v>3510</v>
      </c>
      <c r="P39" s="1180" t="s">
        <v>3394</v>
      </c>
      <c r="Q39" s="1120">
        <v>45782.0</v>
      </c>
      <c r="R39" s="1121">
        <v>0.0</v>
      </c>
      <c r="S39" s="385" t="s">
        <v>6894</v>
      </c>
      <c r="T39" s="1122" t="s">
        <v>3512</v>
      </c>
      <c r="U39" s="1122" t="s">
        <v>3512</v>
      </c>
      <c r="V39" s="1185" t="s">
        <v>6895</v>
      </c>
      <c r="W39" s="267"/>
      <c r="X39" s="267"/>
      <c r="Y39" s="267"/>
      <c r="Z39" s="267"/>
    </row>
    <row r="40">
      <c r="A40" s="267"/>
      <c r="B40" s="382" t="s">
        <v>3395</v>
      </c>
      <c r="C40" s="383">
        <v>476286.0</v>
      </c>
      <c r="D40" s="531" t="s">
        <v>1987</v>
      </c>
      <c r="E40" s="531" t="s">
        <v>104</v>
      </c>
      <c r="F40" s="531" t="s">
        <v>6847</v>
      </c>
      <c r="G40" s="608"/>
      <c r="H40" s="1174" t="s">
        <v>6896</v>
      </c>
      <c r="I40" s="1175"/>
      <c r="J40" s="1184" t="s">
        <v>3857</v>
      </c>
      <c r="K40" s="531" t="s">
        <v>1437</v>
      </c>
      <c r="L40" s="1198">
        <f>396.64*2</f>
        <v>793.28</v>
      </c>
      <c r="M40" s="1178">
        <v>45782.0</v>
      </c>
      <c r="N40" s="1179" t="s">
        <v>6897</v>
      </c>
      <c r="O40" s="1174" t="s">
        <v>3510</v>
      </c>
      <c r="P40" s="1180" t="s">
        <v>3397</v>
      </c>
      <c r="Q40" s="1120">
        <v>45782.0</v>
      </c>
      <c r="R40" s="1121">
        <v>0.0</v>
      </c>
      <c r="S40" s="385" t="s">
        <v>6898</v>
      </c>
      <c r="T40" s="1122" t="s">
        <v>3512</v>
      </c>
      <c r="U40" s="1122" t="s">
        <v>3512</v>
      </c>
      <c r="V40" s="1185" t="s">
        <v>6899</v>
      </c>
      <c r="W40" s="267"/>
      <c r="X40" s="267"/>
      <c r="Y40" s="267"/>
      <c r="Z40" s="267"/>
    </row>
    <row r="41">
      <c r="A41" s="267"/>
      <c r="B41" s="382">
        <v>17674.0</v>
      </c>
      <c r="C41" s="383">
        <v>476287.0</v>
      </c>
      <c r="D41" s="531" t="s">
        <v>6747</v>
      </c>
      <c r="E41" s="563"/>
      <c r="F41" s="563"/>
      <c r="G41" s="608"/>
      <c r="H41" s="1174" t="s">
        <v>6748</v>
      </c>
      <c r="I41" s="1186">
        <v>11.0</v>
      </c>
      <c r="J41" s="1184" t="s">
        <v>6900</v>
      </c>
      <c r="K41" s="531" t="s">
        <v>2678</v>
      </c>
      <c r="L41" s="1177">
        <v>987.9</v>
      </c>
      <c r="M41" s="1178">
        <v>45782.0</v>
      </c>
      <c r="N41" s="1179" t="s">
        <v>6901</v>
      </c>
      <c r="O41" s="1174" t="s">
        <v>3726</v>
      </c>
      <c r="P41" s="1180" t="s">
        <v>3398</v>
      </c>
      <c r="Q41" s="1120">
        <v>45782.0</v>
      </c>
      <c r="R41" s="1121">
        <v>0.0</v>
      </c>
      <c r="S41" s="385" t="s">
        <v>6902</v>
      </c>
      <c r="T41" s="1122" t="s">
        <v>3512</v>
      </c>
      <c r="U41" s="1122" t="s">
        <v>3512</v>
      </c>
      <c r="V41" s="1185" t="s">
        <v>6752</v>
      </c>
      <c r="W41" s="267"/>
      <c r="X41" s="267"/>
      <c r="Y41" s="267"/>
      <c r="Z41" s="267"/>
    </row>
    <row r="42">
      <c r="A42" s="267"/>
      <c r="B42" s="382">
        <v>17627.0</v>
      </c>
      <c r="C42" s="383">
        <v>476288.0</v>
      </c>
      <c r="D42" s="531" t="s">
        <v>6903</v>
      </c>
      <c r="E42" s="531" t="s">
        <v>1475</v>
      </c>
      <c r="F42" s="531" t="s">
        <v>587</v>
      </c>
      <c r="G42" s="608"/>
      <c r="H42" s="1174" t="s">
        <v>6904</v>
      </c>
      <c r="I42" s="1186">
        <v>55.0</v>
      </c>
      <c r="J42" s="1184"/>
      <c r="K42" s="531" t="s">
        <v>4894</v>
      </c>
      <c r="L42" s="1177">
        <v>92.56</v>
      </c>
      <c r="M42" s="1200">
        <v>45783.0</v>
      </c>
      <c r="N42" s="1179" t="s">
        <v>6905</v>
      </c>
      <c r="O42" s="1174" t="s">
        <v>3535</v>
      </c>
      <c r="P42" s="1180" t="s">
        <v>3400</v>
      </c>
      <c r="Q42" s="1132">
        <v>45783.0</v>
      </c>
      <c r="R42" s="1121">
        <v>0.0</v>
      </c>
      <c r="S42" s="385" t="s">
        <v>6906</v>
      </c>
      <c r="T42" s="1122" t="s">
        <v>3512</v>
      </c>
      <c r="U42" s="1122" t="s">
        <v>3512</v>
      </c>
      <c r="V42" s="1185" t="s">
        <v>6907</v>
      </c>
      <c r="W42" s="267"/>
      <c r="X42" s="267"/>
      <c r="Y42" s="267"/>
      <c r="Z42" s="267"/>
    </row>
    <row r="43">
      <c r="A43" s="17"/>
      <c r="B43" s="379"/>
      <c r="C43" s="345">
        <v>476289.0</v>
      </c>
      <c r="D43" s="513"/>
      <c r="E43" s="513"/>
      <c r="F43" s="513"/>
      <c r="G43" s="514"/>
      <c r="H43" s="1166"/>
      <c r="I43" s="1167"/>
      <c r="J43" s="1168"/>
      <c r="K43" s="513"/>
      <c r="L43" s="1169"/>
      <c r="M43" s="346"/>
      <c r="N43" s="1170"/>
      <c r="O43" s="1166"/>
      <c r="P43" s="1171"/>
      <c r="Q43" s="348"/>
      <c r="R43" s="1128"/>
      <c r="S43" s="348"/>
      <c r="T43" s="1129"/>
      <c r="U43" s="1129"/>
      <c r="V43" s="1172"/>
      <c r="W43" s="17"/>
      <c r="X43" s="17"/>
      <c r="Y43" s="17"/>
      <c r="Z43" s="17"/>
    </row>
    <row r="44">
      <c r="A44" s="17"/>
      <c r="B44" s="379"/>
      <c r="C44" s="345">
        <v>476290.0</v>
      </c>
      <c r="D44" s="513"/>
      <c r="E44" s="513"/>
      <c r="F44" s="513"/>
      <c r="G44" s="514"/>
      <c r="H44" s="1166"/>
      <c r="I44" s="1167"/>
      <c r="J44" s="1168"/>
      <c r="K44" s="513"/>
      <c r="L44" s="1169"/>
      <c r="M44" s="346"/>
      <c r="N44" s="1170"/>
      <c r="O44" s="1166"/>
      <c r="P44" s="1171"/>
      <c r="Q44" s="348"/>
      <c r="R44" s="1128"/>
      <c r="S44" s="348"/>
      <c r="T44" s="1129"/>
      <c r="U44" s="1129"/>
      <c r="V44" s="1172"/>
      <c r="W44" s="17"/>
      <c r="X44" s="17"/>
      <c r="Y44" s="17"/>
      <c r="Z44" s="17"/>
    </row>
    <row r="45">
      <c r="A45" s="17"/>
      <c r="B45" s="379"/>
      <c r="C45" s="345">
        <v>476291.0</v>
      </c>
      <c r="D45" s="513"/>
      <c r="E45" s="513"/>
      <c r="F45" s="513"/>
      <c r="G45" s="514"/>
      <c r="H45" s="1166"/>
      <c r="I45" s="1167"/>
      <c r="J45" s="1168"/>
      <c r="K45" s="513"/>
      <c r="L45" s="1169"/>
      <c r="M45" s="346"/>
      <c r="N45" s="1170"/>
      <c r="O45" s="1166"/>
      <c r="P45" s="1171"/>
      <c r="Q45" s="348"/>
      <c r="R45" s="1128"/>
      <c r="S45" s="348"/>
      <c r="T45" s="1129"/>
      <c r="U45" s="1129"/>
      <c r="V45" s="1172"/>
      <c r="W45" s="17"/>
      <c r="X45" s="17"/>
      <c r="Y45" s="17"/>
      <c r="Z45" s="17"/>
    </row>
    <row r="46">
      <c r="A46" s="17"/>
      <c r="B46" s="379"/>
      <c r="C46" s="345">
        <v>476292.0</v>
      </c>
      <c r="D46" s="513"/>
      <c r="E46" s="513"/>
      <c r="F46" s="513"/>
      <c r="G46" s="514"/>
      <c r="H46" s="1166"/>
      <c r="I46" s="1167"/>
      <c r="J46" s="1168"/>
      <c r="K46" s="513"/>
      <c r="L46" s="1169"/>
      <c r="M46" s="346"/>
      <c r="N46" s="1170"/>
      <c r="O46" s="1166"/>
      <c r="P46" s="1171"/>
      <c r="Q46" s="348"/>
      <c r="R46" s="1128"/>
      <c r="S46" s="348"/>
      <c r="T46" s="1129"/>
      <c r="U46" s="1129"/>
      <c r="V46" s="1172"/>
      <c r="W46" s="17"/>
      <c r="X46" s="17"/>
      <c r="Y46" s="17"/>
      <c r="Z46" s="17"/>
    </row>
    <row r="47">
      <c r="A47" s="17"/>
      <c r="B47" s="379"/>
      <c r="C47" s="345">
        <v>476293.0</v>
      </c>
      <c r="D47" s="513"/>
      <c r="E47" s="513"/>
      <c r="F47" s="513"/>
      <c r="G47" s="514"/>
      <c r="H47" s="1166"/>
      <c r="I47" s="1167"/>
      <c r="J47" s="1168"/>
      <c r="K47" s="513"/>
      <c r="L47" s="1169"/>
      <c r="M47" s="363"/>
      <c r="N47" s="1170"/>
      <c r="O47" s="1166"/>
      <c r="P47" s="1171"/>
      <c r="Q47" s="348"/>
      <c r="R47" s="1128"/>
      <c r="S47" s="348"/>
      <c r="T47" s="1129"/>
      <c r="U47" s="1129"/>
      <c r="V47" s="1172"/>
      <c r="W47" s="17"/>
      <c r="X47" s="17"/>
      <c r="Y47" s="17"/>
      <c r="Z47" s="17"/>
    </row>
    <row r="48">
      <c r="A48" s="17"/>
      <c r="B48" s="379"/>
      <c r="C48" s="345">
        <v>476294.0</v>
      </c>
      <c r="D48" s="513"/>
      <c r="E48" s="513"/>
      <c r="F48" s="513"/>
      <c r="G48" s="514"/>
      <c r="H48" s="1166"/>
      <c r="I48" s="1167"/>
      <c r="J48" s="1168"/>
      <c r="K48" s="513"/>
      <c r="L48" s="1169"/>
      <c r="M48" s="346"/>
      <c r="N48" s="1170"/>
      <c r="O48" s="1166"/>
      <c r="P48" s="1171"/>
      <c r="Q48" s="348"/>
      <c r="R48" s="1128"/>
      <c r="S48" s="348"/>
      <c r="T48" s="1129"/>
      <c r="U48" s="1129"/>
      <c r="V48" s="1172"/>
      <c r="W48" s="17"/>
      <c r="X48" s="17"/>
      <c r="Y48" s="17"/>
      <c r="Z48" s="17"/>
    </row>
    <row r="49">
      <c r="A49" s="17"/>
      <c r="B49" s="379"/>
      <c r="C49" s="345">
        <v>476295.0</v>
      </c>
      <c r="D49" s="513"/>
      <c r="E49" s="513"/>
      <c r="F49" s="513"/>
      <c r="G49" s="514"/>
      <c r="H49" s="1166"/>
      <c r="I49" s="1167"/>
      <c r="J49" s="1168"/>
      <c r="K49" s="513"/>
      <c r="L49" s="1169"/>
      <c r="M49" s="346"/>
      <c r="N49" s="1170"/>
      <c r="O49" s="1166"/>
      <c r="P49" s="1171"/>
      <c r="Q49" s="348"/>
      <c r="R49" s="1128"/>
      <c r="S49" s="348"/>
      <c r="T49" s="1129"/>
      <c r="U49" s="1129"/>
      <c r="V49" s="1172"/>
      <c r="W49" s="17"/>
      <c r="X49" s="17"/>
      <c r="Y49" s="17"/>
      <c r="Z49" s="17"/>
    </row>
    <row r="50">
      <c r="A50" s="17"/>
      <c r="B50" s="379"/>
      <c r="C50" s="345">
        <v>476296.0</v>
      </c>
      <c r="D50" s="513"/>
      <c r="E50" s="513"/>
      <c r="F50" s="513"/>
      <c r="G50" s="514"/>
      <c r="H50" s="1166"/>
      <c r="I50" s="1167"/>
      <c r="J50" s="1168"/>
      <c r="K50" s="513"/>
      <c r="L50" s="1169"/>
      <c r="M50" s="346"/>
      <c r="N50" s="1170"/>
      <c r="O50" s="1166"/>
      <c r="P50" s="1171"/>
      <c r="Q50" s="348"/>
      <c r="R50" s="1128"/>
      <c r="S50" s="348"/>
      <c r="T50" s="1129"/>
      <c r="U50" s="1129"/>
      <c r="V50" s="1172"/>
      <c r="W50" s="17"/>
      <c r="X50" s="17"/>
      <c r="Y50" s="17"/>
      <c r="Z50" s="17"/>
    </row>
    <row r="51">
      <c r="A51" s="17"/>
      <c r="B51" s="379"/>
      <c r="C51" s="345">
        <v>476297.0</v>
      </c>
      <c r="D51" s="513"/>
      <c r="E51" s="513"/>
      <c r="F51" s="513"/>
      <c r="G51" s="514"/>
      <c r="H51" s="1166"/>
      <c r="I51" s="1167"/>
      <c r="J51" s="1168"/>
      <c r="K51" s="513"/>
      <c r="L51" s="1169"/>
      <c r="M51" s="346"/>
      <c r="N51" s="1170"/>
      <c r="O51" s="1166"/>
      <c r="P51" s="1171"/>
      <c r="Q51" s="348"/>
      <c r="R51" s="1128"/>
      <c r="S51" s="348"/>
      <c r="T51" s="1129"/>
      <c r="U51" s="1129"/>
      <c r="V51" s="1172"/>
      <c r="W51" s="17"/>
      <c r="X51" s="17"/>
      <c r="Y51" s="17"/>
      <c r="Z51" s="17"/>
    </row>
    <row r="52">
      <c r="A52" s="17"/>
      <c r="B52" s="379"/>
      <c r="C52" s="345">
        <v>476298.0</v>
      </c>
      <c r="D52" s="513"/>
      <c r="E52" s="513"/>
      <c r="F52" s="513"/>
      <c r="G52" s="514"/>
      <c r="H52" s="1166"/>
      <c r="I52" s="1167"/>
      <c r="J52" s="1168"/>
      <c r="K52" s="513"/>
      <c r="L52" s="1169"/>
      <c r="M52" s="346"/>
      <c r="N52" s="1170"/>
      <c r="O52" s="1166"/>
      <c r="P52" s="1171"/>
      <c r="Q52" s="348"/>
      <c r="R52" s="1128"/>
      <c r="S52" s="348"/>
      <c r="T52" s="1129"/>
      <c r="U52" s="1129"/>
      <c r="V52" s="1172"/>
      <c r="W52" s="17"/>
      <c r="X52" s="17"/>
      <c r="Y52" s="17"/>
      <c r="Z52" s="17"/>
    </row>
    <row r="53">
      <c r="A53" s="17"/>
      <c r="B53" s="379"/>
      <c r="C53" s="345">
        <v>476299.0</v>
      </c>
      <c r="D53" s="513"/>
      <c r="E53" s="513"/>
      <c r="F53" s="513"/>
      <c r="G53" s="514"/>
      <c r="H53" s="1166"/>
      <c r="I53" s="1167"/>
      <c r="J53" s="1168"/>
      <c r="K53" s="513"/>
      <c r="L53" s="1169"/>
      <c r="M53" s="346"/>
      <c r="N53" s="1170"/>
      <c r="O53" s="1166"/>
      <c r="P53" s="1171"/>
      <c r="Q53" s="348"/>
      <c r="R53" s="1128"/>
      <c r="S53" s="348"/>
      <c r="T53" s="1129"/>
      <c r="U53" s="1129"/>
      <c r="V53" s="1172"/>
      <c r="W53" s="17"/>
      <c r="X53" s="17"/>
      <c r="Y53" s="17"/>
      <c r="Z53" s="17"/>
    </row>
    <row r="54">
      <c r="A54" s="17"/>
      <c r="B54" s="379"/>
      <c r="C54" s="345">
        <v>476300.0</v>
      </c>
      <c r="D54" s="513"/>
      <c r="E54" s="513"/>
      <c r="F54" s="513"/>
      <c r="G54" s="514"/>
      <c r="H54" s="1166"/>
      <c r="I54" s="1167"/>
      <c r="J54" s="1168"/>
      <c r="K54" s="513"/>
      <c r="L54" s="1169"/>
      <c r="M54" s="443"/>
      <c r="N54" s="1170"/>
      <c r="O54" s="1166"/>
      <c r="P54" s="1171"/>
      <c r="Q54" s="348"/>
      <c r="R54" s="1128"/>
      <c r="S54" s="348"/>
      <c r="T54" s="1129"/>
      <c r="U54" s="1129"/>
      <c r="V54" s="1172"/>
      <c r="W54" s="17"/>
      <c r="X54" s="17"/>
      <c r="Y54" s="17"/>
      <c r="Z54" s="17"/>
    </row>
    <row r="55">
      <c r="A55" s="17"/>
      <c r="B55" s="379"/>
      <c r="C55" s="345">
        <v>476301.0</v>
      </c>
      <c r="D55" s="347"/>
      <c r="E55" s="347"/>
      <c r="F55" s="347"/>
      <c r="G55" s="1125"/>
      <c r="H55" s="1166"/>
      <c r="I55" s="1167"/>
      <c r="J55" s="1168"/>
      <c r="K55" s="349"/>
      <c r="L55" s="352"/>
      <c r="M55" s="346"/>
      <c r="N55" s="1170"/>
      <c r="O55" s="1166"/>
      <c r="P55" s="1171"/>
      <c r="Q55" s="348"/>
      <c r="R55" s="1128"/>
      <c r="S55" s="348"/>
      <c r="T55" s="1129"/>
      <c r="U55" s="1129"/>
      <c r="V55" s="1172"/>
      <c r="W55" s="17"/>
      <c r="X55" s="17"/>
      <c r="Y55" s="17"/>
      <c r="Z55" s="17"/>
    </row>
    <row r="56">
      <c r="A56" s="17"/>
      <c r="B56" s="379"/>
      <c r="C56" s="345">
        <v>476302.0</v>
      </c>
      <c r="D56" s="347"/>
      <c r="E56" s="347"/>
      <c r="F56" s="347"/>
      <c r="G56" s="1125"/>
      <c r="H56" s="1166"/>
      <c r="I56" s="1167"/>
      <c r="J56" s="1168"/>
      <c r="K56" s="349"/>
      <c r="L56" s="352"/>
      <c r="M56" s="346"/>
      <c r="N56" s="1170"/>
      <c r="O56" s="1166"/>
      <c r="P56" s="1171"/>
      <c r="Q56" s="348"/>
      <c r="R56" s="1128"/>
      <c r="S56" s="348"/>
      <c r="T56" s="1129"/>
      <c r="U56" s="1129"/>
      <c r="V56" s="1172"/>
      <c r="W56" s="17"/>
      <c r="X56" s="17"/>
      <c r="Y56" s="17"/>
      <c r="Z56" s="17"/>
    </row>
    <row r="57">
      <c r="A57" s="17"/>
      <c r="B57" s="379"/>
      <c r="C57" s="345">
        <v>476303.0</v>
      </c>
      <c r="D57" s="347"/>
      <c r="E57" s="347"/>
      <c r="F57" s="347"/>
      <c r="G57" s="1125"/>
      <c r="H57" s="1166"/>
      <c r="I57" s="1167"/>
      <c r="J57" s="1168"/>
      <c r="K57" s="349"/>
      <c r="L57" s="352"/>
      <c r="M57" s="346"/>
      <c r="N57" s="1170"/>
      <c r="O57" s="1166"/>
      <c r="P57" s="1171"/>
      <c r="Q57" s="348"/>
      <c r="R57" s="1128"/>
      <c r="S57" s="348"/>
      <c r="T57" s="1129"/>
      <c r="U57" s="1129"/>
      <c r="V57" s="1172"/>
      <c r="W57" s="17"/>
      <c r="X57" s="17"/>
      <c r="Y57" s="17"/>
      <c r="Z57" s="17"/>
    </row>
    <row r="58">
      <c r="A58" s="17"/>
      <c r="B58" s="379"/>
      <c r="C58" s="345">
        <v>476304.0</v>
      </c>
      <c r="D58" s="347"/>
      <c r="E58" s="347"/>
      <c r="F58" s="347"/>
      <c r="G58" s="1125"/>
      <c r="H58" s="1166"/>
      <c r="I58" s="1167"/>
      <c r="J58" s="1168"/>
      <c r="K58" s="349"/>
      <c r="L58" s="352"/>
      <c r="M58" s="346"/>
      <c r="N58" s="1170"/>
      <c r="O58" s="1166"/>
      <c r="P58" s="1171"/>
      <c r="Q58" s="348"/>
      <c r="R58" s="1128"/>
      <c r="S58" s="348"/>
      <c r="T58" s="1129"/>
      <c r="U58" s="1129"/>
      <c r="V58" s="1172"/>
      <c r="W58" s="17"/>
      <c r="X58" s="17"/>
      <c r="Y58" s="17"/>
      <c r="Z58" s="17"/>
    </row>
    <row r="59">
      <c r="A59" s="17"/>
      <c r="B59" s="379"/>
      <c r="C59" s="345">
        <v>476305.0</v>
      </c>
      <c r="D59" s="347"/>
      <c r="E59" s="347"/>
      <c r="F59" s="347"/>
      <c r="G59" s="1125"/>
      <c r="H59" s="1166"/>
      <c r="I59" s="1167"/>
      <c r="J59" s="1168"/>
      <c r="K59" s="349"/>
      <c r="L59" s="352"/>
      <c r="M59" s="346"/>
      <c r="N59" s="1170"/>
      <c r="O59" s="1166"/>
      <c r="P59" s="1171"/>
      <c r="Q59" s="348"/>
      <c r="R59" s="1128"/>
      <c r="S59" s="348"/>
      <c r="T59" s="1129"/>
      <c r="U59" s="1129"/>
      <c r="V59" s="1172"/>
      <c r="W59" s="17"/>
      <c r="X59" s="17"/>
      <c r="Y59" s="17"/>
      <c r="Z59" s="17"/>
    </row>
    <row r="60">
      <c r="A60" s="17"/>
      <c r="B60" s="379"/>
      <c r="C60" s="345">
        <v>476306.0</v>
      </c>
      <c r="D60" s="347"/>
      <c r="E60" s="347"/>
      <c r="F60" s="347"/>
      <c r="G60" s="1125"/>
      <c r="H60" s="1166"/>
      <c r="I60" s="1167"/>
      <c r="J60" s="1168"/>
      <c r="K60" s="349"/>
      <c r="L60" s="352"/>
      <c r="M60" s="346"/>
      <c r="N60" s="1170"/>
      <c r="O60" s="1166"/>
      <c r="P60" s="1171"/>
      <c r="Q60" s="348"/>
      <c r="R60" s="1128"/>
      <c r="S60" s="348"/>
      <c r="T60" s="1129"/>
      <c r="U60" s="1129"/>
      <c r="V60" s="1172"/>
      <c r="W60" s="17"/>
      <c r="X60" s="17"/>
      <c r="Y60" s="17"/>
      <c r="Z60" s="17"/>
    </row>
    <row r="61">
      <c r="A61" s="17"/>
      <c r="B61" s="379"/>
      <c r="C61" s="345">
        <v>476307.0</v>
      </c>
      <c r="D61" s="347"/>
      <c r="E61" s="347"/>
      <c r="F61" s="347"/>
      <c r="G61" s="1125"/>
      <c r="H61" s="1166"/>
      <c r="I61" s="1167"/>
      <c r="J61" s="1168"/>
      <c r="K61" s="349"/>
      <c r="L61" s="352"/>
      <c r="M61" s="346"/>
      <c r="N61" s="1170"/>
      <c r="O61" s="1166"/>
      <c r="P61" s="1171"/>
      <c r="Q61" s="348"/>
      <c r="R61" s="1128"/>
      <c r="S61" s="348"/>
      <c r="T61" s="1129"/>
      <c r="U61" s="1129"/>
      <c r="V61" s="1172"/>
      <c r="W61" s="17"/>
      <c r="X61" s="17"/>
      <c r="Y61" s="17"/>
      <c r="Z61" s="17"/>
    </row>
    <row r="62">
      <c r="A62" s="17"/>
      <c r="B62" s="379"/>
      <c r="C62" s="345">
        <v>476308.0</v>
      </c>
      <c r="D62" s="347"/>
      <c r="E62" s="347"/>
      <c r="F62" s="347"/>
      <c r="G62" s="1125"/>
      <c r="H62" s="1166"/>
      <c r="I62" s="1167"/>
      <c r="J62" s="1168"/>
      <c r="K62" s="349"/>
      <c r="L62" s="352"/>
      <c r="M62" s="346"/>
      <c r="N62" s="1170"/>
      <c r="O62" s="1166"/>
      <c r="P62" s="1171"/>
      <c r="Q62" s="348"/>
      <c r="R62" s="1128"/>
      <c r="S62" s="348"/>
      <c r="T62" s="1129"/>
      <c r="U62" s="1129"/>
      <c r="V62" s="1172"/>
      <c r="W62" s="17"/>
      <c r="X62" s="17"/>
      <c r="Y62" s="17"/>
      <c r="Z62" s="17"/>
    </row>
    <row r="63">
      <c r="A63" s="17"/>
      <c r="B63" s="379"/>
      <c r="C63" s="345">
        <v>476309.0</v>
      </c>
      <c r="D63" s="347"/>
      <c r="E63" s="347"/>
      <c r="F63" s="347"/>
      <c r="G63" s="1125"/>
      <c r="H63" s="1166"/>
      <c r="I63" s="1167"/>
      <c r="J63" s="1168"/>
      <c r="K63" s="349"/>
      <c r="L63" s="352"/>
      <c r="M63" s="346"/>
      <c r="N63" s="1170"/>
      <c r="O63" s="1166"/>
      <c r="P63" s="1171"/>
      <c r="Q63" s="348"/>
      <c r="R63" s="1128"/>
      <c r="S63" s="348"/>
      <c r="T63" s="1129"/>
      <c r="U63" s="1129"/>
      <c r="V63" s="1172"/>
      <c r="W63" s="17"/>
      <c r="X63" s="17"/>
      <c r="Y63" s="17"/>
      <c r="Z63" s="17"/>
    </row>
    <row r="64">
      <c r="A64" s="17"/>
      <c r="B64" s="379"/>
      <c r="C64" s="345">
        <v>476310.0</v>
      </c>
      <c r="D64" s="347"/>
      <c r="E64" s="347"/>
      <c r="F64" s="347"/>
      <c r="G64" s="1125"/>
      <c r="H64" s="1166"/>
      <c r="I64" s="1167"/>
      <c r="J64" s="1168"/>
      <c r="K64" s="349"/>
      <c r="L64" s="352"/>
      <c r="M64" s="346"/>
      <c r="N64" s="1170"/>
      <c r="O64" s="1166"/>
      <c r="P64" s="1171"/>
      <c r="Q64" s="348"/>
      <c r="R64" s="1128"/>
      <c r="S64" s="348"/>
      <c r="T64" s="1129"/>
      <c r="U64" s="1129"/>
      <c r="V64" s="1172"/>
      <c r="W64" s="17"/>
      <c r="X64" s="17"/>
      <c r="Y64" s="17"/>
      <c r="Z64" s="17"/>
    </row>
    <row r="65">
      <c r="A65" s="17"/>
      <c r="B65" s="379"/>
      <c r="C65" s="345">
        <v>476311.0</v>
      </c>
      <c r="D65" s="347"/>
      <c r="E65" s="347"/>
      <c r="F65" s="347"/>
      <c r="G65" s="1125"/>
      <c r="H65" s="1166"/>
      <c r="I65" s="1167"/>
      <c r="J65" s="1168"/>
      <c r="K65" s="349"/>
      <c r="L65" s="352"/>
      <c r="M65" s="346"/>
      <c r="N65" s="1170"/>
      <c r="O65" s="1166"/>
      <c r="P65" s="1171"/>
      <c r="Q65" s="348"/>
      <c r="R65" s="1128"/>
      <c r="S65" s="348"/>
      <c r="T65" s="1129"/>
      <c r="U65" s="1129"/>
      <c r="V65" s="1172"/>
      <c r="W65" s="17"/>
      <c r="X65" s="17"/>
      <c r="Y65" s="17"/>
      <c r="Z65" s="17"/>
    </row>
    <row r="66">
      <c r="A66" s="17"/>
      <c r="B66" s="379"/>
      <c r="C66" s="345">
        <v>476312.0</v>
      </c>
      <c r="D66" s="347"/>
      <c r="E66" s="347"/>
      <c r="F66" s="347"/>
      <c r="G66" s="1125"/>
      <c r="H66" s="1166"/>
      <c r="I66" s="1167"/>
      <c r="J66" s="1168"/>
      <c r="K66" s="349"/>
      <c r="L66" s="352"/>
      <c r="M66" s="346"/>
      <c r="N66" s="1170"/>
      <c r="O66" s="1166"/>
      <c r="P66" s="1171"/>
      <c r="Q66" s="348"/>
      <c r="R66" s="1128"/>
      <c r="S66" s="348"/>
      <c r="T66" s="1129"/>
      <c r="U66" s="1129"/>
      <c r="V66" s="1172"/>
      <c r="W66" s="17"/>
      <c r="X66" s="17"/>
      <c r="Y66" s="17"/>
      <c r="Z66" s="17"/>
    </row>
    <row r="67">
      <c r="A67" s="17"/>
      <c r="B67" s="379"/>
      <c r="C67" s="345">
        <v>476313.0</v>
      </c>
      <c r="D67" s="347"/>
      <c r="E67" s="347"/>
      <c r="F67" s="347"/>
      <c r="G67" s="1125"/>
      <c r="H67" s="1166"/>
      <c r="I67" s="1167"/>
      <c r="J67" s="1168"/>
      <c r="K67" s="349"/>
      <c r="L67" s="352"/>
      <c r="M67" s="346"/>
      <c r="N67" s="1170"/>
      <c r="O67" s="1166"/>
      <c r="P67" s="1171"/>
      <c r="Q67" s="348"/>
      <c r="R67" s="1128"/>
      <c r="S67" s="348"/>
      <c r="T67" s="1129"/>
      <c r="U67" s="1129"/>
      <c r="V67" s="1172"/>
      <c r="W67" s="17"/>
      <c r="X67" s="17"/>
      <c r="Y67" s="17"/>
      <c r="Z67" s="17"/>
    </row>
    <row r="68">
      <c r="A68" s="17"/>
      <c r="B68" s="379"/>
      <c r="C68" s="345">
        <v>476314.0</v>
      </c>
      <c r="D68" s="347"/>
      <c r="E68" s="347"/>
      <c r="F68" s="347"/>
      <c r="G68" s="1125"/>
      <c r="H68" s="1166"/>
      <c r="I68" s="1167"/>
      <c r="J68" s="1168"/>
      <c r="K68" s="349"/>
      <c r="L68" s="352"/>
      <c r="M68" s="346"/>
      <c r="N68" s="1170"/>
      <c r="O68" s="1166"/>
      <c r="P68" s="1171"/>
      <c r="Q68" s="348"/>
      <c r="R68" s="1128"/>
      <c r="S68" s="348"/>
      <c r="T68" s="1129"/>
      <c r="U68" s="1129"/>
      <c r="V68" s="1172"/>
      <c r="W68" s="17"/>
      <c r="X68" s="17"/>
      <c r="Y68" s="17"/>
      <c r="Z68" s="17"/>
    </row>
    <row r="69">
      <c r="A69" s="17"/>
      <c r="B69" s="379"/>
      <c r="C69" s="345">
        <v>476315.0</v>
      </c>
      <c r="D69" s="347"/>
      <c r="E69" s="347"/>
      <c r="F69" s="347"/>
      <c r="G69" s="1125"/>
      <c r="H69" s="1166"/>
      <c r="I69" s="1167"/>
      <c r="J69" s="1168"/>
      <c r="K69" s="349"/>
      <c r="L69" s="352"/>
      <c r="M69" s="346"/>
      <c r="N69" s="1170"/>
      <c r="O69" s="1166"/>
      <c r="P69" s="1171"/>
      <c r="Q69" s="348"/>
      <c r="R69" s="1128"/>
      <c r="S69" s="348"/>
      <c r="T69" s="1129"/>
      <c r="U69" s="1129"/>
      <c r="V69" s="1172"/>
      <c r="W69" s="17"/>
      <c r="X69" s="17"/>
      <c r="Y69" s="17"/>
      <c r="Z69" s="17"/>
    </row>
    <row r="70">
      <c r="A70" s="17"/>
      <c r="B70" s="379"/>
      <c r="C70" s="345">
        <v>476316.0</v>
      </c>
      <c r="D70" s="347"/>
      <c r="E70" s="347"/>
      <c r="F70" s="347"/>
      <c r="G70" s="1125"/>
      <c r="H70" s="1166"/>
      <c r="I70" s="1167"/>
      <c r="J70" s="1168"/>
      <c r="K70" s="349"/>
      <c r="L70" s="352"/>
      <c r="M70" s="346"/>
      <c r="N70" s="1170"/>
      <c r="O70" s="1166"/>
      <c r="P70" s="1171"/>
      <c r="Q70" s="348"/>
      <c r="R70" s="1128"/>
      <c r="S70" s="348"/>
      <c r="T70" s="1129"/>
      <c r="U70" s="1129"/>
      <c r="V70" s="1172"/>
      <c r="W70" s="17"/>
      <c r="X70" s="17"/>
      <c r="Y70" s="17"/>
      <c r="Z70" s="17"/>
    </row>
    <row r="71">
      <c r="A71" s="17"/>
      <c r="B71" s="379"/>
      <c r="C71" s="345">
        <v>476317.0</v>
      </c>
      <c r="D71" s="347"/>
      <c r="E71" s="347"/>
      <c r="F71" s="347"/>
      <c r="G71" s="1125"/>
      <c r="H71" s="1166"/>
      <c r="I71" s="1167"/>
      <c r="J71" s="1168"/>
      <c r="K71" s="349"/>
      <c r="L71" s="352"/>
      <c r="M71" s="346"/>
      <c r="N71" s="1170"/>
      <c r="O71" s="1166"/>
      <c r="P71" s="1171"/>
      <c r="Q71" s="348"/>
      <c r="R71" s="1128"/>
      <c r="S71" s="348"/>
      <c r="T71" s="1129"/>
      <c r="U71" s="1129"/>
      <c r="V71" s="1172"/>
      <c r="W71" s="17"/>
      <c r="X71" s="17"/>
      <c r="Y71" s="17"/>
      <c r="Z71" s="17"/>
    </row>
    <row r="72">
      <c r="A72" s="17"/>
      <c r="B72" s="379"/>
      <c r="C72" s="345">
        <v>476318.0</v>
      </c>
      <c r="D72" s="347"/>
      <c r="E72" s="347"/>
      <c r="F72" s="347"/>
      <c r="G72" s="1125"/>
      <c r="H72" s="1166"/>
      <c r="I72" s="1167"/>
      <c r="J72" s="1168"/>
      <c r="K72" s="349"/>
      <c r="L72" s="352"/>
      <c r="M72" s="346"/>
      <c r="N72" s="1170"/>
      <c r="O72" s="1166"/>
      <c r="P72" s="1171"/>
      <c r="Q72" s="348"/>
      <c r="R72" s="1128"/>
      <c r="S72" s="348"/>
      <c r="T72" s="1129"/>
      <c r="U72" s="1129"/>
      <c r="V72" s="1172"/>
      <c r="W72" s="17"/>
      <c r="X72" s="17"/>
      <c r="Y72" s="17"/>
      <c r="Z72" s="17"/>
    </row>
    <row r="73">
      <c r="A73" s="17"/>
      <c r="B73" s="379"/>
      <c r="C73" s="345">
        <v>476319.0</v>
      </c>
      <c r="D73" s="347"/>
      <c r="E73" s="347"/>
      <c r="F73" s="347"/>
      <c r="G73" s="1125"/>
      <c r="H73" s="1166"/>
      <c r="I73" s="1167"/>
      <c r="J73" s="1168"/>
      <c r="K73" s="349"/>
      <c r="L73" s="352"/>
      <c r="M73" s="346"/>
      <c r="N73" s="1170"/>
      <c r="O73" s="1166"/>
      <c r="P73" s="1171"/>
      <c r="Q73" s="348"/>
      <c r="R73" s="1128"/>
      <c r="S73" s="348"/>
      <c r="T73" s="1129"/>
      <c r="U73" s="1129"/>
      <c r="V73" s="1172"/>
      <c r="W73" s="17"/>
      <c r="X73" s="17"/>
      <c r="Y73" s="17"/>
      <c r="Z73" s="17"/>
    </row>
    <row r="74">
      <c r="A74" s="17"/>
      <c r="B74" s="379"/>
      <c r="C74" s="345">
        <v>476320.0</v>
      </c>
      <c r="D74" s="347"/>
      <c r="E74" s="347"/>
      <c r="F74" s="347"/>
      <c r="G74" s="1125"/>
      <c r="H74" s="1166"/>
      <c r="I74" s="1167"/>
      <c r="J74" s="1168"/>
      <c r="K74" s="349"/>
      <c r="L74" s="352"/>
      <c r="M74" s="346"/>
      <c r="N74" s="1170"/>
      <c r="O74" s="1166"/>
      <c r="P74" s="1171"/>
      <c r="Q74" s="348"/>
      <c r="R74" s="1128"/>
      <c r="S74" s="348"/>
      <c r="T74" s="1129"/>
      <c r="U74" s="1129"/>
      <c r="V74" s="1172"/>
      <c r="W74" s="17"/>
      <c r="X74" s="17"/>
      <c r="Y74" s="17"/>
      <c r="Z74" s="17"/>
    </row>
    <row r="75">
      <c r="A75" s="17"/>
      <c r="B75" s="379"/>
      <c r="C75" s="345">
        <v>476321.0</v>
      </c>
      <c r="D75" s="347"/>
      <c r="E75" s="347"/>
      <c r="F75" s="347"/>
      <c r="G75" s="1125"/>
      <c r="H75" s="1166"/>
      <c r="I75" s="1167"/>
      <c r="J75" s="1168"/>
      <c r="K75" s="349"/>
      <c r="L75" s="352"/>
      <c r="M75" s="346"/>
      <c r="N75" s="1170"/>
      <c r="O75" s="1166"/>
      <c r="P75" s="1171"/>
      <c r="Q75" s="348"/>
      <c r="R75" s="1128"/>
      <c r="S75" s="348"/>
      <c r="T75" s="1129"/>
      <c r="U75" s="1129"/>
      <c r="V75" s="1172"/>
      <c r="W75" s="17"/>
      <c r="X75" s="17"/>
      <c r="Y75" s="17"/>
      <c r="Z75" s="17"/>
    </row>
    <row r="76">
      <c r="A76" s="17"/>
      <c r="B76" s="379"/>
      <c r="C76" s="345">
        <v>476322.0</v>
      </c>
      <c r="D76" s="347"/>
      <c r="E76" s="347"/>
      <c r="F76" s="347"/>
      <c r="G76" s="1125"/>
      <c r="H76" s="1166"/>
      <c r="I76" s="1167"/>
      <c r="J76" s="1168"/>
      <c r="K76" s="349"/>
      <c r="L76" s="352"/>
      <c r="M76" s="346"/>
      <c r="N76" s="1170"/>
      <c r="O76" s="1166"/>
      <c r="P76" s="1171"/>
      <c r="Q76" s="348"/>
      <c r="R76" s="1128"/>
      <c r="S76" s="348"/>
      <c r="T76" s="1129"/>
      <c r="U76" s="1129"/>
      <c r="V76" s="1172"/>
      <c r="W76" s="17"/>
      <c r="X76" s="17"/>
      <c r="Y76" s="17"/>
      <c r="Z76" s="17"/>
    </row>
    <row r="77">
      <c r="A77" s="17"/>
      <c r="B77" s="379"/>
      <c r="C77" s="345">
        <v>476323.0</v>
      </c>
      <c r="D77" s="347"/>
      <c r="E77" s="347"/>
      <c r="F77" s="347"/>
      <c r="G77" s="1125"/>
      <c r="H77" s="1166"/>
      <c r="I77" s="1167"/>
      <c r="J77" s="1168"/>
      <c r="K77" s="349"/>
      <c r="L77" s="352"/>
      <c r="M77" s="346"/>
      <c r="N77" s="1170"/>
      <c r="O77" s="1166"/>
      <c r="P77" s="1171"/>
      <c r="Q77" s="348"/>
      <c r="R77" s="1128"/>
      <c r="S77" s="348"/>
      <c r="T77" s="1129"/>
      <c r="U77" s="1129"/>
      <c r="V77" s="1172"/>
      <c r="W77" s="17"/>
      <c r="X77" s="17"/>
      <c r="Y77" s="17"/>
      <c r="Z77" s="17"/>
    </row>
    <row r="78">
      <c r="A78" s="17"/>
      <c r="B78" s="379"/>
      <c r="C78" s="345">
        <v>476324.0</v>
      </c>
      <c r="D78" s="347"/>
      <c r="E78" s="347"/>
      <c r="F78" s="347"/>
      <c r="G78" s="1125"/>
      <c r="H78" s="1166"/>
      <c r="I78" s="1167"/>
      <c r="J78" s="1168"/>
      <c r="K78" s="349"/>
      <c r="L78" s="352"/>
      <c r="M78" s="346"/>
      <c r="N78" s="1170"/>
      <c r="O78" s="1166"/>
      <c r="P78" s="1171"/>
      <c r="Q78" s="348"/>
      <c r="R78" s="1128"/>
      <c r="S78" s="348"/>
      <c r="T78" s="1129"/>
      <c r="U78" s="1129"/>
      <c r="V78" s="1172"/>
      <c r="W78" s="17"/>
      <c r="X78" s="17"/>
      <c r="Y78" s="17"/>
      <c r="Z78" s="17"/>
    </row>
    <row r="79">
      <c r="A79" s="17"/>
      <c r="B79" s="379"/>
      <c r="C79" s="345">
        <v>476325.0</v>
      </c>
      <c r="D79" s="347"/>
      <c r="E79" s="347"/>
      <c r="F79" s="347"/>
      <c r="G79" s="1125"/>
      <c r="H79" s="1166"/>
      <c r="I79" s="1167"/>
      <c r="J79" s="1168"/>
      <c r="K79" s="349"/>
      <c r="L79" s="352"/>
      <c r="M79" s="346"/>
      <c r="N79" s="1170"/>
      <c r="O79" s="1166"/>
      <c r="P79" s="1171"/>
      <c r="Q79" s="348"/>
      <c r="R79" s="1128"/>
      <c r="S79" s="348"/>
      <c r="T79" s="1129"/>
      <c r="U79" s="1129"/>
      <c r="V79" s="1172"/>
      <c r="W79" s="17"/>
      <c r="X79" s="17"/>
      <c r="Y79" s="17"/>
      <c r="Z79" s="17"/>
    </row>
    <row r="80">
      <c r="A80" s="17"/>
      <c r="B80" s="379"/>
      <c r="C80" s="345">
        <v>476326.0</v>
      </c>
      <c r="D80" s="347"/>
      <c r="E80" s="347"/>
      <c r="F80" s="347"/>
      <c r="G80" s="1125"/>
      <c r="H80" s="1166"/>
      <c r="I80" s="1167"/>
      <c r="J80" s="1168"/>
      <c r="K80" s="349"/>
      <c r="L80" s="352"/>
      <c r="M80" s="346"/>
      <c r="N80" s="1170"/>
      <c r="O80" s="1166"/>
      <c r="P80" s="1171"/>
      <c r="Q80" s="348"/>
      <c r="R80" s="1128"/>
      <c r="S80" s="348"/>
      <c r="T80" s="1129"/>
      <c r="U80" s="1129"/>
      <c r="V80" s="1172"/>
      <c r="W80" s="17"/>
      <c r="X80" s="17"/>
      <c r="Y80" s="17"/>
      <c r="Z80" s="17"/>
    </row>
    <row r="81">
      <c r="A81" s="17"/>
      <c r="B81" s="379"/>
      <c r="C81" s="345">
        <v>476327.0</v>
      </c>
      <c r="D81" s="347"/>
      <c r="E81" s="347"/>
      <c r="F81" s="347"/>
      <c r="G81" s="1125"/>
      <c r="H81" s="1166"/>
      <c r="I81" s="1167"/>
      <c r="J81" s="1168"/>
      <c r="K81" s="349"/>
      <c r="L81" s="352"/>
      <c r="M81" s="346"/>
      <c r="N81" s="1170"/>
      <c r="O81" s="1166"/>
      <c r="P81" s="1171"/>
      <c r="Q81" s="348"/>
      <c r="R81" s="1128"/>
      <c r="S81" s="348"/>
      <c r="T81" s="1129"/>
      <c r="U81" s="1129"/>
      <c r="V81" s="1172"/>
      <c r="W81" s="17"/>
      <c r="X81" s="17"/>
      <c r="Y81" s="17"/>
      <c r="Z81" s="17"/>
    </row>
    <row r="82">
      <c r="A82" s="17"/>
      <c r="B82" s="379"/>
      <c r="C82" s="345">
        <v>476328.0</v>
      </c>
      <c r="D82" s="347"/>
      <c r="E82" s="347"/>
      <c r="F82" s="347"/>
      <c r="G82" s="1125"/>
      <c r="H82" s="1166"/>
      <c r="I82" s="1167"/>
      <c r="J82" s="1168"/>
      <c r="K82" s="349"/>
      <c r="L82" s="352"/>
      <c r="M82" s="346"/>
      <c r="N82" s="1170"/>
      <c r="O82" s="1166"/>
      <c r="P82" s="1171"/>
      <c r="Q82" s="348"/>
      <c r="R82" s="1128"/>
      <c r="S82" s="348"/>
      <c r="T82" s="1129"/>
      <c r="U82" s="1129"/>
      <c r="V82" s="1172"/>
      <c r="W82" s="17"/>
      <c r="X82" s="17"/>
      <c r="Y82" s="17"/>
      <c r="Z82" s="17"/>
    </row>
    <row r="83">
      <c r="A83" s="17"/>
      <c r="B83" s="379"/>
      <c r="C83" s="345">
        <v>476329.0</v>
      </c>
      <c r="D83" s="347"/>
      <c r="E83" s="347"/>
      <c r="F83" s="347"/>
      <c r="G83" s="1125"/>
      <c r="H83" s="1166"/>
      <c r="I83" s="1167"/>
      <c r="J83" s="1168"/>
      <c r="K83" s="349"/>
      <c r="L83" s="352"/>
      <c r="M83" s="346"/>
      <c r="N83" s="1170"/>
      <c r="O83" s="1166"/>
      <c r="P83" s="1171"/>
      <c r="Q83" s="348"/>
      <c r="R83" s="1128"/>
      <c r="S83" s="348"/>
      <c r="T83" s="1129"/>
      <c r="U83" s="1129"/>
      <c r="V83" s="1172"/>
      <c r="W83" s="17"/>
      <c r="X83" s="17"/>
      <c r="Y83" s="17"/>
      <c r="Z83" s="17"/>
    </row>
    <row r="84">
      <c r="A84" s="17"/>
      <c r="B84" s="379"/>
      <c r="C84" s="345">
        <v>476330.0</v>
      </c>
      <c r="D84" s="347"/>
      <c r="E84" s="347"/>
      <c r="F84" s="347"/>
      <c r="G84" s="1125"/>
      <c r="H84" s="1166"/>
      <c r="I84" s="1167"/>
      <c r="J84" s="1168"/>
      <c r="K84" s="349"/>
      <c r="L84" s="352"/>
      <c r="M84" s="346"/>
      <c r="N84" s="1170"/>
      <c r="O84" s="1166"/>
      <c r="P84" s="1171"/>
      <c r="Q84" s="348"/>
      <c r="R84" s="1128"/>
      <c r="S84" s="348"/>
      <c r="T84" s="1129"/>
      <c r="U84" s="1129"/>
      <c r="V84" s="1172"/>
      <c r="W84" s="17"/>
      <c r="X84" s="17"/>
      <c r="Y84" s="17"/>
      <c r="Z84" s="17"/>
    </row>
    <row r="85">
      <c r="A85" s="17"/>
      <c r="B85" s="379"/>
      <c r="C85" s="345">
        <v>476331.0</v>
      </c>
      <c r="D85" s="347"/>
      <c r="E85" s="347"/>
      <c r="F85" s="347"/>
      <c r="G85" s="1125"/>
      <c r="H85" s="1166"/>
      <c r="I85" s="1167"/>
      <c r="J85" s="1168"/>
      <c r="K85" s="349"/>
      <c r="L85" s="352"/>
      <c r="M85" s="346"/>
      <c r="N85" s="1170"/>
      <c r="O85" s="1166"/>
      <c r="P85" s="1171"/>
      <c r="Q85" s="348"/>
      <c r="R85" s="1128"/>
      <c r="S85" s="348"/>
      <c r="T85" s="1129"/>
      <c r="U85" s="1129"/>
      <c r="V85" s="1172"/>
      <c r="W85" s="17"/>
      <c r="X85" s="17"/>
      <c r="Y85" s="17"/>
      <c r="Z85" s="17"/>
    </row>
    <row r="86">
      <c r="A86" s="17"/>
      <c r="B86" s="379"/>
      <c r="C86" s="345">
        <v>476332.0</v>
      </c>
      <c r="D86" s="347"/>
      <c r="E86" s="347"/>
      <c r="F86" s="347"/>
      <c r="G86" s="1125"/>
      <c r="H86" s="1166"/>
      <c r="I86" s="1167"/>
      <c r="J86" s="1168"/>
      <c r="K86" s="349"/>
      <c r="L86" s="352"/>
      <c r="M86" s="346"/>
      <c r="N86" s="1170"/>
      <c r="O86" s="1166"/>
      <c r="P86" s="1171"/>
      <c r="Q86" s="348"/>
      <c r="R86" s="1128"/>
      <c r="S86" s="348"/>
      <c r="T86" s="1129"/>
      <c r="U86" s="1129"/>
      <c r="V86" s="1172"/>
      <c r="W86" s="17"/>
      <c r="X86" s="17"/>
      <c r="Y86" s="17"/>
      <c r="Z86" s="17"/>
    </row>
    <row r="87">
      <c r="A87" s="17"/>
      <c r="B87" s="379"/>
      <c r="C87" s="345">
        <v>476333.0</v>
      </c>
      <c r="D87" s="347"/>
      <c r="E87" s="347"/>
      <c r="F87" s="347"/>
      <c r="G87" s="1125"/>
      <c r="H87" s="1166"/>
      <c r="I87" s="1167"/>
      <c r="J87" s="1168"/>
      <c r="K87" s="349"/>
      <c r="L87" s="352"/>
      <c r="M87" s="346"/>
      <c r="N87" s="1170"/>
      <c r="O87" s="1166"/>
      <c r="P87" s="1171"/>
      <c r="Q87" s="348"/>
      <c r="R87" s="1128"/>
      <c r="S87" s="348"/>
      <c r="T87" s="1129"/>
      <c r="U87" s="1129"/>
      <c r="V87" s="1172"/>
      <c r="W87" s="17"/>
      <c r="X87" s="17"/>
      <c r="Y87" s="17"/>
      <c r="Z87" s="17"/>
    </row>
    <row r="88">
      <c r="A88" s="17"/>
      <c r="B88" s="379"/>
      <c r="C88" s="345">
        <v>476334.0</v>
      </c>
      <c r="D88" s="347"/>
      <c r="E88" s="347"/>
      <c r="F88" s="347"/>
      <c r="G88" s="1125"/>
      <c r="H88" s="1166"/>
      <c r="I88" s="1167"/>
      <c r="J88" s="1168"/>
      <c r="K88" s="349"/>
      <c r="L88" s="352"/>
      <c r="M88" s="346"/>
      <c r="N88" s="1170"/>
      <c r="O88" s="1166"/>
      <c r="P88" s="1171"/>
      <c r="Q88" s="348"/>
      <c r="R88" s="1128"/>
      <c r="S88" s="348"/>
      <c r="T88" s="1129"/>
      <c r="U88" s="1129"/>
      <c r="V88" s="1172"/>
      <c r="W88" s="17"/>
      <c r="X88" s="17"/>
      <c r="Y88" s="17"/>
      <c r="Z88" s="17"/>
    </row>
    <row r="89">
      <c r="A89" s="17"/>
      <c r="B89" s="379"/>
      <c r="C89" s="345">
        <v>476335.0</v>
      </c>
      <c r="D89" s="347"/>
      <c r="E89" s="347"/>
      <c r="F89" s="347"/>
      <c r="G89" s="1125"/>
      <c r="H89" s="1166"/>
      <c r="I89" s="1167"/>
      <c r="J89" s="1168"/>
      <c r="K89" s="349"/>
      <c r="L89" s="352"/>
      <c r="M89" s="346"/>
      <c r="N89" s="1170"/>
      <c r="O89" s="1166"/>
      <c r="P89" s="1171"/>
      <c r="Q89" s="348"/>
      <c r="R89" s="1128"/>
      <c r="S89" s="348"/>
      <c r="T89" s="1129"/>
      <c r="U89" s="1129"/>
      <c r="V89" s="1172"/>
      <c r="W89" s="17"/>
      <c r="X89" s="17"/>
      <c r="Y89" s="17"/>
      <c r="Z89" s="17"/>
    </row>
    <row r="90">
      <c r="A90" s="17"/>
      <c r="B90" s="379"/>
      <c r="C90" s="345">
        <v>476336.0</v>
      </c>
      <c r="D90" s="347"/>
      <c r="E90" s="347"/>
      <c r="F90" s="347"/>
      <c r="G90" s="1125"/>
      <c r="H90" s="1166"/>
      <c r="I90" s="1167"/>
      <c r="J90" s="1168"/>
      <c r="K90" s="349"/>
      <c r="L90" s="352"/>
      <c r="M90" s="346"/>
      <c r="N90" s="1170"/>
      <c r="O90" s="1166"/>
      <c r="P90" s="1171"/>
      <c r="Q90" s="348"/>
      <c r="R90" s="1128"/>
      <c r="S90" s="348"/>
      <c r="T90" s="1129"/>
      <c r="U90" s="1129"/>
      <c r="V90" s="1172"/>
      <c r="W90" s="17"/>
      <c r="X90" s="17"/>
      <c r="Y90" s="17"/>
      <c r="Z90" s="17"/>
    </row>
    <row r="91">
      <c r="A91" s="17"/>
      <c r="B91" s="379"/>
      <c r="C91" s="345">
        <v>476337.0</v>
      </c>
      <c r="D91" s="347"/>
      <c r="E91" s="347"/>
      <c r="F91" s="347"/>
      <c r="G91" s="1125"/>
      <c r="H91" s="1166"/>
      <c r="I91" s="1167"/>
      <c r="J91" s="1168"/>
      <c r="K91" s="349"/>
      <c r="L91" s="352"/>
      <c r="M91" s="346"/>
      <c r="N91" s="1170"/>
      <c r="O91" s="1166"/>
      <c r="P91" s="1171"/>
      <c r="Q91" s="348"/>
      <c r="R91" s="1128"/>
      <c r="S91" s="348"/>
      <c r="T91" s="1129"/>
      <c r="U91" s="1129"/>
      <c r="V91" s="1172"/>
      <c r="W91" s="17"/>
      <c r="X91" s="17"/>
      <c r="Y91" s="17"/>
      <c r="Z91" s="17"/>
    </row>
    <row r="92">
      <c r="A92" s="17"/>
      <c r="B92" s="379"/>
      <c r="C92" s="345">
        <v>476338.0</v>
      </c>
      <c r="D92" s="347"/>
      <c r="E92" s="347"/>
      <c r="F92" s="347"/>
      <c r="G92" s="1125"/>
      <c r="H92" s="1166"/>
      <c r="I92" s="1167"/>
      <c r="J92" s="1168"/>
      <c r="K92" s="349"/>
      <c r="L92" s="352"/>
      <c r="M92" s="346"/>
      <c r="N92" s="1170"/>
      <c r="O92" s="1166"/>
      <c r="P92" s="1171"/>
      <c r="Q92" s="348"/>
      <c r="R92" s="1128"/>
      <c r="S92" s="348"/>
      <c r="T92" s="1129"/>
      <c r="U92" s="1129"/>
      <c r="V92" s="1172"/>
      <c r="W92" s="17"/>
      <c r="X92" s="17"/>
      <c r="Y92" s="17"/>
      <c r="Z92" s="17"/>
    </row>
    <row r="93">
      <c r="A93" s="17"/>
      <c r="B93" s="379"/>
      <c r="C93" s="345">
        <v>476339.0</v>
      </c>
      <c r="D93" s="347"/>
      <c r="E93" s="347"/>
      <c r="F93" s="347"/>
      <c r="G93" s="1125"/>
      <c r="H93" s="1166"/>
      <c r="I93" s="1167"/>
      <c r="J93" s="1168"/>
      <c r="K93" s="349"/>
      <c r="L93" s="352"/>
      <c r="M93" s="346"/>
      <c r="N93" s="1170"/>
      <c r="O93" s="1166"/>
      <c r="P93" s="1171"/>
      <c r="Q93" s="348"/>
      <c r="R93" s="1128"/>
      <c r="S93" s="348"/>
      <c r="T93" s="1129"/>
      <c r="U93" s="1129"/>
      <c r="V93" s="1172"/>
      <c r="W93" s="17"/>
      <c r="X93" s="17"/>
      <c r="Y93" s="17"/>
      <c r="Z93" s="17"/>
    </row>
    <row r="94">
      <c r="A94" s="17"/>
      <c r="B94" s="379"/>
      <c r="C94" s="345">
        <v>476340.0</v>
      </c>
      <c r="D94" s="347"/>
      <c r="E94" s="347"/>
      <c r="F94" s="347"/>
      <c r="G94" s="1125"/>
      <c r="H94" s="1166"/>
      <c r="I94" s="1167"/>
      <c r="J94" s="1168"/>
      <c r="K94" s="349"/>
      <c r="L94" s="352"/>
      <c r="M94" s="346"/>
      <c r="N94" s="1170"/>
      <c r="O94" s="1166"/>
      <c r="P94" s="1171"/>
      <c r="Q94" s="348"/>
      <c r="R94" s="1128"/>
      <c r="S94" s="348"/>
      <c r="T94" s="1129"/>
      <c r="U94" s="1129"/>
      <c r="V94" s="1172"/>
      <c r="W94" s="17"/>
      <c r="X94" s="17"/>
      <c r="Y94" s="17"/>
      <c r="Z94" s="17"/>
    </row>
    <row r="95">
      <c r="A95" s="17"/>
      <c r="B95" s="379"/>
      <c r="C95" s="345">
        <v>476341.0</v>
      </c>
      <c r="D95" s="347"/>
      <c r="E95" s="347"/>
      <c r="F95" s="347"/>
      <c r="G95" s="1125"/>
      <c r="H95" s="1166"/>
      <c r="I95" s="1167"/>
      <c r="J95" s="1168"/>
      <c r="K95" s="349"/>
      <c r="L95" s="352"/>
      <c r="M95" s="346"/>
      <c r="N95" s="1170"/>
      <c r="O95" s="1166"/>
      <c r="P95" s="1171"/>
      <c r="Q95" s="348"/>
      <c r="R95" s="1128"/>
      <c r="S95" s="348"/>
      <c r="T95" s="1129"/>
      <c r="U95" s="1129"/>
      <c r="V95" s="1172"/>
      <c r="W95" s="17"/>
      <c r="X95" s="17"/>
      <c r="Y95" s="17"/>
      <c r="Z95" s="17"/>
    </row>
    <row r="96">
      <c r="A96" s="17"/>
      <c r="B96" s="379"/>
      <c r="C96" s="345">
        <v>476342.0</v>
      </c>
      <c r="D96" s="347"/>
      <c r="E96" s="347"/>
      <c r="F96" s="347"/>
      <c r="G96" s="1125"/>
      <c r="H96" s="1166"/>
      <c r="I96" s="1167"/>
      <c r="J96" s="1168"/>
      <c r="K96" s="349"/>
      <c r="L96" s="352"/>
      <c r="M96" s="346"/>
      <c r="N96" s="1170"/>
      <c r="O96" s="1166"/>
      <c r="P96" s="1171"/>
      <c r="Q96" s="348"/>
      <c r="R96" s="1128"/>
      <c r="S96" s="348"/>
      <c r="T96" s="1129"/>
      <c r="U96" s="1129"/>
      <c r="V96" s="1172"/>
      <c r="W96" s="17"/>
      <c r="X96" s="17"/>
      <c r="Y96" s="17"/>
      <c r="Z96" s="17"/>
    </row>
    <row r="97">
      <c r="A97" s="17"/>
      <c r="B97" s="379"/>
      <c r="C97" s="345">
        <v>476343.0</v>
      </c>
      <c r="D97" s="347"/>
      <c r="E97" s="347"/>
      <c r="F97" s="347"/>
      <c r="G97" s="1125"/>
      <c r="H97" s="1166"/>
      <c r="I97" s="1167"/>
      <c r="J97" s="1168"/>
      <c r="K97" s="349"/>
      <c r="L97" s="352"/>
      <c r="M97" s="346"/>
      <c r="N97" s="1170"/>
      <c r="O97" s="1166"/>
      <c r="P97" s="1171"/>
      <c r="Q97" s="348"/>
      <c r="R97" s="1128"/>
      <c r="S97" s="348"/>
      <c r="T97" s="1129"/>
      <c r="U97" s="1129"/>
      <c r="V97" s="1172"/>
      <c r="W97" s="17"/>
      <c r="X97" s="17"/>
      <c r="Y97" s="17"/>
      <c r="Z97" s="17"/>
    </row>
    <row r="98">
      <c r="A98" s="17"/>
      <c r="B98" s="379"/>
      <c r="C98" s="345">
        <v>476344.0</v>
      </c>
      <c r="D98" s="347"/>
      <c r="E98" s="347"/>
      <c r="F98" s="347"/>
      <c r="G98" s="1125"/>
      <c r="H98" s="1166"/>
      <c r="I98" s="1167"/>
      <c r="J98" s="1168"/>
      <c r="K98" s="349"/>
      <c r="L98" s="352"/>
      <c r="M98" s="346"/>
      <c r="N98" s="1170"/>
      <c r="O98" s="1166"/>
      <c r="P98" s="1171"/>
      <c r="Q98" s="348"/>
      <c r="R98" s="1128"/>
      <c r="S98" s="348"/>
      <c r="T98" s="1129"/>
      <c r="U98" s="1129"/>
      <c r="V98" s="1172"/>
      <c r="W98" s="17"/>
      <c r="X98" s="17"/>
      <c r="Y98" s="17"/>
      <c r="Z98" s="17"/>
    </row>
    <row r="99">
      <c r="A99" s="17"/>
      <c r="B99" s="379"/>
      <c r="C99" s="345">
        <v>476345.0</v>
      </c>
      <c r="D99" s="347"/>
      <c r="E99" s="347"/>
      <c r="F99" s="347"/>
      <c r="G99" s="1125"/>
      <c r="H99" s="1166"/>
      <c r="I99" s="1167"/>
      <c r="J99" s="1168"/>
      <c r="K99" s="349"/>
      <c r="L99" s="352"/>
      <c r="M99" s="346"/>
      <c r="N99" s="1170"/>
      <c r="O99" s="1166"/>
      <c r="P99" s="1171"/>
      <c r="Q99" s="348"/>
      <c r="R99" s="1128"/>
      <c r="S99" s="348"/>
      <c r="T99" s="1129"/>
      <c r="U99" s="1129"/>
      <c r="V99" s="1172"/>
      <c r="W99" s="17"/>
      <c r="X99" s="17"/>
      <c r="Y99" s="17"/>
      <c r="Z99" s="17"/>
    </row>
    <row r="100">
      <c r="A100" s="17"/>
      <c r="B100" s="379"/>
      <c r="C100" s="345">
        <v>476346.0</v>
      </c>
      <c r="D100" s="347"/>
      <c r="E100" s="347"/>
      <c r="F100" s="347"/>
      <c r="G100" s="1125"/>
      <c r="H100" s="1166"/>
      <c r="I100" s="1167"/>
      <c r="J100" s="1168"/>
      <c r="K100" s="349"/>
      <c r="L100" s="352"/>
      <c r="M100" s="346"/>
      <c r="N100" s="1170"/>
      <c r="O100" s="1166"/>
      <c r="P100" s="1171"/>
      <c r="Q100" s="348"/>
      <c r="R100" s="1128"/>
      <c r="S100" s="348"/>
      <c r="T100" s="1129"/>
      <c r="U100" s="1129"/>
      <c r="V100" s="1172"/>
      <c r="W100" s="17"/>
      <c r="X100" s="17"/>
      <c r="Y100" s="17"/>
      <c r="Z100" s="17"/>
    </row>
    <row r="101">
      <c r="A101" s="17"/>
      <c r="B101" s="379"/>
      <c r="C101" s="345">
        <v>476347.0</v>
      </c>
      <c r="D101" s="347"/>
      <c r="E101" s="347"/>
      <c r="F101" s="347"/>
      <c r="G101" s="1125"/>
      <c r="H101" s="1166"/>
      <c r="I101" s="1167"/>
      <c r="J101" s="1168"/>
      <c r="K101" s="349"/>
      <c r="L101" s="352"/>
      <c r="M101" s="346"/>
      <c r="N101" s="1170"/>
      <c r="O101" s="1166"/>
      <c r="P101" s="1171"/>
      <c r="Q101" s="348"/>
      <c r="R101" s="1128"/>
      <c r="S101" s="348"/>
      <c r="T101" s="1129"/>
      <c r="U101" s="1129"/>
      <c r="V101" s="1172"/>
      <c r="W101" s="17"/>
      <c r="X101" s="17"/>
      <c r="Y101" s="17"/>
      <c r="Z101" s="17"/>
    </row>
    <row r="102">
      <c r="A102" s="17"/>
      <c r="B102" s="379"/>
      <c r="C102" s="345">
        <v>476348.0</v>
      </c>
      <c r="D102" s="347"/>
      <c r="E102" s="347"/>
      <c r="F102" s="347"/>
      <c r="G102" s="1125"/>
      <c r="H102" s="1166"/>
      <c r="I102" s="1167"/>
      <c r="J102" s="1168"/>
      <c r="K102" s="349"/>
      <c r="L102" s="352"/>
      <c r="M102" s="346"/>
      <c r="N102" s="1170"/>
      <c r="O102" s="1166"/>
      <c r="P102" s="1171"/>
      <c r="Q102" s="348"/>
      <c r="R102" s="1128"/>
      <c r="S102" s="348"/>
      <c r="T102" s="1129"/>
      <c r="U102" s="1129"/>
      <c r="V102" s="1172"/>
      <c r="W102" s="17"/>
      <c r="X102" s="17"/>
      <c r="Y102" s="17"/>
      <c r="Z102" s="17"/>
    </row>
    <row r="103">
      <c r="A103" s="17"/>
      <c r="B103" s="379"/>
      <c r="C103" s="345">
        <v>476349.0</v>
      </c>
      <c r="D103" s="347"/>
      <c r="E103" s="347"/>
      <c r="F103" s="347"/>
      <c r="G103" s="1125"/>
      <c r="H103" s="1166"/>
      <c r="I103" s="1167"/>
      <c r="J103" s="1168"/>
      <c r="K103" s="349"/>
      <c r="L103" s="352"/>
      <c r="M103" s="346"/>
      <c r="N103" s="1170"/>
      <c r="O103" s="1166"/>
      <c r="P103" s="1171"/>
      <c r="Q103" s="348"/>
      <c r="R103" s="1128"/>
      <c r="S103" s="348"/>
      <c r="T103" s="1129"/>
      <c r="U103" s="1129"/>
      <c r="V103" s="1172"/>
      <c r="W103" s="17"/>
      <c r="X103" s="17"/>
      <c r="Y103" s="17"/>
      <c r="Z103" s="17"/>
    </row>
    <row r="104">
      <c r="A104" s="17"/>
      <c r="B104" s="379"/>
      <c r="C104" s="345">
        <v>476350.0</v>
      </c>
      <c r="D104" s="347"/>
      <c r="E104" s="347"/>
      <c r="F104" s="347"/>
      <c r="G104" s="1125"/>
      <c r="H104" s="1166"/>
      <c r="I104" s="1167"/>
      <c r="J104" s="1168"/>
      <c r="K104" s="349"/>
      <c r="L104" s="352"/>
      <c r="M104" s="346"/>
      <c r="N104" s="1170"/>
      <c r="O104" s="1166"/>
      <c r="P104" s="1171"/>
      <c r="Q104" s="348"/>
      <c r="R104" s="1128"/>
      <c r="S104" s="348"/>
      <c r="T104" s="1129"/>
      <c r="U104" s="1129"/>
      <c r="V104" s="1172"/>
      <c r="W104" s="17"/>
      <c r="X104" s="17"/>
      <c r="Y104" s="17"/>
      <c r="Z104" s="17"/>
    </row>
    <row r="105">
      <c r="A105" s="17"/>
      <c r="B105" s="379"/>
      <c r="C105" s="345">
        <v>476351.0</v>
      </c>
      <c r="D105" s="347"/>
      <c r="E105" s="347"/>
      <c r="F105" s="347"/>
      <c r="G105" s="1125"/>
      <c r="H105" s="1166"/>
      <c r="I105" s="1167"/>
      <c r="J105" s="1168"/>
      <c r="K105" s="349"/>
      <c r="L105" s="352"/>
      <c r="M105" s="346"/>
      <c r="N105" s="1170"/>
      <c r="O105" s="1166"/>
      <c r="P105" s="1171"/>
      <c r="Q105" s="348"/>
      <c r="R105" s="1128"/>
      <c r="S105" s="348"/>
      <c r="T105" s="1129"/>
      <c r="U105" s="1129"/>
      <c r="V105" s="1172"/>
      <c r="W105" s="17"/>
      <c r="X105" s="17"/>
      <c r="Y105" s="17"/>
      <c r="Z105" s="17"/>
    </row>
    <row r="106">
      <c r="A106" s="17"/>
      <c r="B106" s="379"/>
      <c r="C106" s="345">
        <v>476352.0</v>
      </c>
      <c r="D106" s="347"/>
      <c r="E106" s="347"/>
      <c r="F106" s="347"/>
      <c r="G106" s="1125"/>
      <c r="H106" s="1166"/>
      <c r="I106" s="1167"/>
      <c r="J106" s="1168"/>
      <c r="K106" s="349"/>
      <c r="L106" s="352"/>
      <c r="M106" s="346"/>
      <c r="N106" s="1170"/>
      <c r="O106" s="1166"/>
      <c r="P106" s="1171"/>
      <c r="Q106" s="348"/>
      <c r="R106" s="1128"/>
      <c r="S106" s="348"/>
      <c r="T106" s="1129"/>
      <c r="U106" s="1129"/>
      <c r="V106" s="1172"/>
      <c r="W106" s="17"/>
      <c r="X106" s="17"/>
      <c r="Y106" s="17"/>
      <c r="Z106" s="17"/>
    </row>
    <row r="107">
      <c r="A107" s="17"/>
      <c r="B107" s="379"/>
      <c r="C107" s="345">
        <v>476353.0</v>
      </c>
      <c r="D107" s="347"/>
      <c r="E107" s="347"/>
      <c r="F107" s="347"/>
      <c r="G107" s="1125"/>
      <c r="H107" s="1166"/>
      <c r="I107" s="1167"/>
      <c r="J107" s="1168"/>
      <c r="K107" s="349"/>
      <c r="L107" s="352"/>
      <c r="M107" s="346"/>
      <c r="N107" s="1170"/>
      <c r="O107" s="1166"/>
      <c r="P107" s="1171"/>
      <c r="Q107" s="348"/>
      <c r="R107" s="1128"/>
      <c r="S107" s="348"/>
      <c r="T107" s="1129"/>
      <c r="U107" s="1129"/>
      <c r="V107" s="1172"/>
      <c r="W107" s="17"/>
      <c r="X107" s="17"/>
      <c r="Y107" s="17"/>
      <c r="Z107" s="17"/>
    </row>
    <row r="108">
      <c r="A108" s="17"/>
      <c r="B108" s="379"/>
      <c r="C108" s="345">
        <v>476354.0</v>
      </c>
      <c r="D108" s="347"/>
      <c r="E108" s="347"/>
      <c r="F108" s="347"/>
      <c r="G108" s="1125"/>
      <c r="H108" s="1166"/>
      <c r="I108" s="1167"/>
      <c r="J108" s="1168"/>
      <c r="K108" s="349"/>
      <c r="L108" s="352"/>
      <c r="M108" s="346"/>
      <c r="N108" s="1170"/>
      <c r="O108" s="1166"/>
      <c r="P108" s="1171"/>
      <c r="Q108" s="348"/>
      <c r="R108" s="1128"/>
      <c r="S108" s="348"/>
      <c r="T108" s="1129"/>
      <c r="U108" s="1129"/>
      <c r="V108" s="1172"/>
      <c r="W108" s="17"/>
      <c r="X108" s="17"/>
      <c r="Y108" s="17"/>
      <c r="Z108" s="17"/>
    </row>
    <row r="109">
      <c r="A109" s="17"/>
      <c r="B109" s="379"/>
      <c r="C109" s="345">
        <v>476355.0</v>
      </c>
      <c r="D109" s="347"/>
      <c r="E109" s="347"/>
      <c r="F109" s="347"/>
      <c r="G109" s="1125"/>
      <c r="H109" s="1166"/>
      <c r="I109" s="1167"/>
      <c r="J109" s="1168"/>
      <c r="K109" s="349"/>
      <c r="L109" s="352"/>
      <c r="M109" s="346"/>
      <c r="N109" s="1170"/>
      <c r="O109" s="1166"/>
      <c r="P109" s="1171"/>
      <c r="Q109" s="348"/>
      <c r="R109" s="1128"/>
      <c r="S109" s="348"/>
      <c r="T109" s="1129"/>
      <c r="U109" s="1129"/>
      <c r="V109" s="1172"/>
      <c r="W109" s="17"/>
      <c r="X109" s="17"/>
      <c r="Y109" s="17"/>
      <c r="Z109" s="17"/>
    </row>
    <row r="110">
      <c r="A110" s="17"/>
      <c r="B110" s="379"/>
      <c r="C110" s="345">
        <v>476356.0</v>
      </c>
      <c r="D110" s="347"/>
      <c r="E110" s="347"/>
      <c r="F110" s="347"/>
      <c r="G110" s="1125"/>
      <c r="H110" s="1166"/>
      <c r="I110" s="1167"/>
      <c r="J110" s="1168"/>
      <c r="K110" s="349"/>
      <c r="L110" s="352"/>
      <c r="M110" s="346"/>
      <c r="N110" s="1170"/>
      <c r="O110" s="1166"/>
      <c r="P110" s="1171"/>
      <c r="Q110" s="348"/>
      <c r="R110" s="1128"/>
      <c r="S110" s="348"/>
      <c r="T110" s="1129"/>
      <c r="U110" s="1129"/>
      <c r="V110" s="1172"/>
      <c r="W110" s="17"/>
      <c r="X110" s="17"/>
      <c r="Y110" s="17"/>
      <c r="Z110" s="17"/>
    </row>
    <row r="111">
      <c r="A111" s="17"/>
      <c r="B111" s="379"/>
      <c r="C111" s="345">
        <v>476357.0</v>
      </c>
      <c r="D111" s="347"/>
      <c r="E111" s="347"/>
      <c r="F111" s="347"/>
      <c r="G111" s="1125"/>
      <c r="H111" s="1166"/>
      <c r="I111" s="1167"/>
      <c r="J111" s="1168"/>
      <c r="K111" s="349"/>
      <c r="L111" s="352"/>
      <c r="M111" s="346"/>
      <c r="N111" s="1170"/>
      <c r="O111" s="1166"/>
      <c r="P111" s="1171"/>
      <c r="Q111" s="348"/>
      <c r="R111" s="1128"/>
      <c r="S111" s="348"/>
      <c r="T111" s="1129"/>
      <c r="U111" s="1129"/>
      <c r="V111" s="1172"/>
      <c r="W111" s="17"/>
      <c r="X111" s="17"/>
      <c r="Y111" s="17"/>
      <c r="Z111" s="17"/>
    </row>
    <row r="112">
      <c r="A112" s="17"/>
      <c r="B112" s="379"/>
      <c r="C112" s="345">
        <v>476358.0</v>
      </c>
      <c r="D112" s="347"/>
      <c r="E112" s="347"/>
      <c r="F112" s="347"/>
      <c r="G112" s="1125"/>
      <c r="H112" s="1166"/>
      <c r="I112" s="1167"/>
      <c r="J112" s="1168"/>
      <c r="K112" s="349"/>
      <c r="L112" s="352"/>
      <c r="M112" s="346"/>
      <c r="N112" s="1170"/>
      <c r="O112" s="1166"/>
      <c r="P112" s="1171"/>
      <c r="Q112" s="348"/>
      <c r="R112" s="1128"/>
      <c r="S112" s="348"/>
      <c r="T112" s="1129"/>
      <c r="U112" s="1129"/>
      <c r="V112" s="1172"/>
      <c r="W112" s="17"/>
      <c r="X112" s="17"/>
      <c r="Y112" s="17"/>
      <c r="Z112" s="17"/>
    </row>
    <row r="113">
      <c r="A113" s="17"/>
      <c r="B113" s="379"/>
      <c r="C113" s="345">
        <v>476359.0</v>
      </c>
      <c r="D113" s="347"/>
      <c r="E113" s="347"/>
      <c r="F113" s="347"/>
      <c r="G113" s="1125"/>
      <c r="H113" s="1166"/>
      <c r="I113" s="1167"/>
      <c r="J113" s="1168"/>
      <c r="K113" s="349"/>
      <c r="L113" s="352"/>
      <c r="M113" s="346"/>
      <c r="N113" s="1170"/>
      <c r="O113" s="1166"/>
      <c r="P113" s="1171"/>
      <c r="Q113" s="348"/>
      <c r="R113" s="1128"/>
      <c r="S113" s="348"/>
      <c r="T113" s="1129"/>
      <c r="U113" s="1129"/>
      <c r="V113" s="1172"/>
      <c r="W113" s="17"/>
      <c r="X113" s="17"/>
      <c r="Y113" s="17"/>
      <c r="Z113" s="17"/>
    </row>
    <row r="114">
      <c r="A114" s="17"/>
      <c r="B114" s="379"/>
      <c r="C114" s="345">
        <v>476360.0</v>
      </c>
      <c r="D114" s="347"/>
      <c r="E114" s="347"/>
      <c r="F114" s="347"/>
      <c r="G114" s="1125"/>
      <c r="H114" s="1166"/>
      <c r="I114" s="1167"/>
      <c r="J114" s="1168"/>
      <c r="K114" s="349"/>
      <c r="L114" s="352"/>
      <c r="M114" s="346"/>
      <c r="N114" s="1170"/>
      <c r="O114" s="1166"/>
      <c r="P114" s="1171"/>
      <c r="Q114" s="348"/>
      <c r="R114" s="1128"/>
      <c r="S114" s="348"/>
      <c r="T114" s="1129"/>
      <c r="U114" s="1129"/>
      <c r="V114" s="1172"/>
      <c r="W114" s="17"/>
      <c r="X114" s="17"/>
      <c r="Y114" s="17"/>
      <c r="Z114" s="17"/>
    </row>
    <row r="115">
      <c r="A115" s="17"/>
      <c r="B115" s="379"/>
      <c r="C115" s="345">
        <v>476361.0</v>
      </c>
      <c r="D115" s="347"/>
      <c r="E115" s="347"/>
      <c r="F115" s="347"/>
      <c r="G115" s="1125"/>
      <c r="H115" s="1166"/>
      <c r="I115" s="1167"/>
      <c r="J115" s="1168"/>
      <c r="K115" s="349"/>
      <c r="L115" s="352"/>
      <c r="M115" s="346"/>
      <c r="N115" s="1170"/>
      <c r="O115" s="1166"/>
      <c r="P115" s="1171"/>
      <c r="Q115" s="348"/>
      <c r="R115" s="1128"/>
      <c r="S115" s="348"/>
      <c r="T115" s="1129"/>
      <c r="U115" s="1129"/>
      <c r="V115" s="1172"/>
      <c r="W115" s="17"/>
      <c r="X115" s="17"/>
      <c r="Y115" s="17"/>
      <c r="Z115" s="17"/>
    </row>
    <row r="116">
      <c r="A116" s="17"/>
      <c r="B116" s="379"/>
      <c r="C116" s="345">
        <v>476362.0</v>
      </c>
      <c r="D116" s="347"/>
      <c r="E116" s="347"/>
      <c r="F116" s="347"/>
      <c r="G116" s="1125"/>
      <c r="H116" s="1166"/>
      <c r="I116" s="1167"/>
      <c r="J116" s="1168"/>
      <c r="K116" s="349"/>
      <c r="L116" s="352"/>
      <c r="M116" s="346"/>
      <c r="N116" s="1170"/>
      <c r="O116" s="1166"/>
      <c r="P116" s="1171"/>
      <c r="Q116" s="348"/>
      <c r="R116" s="1128"/>
      <c r="S116" s="348"/>
      <c r="T116" s="1129"/>
      <c r="U116" s="1129"/>
      <c r="V116" s="1172"/>
      <c r="W116" s="17"/>
      <c r="X116" s="17"/>
      <c r="Y116" s="17"/>
      <c r="Z116" s="17"/>
    </row>
    <row r="117">
      <c r="A117" s="267"/>
      <c r="B117" s="382">
        <v>13349.0</v>
      </c>
      <c r="C117" s="383">
        <v>476363.0</v>
      </c>
      <c r="D117" s="385" t="s">
        <v>1124</v>
      </c>
      <c r="E117" s="385" t="s">
        <v>3402</v>
      </c>
      <c r="F117" s="385" t="s">
        <v>104</v>
      </c>
      <c r="G117" s="1118"/>
      <c r="H117" s="1174" t="s">
        <v>3869</v>
      </c>
      <c r="I117" s="1186">
        <v>72.0</v>
      </c>
      <c r="J117" s="1184" t="s">
        <v>3870</v>
      </c>
      <c r="K117" s="387" t="s">
        <v>3403</v>
      </c>
      <c r="L117" s="398">
        <f>3861.45*2</f>
        <v>7722.9</v>
      </c>
      <c r="M117" s="384">
        <v>45790.0</v>
      </c>
      <c r="N117" s="1179" t="s">
        <v>6908</v>
      </c>
      <c r="O117" s="1201" t="s">
        <v>3737</v>
      </c>
      <c r="P117" s="1180" t="s">
        <v>3404</v>
      </c>
      <c r="Q117" s="1120">
        <v>45803.0</v>
      </c>
      <c r="R117" s="1121">
        <v>0.0</v>
      </c>
      <c r="S117" s="385" t="s">
        <v>6909</v>
      </c>
      <c r="T117" s="1122" t="s">
        <v>3694</v>
      </c>
      <c r="U117" s="1122" t="s">
        <v>5143</v>
      </c>
      <c r="V117" s="1185" t="s">
        <v>5956</v>
      </c>
      <c r="W117" s="267"/>
      <c r="X117" s="267"/>
      <c r="Y117" s="267"/>
      <c r="Z117" s="267"/>
    </row>
    <row r="118">
      <c r="A118" s="17"/>
      <c r="B118" s="379"/>
      <c r="C118" s="345">
        <v>476364.0</v>
      </c>
      <c r="D118" s="347"/>
      <c r="E118" s="347"/>
      <c r="F118" s="347"/>
      <c r="G118" s="1125"/>
      <c r="H118" s="1166"/>
      <c r="I118" s="1167"/>
      <c r="J118" s="1168"/>
      <c r="K118" s="349"/>
      <c r="L118" s="352"/>
      <c r="M118" s="346"/>
      <c r="N118" s="1170"/>
      <c r="O118" s="1166"/>
      <c r="P118" s="1171"/>
      <c r="Q118" s="348"/>
      <c r="R118" s="1128"/>
      <c r="S118" s="348"/>
      <c r="T118" s="1129"/>
      <c r="U118" s="1129"/>
      <c r="V118" s="1172"/>
      <c r="W118" s="17"/>
      <c r="X118" s="17"/>
      <c r="Y118" s="17"/>
      <c r="Z118" s="17"/>
    </row>
    <row r="119">
      <c r="A119" s="17"/>
      <c r="B119" s="379"/>
      <c r="C119" s="345">
        <v>476365.0</v>
      </c>
      <c r="D119" s="347"/>
      <c r="E119" s="347"/>
      <c r="F119" s="347"/>
      <c r="G119" s="1125"/>
      <c r="H119" s="1166"/>
      <c r="I119" s="1167"/>
      <c r="J119" s="1168"/>
      <c r="K119" s="349"/>
      <c r="L119" s="352"/>
      <c r="M119" s="346"/>
      <c r="N119" s="1170"/>
      <c r="O119" s="1166"/>
      <c r="P119" s="1171"/>
      <c r="Q119" s="348"/>
      <c r="R119" s="1128"/>
      <c r="S119" s="348"/>
      <c r="T119" s="1129"/>
      <c r="U119" s="1129"/>
      <c r="V119" s="1172"/>
      <c r="W119" s="17"/>
      <c r="X119" s="17"/>
      <c r="Y119" s="17"/>
      <c r="Z119" s="17"/>
    </row>
    <row r="120">
      <c r="A120" s="17"/>
      <c r="B120" s="379"/>
      <c r="C120" s="345">
        <v>476366.0</v>
      </c>
      <c r="D120" s="347"/>
      <c r="E120" s="347"/>
      <c r="F120" s="347"/>
      <c r="G120" s="1125"/>
      <c r="H120" s="1166"/>
      <c r="I120" s="1167"/>
      <c r="J120" s="1168"/>
      <c r="K120" s="349"/>
      <c r="L120" s="352"/>
      <c r="M120" s="346"/>
      <c r="N120" s="1170"/>
      <c r="O120" s="1166"/>
      <c r="P120" s="1171"/>
      <c r="Q120" s="348"/>
      <c r="R120" s="1128"/>
      <c r="S120" s="348"/>
      <c r="T120" s="1129"/>
      <c r="U120" s="1129"/>
      <c r="V120" s="1172"/>
      <c r="W120" s="17"/>
      <c r="X120" s="17"/>
      <c r="Y120" s="17"/>
      <c r="Z120" s="17"/>
    </row>
    <row r="121">
      <c r="A121" s="17"/>
      <c r="B121" s="379"/>
      <c r="C121" s="345">
        <v>476367.0</v>
      </c>
      <c r="D121" s="347"/>
      <c r="E121" s="347"/>
      <c r="F121" s="347"/>
      <c r="G121" s="1125"/>
      <c r="H121" s="1166"/>
      <c r="I121" s="1167"/>
      <c r="J121" s="1168"/>
      <c r="K121" s="349"/>
      <c r="L121" s="352"/>
      <c r="M121" s="346"/>
      <c r="N121" s="1170"/>
      <c r="O121" s="1166"/>
      <c r="P121" s="1171"/>
      <c r="Q121" s="348"/>
      <c r="R121" s="1128"/>
      <c r="S121" s="348"/>
      <c r="T121" s="1129"/>
      <c r="U121" s="1129"/>
      <c r="V121" s="1172"/>
      <c r="W121" s="17"/>
      <c r="X121" s="17"/>
      <c r="Y121" s="17"/>
      <c r="Z121" s="17"/>
    </row>
    <row r="122">
      <c r="A122" s="17"/>
      <c r="B122" s="379"/>
      <c r="C122" s="345">
        <v>476368.0</v>
      </c>
      <c r="D122" s="347"/>
      <c r="E122" s="347"/>
      <c r="F122" s="347"/>
      <c r="G122" s="1125"/>
      <c r="H122" s="1166"/>
      <c r="I122" s="1167"/>
      <c r="J122" s="1168"/>
      <c r="K122" s="349"/>
      <c r="L122" s="352"/>
      <c r="M122" s="346"/>
      <c r="N122" s="1170"/>
      <c r="O122" s="1166"/>
      <c r="P122" s="1171"/>
      <c r="Q122" s="348"/>
      <c r="R122" s="1128"/>
      <c r="S122" s="348"/>
      <c r="T122" s="1129"/>
      <c r="U122" s="1129"/>
      <c r="V122" s="1172"/>
      <c r="W122" s="17"/>
      <c r="X122" s="17"/>
      <c r="Y122" s="17"/>
      <c r="Z122" s="17"/>
    </row>
    <row r="123">
      <c r="A123" s="17"/>
      <c r="B123" s="379"/>
      <c r="C123" s="345">
        <v>476369.0</v>
      </c>
      <c r="D123" s="347"/>
      <c r="E123" s="347"/>
      <c r="F123" s="347"/>
      <c r="G123" s="1125"/>
      <c r="H123" s="1166"/>
      <c r="I123" s="1167"/>
      <c r="J123" s="1168"/>
      <c r="K123" s="349"/>
      <c r="L123" s="352"/>
      <c r="M123" s="346"/>
      <c r="N123" s="1170"/>
      <c r="O123" s="1166"/>
      <c r="P123" s="1171"/>
      <c r="Q123" s="348"/>
      <c r="R123" s="1128"/>
      <c r="S123" s="348"/>
      <c r="T123" s="1129"/>
      <c r="U123" s="1129"/>
      <c r="V123" s="1172"/>
      <c r="W123" s="17"/>
      <c r="X123" s="17"/>
      <c r="Y123" s="17"/>
      <c r="Z123" s="17"/>
    </row>
    <row r="124">
      <c r="A124" s="17"/>
      <c r="B124" s="379"/>
      <c r="C124" s="345">
        <v>476370.0</v>
      </c>
      <c r="D124" s="347"/>
      <c r="E124" s="347"/>
      <c r="F124" s="347"/>
      <c r="G124" s="1125"/>
      <c r="H124" s="1166"/>
      <c r="I124" s="1167"/>
      <c r="J124" s="1168"/>
      <c r="K124" s="349"/>
      <c r="L124" s="352"/>
      <c r="M124" s="346"/>
      <c r="N124" s="1170"/>
      <c r="O124" s="1166"/>
      <c r="P124" s="1171"/>
      <c r="Q124" s="348"/>
      <c r="R124" s="1128"/>
      <c r="S124" s="348"/>
      <c r="T124" s="1129"/>
      <c r="U124" s="1129"/>
      <c r="V124" s="1172"/>
      <c r="W124" s="17"/>
      <c r="X124" s="17"/>
      <c r="Y124" s="17"/>
      <c r="Z124" s="17"/>
    </row>
    <row r="125">
      <c r="A125" s="17"/>
      <c r="B125" s="379"/>
      <c r="C125" s="345">
        <v>476371.0</v>
      </c>
      <c r="D125" s="347"/>
      <c r="E125" s="347"/>
      <c r="F125" s="347"/>
      <c r="G125" s="1125"/>
      <c r="H125" s="1166"/>
      <c r="I125" s="1167"/>
      <c r="J125" s="1168"/>
      <c r="K125" s="349"/>
      <c r="L125" s="352"/>
      <c r="M125" s="346"/>
      <c r="N125" s="1170"/>
      <c r="O125" s="1166"/>
      <c r="P125" s="1171"/>
      <c r="Q125" s="348"/>
      <c r="R125" s="1128"/>
      <c r="S125" s="348"/>
      <c r="T125" s="1129"/>
      <c r="U125" s="1129"/>
      <c r="V125" s="1172"/>
      <c r="W125" s="17"/>
      <c r="X125" s="17"/>
      <c r="Y125" s="17"/>
      <c r="Z125" s="17"/>
    </row>
    <row r="126">
      <c r="A126" s="17"/>
      <c r="B126" s="379"/>
      <c r="C126" s="345">
        <v>476372.0</v>
      </c>
      <c r="D126" s="347"/>
      <c r="E126" s="347"/>
      <c r="F126" s="347"/>
      <c r="G126" s="1125"/>
      <c r="H126" s="1166"/>
      <c r="I126" s="1167"/>
      <c r="J126" s="1168"/>
      <c r="K126" s="349"/>
      <c r="L126" s="352"/>
      <c r="M126" s="346"/>
      <c r="N126" s="1170"/>
      <c r="O126" s="1166"/>
      <c r="P126" s="1171"/>
      <c r="Q126" s="348"/>
      <c r="R126" s="1128"/>
      <c r="S126" s="348"/>
      <c r="T126" s="1129"/>
      <c r="U126" s="1129"/>
      <c r="V126" s="1172"/>
      <c r="W126" s="17"/>
      <c r="X126" s="17"/>
      <c r="Y126" s="17"/>
      <c r="Z126" s="17"/>
    </row>
    <row r="127">
      <c r="A127" s="17"/>
      <c r="B127" s="379"/>
      <c r="C127" s="345">
        <v>476373.0</v>
      </c>
      <c r="D127" s="347"/>
      <c r="E127" s="347"/>
      <c r="F127" s="347"/>
      <c r="G127" s="1125"/>
      <c r="H127" s="1166"/>
      <c r="I127" s="1167"/>
      <c r="J127" s="1168"/>
      <c r="K127" s="349"/>
      <c r="L127" s="352"/>
      <c r="M127" s="346"/>
      <c r="N127" s="1170"/>
      <c r="O127" s="1166"/>
      <c r="P127" s="1171"/>
      <c r="Q127" s="348"/>
      <c r="R127" s="1128"/>
      <c r="S127" s="348"/>
      <c r="T127" s="1129"/>
      <c r="U127" s="1129"/>
      <c r="V127" s="1172"/>
      <c r="W127" s="17"/>
      <c r="X127" s="17"/>
      <c r="Y127" s="17"/>
      <c r="Z127" s="17"/>
    </row>
    <row r="128">
      <c r="A128" s="17"/>
      <c r="B128" s="379"/>
      <c r="C128" s="345">
        <v>476374.0</v>
      </c>
      <c r="D128" s="347"/>
      <c r="E128" s="347"/>
      <c r="F128" s="347"/>
      <c r="G128" s="1125"/>
      <c r="H128" s="1166"/>
      <c r="I128" s="1167"/>
      <c r="J128" s="1168"/>
      <c r="K128" s="349"/>
      <c r="L128" s="352"/>
      <c r="M128" s="346"/>
      <c r="N128" s="1170"/>
      <c r="O128" s="1166"/>
      <c r="P128" s="1171"/>
      <c r="Q128" s="348"/>
      <c r="R128" s="1128"/>
      <c r="S128" s="348"/>
      <c r="T128" s="1129"/>
      <c r="U128" s="1129"/>
      <c r="V128" s="1172"/>
      <c r="W128" s="17"/>
      <c r="X128" s="17"/>
      <c r="Y128" s="17"/>
      <c r="Z128" s="17"/>
    </row>
    <row r="129">
      <c r="A129" s="17"/>
      <c r="B129" s="379"/>
      <c r="C129" s="345">
        <v>476375.0</v>
      </c>
      <c r="D129" s="347"/>
      <c r="E129" s="347"/>
      <c r="F129" s="347"/>
      <c r="G129" s="1125"/>
      <c r="H129" s="1166"/>
      <c r="I129" s="1167"/>
      <c r="J129" s="1168"/>
      <c r="K129" s="349"/>
      <c r="L129" s="352"/>
      <c r="M129" s="346"/>
      <c r="N129" s="1170"/>
      <c r="O129" s="1166"/>
      <c r="P129" s="1171"/>
      <c r="Q129" s="348"/>
      <c r="R129" s="1128"/>
      <c r="S129" s="348"/>
      <c r="T129" s="1129"/>
      <c r="U129" s="1129"/>
      <c r="V129" s="1172"/>
      <c r="W129" s="17"/>
      <c r="X129" s="17"/>
      <c r="Y129" s="17"/>
      <c r="Z129" s="17"/>
    </row>
    <row r="130">
      <c r="A130" s="17"/>
      <c r="B130" s="379"/>
      <c r="C130" s="345">
        <v>476376.0</v>
      </c>
      <c r="D130" s="347"/>
      <c r="E130" s="347"/>
      <c r="F130" s="347"/>
      <c r="G130" s="1125"/>
      <c r="H130" s="1166"/>
      <c r="I130" s="1167"/>
      <c r="J130" s="1168"/>
      <c r="K130" s="349"/>
      <c r="L130" s="352"/>
      <c r="M130" s="346"/>
      <c r="N130" s="1170"/>
      <c r="O130" s="1166"/>
      <c r="P130" s="1171"/>
      <c r="Q130" s="348"/>
      <c r="R130" s="1128"/>
      <c r="S130" s="348"/>
      <c r="T130" s="1129"/>
      <c r="U130" s="1129"/>
      <c r="V130" s="1172"/>
      <c r="W130" s="17"/>
      <c r="X130" s="17"/>
      <c r="Y130" s="17"/>
      <c r="Z130" s="17"/>
    </row>
    <row r="131">
      <c r="A131" s="17"/>
      <c r="B131" s="379"/>
      <c r="C131" s="345">
        <v>476377.0</v>
      </c>
      <c r="D131" s="347"/>
      <c r="E131" s="347"/>
      <c r="F131" s="347"/>
      <c r="G131" s="1125"/>
      <c r="H131" s="1166"/>
      <c r="I131" s="1167"/>
      <c r="J131" s="1168"/>
      <c r="K131" s="349"/>
      <c r="L131" s="352"/>
      <c r="M131" s="346"/>
      <c r="N131" s="1170"/>
      <c r="O131" s="1166"/>
      <c r="P131" s="1171"/>
      <c r="Q131" s="348"/>
      <c r="R131" s="1128"/>
      <c r="S131" s="348"/>
      <c r="T131" s="1129"/>
      <c r="U131" s="1129"/>
      <c r="V131" s="1172"/>
      <c r="W131" s="17"/>
      <c r="X131" s="17"/>
      <c r="Y131" s="17"/>
      <c r="Z131" s="17"/>
    </row>
    <row r="132">
      <c r="A132" s="17"/>
      <c r="B132" s="379"/>
      <c r="C132" s="345">
        <v>476378.0</v>
      </c>
      <c r="D132" s="347"/>
      <c r="E132" s="347"/>
      <c r="F132" s="347"/>
      <c r="G132" s="1125"/>
      <c r="H132" s="1166"/>
      <c r="I132" s="1167"/>
      <c r="J132" s="1168"/>
      <c r="K132" s="349"/>
      <c r="L132" s="352"/>
      <c r="M132" s="346"/>
      <c r="N132" s="1170"/>
      <c r="O132" s="1166"/>
      <c r="P132" s="1171"/>
      <c r="Q132" s="348"/>
      <c r="R132" s="1128"/>
      <c r="S132" s="348"/>
      <c r="T132" s="1129"/>
      <c r="U132" s="1129"/>
      <c r="V132" s="1172"/>
      <c r="W132" s="17"/>
      <c r="X132" s="17"/>
      <c r="Y132" s="17"/>
      <c r="Z132" s="17"/>
    </row>
    <row r="133">
      <c r="A133" s="17"/>
      <c r="B133" s="379"/>
      <c r="C133" s="345">
        <v>476379.0</v>
      </c>
      <c r="D133" s="347"/>
      <c r="E133" s="347"/>
      <c r="F133" s="347"/>
      <c r="G133" s="1125"/>
      <c r="H133" s="1166"/>
      <c r="I133" s="1167"/>
      <c r="J133" s="1168"/>
      <c r="K133" s="349"/>
      <c r="L133" s="352"/>
      <c r="M133" s="346"/>
      <c r="N133" s="1170"/>
      <c r="O133" s="1166"/>
      <c r="P133" s="1171"/>
      <c r="Q133" s="348"/>
      <c r="R133" s="1128"/>
      <c r="S133" s="348"/>
      <c r="T133" s="1129"/>
      <c r="U133" s="1129"/>
      <c r="V133" s="1172"/>
      <c r="W133" s="17"/>
      <c r="X133" s="17"/>
      <c r="Y133" s="17"/>
      <c r="Z133" s="17"/>
    </row>
    <row r="134">
      <c r="A134" s="17"/>
      <c r="B134" s="379"/>
      <c r="C134" s="345">
        <v>476380.0</v>
      </c>
      <c r="D134" s="347"/>
      <c r="E134" s="347"/>
      <c r="F134" s="347"/>
      <c r="G134" s="1125"/>
      <c r="H134" s="1166"/>
      <c r="I134" s="1167"/>
      <c r="J134" s="1168"/>
      <c r="K134" s="349"/>
      <c r="L134" s="352"/>
      <c r="M134" s="346"/>
      <c r="N134" s="1170"/>
      <c r="O134" s="1166"/>
      <c r="P134" s="1171"/>
      <c r="Q134" s="348"/>
      <c r="R134" s="1128"/>
      <c r="S134" s="348"/>
      <c r="T134" s="1129"/>
      <c r="U134" s="1129"/>
      <c r="V134" s="1172"/>
      <c r="W134" s="17"/>
      <c r="X134" s="17"/>
      <c r="Y134" s="17"/>
      <c r="Z134" s="17"/>
    </row>
    <row r="135">
      <c r="A135" s="17"/>
      <c r="B135" s="379"/>
      <c r="C135" s="345">
        <v>476381.0</v>
      </c>
      <c r="D135" s="347"/>
      <c r="E135" s="347"/>
      <c r="F135" s="347"/>
      <c r="G135" s="1125"/>
      <c r="H135" s="1166"/>
      <c r="I135" s="1167"/>
      <c r="J135" s="1168"/>
      <c r="K135" s="349"/>
      <c r="L135" s="352"/>
      <c r="M135" s="346"/>
      <c r="N135" s="1170"/>
      <c r="O135" s="1166"/>
      <c r="P135" s="1171"/>
      <c r="Q135" s="348"/>
      <c r="R135" s="1128"/>
      <c r="S135" s="348"/>
      <c r="T135" s="1129"/>
      <c r="U135" s="1129"/>
      <c r="V135" s="1172"/>
      <c r="W135" s="17"/>
      <c r="X135" s="17"/>
      <c r="Y135" s="17"/>
      <c r="Z135" s="17"/>
    </row>
    <row r="136">
      <c r="A136" s="17"/>
      <c r="B136" s="379"/>
      <c r="C136" s="345">
        <v>476382.0</v>
      </c>
      <c r="D136" s="347"/>
      <c r="E136" s="347"/>
      <c r="F136" s="347"/>
      <c r="G136" s="1125"/>
      <c r="H136" s="1166"/>
      <c r="I136" s="1167"/>
      <c r="J136" s="1168"/>
      <c r="K136" s="349"/>
      <c r="L136" s="352"/>
      <c r="M136" s="346"/>
      <c r="N136" s="1170"/>
      <c r="O136" s="1166"/>
      <c r="P136" s="1171"/>
      <c r="Q136" s="348"/>
      <c r="R136" s="1128"/>
      <c r="S136" s="348"/>
      <c r="T136" s="1129"/>
      <c r="U136" s="1129"/>
      <c r="V136" s="1172"/>
      <c r="W136" s="17"/>
      <c r="X136" s="17"/>
      <c r="Y136" s="17"/>
      <c r="Z136" s="17"/>
    </row>
    <row r="137">
      <c r="A137" s="17"/>
      <c r="B137" s="379"/>
      <c r="C137" s="345">
        <v>476383.0</v>
      </c>
      <c r="D137" s="347"/>
      <c r="E137" s="347"/>
      <c r="F137" s="347"/>
      <c r="G137" s="1125"/>
      <c r="H137" s="1166"/>
      <c r="I137" s="1167"/>
      <c r="J137" s="1168"/>
      <c r="K137" s="349"/>
      <c r="L137" s="352"/>
      <c r="M137" s="346"/>
      <c r="N137" s="1170"/>
      <c r="O137" s="1166"/>
      <c r="P137" s="1171"/>
      <c r="Q137" s="348"/>
      <c r="R137" s="1128"/>
      <c r="S137" s="348"/>
      <c r="T137" s="1129"/>
      <c r="U137" s="1129"/>
      <c r="V137" s="1172"/>
      <c r="W137" s="17"/>
      <c r="X137" s="17"/>
      <c r="Y137" s="17"/>
      <c r="Z137" s="17"/>
    </row>
    <row r="138">
      <c r="A138" s="17"/>
      <c r="B138" s="379"/>
      <c r="C138" s="345">
        <v>476384.0</v>
      </c>
      <c r="D138" s="347"/>
      <c r="E138" s="347"/>
      <c r="F138" s="347"/>
      <c r="G138" s="1125"/>
      <c r="H138" s="1166"/>
      <c r="I138" s="1167"/>
      <c r="J138" s="1168"/>
      <c r="K138" s="349"/>
      <c r="L138" s="352"/>
      <c r="M138" s="346"/>
      <c r="N138" s="1170"/>
      <c r="O138" s="1166"/>
      <c r="P138" s="1171"/>
      <c r="Q138" s="348"/>
      <c r="R138" s="1128"/>
      <c r="S138" s="348"/>
      <c r="T138" s="1129"/>
      <c r="U138" s="1129"/>
      <c r="V138" s="1172"/>
      <c r="W138" s="17"/>
      <c r="X138" s="17"/>
      <c r="Y138" s="17"/>
      <c r="Z138" s="17"/>
    </row>
    <row r="139">
      <c r="A139" s="17"/>
      <c r="B139" s="379"/>
      <c r="C139" s="345">
        <v>476385.0</v>
      </c>
      <c r="D139" s="347"/>
      <c r="E139" s="347"/>
      <c r="F139" s="347"/>
      <c r="G139" s="1125"/>
      <c r="H139" s="1166"/>
      <c r="I139" s="1167"/>
      <c r="J139" s="1168"/>
      <c r="K139" s="349"/>
      <c r="L139" s="352"/>
      <c r="M139" s="346"/>
      <c r="N139" s="1170"/>
      <c r="O139" s="1166"/>
      <c r="P139" s="1171"/>
      <c r="Q139" s="348"/>
      <c r="R139" s="1128"/>
      <c r="S139" s="348"/>
      <c r="T139" s="1129"/>
      <c r="U139" s="1129"/>
      <c r="V139" s="1172"/>
      <c r="W139" s="17"/>
      <c r="X139" s="17"/>
      <c r="Y139" s="17"/>
      <c r="Z139" s="17"/>
    </row>
    <row r="140">
      <c r="A140" s="17"/>
      <c r="B140" s="379"/>
      <c r="C140" s="345">
        <v>476386.0</v>
      </c>
      <c r="D140" s="347"/>
      <c r="E140" s="347"/>
      <c r="F140" s="347"/>
      <c r="G140" s="1125"/>
      <c r="H140" s="1166"/>
      <c r="I140" s="1167"/>
      <c r="J140" s="1168"/>
      <c r="K140" s="349"/>
      <c r="L140" s="352"/>
      <c r="M140" s="346"/>
      <c r="N140" s="1170"/>
      <c r="O140" s="1166"/>
      <c r="P140" s="1171"/>
      <c r="Q140" s="348"/>
      <c r="R140" s="1128"/>
      <c r="S140" s="348"/>
      <c r="T140" s="1129"/>
      <c r="U140" s="1129"/>
      <c r="V140" s="1172"/>
      <c r="W140" s="17"/>
      <c r="X140" s="17"/>
      <c r="Y140" s="17"/>
      <c r="Z140" s="17"/>
    </row>
    <row r="141">
      <c r="A141" s="17"/>
      <c r="B141" s="379"/>
      <c r="C141" s="345">
        <v>476387.0</v>
      </c>
      <c r="D141" s="347"/>
      <c r="E141" s="347"/>
      <c r="F141" s="347"/>
      <c r="G141" s="1125"/>
      <c r="H141" s="1166"/>
      <c r="I141" s="1167"/>
      <c r="J141" s="1168"/>
      <c r="K141" s="349"/>
      <c r="L141" s="352"/>
      <c r="M141" s="346"/>
      <c r="N141" s="1170"/>
      <c r="O141" s="1166"/>
      <c r="P141" s="1171"/>
      <c r="Q141" s="348"/>
      <c r="R141" s="1128"/>
      <c r="S141" s="348"/>
      <c r="T141" s="1129"/>
      <c r="U141" s="1129"/>
      <c r="V141" s="1172"/>
      <c r="W141" s="17"/>
      <c r="X141" s="17"/>
      <c r="Y141" s="17"/>
      <c r="Z141" s="17"/>
    </row>
    <row r="142">
      <c r="A142" s="17"/>
      <c r="B142" s="379"/>
      <c r="C142" s="345">
        <v>476388.0</v>
      </c>
      <c r="D142" s="347"/>
      <c r="E142" s="347"/>
      <c r="F142" s="347"/>
      <c r="G142" s="1125"/>
      <c r="H142" s="1166"/>
      <c r="I142" s="1167"/>
      <c r="J142" s="1168"/>
      <c r="K142" s="349"/>
      <c r="L142" s="352"/>
      <c r="M142" s="346"/>
      <c r="N142" s="1170"/>
      <c r="O142" s="1166"/>
      <c r="P142" s="1171"/>
      <c r="Q142" s="348"/>
      <c r="R142" s="1128"/>
      <c r="S142" s="348"/>
      <c r="T142" s="1129"/>
      <c r="U142" s="1129"/>
      <c r="V142" s="1172"/>
      <c r="W142" s="17"/>
      <c r="X142" s="17"/>
      <c r="Y142" s="17"/>
      <c r="Z142" s="17"/>
    </row>
    <row r="143">
      <c r="A143" s="17"/>
      <c r="B143" s="379"/>
      <c r="C143" s="345">
        <v>476389.0</v>
      </c>
      <c r="D143" s="347"/>
      <c r="E143" s="347"/>
      <c r="F143" s="347"/>
      <c r="G143" s="1125"/>
      <c r="H143" s="1166"/>
      <c r="I143" s="1167"/>
      <c r="J143" s="1168"/>
      <c r="K143" s="349"/>
      <c r="L143" s="352"/>
      <c r="M143" s="346"/>
      <c r="N143" s="1170"/>
      <c r="O143" s="1166"/>
      <c r="P143" s="1171"/>
      <c r="Q143" s="348"/>
      <c r="R143" s="1128"/>
      <c r="S143" s="348"/>
      <c r="T143" s="1129"/>
      <c r="U143" s="1129"/>
      <c r="V143" s="1172"/>
      <c r="W143" s="17"/>
      <c r="X143" s="17"/>
      <c r="Y143" s="17"/>
      <c r="Z143" s="17"/>
    </row>
    <row r="144">
      <c r="A144" s="17"/>
      <c r="B144" s="379"/>
      <c r="C144" s="345">
        <v>476390.0</v>
      </c>
      <c r="D144" s="347"/>
      <c r="E144" s="347"/>
      <c r="F144" s="347"/>
      <c r="G144" s="1125"/>
      <c r="H144" s="1166"/>
      <c r="I144" s="1167"/>
      <c r="J144" s="1168"/>
      <c r="K144" s="349"/>
      <c r="L144" s="352"/>
      <c r="M144" s="346"/>
      <c r="N144" s="1170"/>
      <c r="O144" s="1166"/>
      <c r="P144" s="1171"/>
      <c r="Q144" s="348"/>
      <c r="R144" s="1128"/>
      <c r="S144" s="348"/>
      <c r="T144" s="1129"/>
      <c r="U144" s="1129"/>
      <c r="V144" s="1172"/>
      <c r="W144" s="17"/>
      <c r="X144" s="17"/>
      <c r="Y144" s="17"/>
      <c r="Z144" s="17"/>
    </row>
    <row r="145">
      <c r="A145" s="17"/>
      <c r="B145" s="379"/>
      <c r="C145" s="345">
        <v>476391.0</v>
      </c>
      <c r="D145" s="347"/>
      <c r="E145" s="347"/>
      <c r="F145" s="347"/>
      <c r="G145" s="1125"/>
      <c r="H145" s="1166"/>
      <c r="I145" s="1167"/>
      <c r="J145" s="1168"/>
      <c r="K145" s="349"/>
      <c r="L145" s="352"/>
      <c r="M145" s="346"/>
      <c r="N145" s="1170"/>
      <c r="O145" s="1166"/>
      <c r="P145" s="1171"/>
      <c r="Q145" s="348"/>
      <c r="R145" s="1128"/>
      <c r="S145" s="348"/>
      <c r="T145" s="1129"/>
      <c r="U145" s="1129"/>
      <c r="V145" s="1172"/>
      <c r="W145" s="17"/>
      <c r="X145" s="17"/>
      <c r="Y145" s="17"/>
      <c r="Z145" s="17"/>
    </row>
    <row r="146">
      <c r="A146" s="17"/>
      <c r="B146" s="379"/>
      <c r="C146" s="345">
        <v>476392.0</v>
      </c>
      <c r="D146" s="347"/>
      <c r="E146" s="347"/>
      <c r="F146" s="347"/>
      <c r="G146" s="1125"/>
      <c r="H146" s="1166"/>
      <c r="I146" s="1167"/>
      <c r="J146" s="1168"/>
      <c r="K146" s="349"/>
      <c r="L146" s="352"/>
      <c r="M146" s="346"/>
      <c r="N146" s="1170"/>
      <c r="O146" s="1166"/>
      <c r="P146" s="1171"/>
      <c r="Q146" s="348"/>
      <c r="R146" s="1128"/>
      <c r="S146" s="348"/>
      <c r="T146" s="1129"/>
      <c r="U146" s="1129"/>
      <c r="V146" s="1172"/>
      <c r="W146" s="17"/>
      <c r="X146" s="17"/>
      <c r="Y146" s="17"/>
      <c r="Z146" s="17"/>
    </row>
    <row r="147">
      <c r="A147" s="17"/>
      <c r="B147" s="379"/>
      <c r="C147" s="345">
        <v>476393.0</v>
      </c>
      <c r="D147" s="347"/>
      <c r="E147" s="347"/>
      <c r="F147" s="347"/>
      <c r="G147" s="1125"/>
      <c r="H147" s="1166"/>
      <c r="I147" s="1167"/>
      <c r="J147" s="1168"/>
      <c r="K147" s="349"/>
      <c r="L147" s="352"/>
      <c r="M147" s="346"/>
      <c r="N147" s="1170"/>
      <c r="O147" s="1166"/>
      <c r="P147" s="1171"/>
      <c r="Q147" s="348"/>
      <c r="R147" s="1128"/>
      <c r="S147" s="348"/>
      <c r="T147" s="1129"/>
      <c r="U147" s="1129"/>
      <c r="V147" s="1172"/>
      <c r="W147" s="17"/>
      <c r="X147" s="17"/>
      <c r="Y147" s="17"/>
      <c r="Z147" s="17"/>
    </row>
    <row r="148">
      <c r="A148" s="17"/>
      <c r="B148" s="379"/>
      <c r="C148" s="345">
        <v>476394.0</v>
      </c>
      <c r="D148" s="347"/>
      <c r="E148" s="347"/>
      <c r="F148" s="347"/>
      <c r="G148" s="1125"/>
      <c r="H148" s="1166"/>
      <c r="I148" s="1167"/>
      <c r="J148" s="1168"/>
      <c r="K148" s="349"/>
      <c r="L148" s="352"/>
      <c r="M148" s="346"/>
      <c r="N148" s="1170"/>
      <c r="O148" s="1166"/>
      <c r="P148" s="1171"/>
      <c r="Q148" s="348"/>
      <c r="R148" s="1128"/>
      <c r="S148" s="348"/>
      <c r="T148" s="1129"/>
      <c r="U148" s="1129"/>
      <c r="V148" s="1172"/>
      <c r="W148" s="17"/>
      <c r="X148" s="17"/>
      <c r="Y148" s="17"/>
      <c r="Z148" s="17"/>
    </row>
    <row r="149">
      <c r="A149" s="17"/>
      <c r="B149" s="379"/>
      <c r="C149" s="345">
        <v>476395.0</v>
      </c>
      <c r="D149" s="347"/>
      <c r="E149" s="347"/>
      <c r="F149" s="347"/>
      <c r="G149" s="1125"/>
      <c r="H149" s="1166"/>
      <c r="I149" s="1167"/>
      <c r="J149" s="1168"/>
      <c r="K149" s="349"/>
      <c r="L149" s="352"/>
      <c r="M149" s="346"/>
      <c r="N149" s="1170"/>
      <c r="O149" s="1166"/>
      <c r="P149" s="1171"/>
      <c r="Q149" s="348"/>
      <c r="R149" s="1128"/>
      <c r="S149" s="348"/>
      <c r="T149" s="1129"/>
      <c r="U149" s="1129"/>
      <c r="V149" s="1172"/>
      <c r="W149" s="17"/>
      <c r="X149" s="17"/>
      <c r="Y149" s="17"/>
      <c r="Z149" s="17"/>
    </row>
    <row r="150">
      <c r="A150" s="17"/>
      <c r="B150" s="379"/>
      <c r="C150" s="345">
        <v>476396.0</v>
      </c>
      <c r="D150" s="347"/>
      <c r="E150" s="347"/>
      <c r="F150" s="347"/>
      <c r="G150" s="1125"/>
      <c r="H150" s="1166"/>
      <c r="I150" s="1167"/>
      <c r="J150" s="1168"/>
      <c r="K150" s="349"/>
      <c r="L150" s="352"/>
      <c r="M150" s="346"/>
      <c r="N150" s="1170"/>
      <c r="O150" s="1166"/>
      <c r="P150" s="1171"/>
      <c r="Q150" s="348"/>
      <c r="R150" s="1128"/>
      <c r="S150" s="348"/>
      <c r="T150" s="1129"/>
      <c r="U150" s="1129"/>
      <c r="V150" s="1172"/>
      <c r="W150" s="17"/>
      <c r="X150" s="17"/>
      <c r="Y150" s="17"/>
      <c r="Z150" s="17"/>
    </row>
    <row r="151">
      <c r="A151" s="17"/>
      <c r="B151" s="379"/>
      <c r="C151" s="345">
        <v>476397.0</v>
      </c>
      <c r="D151" s="347"/>
      <c r="E151" s="347"/>
      <c r="F151" s="347"/>
      <c r="G151" s="1125"/>
      <c r="H151" s="1166"/>
      <c r="I151" s="1167"/>
      <c r="J151" s="1168"/>
      <c r="K151" s="349"/>
      <c r="L151" s="352"/>
      <c r="M151" s="346"/>
      <c r="N151" s="1170"/>
      <c r="O151" s="1166"/>
      <c r="P151" s="1171"/>
      <c r="Q151" s="348"/>
      <c r="R151" s="1128"/>
      <c r="S151" s="348"/>
      <c r="T151" s="1129"/>
      <c r="U151" s="1129"/>
      <c r="V151" s="1172"/>
      <c r="W151" s="17"/>
      <c r="X151" s="17"/>
      <c r="Y151" s="17"/>
      <c r="Z151" s="17"/>
    </row>
    <row r="152">
      <c r="A152" s="17"/>
      <c r="B152" s="379"/>
      <c r="C152" s="345">
        <v>476398.0</v>
      </c>
      <c r="D152" s="347"/>
      <c r="E152" s="347"/>
      <c r="F152" s="347"/>
      <c r="G152" s="1125"/>
      <c r="H152" s="1166"/>
      <c r="I152" s="1167"/>
      <c r="J152" s="1168"/>
      <c r="K152" s="349"/>
      <c r="L152" s="352"/>
      <c r="M152" s="346"/>
      <c r="N152" s="1170"/>
      <c r="O152" s="1166"/>
      <c r="P152" s="1171"/>
      <c r="Q152" s="348"/>
      <c r="R152" s="1128"/>
      <c r="S152" s="348"/>
      <c r="T152" s="1129"/>
      <c r="U152" s="1129"/>
      <c r="V152" s="1172"/>
      <c r="W152" s="17"/>
      <c r="X152" s="17"/>
      <c r="Y152" s="17"/>
      <c r="Z152" s="17"/>
    </row>
    <row r="153">
      <c r="A153" s="17"/>
      <c r="B153" s="379"/>
      <c r="C153" s="345">
        <v>476399.0</v>
      </c>
      <c r="D153" s="347"/>
      <c r="E153" s="347"/>
      <c r="F153" s="347"/>
      <c r="G153" s="1125"/>
      <c r="H153" s="1166"/>
      <c r="I153" s="1167"/>
      <c r="J153" s="1168"/>
      <c r="K153" s="349"/>
      <c r="L153" s="352"/>
      <c r="M153" s="346"/>
      <c r="N153" s="1170"/>
      <c r="O153" s="1166"/>
      <c r="P153" s="1171"/>
      <c r="Q153" s="348"/>
      <c r="R153" s="1128"/>
      <c r="S153" s="348"/>
      <c r="T153" s="1129"/>
      <c r="U153" s="1129"/>
      <c r="V153" s="1172"/>
      <c r="W153" s="17"/>
      <c r="X153" s="17"/>
      <c r="Y153" s="17"/>
      <c r="Z153" s="17"/>
    </row>
    <row r="154">
      <c r="A154" s="17"/>
      <c r="B154" s="379"/>
      <c r="C154" s="345">
        <v>476400.0</v>
      </c>
      <c r="D154" s="347"/>
      <c r="E154" s="347"/>
      <c r="F154" s="347"/>
      <c r="G154" s="1125"/>
      <c r="H154" s="1166"/>
      <c r="I154" s="1167"/>
      <c r="J154" s="1168"/>
      <c r="K154" s="349"/>
      <c r="L154" s="352"/>
      <c r="M154" s="346"/>
      <c r="N154" s="1170"/>
      <c r="O154" s="1166"/>
      <c r="P154" s="1171"/>
      <c r="Q154" s="348"/>
      <c r="R154" s="1128"/>
      <c r="S154" s="348"/>
      <c r="T154" s="1129"/>
      <c r="U154" s="1129"/>
      <c r="V154" s="1172"/>
      <c r="W154" s="17"/>
      <c r="X154" s="17"/>
      <c r="Y154" s="17"/>
      <c r="Z154" s="17"/>
    </row>
    <row r="155">
      <c r="A155" s="17"/>
      <c r="B155" s="379"/>
      <c r="C155" s="345">
        <v>476401.0</v>
      </c>
      <c r="D155" s="347"/>
      <c r="E155" s="347"/>
      <c r="F155" s="347"/>
      <c r="G155" s="1125"/>
      <c r="H155" s="1166"/>
      <c r="I155" s="1167"/>
      <c r="J155" s="1168"/>
      <c r="K155" s="349"/>
      <c r="L155" s="352"/>
      <c r="M155" s="346"/>
      <c r="N155" s="1170"/>
      <c r="O155" s="1166"/>
      <c r="P155" s="1171"/>
      <c r="Q155" s="348"/>
      <c r="R155" s="1128"/>
      <c r="S155" s="348"/>
      <c r="T155" s="1129"/>
      <c r="U155" s="1129"/>
      <c r="V155" s="1172"/>
      <c r="W155" s="17"/>
      <c r="X155" s="17"/>
      <c r="Y155" s="17"/>
      <c r="Z155" s="17"/>
    </row>
    <row r="156">
      <c r="A156" s="17"/>
      <c r="B156" s="379"/>
      <c r="C156" s="345">
        <v>476402.0</v>
      </c>
      <c r="D156" s="347"/>
      <c r="E156" s="347"/>
      <c r="F156" s="347"/>
      <c r="G156" s="1125"/>
      <c r="H156" s="1166"/>
      <c r="I156" s="1167"/>
      <c r="J156" s="1168"/>
      <c r="K156" s="349"/>
      <c r="L156" s="352"/>
      <c r="M156" s="346"/>
      <c r="N156" s="1170"/>
      <c r="O156" s="1166"/>
      <c r="P156" s="1171"/>
      <c r="Q156" s="348"/>
      <c r="R156" s="1128"/>
      <c r="S156" s="348"/>
      <c r="T156" s="1129"/>
      <c r="U156" s="1129"/>
      <c r="V156" s="1172"/>
      <c r="W156" s="17"/>
      <c r="X156" s="17"/>
      <c r="Y156" s="17"/>
      <c r="Z156" s="17"/>
    </row>
    <row r="157">
      <c r="A157" s="17"/>
      <c r="B157" s="379"/>
      <c r="C157" s="345">
        <v>476403.0</v>
      </c>
      <c r="D157" s="347"/>
      <c r="E157" s="347"/>
      <c r="F157" s="347"/>
      <c r="G157" s="1125"/>
      <c r="H157" s="1166"/>
      <c r="I157" s="1167"/>
      <c r="J157" s="1168"/>
      <c r="K157" s="349"/>
      <c r="L157" s="352"/>
      <c r="M157" s="346"/>
      <c r="N157" s="1170"/>
      <c r="O157" s="1166"/>
      <c r="P157" s="1171"/>
      <c r="Q157" s="348"/>
      <c r="R157" s="1128"/>
      <c r="S157" s="348"/>
      <c r="T157" s="1129"/>
      <c r="U157" s="1129"/>
      <c r="V157" s="1172"/>
      <c r="W157" s="17"/>
      <c r="X157" s="17"/>
      <c r="Y157" s="17"/>
      <c r="Z157" s="17"/>
    </row>
    <row r="158">
      <c r="A158" s="17"/>
      <c r="B158" s="379"/>
      <c r="C158" s="345">
        <v>476404.0</v>
      </c>
      <c r="D158" s="347"/>
      <c r="E158" s="347"/>
      <c r="F158" s="347"/>
      <c r="G158" s="1125"/>
      <c r="H158" s="1166"/>
      <c r="I158" s="1167"/>
      <c r="J158" s="1168"/>
      <c r="K158" s="349"/>
      <c r="L158" s="352"/>
      <c r="M158" s="346"/>
      <c r="N158" s="1170"/>
      <c r="O158" s="1166"/>
      <c r="P158" s="1171"/>
      <c r="Q158" s="348"/>
      <c r="R158" s="1128"/>
      <c r="S158" s="348"/>
      <c r="T158" s="1129"/>
      <c r="U158" s="1129"/>
      <c r="V158" s="1172"/>
      <c r="W158" s="17"/>
      <c r="X158" s="17"/>
      <c r="Y158" s="17"/>
      <c r="Z158" s="17"/>
    </row>
    <row r="159">
      <c r="A159" s="17"/>
      <c r="B159" s="379"/>
      <c r="C159" s="345">
        <v>476405.0</v>
      </c>
      <c r="D159" s="347"/>
      <c r="E159" s="347"/>
      <c r="F159" s="347"/>
      <c r="G159" s="1125"/>
      <c r="H159" s="1166"/>
      <c r="I159" s="1167"/>
      <c r="J159" s="1168"/>
      <c r="K159" s="349"/>
      <c r="L159" s="352"/>
      <c r="M159" s="346"/>
      <c r="N159" s="1170"/>
      <c r="O159" s="1166"/>
      <c r="P159" s="1171"/>
      <c r="Q159" s="348"/>
      <c r="R159" s="1128"/>
      <c r="S159" s="348"/>
      <c r="T159" s="1129"/>
      <c r="U159" s="1129"/>
      <c r="V159" s="1172"/>
      <c r="W159" s="17"/>
      <c r="X159" s="17"/>
      <c r="Y159" s="17"/>
      <c r="Z159" s="17"/>
    </row>
    <row r="160">
      <c r="A160" s="267"/>
      <c r="B160" s="382">
        <v>14945.0</v>
      </c>
      <c r="C160" s="383">
        <v>476406.0</v>
      </c>
      <c r="D160" s="385"/>
      <c r="E160" s="385"/>
      <c r="F160" s="385"/>
      <c r="G160" s="383" t="s">
        <v>3405</v>
      </c>
      <c r="H160" s="1174" t="s">
        <v>4804</v>
      </c>
      <c r="I160" s="1186">
        <v>5.0</v>
      </c>
      <c r="J160" s="1184" t="s">
        <v>6910</v>
      </c>
      <c r="K160" s="387" t="s">
        <v>1681</v>
      </c>
      <c r="L160" s="398">
        <v>7722.89</v>
      </c>
      <c r="M160" s="384"/>
      <c r="N160" s="1179" t="s">
        <v>6911</v>
      </c>
      <c r="O160" s="1174" t="s">
        <v>3820</v>
      </c>
      <c r="P160" s="1180" t="s">
        <v>3406</v>
      </c>
      <c r="Q160" s="1120">
        <v>45805.0</v>
      </c>
      <c r="R160" s="1121">
        <v>0.0</v>
      </c>
      <c r="S160" s="385" t="s">
        <v>6912</v>
      </c>
      <c r="T160" s="1122" t="s">
        <v>3694</v>
      </c>
      <c r="U160" s="1122" t="s">
        <v>4809</v>
      </c>
      <c r="V160" s="1185" t="s">
        <v>6913</v>
      </c>
      <c r="W160" s="267"/>
      <c r="X160" s="267"/>
      <c r="Y160" s="267"/>
      <c r="Z160" s="267"/>
    </row>
    <row r="161">
      <c r="A161" s="267"/>
      <c r="B161" s="382">
        <v>14947.0</v>
      </c>
      <c r="C161" s="383">
        <v>476407.0</v>
      </c>
      <c r="D161" s="385"/>
      <c r="E161" s="385"/>
      <c r="F161" s="385"/>
      <c r="G161" s="383" t="s">
        <v>3405</v>
      </c>
      <c r="H161" s="1174" t="s">
        <v>4804</v>
      </c>
      <c r="I161" s="1186">
        <v>1.0</v>
      </c>
      <c r="J161" s="1184" t="s">
        <v>6910</v>
      </c>
      <c r="K161" s="387" t="s">
        <v>1681</v>
      </c>
      <c r="L161" s="398">
        <v>7722.89</v>
      </c>
      <c r="M161" s="384"/>
      <c r="N161" s="1179" t="s">
        <v>6914</v>
      </c>
      <c r="O161" s="1174" t="s">
        <v>3820</v>
      </c>
      <c r="P161" s="1180" t="s">
        <v>3407</v>
      </c>
      <c r="Q161" s="1120">
        <v>45805.0</v>
      </c>
      <c r="R161" s="1121">
        <v>0.0</v>
      </c>
      <c r="S161" s="385" t="s">
        <v>6915</v>
      </c>
      <c r="T161" s="1122" t="s">
        <v>3694</v>
      </c>
      <c r="U161" s="1122" t="s">
        <v>4809</v>
      </c>
      <c r="V161" s="1185" t="s">
        <v>6913</v>
      </c>
      <c r="W161" s="267"/>
      <c r="X161" s="267"/>
      <c r="Y161" s="267"/>
      <c r="Z161" s="267"/>
    </row>
    <row r="162">
      <c r="A162" s="17"/>
      <c r="B162" s="379"/>
      <c r="C162" s="345">
        <v>476408.0</v>
      </c>
      <c r="D162" s="347"/>
      <c r="E162" s="347"/>
      <c r="F162" s="347"/>
      <c r="G162" s="1125"/>
      <c r="H162" s="1166"/>
      <c r="I162" s="1167"/>
      <c r="J162" s="1168"/>
      <c r="K162" s="349"/>
      <c r="L162" s="352"/>
      <c r="M162" s="346"/>
      <c r="N162" s="1170"/>
      <c r="O162" s="1166"/>
      <c r="P162" s="1171"/>
      <c r="Q162" s="348"/>
      <c r="R162" s="1128"/>
      <c r="S162" s="348"/>
      <c r="T162" s="1129"/>
      <c r="U162" s="1129"/>
      <c r="V162" s="1172"/>
      <c r="W162" s="17"/>
      <c r="X162" s="17"/>
      <c r="Y162" s="17"/>
      <c r="Z162" s="17"/>
    </row>
    <row r="163">
      <c r="A163" s="17"/>
      <c r="B163" s="379"/>
      <c r="C163" s="345">
        <v>476409.0</v>
      </c>
      <c r="D163" s="347"/>
      <c r="E163" s="347"/>
      <c r="F163" s="347"/>
      <c r="G163" s="1125"/>
      <c r="H163" s="1166"/>
      <c r="I163" s="1167"/>
      <c r="J163" s="1168"/>
      <c r="K163" s="349"/>
      <c r="L163" s="352"/>
      <c r="M163" s="346"/>
      <c r="N163" s="1170"/>
      <c r="O163" s="1166"/>
      <c r="P163" s="1171"/>
      <c r="Q163" s="348"/>
      <c r="R163" s="1128"/>
      <c r="S163" s="348"/>
      <c r="T163" s="1129"/>
      <c r="U163" s="1129"/>
      <c r="V163" s="1172"/>
      <c r="W163" s="17"/>
      <c r="X163" s="17"/>
      <c r="Y163" s="17"/>
      <c r="Z163" s="17"/>
    </row>
    <row r="164">
      <c r="A164" s="17"/>
      <c r="B164" s="379"/>
      <c r="C164" s="345">
        <v>476410.0</v>
      </c>
      <c r="D164" s="347"/>
      <c r="E164" s="347"/>
      <c r="F164" s="347"/>
      <c r="G164" s="1125"/>
      <c r="H164" s="1166"/>
      <c r="I164" s="1167"/>
      <c r="J164" s="1168"/>
      <c r="K164" s="349"/>
      <c r="L164" s="352"/>
      <c r="M164" s="346"/>
      <c r="N164" s="1170"/>
      <c r="O164" s="1166"/>
      <c r="P164" s="1171"/>
      <c r="Q164" s="348"/>
      <c r="R164" s="1128"/>
      <c r="S164" s="348"/>
      <c r="T164" s="1129"/>
      <c r="U164" s="1129"/>
      <c r="V164" s="1172"/>
      <c r="W164" s="17"/>
      <c r="X164" s="17"/>
      <c r="Y164" s="17"/>
      <c r="Z164" s="17"/>
    </row>
    <row r="165">
      <c r="A165" s="17"/>
      <c r="B165" s="379"/>
      <c r="C165" s="345">
        <v>476411.0</v>
      </c>
      <c r="D165" s="347"/>
      <c r="E165" s="347"/>
      <c r="F165" s="347"/>
      <c r="G165" s="1125"/>
      <c r="H165" s="1166"/>
      <c r="I165" s="1167"/>
      <c r="J165" s="1168"/>
      <c r="K165" s="349"/>
      <c r="L165" s="352"/>
      <c r="M165" s="346"/>
      <c r="N165" s="1170"/>
      <c r="O165" s="1166"/>
      <c r="P165" s="1171"/>
      <c r="Q165" s="348"/>
      <c r="R165" s="1128"/>
      <c r="S165" s="348"/>
      <c r="T165" s="1129"/>
      <c r="U165" s="1129"/>
      <c r="V165" s="1172"/>
      <c r="W165" s="17"/>
      <c r="X165" s="17"/>
      <c r="Y165" s="17"/>
      <c r="Z165" s="17"/>
    </row>
    <row r="166">
      <c r="A166" s="17"/>
      <c r="B166" s="379"/>
      <c r="C166" s="345">
        <v>476412.0</v>
      </c>
      <c r="D166" s="347"/>
      <c r="E166" s="347"/>
      <c r="F166" s="347"/>
      <c r="G166" s="1125"/>
      <c r="H166" s="1166"/>
      <c r="I166" s="1167"/>
      <c r="J166" s="1168"/>
      <c r="K166" s="349"/>
      <c r="L166" s="352"/>
      <c r="M166" s="346"/>
      <c r="N166" s="1170"/>
      <c r="O166" s="1166"/>
      <c r="P166" s="1171"/>
      <c r="Q166" s="348"/>
      <c r="R166" s="1128"/>
      <c r="S166" s="348"/>
      <c r="T166" s="1129"/>
      <c r="U166" s="1129"/>
      <c r="V166" s="1172"/>
      <c r="W166" s="17"/>
      <c r="X166" s="17"/>
      <c r="Y166" s="17"/>
      <c r="Z166" s="17"/>
    </row>
    <row r="167">
      <c r="A167" s="17"/>
      <c r="B167" s="379"/>
      <c r="C167" s="345">
        <v>476413.0</v>
      </c>
      <c r="D167" s="347"/>
      <c r="E167" s="347"/>
      <c r="F167" s="347"/>
      <c r="G167" s="1125"/>
      <c r="H167" s="1166"/>
      <c r="I167" s="1167"/>
      <c r="J167" s="1168"/>
      <c r="K167" s="349"/>
      <c r="L167" s="352"/>
      <c r="M167" s="346"/>
      <c r="N167" s="1170"/>
      <c r="O167" s="1166"/>
      <c r="P167" s="1171"/>
      <c r="Q167" s="348"/>
      <c r="R167" s="1128"/>
      <c r="S167" s="348"/>
      <c r="T167" s="1129"/>
      <c r="U167" s="1129"/>
      <c r="V167" s="1172"/>
      <c r="W167" s="17"/>
      <c r="X167" s="17"/>
      <c r="Y167" s="17"/>
      <c r="Z167" s="17"/>
    </row>
    <row r="168">
      <c r="A168" s="17"/>
      <c r="B168" s="379"/>
      <c r="C168" s="345">
        <v>476414.0</v>
      </c>
      <c r="D168" s="347"/>
      <c r="E168" s="347"/>
      <c r="F168" s="347"/>
      <c r="G168" s="1125"/>
      <c r="H168" s="1166"/>
      <c r="I168" s="1167"/>
      <c r="J168" s="1168"/>
      <c r="K168" s="349"/>
      <c r="L168" s="352"/>
      <c r="M168" s="346"/>
      <c r="N168" s="1170"/>
      <c r="O168" s="1166"/>
      <c r="P168" s="1171"/>
      <c r="Q168" s="348"/>
      <c r="R168" s="1128"/>
      <c r="S168" s="348"/>
      <c r="T168" s="1129"/>
      <c r="U168" s="1129"/>
      <c r="V168" s="1172"/>
      <c r="W168" s="17"/>
      <c r="X168" s="17"/>
      <c r="Y168" s="17"/>
      <c r="Z168" s="17"/>
    </row>
    <row r="169">
      <c r="A169" s="17"/>
      <c r="B169" s="379"/>
      <c r="C169" s="345">
        <v>476415.0</v>
      </c>
      <c r="D169" s="347"/>
      <c r="E169" s="347"/>
      <c r="F169" s="347"/>
      <c r="G169" s="1125"/>
      <c r="H169" s="1166"/>
      <c r="I169" s="1167"/>
      <c r="J169" s="1168"/>
      <c r="K169" s="349"/>
      <c r="L169" s="352"/>
      <c r="M169" s="346"/>
      <c r="N169" s="1170"/>
      <c r="O169" s="1166"/>
      <c r="P169" s="1171"/>
      <c r="Q169" s="348"/>
      <c r="R169" s="1128"/>
      <c r="S169" s="348"/>
      <c r="T169" s="1129"/>
      <c r="U169" s="1129"/>
      <c r="V169" s="1172"/>
      <c r="W169" s="17"/>
      <c r="X169" s="17"/>
      <c r="Y169" s="17"/>
      <c r="Z169" s="17"/>
    </row>
    <row r="170">
      <c r="A170" s="17"/>
      <c r="B170" s="379"/>
      <c r="C170" s="345">
        <v>476416.0</v>
      </c>
      <c r="D170" s="347"/>
      <c r="E170" s="347"/>
      <c r="F170" s="347"/>
      <c r="G170" s="1125"/>
      <c r="H170" s="1166"/>
      <c r="I170" s="1167"/>
      <c r="J170" s="1168"/>
      <c r="K170" s="349"/>
      <c r="L170" s="352"/>
      <c r="M170" s="346"/>
      <c r="N170" s="1170"/>
      <c r="O170" s="1166"/>
      <c r="P170" s="1171"/>
      <c r="Q170" s="348"/>
      <c r="R170" s="1128"/>
      <c r="S170" s="348"/>
      <c r="T170" s="1129"/>
      <c r="U170" s="1129"/>
      <c r="V170" s="1172"/>
      <c r="W170" s="17"/>
      <c r="X170" s="17"/>
      <c r="Y170" s="17"/>
      <c r="Z170" s="17"/>
    </row>
    <row r="171">
      <c r="A171" s="17"/>
      <c r="B171" s="379"/>
      <c r="C171" s="345">
        <v>476417.0</v>
      </c>
      <c r="D171" s="347"/>
      <c r="E171" s="347"/>
      <c r="F171" s="347"/>
      <c r="G171" s="1125"/>
      <c r="H171" s="1166"/>
      <c r="I171" s="1167"/>
      <c r="J171" s="1168"/>
      <c r="K171" s="349"/>
      <c r="L171" s="352"/>
      <c r="M171" s="346"/>
      <c r="N171" s="1170"/>
      <c r="O171" s="1166"/>
      <c r="P171" s="1171"/>
      <c r="Q171" s="348"/>
      <c r="R171" s="1128"/>
      <c r="S171" s="348"/>
      <c r="T171" s="1129"/>
      <c r="U171" s="1129"/>
      <c r="V171" s="1172"/>
      <c r="W171" s="17"/>
      <c r="X171" s="17"/>
      <c r="Y171" s="17"/>
      <c r="Z171" s="17"/>
    </row>
    <row r="172">
      <c r="A172" s="17"/>
      <c r="B172" s="379"/>
      <c r="C172" s="345">
        <v>476418.0</v>
      </c>
      <c r="D172" s="347"/>
      <c r="E172" s="347"/>
      <c r="F172" s="347"/>
      <c r="G172" s="1125"/>
      <c r="H172" s="1166"/>
      <c r="I172" s="1167"/>
      <c r="J172" s="1168"/>
      <c r="K172" s="349"/>
      <c r="L172" s="352"/>
      <c r="M172" s="346"/>
      <c r="N172" s="1170"/>
      <c r="O172" s="1166"/>
      <c r="P172" s="1171"/>
      <c r="Q172" s="348"/>
      <c r="R172" s="1128"/>
      <c r="S172" s="348"/>
      <c r="T172" s="1129"/>
      <c r="U172" s="1129"/>
      <c r="V172" s="1172"/>
      <c r="W172" s="17"/>
      <c r="X172" s="17"/>
      <c r="Y172" s="17"/>
      <c r="Z172" s="17"/>
    </row>
    <row r="173">
      <c r="A173" s="17"/>
      <c r="B173" s="379"/>
      <c r="C173" s="345">
        <v>476419.0</v>
      </c>
      <c r="D173" s="347"/>
      <c r="E173" s="347"/>
      <c r="F173" s="347"/>
      <c r="G173" s="1125"/>
      <c r="H173" s="1166"/>
      <c r="I173" s="1167"/>
      <c r="J173" s="1168"/>
      <c r="K173" s="349"/>
      <c r="L173" s="352"/>
      <c r="M173" s="346"/>
      <c r="N173" s="1170"/>
      <c r="O173" s="1166"/>
      <c r="P173" s="1171"/>
      <c r="Q173" s="348"/>
      <c r="R173" s="1128"/>
      <c r="S173" s="348"/>
      <c r="T173" s="1129"/>
      <c r="U173" s="1129"/>
      <c r="V173" s="1172"/>
      <c r="W173" s="17"/>
      <c r="X173" s="17"/>
      <c r="Y173" s="17"/>
      <c r="Z173" s="17"/>
    </row>
    <row r="174">
      <c r="A174" s="17"/>
      <c r="B174" s="379"/>
      <c r="C174" s="345">
        <v>476420.0</v>
      </c>
      <c r="D174" s="347"/>
      <c r="E174" s="347"/>
      <c r="F174" s="347"/>
      <c r="G174" s="1125"/>
      <c r="H174" s="1166"/>
      <c r="I174" s="1167"/>
      <c r="J174" s="1168"/>
      <c r="K174" s="349"/>
      <c r="L174" s="352"/>
      <c r="M174" s="346"/>
      <c r="N174" s="1170"/>
      <c r="O174" s="1166"/>
      <c r="P174" s="1171"/>
      <c r="Q174" s="348"/>
      <c r="R174" s="1128"/>
      <c r="S174" s="348"/>
      <c r="T174" s="1129"/>
      <c r="U174" s="1129"/>
      <c r="V174" s="1172"/>
      <c r="W174" s="17"/>
      <c r="X174" s="17"/>
      <c r="Y174" s="17"/>
      <c r="Z174" s="17"/>
    </row>
    <row r="175">
      <c r="A175" s="17"/>
      <c r="B175" s="379"/>
      <c r="C175" s="345">
        <v>476421.0</v>
      </c>
      <c r="D175" s="347"/>
      <c r="E175" s="347"/>
      <c r="F175" s="347"/>
      <c r="G175" s="1125"/>
      <c r="H175" s="1166"/>
      <c r="I175" s="1167"/>
      <c r="J175" s="1168"/>
      <c r="K175" s="349"/>
      <c r="L175" s="352"/>
      <c r="M175" s="346"/>
      <c r="N175" s="1170"/>
      <c r="O175" s="1166"/>
      <c r="P175" s="1171"/>
      <c r="Q175" s="348"/>
      <c r="R175" s="1128"/>
      <c r="S175" s="348"/>
      <c r="T175" s="1129"/>
      <c r="U175" s="1129"/>
      <c r="V175" s="1172"/>
      <c r="W175" s="17"/>
      <c r="X175" s="17"/>
      <c r="Y175" s="17"/>
      <c r="Z175" s="17"/>
    </row>
    <row r="176">
      <c r="A176" s="17"/>
      <c r="B176" s="379"/>
      <c r="C176" s="345">
        <v>476422.0</v>
      </c>
      <c r="D176" s="347"/>
      <c r="E176" s="347"/>
      <c r="F176" s="347"/>
      <c r="G176" s="1125"/>
      <c r="H176" s="1166"/>
      <c r="I176" s="1167"/>
      <c r="J176" s="1168"/>
      <c r="K176" s="349"/>
      <c r="L176" s="352"/>
      <c r="M176" s="346"/>
      <c r="N176" s="1170"/>
      <c r="O176" s="1166"/>
      <c r="P176" s="1171"/>
      <c r="Q176" s="348"/>
      <c r="R176" s="1128"/>
      <c r="S176" s="348"/>
      <c r="T176" s="1129"/>
      <c r="U176" s="1129"/>
      <c r="V176" s="1172"/>
      <c r="W176" s="17"/>
      <c r="X176" s="17"/>
      <c r="Y176" s="17"/>
      <c r="Z176" s="17"/>
    </row>
    <row r="177">
      <c r="A177" s="267"/>
      <c r="B177" s="382">
        <v>17909.0</v>
      </c>
      <c r="C177" s="383">
        <v>476423.0</v>
      </c>
      <c r="D177" s="385"/>
      <c r="E177" s="385"/>
      <c r="F177" s="385"/>
      <c r="G177" s="383" t="s">
        <v>3408</v>
      </c>
      <c r="H177" s="1174" t="s">
        <v>6916</v>
      </c>
      <c r="I177" s="1186" t="s">
        <v>6917</v>
      </c>
      <c r="J177" s="1184" t="s">
        <v>6918</v>
      </c>
      <c r="K177" s="387" t="s">
        <v>2034</v>
      </c>
      <c r="L177" s="398">
        <v>1225.98</v>
      </c>
      <c r="M177" s="384">
        <v>45799.0</v>
      </c>
      <c r="N177" s="1179" t="s">
        <v>6919</v>
      </c>
      <c r="O177" s="1174" t="s">
        <v>4184</v>
      </c>
      <c r="P177" s="1180" t="s">
        <v>3409</v>
      </c>
      <c r="Q177" s="1120">
        <v>45799.0</v>
      </c>
      <c r="R177" s="1121">
        <v>0.0</v>
      </c>
      <c r="S177" s="385" t="s">
        <v>6920</v>
      </c>
      <c r="T177" s="1122" t="s">
        <v>3512</v>
      </c>
      <c r="U177" s="1122" t="s">
        <v>3512</v>
      </c>
      <c r="V177" s="1185" t="s">
        <v>6921</v>
      </c>
      <c r="W177" s="267"/>
      <c r="X177" s="267"/>
      <c r="Y177" s="267"/>
      <c r="Z177" s="267"/>
    </row>
    <row r="178">
      <c r="A178" s="17"/>
      <c r="B178" s="379"/>
      <c r="C178" s="345">
        <v>476424.0</v>
      </c>
      <c r="D178" s="347"/>
      <c r="E178" s="347"/>
      <c r="F178" s="347"/>
      <c r="G178" s="1125"/>
      <c r="H178" s="1166"/>
      <c r="I178" s="1167"/>
      <c r="J178" s="1168"/>
      <c r="K178" s="349"/>
      <c r="L178" s="352"/>
      <c r="M178" s="346"/>
      <c r="N178" s="1170"/>
      <c r="O178" s="1166"/>
      <c r="P178" s="1171"/>
      <c r="Q178" s="348"/>
      <c r="R178" s="1128"/>
      <c r="S178" s="348"/>
      <c r="T178" s="1129"/>
      <c r="U178" s="1129"/>
      <c r="V178" s="1172"/>
      <c r="W178" s="17"/>
      <c r="X178" s="17"/>
      <c r="Y178" s="17"/>
      <c r="Z178" s="17"/>
    </row>
    <row r="179">
      <c r="A179" s="17"/>
      <c r="B179" s="379"/>
      <c r="C179" s="345">
        <v>476425.0</v>
      </c>
      <c r="D179" s="347"/>
      <c r="E179" s="347"/>
      <c r="F179" s="347"/>
      <c r="G179" s="1125"/>
      <c r="H179" s="1166"/>
      <c r="I179" s="1167"/>
      <c r="J179" s="1168"/>
      <c r="K179" s="349"/>
      <c r="L179" s="352"/>
      <c r="M179" s="346"/>
      <c r="N179" s="1170"/>
      <c r="O179" s="1166"/>
      <c r="P179" s="1171"/>
      <c r="Q179" s="348"/>
      <c r="R179" s="1128"/>
      <c r="S179" s="348"/>
      <c r="T179" s="1129"/>
      <c r="U179" s="1129"/>
      <c r="V179" s="1172"/>
      <c r="W179" s="17"/>
      <c r="X179" s="17"/>
      <c r="Y179" s="17"/>
      <c r="Z179" s="17"/>
    </row>
    <row r="180">
      <c r="A180" s="17"/>
      <c r="B180" s="379"/>
      <c r="C180" s="345">
        <v>476426.0</v>
      </c>
      <c r="D180" s="347"/>
      <c r="E180" s="347"/>
      <c r="F180" s="347"/>
      <c r="G180" s="1125"/>
      <c r="H180" s="1166"/>
      <c r="I180" s="1167"/>
      <c r="J180" s="1168"/>
      <c r="K180" s="349"/>
      <c r="L180" s="352"/>
      <c r="M180" s="346"/>
      <c r="N180" s="1170"/>
      <c r="O180" s="1166"/>
      <c r="P180" s="1171"/>
      <c r="Q180" s="348"/>
      <c r="R180" s="1128"/>
      <c r="S180" s="348"/>
      <c r="T180" s="1129"/>
      <c r="U180" s="1129"/>
      <c r="V180" s="1172"/>
      <c r="W180" s="17"/>
      <c r="X180" s="17"/>
      <c r="Y180" s="17"/>
      <c r="Z180" s="17"/>
    </row>
    <row r="181">
      <c r="A181" s="17"/>
      <c r="B181" s="379"/>
      <c r="C181" s="345">
        <v>476427.0</v>
      </c>
      <c r="D181" s="347"/>
      <c r="E181" s="347"/>
      <c r="F181" s="347"/>
      <c r="G181" s="1125"/>
      <c r="H181" s="1166"/>
      <c r="I181" s="1167"/>
      <c r="J181" s="1168"/>
      <c r="K181" s="349"/>
      <c r="L181" s="352"/>
      <c r="M181" s="346"/>
      <c r="N181" s="1170"/>
      <c r="O181" s="1166"/>
      <c r="P181" s="1171"/>
      <c r="Q181" s="348"/>
      <c r="R181" s="1128"/>
      <c r="S181" s="348"/>
      <c r="T181" s="1129"/>
      <c r="U181" s="1129"/>
      <c r="V181" s="1172"/>
      <c r="W181" s="17"/>
      <c r="X181" s="17"/>
      <c r="Y181" s="17"/>
      <c r="Z181" s="17"/>
    </row>
    <row r="182">
      <c r="A182" s="267"/>
      <c r="B182" s="382">
        <v>17325.0</v>
      </c>
      <c r="C182" s="383">
        <v>476428.0</v>
      </c>
      <c r="D182" s="385"/>
      <c r="E182" s="385"/>
      <c r="F182" s="385"/>
      <c r="G182" s="259" t="s">
        <v>3410</v>
      </c>
      <c r="H182" s="1201" t="s">
        <v>6922</v>
      </c>
      <c r="I182" s="1186" t="s">
        <v>6923</v>
      </c>
      <c r="J182" s="1176" t="s">
        <v>6924</v>
      </c>
      <c r="K182" s="387" t="s">
        <v>1432</v>
      </c>
      <c r="L182" s="398">
        <v>209.27</v>
      </c>
      <c r="M182" s="384">
        <v>45799.0</v>
      </c>
      <c r="N182" s="1179" t="s">
        <v>6925</v>
      </c>
      <c r="O182" s="1174" t="s">
        <v>3595</v>
      </c>
      <c r="P182" s="1180" t="s">
        <v>3411</v>
      </c>
      <c r="Q182" s="1120">
        <v>45799.0</v>
      </c>
      <c r="R182" s="1121">
        <v>0.0</v>
      </c>
      <c r="S182" s="385" t="s">
        <v>6926</v>
      </c>
      <c r="T182" s="1122" t="s">
        <v>3512</v>
      </c>
      <c r="U182" s="1122" t="s">
        <v>3512</v>
      </c>
      <c r="V182" s="1185" t="s">
        <v>6927</v>
      </c>
      <c r="W182" s="267"/>
      <c r="X182" s="267"/>
      <c r="Y182" s="267"/>
      <c r="Z182" s="267"/>
    </row>
    <row r="183">
      <c r="A183" s="17"/>
      <c r="B183" s="379"/>
      <c r="C183" s="345">
        <v>476429.0</v>
      </c>
      <c r="D183" s="347"/>
      <c r="E183" s="347"/>
      <c r="F183" s="347"/>
      <c r="G183" s="1125"/>
      <c r="H183" s="1166"/>
      <c r="I183" s="1167"/>
      <c r="J183" s="1168"/>
      <c r="K183" s="349"/>
      <c r="L183" s="352"/>
      <c r="M183" s="346"/>
      <c r="N183" s="1170"/>
      <c r="O183" s="1166"/>
      <c r="P183" s="1171"/>
      <c r="Q183" s="348"/>
      <c r="R183" s="1128"/>
      <c r="S183" s="348"/>
      <c r="T183" s="1129"/>
      <c r="U183" s="1129"/>
      <c r="V183" s="1172"/>
      <c r="W183" s="17"/>
      <c r="X183" s="17"/>
      <c r="Y183" s="17"/>
      <c r="Z183" s="17"/>
    </row>
    <row r="184">
      <c r="A184" s="267"/>
      <c r="B184" s="382">
        <v>17301.0</v>
      </c>
      <c r="C184" s="383">
        <v>476430.0</v>
      </c>
      <c r="D184" s="385" t="s">
        <v>6928</v>
      </c>
      <c r="E184" s="385"/>
      <c r="F184" s="385"/>
      <c r="G184" s="1118"/>
      <c r="H184" s="1174" t="s">
        <v>6929</v>
      </c>
      <c r="I184" s="1186">
        <v>10.0</v>
      </c>
      <c r="J184" s="1184" t="s">
        <v>6930</v>
      </c>
      <c r="K184" s="387" t="s">
        <v>1394</v>
      </c>
      <c r="L184" s="398">
        <v>749.55</v>
      </c>
      <c r="M184" s="384">
        <v>45799.0</v>
      </c>
      <c r="N184" s="1179" t="s">
        <v>6931</v>
      </c>
      <c r="O184" s="1174" t="s">
        <v>3532</v>
      </c>
      <c r="P184" s="1180" t="s">
        <v>3413</v>
      </c>
      <c r="Q184" s="1120">
        <v>45799.0</v>
      </c>
      <c r="R184" s="1121">
        <v>0.0</v>
      </c>
      <c r="S184" s="385" t="s">
        <v>6932</v>
      </c>
      <c r="T184" s="1122" t="s">
        <v>3512</v>
      </c>
      <c r="U184" s="1122" t="s">
        <v>3512</v>
      </c>
      <c r="V184" s="1185" t="s">
        <v>6933</v>
      </c>
      <c r="W184" s="267"/>
      <c r="X184" s="267"/>
      <c r="Y184" s="267"/>
      <c r="Z184" s="267"/>
    </row>
    <row r="185">
      <c r="A185" s="267"/>
      <c r="B185" s="382">
        <v>17476.0</v>
      </c>
      <c r="C185" s="383">
        <v>476431.0</v>
      </c>
      <c r="D185" s="385" t="s">
        <v>6934</v>
      </c>
      <c r="E185" s="385" t="s">
        <v>325</v>
      </c>
      <c r="F185" s="385" t="s">
        <v>824</v>
      </c>
      <c r="G185" s="1118"/>
      <c r="H185" s="1174" t="s">
        <v>6935</v>
      </c>
      <c r="I185" s="1186">
        <v>15.0</v>
      </c>
      <c r="J185" s="1184" t="s">
        <v>6936</v>
      </c>
      <c r="K185" s="387" t="s">
        <v>1394</v>
      </c>
      <c r="L185" s="398">
        <v>749.55</v>
      </c>
      <c r="M185" s="384">
        <v>45799.0</v>
      </c>
      <c r="N185" s="1179" t="s">
        <v>6937</v>
      </c>
      <c r="O185" s="1174" t="s">
        <v>3532</v>
      </c>
      <c r="P185" s="1180" t="s">
        <v>3415</v>
      </c>
      <c r="Q185" s="1132">
        <v>45799.0</v>
      </c>
      <c r="R185" s="1121">
        <v>0.0</v>
      </c>
      <c r="S185" s="385" t="s">
        <v>6938</v>
      </c>
      <c r="T185" s="1122" t="s">
        <v>3512</v>
      </c>
      <c r="U185" s="1122" t="s">
        <v>3512</v>
      </c>
      <c r="V185" s="1185" t="s">
        <v>6939</v>
      </c>
      <c r="W185" s="267"/>
      <c r="X185" s="267"/>
      <c r="Y185" s="267"/>
      <c r="Z185" s="267"/>
    </row>
    <row r="186">
      <c r="A186" s="17"/>
      <c r="B186" s="379"/>
      <c r="C186" s="345">
        <v>476432.0</v>
      </c>
      <c r="D186" s="347"/>
      <c r="E186" s="347"/>
      <c r="F186" s="347"/>
      <c r="G186" s="1125"/>
      <c r="H186" s="1166"/>
      <c r="I186" s="1167"/>
      <c r="J186" s="1168"/>
      <c r="K186" s="349"/>
      <c r="L186" s="352"/>
      <c r="M186" s="346"/>
      <c r="N186" s="1170"/>
      <c r="O186" s="1166"/>
      <c r="P186" s="1171"/>
      <c r="Q186" s="348"/>
      <c r="R186" s="1128"/>
      <c r="S186" s="348"/>
      <c r="T186" s="1129"/>
      <c r="U186" s="1129"/>
      <c r="V186" s="1172"/>
      <c r="W186" s="17"/>
      <c r="X186" s="17"/>
      <c r="Y186" s="17"/>
      <c r="Z186" s="17"/>
    </row>
    <row r="187">
      <c r="A187" s="17"/>
      <c r="B187" s="379"/>
      <c r="C187" s="345">
        <v>476433.0</v>
      </c>
      <c r="D187" s="347"/>
      <c r="E187" s="347"/>
      <c r="F187" s="347"/>
      <c r="G187" s="1125"/>
      <c r="H187" s="1166"/>
      <c r="I187" s="1167"/>
      <c r="J187" s="1168"/>
      <c r="K187" s="349"/>
      <c r="L187" s="352"/>
      <c r="M187" s="346"/>
      <c r="N187" s="1170"/>
      <c r="O187" s="1166"/>
      <c r="P187" s="1171"/>
      <c r="Q187" s="348"/>
      <c r="R187" s="1128"/>
      <c r="S187" s="348"/>
      <c r="T187" s="1129"/>
      <c r="U187" s="1129"/>
      <c r="V187" s="1172"/>
      <c r="W187" s="17"/>
      <c r="X187" s="17"/>
      <c r="Y187" s="17"/>
      <c r="Z187" s="17"/>
    </row>
    <row r="188">
      <c r="A188" s="17"/>
      <c r="B188" s="379"/>
      <c r="C188" s="345">
        <v>476434.0</v>
      </c>
      <c r="D188" s="347"/>
      <c r="E188" s="347"/>
      <c r="F188" s="347"/>
      <c r="G188" s="1125"/>
      <c r="H188" s="1166"/>
      <c r="I188" s="1167"/>
      <c r="J188" s="1168"/>
      <c r="K188" s="349"/>
      <c r="L188" s="352"/>
      <c r="M188" s="346"/>
      <c r="N188" s="1170"/>
      <c r="O188" s="1166"/>
      <c r="P188" s="1171"/>
      <c r="Q188" s="348"/>
      <c r="R188" s="1128"/>
      <c r="S188" s="348"/>
      <c r="T188" s="1129"/>
      <c r="U188" s="1129"/>
      <c r="V188" s="1172"/>
      <c r="W188" s="17"/>
      <c r="X188" s="17"/>
      <c r="Y188" s="17"/>
      <c r="Z188" s="17"/>
    </row>
    <row r="189">
      <c r="A189" s="17"/>
      <c r="B189" s="379"/>
      <c r="C189" s="345">
        <v>476435.0</v>
      </c>
      <c r="D189" s="347"/>
      <c r="E189" s="347"/>
      <c r="F189" s="347"/>
      <c r="G189" s="1125"/>
      <c r="H189" s="1166"/>
      <c r="I189" s="1167"/>
      <c r="J189" s="1168"/>
      <c r="K189" s="349"/>
      <c r="L189" s="352"/>
      <c r="M189" s="346"/>
      <c r="N189" s="1170"/>
      <c r="O189" s="1166"/>
      <c r="P189" s="1171"/>
      <c r="Q189" s="348"/>
      <c r="R189" s="1128"/>
      <c r="S189" s="348"/>
      <c r="T189" s="1129"/>
      <c r="U189" s="1129"/>
      <c r="V189" s="1172"/>
      <c r="W189" s="17"/>
      <c r="X189" s="17"/>
      <c r="Y189" s="17"/>
      <c r="Z189" s="17"/>
    </row>
    <row r="190">
      <c r="A190" s="267"/>
      <c r="B190" s="382">
        <v>16614.0</v>
      </c>
      <c r="C190" s="383">
        <v>476436.0</v>
      </c>
      <c r="D190" s="385"/>
      <c r="E190" s="385"/>
      <c r="F190" s="385"/>
      <c r="G190" s="383" t="s">
        <v>6940</v>
      </c>
      <c r="H190" s="1174" t="s">
        <v>6941</v>
      </c>
      <c r="I190" s="1186">
        <v>9.0</v>
      </c>
      <c r="J190" s="1184" t="s">
        <v>3920</v>
      </c>
      <c r="K190" s="387" t="s">
        <v>2463</v>
      </c>
      <c r="L190" s="398">
        <f>749.55+987.9</f>
        <v>1737.45</v>
      </c>
      <c r="M190" s="384">
        <v>45799.0</v>
      </c>
      <c r="N190" s="1179" t="s">
        <v>6942</v>
      </c>
      <c r="O190" s="1174" t="s">
        <v>4550</v>
      </c>
      <c r="P190" s="1180" t="s">
        <v>3416</v>
      </c>
      <c r="Q190" s="1120">
        <v>45799.0</v>
      </c>
      <c r="R190" s="1121">
        <v>16.51</v>
      </c>
      <c r="S190" s="385" t="s">
        <v>6943</v>
      </c>
      <c r="T190" s="1122" t="s">
        <v>3512</v>
      </c>
      <c r="U190" s="1122" t="s">
        <v>3512</v>
      </c>
      <c r="V190" s="1185" t="s">
        <v>6944</v>
      </c>
      <c r="W190" s="267"/>
      <c r="X190" s="267"/>
      <c r="Y190" s="267"/>
      <c r="Z190" s="267"/>
    </row>
    <row r="191">
      <c r="A191" s="17"/>
      <c r="B191" s="379"/>
      <c r="C191" s="345">
        <v>476437.0</v>
      </c>
      <c r="D191" s="347"/>
      <c r="E191" s="347"/>
      <c r="F191" s="347"/>
      <c r="G191" s="1125"/>
      <c r="H191" s="1166"/>
      <c r="I191" s="1167"/>
      <c r="J191" s="1168"/>
      <c r="K191" s="349"/>
      <c r="L191" s="352"/>
      <c r="M191" s="346"/>
      <c r="N191" s="1170"/>
      <c r="O191" s="1166"/>
      <c r="P191" s="1171"/>
      <c r="Q191" s="348"/>
      <c r="R191" s="1128"/>
      <c r="S191" s="348"/>
      <c r="T191" s="1129"/>
      <c r="U191" s="1129"/>
      <c r="V191" s="1172"/>
      <c r="W191" s="17"/>
      <c r="X191" s="17"/>
      <c r="Y191" s="17"/>
      <c r="Z191" s="17"/>
    </row>
    <row r="192">
      <c r="A192" s="17"/>
      <c r="B192" s="379"/>
      <c r="C192" s="345">
        <v>476438.0</v>
      </c>
      <c r="D192" s="347"/>
      <c r="E192" s="347"/>
      <c r="F192" s="347"/>
      <c r="G192" s="1125"/>
      <c r="H192" s="1166"/>
      <c r="I192" s="1167"/>
      <c r="J192" s="1168"/>
      <c r="K192" s="349"/>
      <c r="L192" s="352"/>
      <c r="M192" s="346"/>
      <c r="N192" s="1170"/>
      <c r="O192" s="1166"/>
      <c r="P192" s="1171"/>
      <c r="Q192" s="348"/>
      <c r="R192" s="1128"/>
      <c r="S192" s="348"/>
      <c r="T192" s="1129"/>
      <c r="U192" s="1129"/>
      <c r="V192" s="1172"/>
      <c r="W192" s="17"/>
      <c r="X192" s="17"/>
      <c r="Y192" s="17"/>
      <c r="Z192" s="17"/>
    </row>
    <row r="193">
      <c r="A193" s="17"/>
      <c r="B193" s="379"/>
      <c r="C193" s="345">
        <v>476439.0</v>
      </c>
      <c r="D193" s="347"/>
      <c r="E193" s="347"/>
      <c r="F193" s="347"/>
      <c r="G193" s="1125"/>
      <c r="H193" s="1166"/>
      <c r="I193" s="1167"/>
      <c r="J193" s="1168"/>
      <c r="K193" s="349"/>
      <c r="L193" s="352"/>
      <c r="M193" s="346"/>
      <c r="N193" s="1170"/>
      <c r="O193" s="1166"/>
      <c r="P193" s="1171"/>
      <c r="Q193" s="348"/>
      <c r="R193" s="1128"/>
      <c r="S193" s="348"/>
      <c r="T193" s="1129"/>
      <c r="U193" s="1129"/>
      <c r="V193" s="1172"/>
      <c r="W193" s="17"/>
      <c r="X193" s="17"/>
      <c r="Y193" s="17"/>
      <c r="Z193" s="17"/>
    </row>
    <row r="194">
      <c r="A194" s="267"/>
      <c r="B194" s="382">
        <v>17991.0</v>
      </c>
      <c r="C194" s="383">
        <v>476440.0</v>
      </c>
      <c r="D194" s="261" t="s">
        <v>6945</v>
      </c>
      <c r="E194" s="385"/>
      <c r="F194" s="385"/>
      <c r="G194" s="1118"/>
      <c r="H194" s="1174" t="s">
        <v>6946</v>
      </c>
      <c r="I194" s="1186" t="s">
        <v>6947</v>
      </c>
      <c r="J194" s="1184" t="s">
        <v>6948</v>
      </c>
      <c r="K194" s="387" t="s">
        <v>1394</v>
      </c>
      <c r="L194" s="398">
        <v>749.55</v>
      </c>
      <c r="M194" s="384">
        <v>45800.0</v>
      </c>
      <c r="N194" s="1179" t="s">
        <v>6949</v>
      </c>
      <c r="O194" s="1174" t="s">
        <v>3532</v>
      </c>
      <c r="P194" s="1180" t="s">
        <v>3420</v>
      </c>
      <c r="Q194" s="1132">
        <v>45800.0</v>
      </c>
      <c r="R194" s="1121">
        <v>0.0</v>
      </c>
      <c r="S194" s="385" t="s">
        <v>6950</v>
      </c>
      <c r="T194" s="1122" t="s">
        <v>3512</v>
      </c>
      <c r="U194" s="1122" t="s">
        <v>3512</v>
      </c>
      <c r="V194" s="1185" t="s">
        <v>6951</v>
      </c>
      <c r="W194" s="267"/>
      <c r="X194" s="267"/>
      <c r="Y194" s="267"/>
      <c r="Z194" s="267"/>
    </row>
    <row r="195">
      <c r="A195" s="267"/>
      <c r="B195" s="382" t="s">
        <v>3421</v>
      </c>
      <c r="C195" s="383">
        <v>476441.0</v>
      </c>
      <c r="D195" s="261" t="s">
        <v>6952</v>
      </c>
      <c r="E195" s="385"/>
      <c r="F195" s="385"/>
      <c r="G195" s="1118"/>
      <c r="H195" s="1174" t="s">
        <v>6953</v>
      </c>
      <c r="I195" s="1175"/>
      <c r="J195" s="1184" t="s">
        <v>6954</v>
      </c>
      <c r="K195" s="387" t="s">
        <v>1349</v>
      </c>
      <c r="L195" s="398">
        <v>396.64</v>
      </c>
      <c r="M195" s="384">
        <v>45800.0</v>
      </c>
      <c r="N195" s="1179" t="s">
        <v>6955</v>
      </c>
      <c r="O195" s="1174" t="s">
        <v>3510</v>
      </c>
      <c r="P195" s="1180" t="s">
        <v>3424</v>
      </c>
      <c r="Q195" s="1120">
        <v>45800.0</v>
      </c>
      <c r="R195" s="1121">
        <v>0.0</v>
      </c>
      <c r="S195" s="385" t="s">
        <v>6956</v>
      </c>
      <c r="T195" s="1122" t="s">
        <v>3512</v>
      </c>
      <c r="U195" s="1122" t="s">
        <v>3512</v>
      </c>
      <c r="V195" s="1185" t="s">
        <v>6957</v>
      </c>
      <c r="W195" s="267"/>
      <c r="X195" s="267"/>
      <c r="Y195" s="267"/>
      <c r="Z195" s="267"/>
    </row>
    <row r="196">
      <c r="A196" s="267"/>
      <c r="B196" s="382">
        <v>17443.0</v>
      </c>
      <c r="C196" s="383">
        <v>476442.0</v>
      </c>
      <c r="D196" s="385" t="s">
        <v>3175</v>
      </c>
      <c r="E196" s="385" t="s">
        <v>3425</v>
      </c>
      <c r="F196" s="385" t="s">
        <v>3426</v>
      </c>
      <c r="G196" s="1118"/>
      <c r="H196" s="1174" t="s">
        <v>3981</v>
      </c>
      <c r="I196" s="1186">
        <v>73.0</v>
      </c>
      <c r="J196" s="1184" t="s">
        <v>6958</v>
      </c>
      <c r="K196" s="387" t="s">
        <v>1394</v>
      </c>
      <c r="L196" s="398">
        <v>749.55</v>
      </c>
      <c r="M196" s="384">
        <v>45800.0</v>
      </c>
      <c r="N196" s="1179" t="s">
        <v>6959</v>
      </c>
      <c r="O196" s="1174" t="s">
        <v>3532</v>
      </c>
      <c r="P196" s="1180" t="s">
        <v>3427</v>
      </c>
      <c r="Q196" s="1132">
        <v>45800.0</v>
      </c>
      <c r="R196" s="1121">
        <v>0.0</v>
      </c>
      <c r="S196" s="385" t="s">
        <v>6960</v>
      </c>
      <c r="T196" s="1122" t="s">
        <v>3512</v>
      </c>
      <c r="U196" s="1122" t="s">
        <v>3512</v>
      </c>
      <c r="V196" s="1185" t="s">
        <v>6961</v>
      </c>
      <c r="W196" s="267"/>
      <c r="X196" s="267"/>
      <c r="Y196" s="267"/>
      <c r="Z196" s="267"/>
    </row>
    <row r="197">
      <c r="A197" s="267"/>
      <c r="B197" s="382" t="s">
        <v>3428</v>
      </c>
      <c r="C197" s="383">
        <v>476443.0</v>
      </c>
      <c r="D197" s="385" t="s">
        <v>6962</v>
      </c>
      <c r="E197" s="385" t="s">
        <v>451</v>
      </c>
      <c r="F197" s="385" t="s">
        <v>237</v>
      </c>
      <c r="G197" s="1118"/>
      <c r="H197" s="1183"/>
      <c r="I197" s="1175"/>
      <c r="J197" s="1184" t="s">
        <v>6963</v>
      </c>
      <c r="K197" s="387" t="s">
        <v>1739</v>
      </c>
      <c r="L197" s="398">
        <f>396.64*6</f>
        <v>2379.84</v>
      </c>
      <c r="M197" s="384">
        <v>45800.0</v>
      </c>
      <c r="N197" s="1179" t="s">
        <v>6964</v>
      </c>
      <c r="O197" s="1174" t="s">
        <v>3510</v>
      </c>
      <c r="P197" s="1180" t="s">
        <v>3429</v>
      </c>
      <c r="Q197" s="1120">
        <v>45800.0</v>
      </c>
      <c r="R197" s="1121">
        <v>22.61</v>
      </c>
      <c r="S197" s="385" t="s">
        <v>6965</v>
      </c>
      <c r="T197" s="1122" t="s">
        <v>3512</v>
      </c>
      <c r="U197" s="1122" t="s">
        <v>3512</v>
      </c>
      <c r="V197" s="1185" t="s">
        <v>6966</v>
      </c>
      <c r="W197" s="267"/>
      <c r="X197" s="267"/>
      <c r="Y197" s="267"/>
      <c r="Z197" s="267"/>
    </row>
    <row r="198">
      <c r="A198" s="267"/>
      <c r="B198" s="382" t="s">
        <v>3430</v>
      </c>
      <c r="C198" s="383">
        <v>476444.0</v>
      </c>
      <c r="D198" s="385" t="s">
        <v>6967</v>
      </c>
      <c r="E198" s="385" t="s">
        <v>3431</v>
      </c>
      <c r="F198" s="385" t="s">
        <v>4139</v>
      </c>
      <c r="G198" s="1118"/>
      <c r="H198" s="1174" t="s">
        <v>6968</v>
      </c>
      <c r="I198" s="1175"/>
      <c r="J198" s="1184" t="s">
        <v>3618</v>
      </c>
      <c r="K198" s="387" t="s">
        <v>6969</v>
      </c>
      <c r="L198" s="398">
        <v>396.64</v>
      </c>
      <c r="M198" s="384">
        <v>45800.0</v>
      </c>
      <c r="N198" s="1179" t="s">
        <v>6970</v>
      </c>
      <c r="O198" s="1174" t="s">
        <v>3510</v>
      </c>
      <c r="P198" s="1180" t="s">
        <v>3432</v>
      </c>
      <c r="Q198" s="1132">
        <v>45800.0</v>
      </c>
      <c r="R198" s="1121">
        <v>0.0</v>
      </c>
      <c r="S198" s="385" t="s">
        <v>6971</v>
      </c>
      <c r="T198" s="1122" t="s">
        <v>3512</v>
      </c>
      <c r="U198" s="1122" t="s">
        <v>3512</v>
      </c>
      <c r="V198" s="1185" t="s">
        <v>6972</v>
      </c>
      <c r="W198" s="267"/>
      <c r="X198" s="267"/>
      <c r="Y198" s="267"/>
      <c r="Z198" s="267"/>
    </row>
    <row r="199">
      <c r="A199" s="17"/>
      <c r="B199" s="379"/>
      <c r="C199" s="345">
        <v>476445.0</v>
      </c>
      <c r="D199" s="347"/>
      <c r="E199" s="347"/>
      <c r="F199" s="347"/>
      <c r="G199" s="1125"/>
      <c r="H199" s="1166"/>
      <c r="I199" s="1167"/>
      <c r="J199" s="1168"/>
      <c r="K199" s="349"/>
      <c r="L199" s="352"/>
      <c r="M199" s="346"/>
      <c r="N199" s="1170"/>
      <c r="O199" s="1166"/>
      <c r="P199" s="1171"/>
      <c r="Q199" s="348"/>
      <c r="R199" s="1128"/>
      <c r="S199" s="348"/>
      <c r="T199" s="1129"/>
      <c r="U199" s="1129"/>
      <c r="V199" s="1172"/>
      <c r="W199" s="17"/>
      <c r="X199" s="17"/>
      <c r="Y199" s="17"/>
      <c r="Z199" s="17"/>
    </row>
    <row r="200">
      <c r="A200" s="267"/>
      <c r="B200" s="382">
        <v>17740.0</v>
      </c>
      <c r="C200" s="383">
        <v>476446.0</v>
      </c>
      <c r="D200" s="385" t="s">
        <v>6258</v>
      </c>
      <c r="E200" s="385"/>
      <c r="F200" s="385"/>
      <c r="G200" s="1118"/>
      <c r="H200" s="1174" t="s">
        <v>6194</v>
      </c>
      <c r="I200" s="1186">
        <v>82.0</v>
      </c>
      <c r="J200" s="1184" t="s">
        <v>5214</v>
      </c>
      <c r="K200" s="387" t="s">
        <v>2678</v>
      </c>
      <c r="L200" s="398">
        <v>987.9</v>
      </c>
      <c r="M200" s="384">
        <v>45800.0</v>
      </c>
      <c r="N200" s="1179" t="s">
        <v>6973</v>
      </c>
      <c r="O200" s="1174" t="s">
        <v>3726</v>
      </c>
      <c r="P200" s="1180" t="s">
        <v>3436</v>
      </c>
      <c r="Q200" s="1132">
        <v>45800.0</v>
      </c>
      <c r="R200" s="1121">
        <v>0.0</v>
      </c>
      <c r="S200" s="385" t="s">
        <v>6974</v>
      </c>
      <c r="T200" s="1122" t="s">
        <v>3512</v>
      </c>
      <c r="U200" s="1122" t="s">
        <v>3512</v>
      </c>
      <c r="V200" s="1185" t="s">
        <v>6975</v>
      </c>
      <c r="W200" s="267"/>
      <c r="X200" s="267"/>
      <c r="Y200" s="267"/>
      <c r="Z200" s="267"/>
    </row>
    <row r="201">
      <c r="A201" s="267"/>
      <c r="B201" s="382" t="s">
        <v>3437</v>
      </c>
      <c r="C201" s="383">
        <v>476447.0</v>
      </c>
      <c r="D201" s="385" t="s">
        <v>1399</v>
      </c>
      <c r="E201" s="385" t="s">
        <v>105</v>
      </c>
      <c r="F201" s="385" t="s">
        <v>3438</v>
      </c>
      <c r="G201" s="1118"/>
      <c r="H201" s="1174"/>
      <c r="I201" s="1175"/>
      <c r="J201" s="1174" t="s">
        <v>6976</v>
      </c>
      <c r="K201" s="387" t="s">
        <v>6977</v>
      </c>
      <c r="L201" s="398">
        <f>396.64*2</f>
        <v>793.28</v>
      </c>
      <c r="M201" s="384">
        <v>45800.0</v>
      </c>
      <c r="N201" s="1179" t="s">
        <v>6978</v>
      </c>
      <c r="O201" s="1174" t="s">
        <v>3510</v>
      </c>
      <c r="P201" s="1180" t="s">
        <v>3439</v>
      </c>
      <c r="Q201" s="1132">
        <v>45800.0</v>
      </c>
      <c r="R201" s="1121">
        <v>0.0</v>
      </c>
      <c r="S201" s="385" t="s">
        <v>6979</v>
      </c>
      <c r="T201" s="1122" t="s">
        <v>3512</v>
      </c>
      <c r="U201" s="1122" t="s">
        <v>3512</v>
      </c>
      <c r="V201" s="1185" t="s">
        <v>6980</v>
      </c>
      <c r="W201" s="267"/>
      <c r="X201" s="267"/>
      <c r="Y201" s="267"/>
      <c r="Z201" s="267"/>
    </row>
    <row r="202">
      <c r="A202" s="267"/>
      <c r="B202" s="382">
        <v>17803.0</v>
      </c>
      <c r="C202" s="383">
        <v>476448.0</v>
      </c>
      <c r="D202" s="385" t="s">
        <v>1468</v>
      </c>
      <c r="E202" s="385" t="s">
        <v>6981</v>
      </c>
      <c r="F202" s="385" t="s">
        <v>2663</v>
      </c>
      <c r="G202" s="1118"/>
      <c r="H202" s="1174" t="s">
        <v>6982</v>
      </c>
      <c r="I202" s="1186" t="s">
        <v>6983</v>
      </c>
      <c r="J202" s="1184" t="s">
        <v>6984</v>
      </c>
      <c r="K202" s="387" t="s">
        <v>1394</v>
      </c>
      <c r="L202" s="398">
        <v>749.55</v>
      </c>
      <c r="M202" s="384">
        <v>45800.0</v>
      </c>
      <c r="N202" s="1179" t="s">
        <v>6985</v>
      </c>
      <c r="O202" s="1174" t="s">
        <v>3532</v>
      </c>
      <c r="P202" s="1180" t="s">
        <v>3441</v>
      </c>
      <c r="Q202" s="1132">
        <v>45800.0</v>
      </c>
      <c r="R202" s="1121">
        <v>0.0</v>
      </c>
      <c r="S202" s="385" t="s">
        <v>6986</v>
      </c>
      <c r="T202" s="1122" t="s">
        <v>3512</v>
      </c>
      <c r="U202" s="1122" t="s">
        <v>3512</v>
      </c>
      <c r="V202" s="1185" t="s">
        <v>6987</v>
      </c>
      <c r="W202" s="267"/>
      <c r="X202" s="267"/>
      <c r="Y202" s="267"/>
      <c r="Z202" s="267"/>
    </row>
    <row r="203">
      <c r="A203" s="17"/>
      <c r="B203" s="379"/>
      <c r="C203" s="345">
        <v>476449.0</v>
      </c>
      <c r="D203" s="347"/>
      <c r="E203" s="347"/>
      <c r="F203" s="347"/>
      <c r="G203" s="1125"/>
      <c r="H203" s="1166"/>
      <c r="I203" s="1167"/>
      <c r="J203" s="1168"/>
      <c r="K203" s="349"/>
      <c r="L203" s="352"/>
      <c r="M203" s="346"/>
      <c r="N203" s="1170"/>
      <c r="O203" s="1166"/>
      <c r="P203" s="1171"/>
      <c r="Q203" s="348"/>
      <c r="R203" s="1128"/>
      <c r="S203" s="348"/>
      <c r="T203" s="1129"/>
      <c r="U203" s="1129"/>
      <c r="V203" s="1172"/>
      <c r="W203" s="17"/>
      <c r="X203" s="17"/>
      <c r="Y203" s="17"/>
      <c r="Z203" s="17"/>
    </row>
    <row r="204">
      <c r="A204" s="17"/>
      <c r="B204" s="379"/>
      <c r="C204" s="345">
        <v>476450.0</v>
      </c>
      <c r="D204" s="347"/>
      <c r="E204" s="347"/>
      <c r="F204" s="347"/>
      <c r="G204" s="1125"/>
      <c r="H204" s="1166"/>
      <c r="I204" s="1167"/>
      <c r="J204" s="1168"/>
      <c r="K204" s="349"/>
      <c r="L204" s="352"/>
      <c r="M204" s="346"/>
      <c r="N204" s="1170"/>
      <c r="O204" s="1166"/>
      <c r="P204" s="1171"/>
      <c r="Q204" s="348"/>
      <c r="R204" s="1128"/>
      <c r="S204" s="348"/>
      <c r="T204" s="1129"/>
      <c r="U204" s="1129"/>
      <c r="V204" s="1172"/>
      <c r="W204" s="17"/>
      <c r="X204" s="17"/>
      <c r="Y204" s="17"/>
      <c r="Z204" s="17"/>
    </row>
    <row r="205">
      <c r="A205" s="17"/>
      <c r="B205" s="379"/>
      <c r="C205" s="345">
        <v>476451.0</v>
      </c>
      <c r="D205" s="347" t="s">
        <v>3442</v>
      </c>
      <c r="E205" s="347" t="s">
        <v>2576</v>
      </c>
      <c r="F205" s="347" t="s">
        <v>463</v>
      </c>
      <c r="G205" s="1125"/>
      <c r="H205" s="1166"/>
      <c r="I205" s="1167"/>
      <c r="J205" s="1168"/>
      <c r="K205" s="349" t="s">
        <v>1394</v>
      </c>
      <c r="L205" s="352">
        <v>749.55</v>
      </c>
      <c r="M205" s="346">
        <v>45804.0</v>
      </c>
      <c r="N205" s="1170"/>
      <c r="O205" s="1166"/>
      <c r="P205" s="1171"/>
      <c r="Q205" s="348"/>
      <c r="R205" s="1128"/>
      <c r="S205" s="348"/>
      <c r="T205" s="1129"/>
      <c r="U205" s="1129"/>
      <c r="V205" s="1172"/>
      <c r="W205" s="17"/>
      <c r="X205" s="17"/>
      <c r="Y205" s="17"/>
      <c r="Z205" s="17"/>
    </row>
    <row r="206">
      <c r="A206" s="17"/>
      <c r="B206" s="379"/>
      <c r="C206" s="345">
        <v>476452.0</v>
      </c>
      <c r="D206" s="347" t="s">
        <v>3443</v>
      </c>
      <c r="E206" s="347" t="s">
        <v>3444</v>
      </c>
      <c r="F206" s="347" t="s">
        <v>84</v>
      </c>
      <c r="G206" s="1125"/>
      <c r="H206" s="1166"/>
      <c r="I206" s="1167"/>
      <c r="J206" s="1168"/>
      <c r="K206" s="349" t="s">
        <v>1394</v>
      </c>
      <c r="L206" s="352">
        <v>749.55</v>
      </c>
      <c r="M206" s="346">
        <v>45804.0</v>
      </c>
      <c r="N206" s="1170"/>
      <c r="O206" s="1166"/>
      <c r="P206" s="1171"/>
      <c r="Q206" s="348"/>
      <c r="R206" s="1128"/>
      <c r="S206" s="348"/>
      <c r="T206" s="1129"/>
      <c r="U206" s="1129"/>
      <c r="V206" s="1172"/>
      <c r="W206" s="17"/>
      <c r="X206" s="17"/>
      <c r="Y206" s="17"/>
      <c r="Z206" s="17"/>
    </row>
    <row r="207">
      <c r="A207" s="267"/>
      <c r="B207" s="382">
        <v>17725.0</v>
      </c>
      <c r="C207" s="383">
        <v>476453.0</v>
      </c>
      <c r="D207" s="385" t="s">
        <v>3445</v>
      </c>
      <c r="E207" s="385" t="s">
        <v>230</v>
      </c>
      <c r="F207" s="385" t="s">
        <v>1005</v>
      </c>
      <c r="G207" s="1118"/>
      <c r="H207" s="1174" t="s">
        <v>6029</v>
      </c>
      <c r="I207" s="1186">
        <v>140.0</v>
      </c>
      <c r="J207" s="1184" t="s">
        <v>6988</v>
      </c>
      <c r="K207" s="387" t="s">
        <v>1681</v>
      </c>
      <c r="L207" s="398">
        <v>7722.89</v>
      </c>
      <c r="M207" s="384">
        <v>45804.0</v>
      </c>
      <c r="N207" s="1179" t="s">
        <v>6989</v>
      </c>
      <c r="O207" s="1174" t="s">
        <v>3820</v>
      </c>
      <c r="P207" s="1180" t="s">
        <v>3446</v>
      </c>
      <c r="Q207" s="1120">
        <v>45804.0</v>
      </c>
      <c r="R207" s="1121">
        <v>0.0</v>
      </c>
      <c r="S207" s="385" t="s">
        <v>6990</v>
      </c>
      <c r="T207" s="1122" t="s">
        <v>3694</v>
      </c>
      <c r="U207" s="1122" t="s">
        <v>5539</v>
      </c>
      <c r="V207" s="1185" t="s">
        <v>5190</v>
      </c>
      <c r="W207" s="267"/>
      <c r="X207" s="267"/>
      <c r="Y207" s="267"/>
      <c r="Z207" s="267"/>
    </row>
    <row r="208">
      <c r="A208" s="267"/>
      <c r="B208" s="382">
        <v>17288.0</v>
      </c>
      <c r="C208" s="383">
        <v>476454.0</v>
      </c>
      <c r="D208" s="385" t="s">
        <v>3447</v>
      </c>
      <c r="E208" s="385" t="s">
        <v>3448</v>
      </c>
      <c r="F208" s="385" t="s">
        <v>6991</v>
      </c>
      <c r="G208" s="1118"/>
      <c r="H208" s="1174" t="s">
        <v>6992</v>
      </c>
      <c r="I208" s="1186">
        <v>1.0</v>
      </c>
      <c r="J208" s="1184" t="s">
        <v>5339</v>
      </c>
      <c r="K208" s="387" t="s">
        <v>1394</v>
      </c>
      <c r="L208" s="398">
        <v>749.55</v>
      </c>
      <c r="M208" s="384">
        <v>45804.0</v>
      </c>
      <c r="N208" s="1179" t="s">
        <v>6993</v>
      </c>
      <c r="O208" s="1174" t="s">
        <v>3532</v>
      </c>
      <c r="P208" s="1180" t="s">
        <v>3450</v>
      </c>
      <c r="Q208" s="1120">
        <v>45804.0</v>
      </c>
      <c r="R208" s="1121">
        <v>0.0</v>
      </c>
      <c r="S208" s="385" t="s">
        <v>6994</v>
      </c>
      <c r="T208" s="1122" t="s">
        <v>3512</v>
      </c>
      <c r="U208" s="1122" t="s">
        <v>3512</v>
      </c>
      <c r="V208" s="1185" t="s">
        <v>5190</v>
      </c>
      <c r="W208" s="267"/>
      <c r="X208" s="267"/>
      <c r="Y208" s="267"/>
      <c r="Z208" s="267"/>
    </row>
    <row r="209">
      <c r="A209" s="17"/>
      <c r="B209" s="379"/>
      <c r="C209" s="362">
        <v>476455.0</v>
      </c>
      <c r="D209" s="364" t="s">
        <v>68</v>
      </c>
      <c r="E209" s="365"/>
      <c r="F209" s="365"/>
      <c r="G209" s="362" t="s">
        <v>68</v>
      </c>
      <c r="H209" s="1166"/>
      <c r="I209" s="1167"/>
      <c r="J209" s="1168"/>
      <c r="K209" s="366" t="s">
        <v>68</v>
      </c>
      <c r="L209" s="400">
        <v>0.0</v>
      </c>
      <c r="M209" s="363"/>
      <c r="N209" s="1170"/>
      <c r="O209" s="1166"/>
      <c r="P209" s="1171"/>
      <c r="Q209" s="348"/>
      <c r="R209" s="1128"/>
      <c r="S209" s="348"/>
      <c r="T209" s="1129"/>
      <c r="U209" s="1129"/>
      <c r="V209" s="1172"/>
      <c r="W209" s="17"/>
      <c r="X209" s="17"/>
      <c r="Y209" s="17"/>
      <c r="Z209" s="17"/>
    </row>
    <row r="210">
      <c r="A210" s="267"/>
      <c r="B210" s="382" t="s">
        <v>3451</v>
      </c>
      <c r="C210" s="383">
        <v>476456.0</v>
      </c>
      <c r="D210" s="385" t="s">
        <v>739</v>
      </c>
      <c r="E210" s="385" t="s">
        <v>395</v>
      </c>
      <c r="F210" s="385" t="s">
        <v>740</v>
      </c>
      <c r="G210" s="383"/>
      <c r="H210" s="1183"/>
      <c r="I210" s="1175"/>
      <c r="J210" s="1184" t="s">
        <v>6995</v>
      </c>
      <c r="K210" s="387" t="s">
        <v>1349</v>
      </c>
      <c r="L210" s="398">
        <v>396.64</v>
      </c>
      <c r="M210" s="384">
        <v>45804.0</v>
      </c>
      <c r="N210" s="1179" t="s">
        <v>6996</v>
      </c>
      <c r="O210" s="1174" t="s">
        <v>3510</v>
      </c>
      <c r="P210" s="1180" t="s">
        <v>3452</v>
      </c>
      <c r="Q210" s="1132">
        <v>45804.0</v>
      </c>
      <c r="R210" s="1121">
        <v>0.0</v>
      </c>
      <c r="S210" s="385" t="s">
        <v>6997</v>
      </c>
      <c r="T210" s="1122" t="s">
        <v>3512</v>
      </c>
      <c r="U210" s="1122" t="s">
        <v>3512</v>
      </c>
      <c r="V210" s="1185" t="s">
        <v>6998</v>
      </c>
      <c r="W210" s="267"/>
      <c r="X210" s="267"/>
      <c r="Y210" s="267"/>
      <c r="Z210" s="267"/>
    </row>
    <row r="211">
      <c r="A211" s="267"/>
      <c r="B211" s="382" t="s">
        <v>3453</v>
      </c>
      <c r="C211" s="383">
        <v>476457.0</v>
      </c>
      <c r="D211" s="385" t="s">
        <v>336</v>
      </c>
      <c r="E211" s="385" t="s">
        <v>3454</v>
      </c>
      <c r="F211" s="385" t="s">
        <v>104</v>
      </c>
      <c r="G211" s="1118"/>
      <c r="H211" s="1174" t="s">
        <v>6999</v>
      </c>
      <c r="I211" s="1175"/>
      <c r="J211" s="1184" t="s">
        <v>4738</v>
      </c>
      <c r="K211" s="387" t="s">
        <v>3455</v>
      </c>
      <c r="L211" s="388">
        <f>396.64*3</f>
        <v>1189.92</v>
      </c>
      <c r="M211" s="384">
        <v>45804.0</v>
      </c>
      <c r="N211" s="1179" t="s">
        <v>7000</v>
      </c>
      <c r="O211" s="1174" t="s">
        <v>3510</v>
      </c>
      <c r="P211" s="1180" t="s">
        <v>3456</v>
      </c>
      <c r="Q211" s="1132">
        <v>45804.0</v>
      </c>
      <c r="R211" s="1121">
        <v>0.0</v>
      </c>
      <c r="S211" s="385" t="s">
        <v>7001</v>
      </c>
      <c r="T211" s="1122" t="s">
        <v>3512</v>
      </c>
      <c r="U211" s="1122" t="s">
        <v>3512</v>
      </c>
      <c r="V211" s="1185" t="s">
        <v>6350</v>
      </c>
      <c r="W211" s="267"/>
      <c r="X211" s="267"/>
      <c r="Y211" s="267"/>
      <c r="Z211" s="267"/>
    </row>
    <row r="212">
      <c r="A212" s="267"/>
      <c r="B212" s="382">
        <v>17094.0</v>
      </c>
      <c r="C212" s="383">
        <v>476458.0</v>
      </c>
      <c r="D212" s="385" t="s">
        <v>1723</v>
      </c>
      <c r="E212" s="385" t="s">
        <v>3457</v>
      </c>
      <c r="F212" s="385" t="s">
        <v>76</v>
      </c>
      <c r="G212" s="1118"/>
      <c r="H212" s="1174" t="s">
        <v>7002</v>
      </c>
      <c r="I212" s="1186" t="s">
        <v>7003</v>
      </c>
      <c r="J212" s="1184" t="s">
        <v>3853</v>
      </c>
      <c r="K212" s="387" t="s">
        <v>1394</v>
      </c>
      <c r="L212" s="398">
        <v>749.55</v>
      </c>
      <c r="M212" s="384">
        <v>45804.0</v>
      </c>
      <c r="N212" s="1179" t="s">
        <v>7004</v>
      </c>
      <c r="O212" s="1174" t="s">
        <v>3532</v>
      </c>
      <c r="P212" s="1180" t="s">
        <v>3458</v>
      </c>
      <c r="Q212" s="1132">
        <v>45804.0</v>
      </c>
      <c r="R212" s="1121">
        <v>0.0</v>
      </c>
      <c r="S212" s="385" t="s">
        <v>7005</v>
      </c>
      <c r="T212" s="1122" t="s">
        <v>3512</v>
      </c>
      <c r="U212" s="1122" t="s">
        <v>3512</v>
      </c>
      <c r="V212" s="1185" t="s">
        <v>7006</v>
      </c>
      <c r="W212" s="267"/>
      <c r="X212" s="267"/>
      <c r="Y212" s="267"/>
      <c r="Z212" s="267"/>
    </row>
    <row r="213">
      <c r="A213" s="267"/>
      <c r="B213" s="382">
        <v>17825.0</v>
      </c>
      <c r="C213" s="383">
        <v>476459.0</v>
      </c>
      <c r="D213" s="385" t="s">
        <v>3459</v>
      </c>
      <c r="E213" s="385" t="s">
        <v>1891</v>
      </c>
      <c r="F213" s="385" t="s">
        <v>999</v>
      </c>
      <c r="G213" s="1118"/>
      <c r="H213" s="1174" t="s">
        <v>7007</v>
      </c>
      <c r="I213" s="1186">
        <v>52.0</v>
      </c>
      <c r="J213" s="1184" t="s">
        <v>3312</v>
      </c>
      <c r="K213" s="387" t="s">
        <v>1394</v>
      </c>
      <c r="L213" s="398">
        <v>749.55</v>
      </c>
      <c r="M213" s="384">
        <v>45804.0</v>
      </c>
      <c r="N213" s="1179" t="s">
        <v>7008</v>
      </c>
      <c r="O213" s="1174" t="s">
        <v>3532</v>
      </c>
      <c r="P213" s="1180" t="s">
        <v>3460</v>
      </c>
      <c r="Q213" s="1120">
        <v>45804.0</v>
      </c>
      <c r="R213" s="1121">
        <v>0.0</v>
      </c>
      <c r="S213" s="385" t="s">
        <v>7009</v>
      </c>
      <c r="T213" s="1122" t="s">
        <v>3512</v>
      </c>
      <c r="U213" s="1122" t="s">
        <v>3512</v>
      </c>
      <c r="V213" s="1185" t="s">
        <v>7010</v>
      </c>
      <c r="W213" s="267"/>
      <c r="X213" s="267"/>
      <c r="Y213" s="267"/>
      <c r="Z213" s="267"/>
    </row>
    <row r="214">
      <c r="A214" s="267"/>
      <c r="B214" s="382">
        <v>17826.0</v>
      </c>
      <c r="C214" s="383">
        <v>476460.0</v>
      </c>
      <c r="D214" s="385" t="s">
        <v>7011</v>
      </c>
      <c r="E214" s="385"/>
      <c r="F214" s="385"/>
      <c r="G214" s="1118"/>
      <c r="H214" s="1174" t="s">
        <v>7012</v>
      </c>
      <c r="I214" s="1186">
        <v>50.0</v>
      </c>
      <c r="J214" s="1184" t="s">
        <v>3312</v>
      </c>
      <c r="K214" s="387" t="s">
        <v>1394</v>
      </c>
      <c r="L214" s="398">
        <v>749.55</v>
      </c>
      <c r="M214" s="384">
        <v>45804.0</v>
      </c>
      <c r="N214" s="1179" t="s">
        <v>7013</v>
      </c>
      <c r="O214" s="1174" t="s">
        <v>3532</v>
      </c>
      <c r="P214" s="1180" t="s">
        <v>3461</v>
      </c>
      <c r="Q214" s="1120">
        <v>45804.0</v>
      </c>
      <c r="R214" s="1121">
        <v>0.0</v>
      </c>
      <c r="S214" s="385" t="s">
        <v>7014</v>
      </c>
      <c r="T214" s="1122" t="s">
        <v>3512</v>
      </c>
      <c r="U214" s="1122" t="s">
        <v>3512</v>
      </c>
      <c r="V214" s="1185" t="s">
        <v>7010</v>
      </c>
      <c r="W214" s="267"/>
      <c r="X214" s="267"/>
      <c r="Y214" s="267"/>
      <c r="Z214" s="267"/>
    </row>
    <row r="215">
      <c r="A215" s="267"/>
      <c r="B215" s="382" t="s">
        <v>3462</v>
      </c>
      <c r="C215" s="383">
        <v>476461.0</v>
      </c>
      <c r="D215" s="385" t="s">
        <v>3463</v>
      </c>
      <c r="E215" s="385" t="s">
        <v>885</v>
      </c>
      <c r="F215" s="385" t="s">
        <v>3464</v>
      </c>
      <c r="G215" s="1118"/>
      <c r="H215" s="1174" t="s">
        <v>5387</v>
      </c>
      <c r="I215" s="1186">
        <v>6.0</v>
      </c>
      <c r="J215" s="1184" t="s">
        <v>7015</v>
      </c>
      <c r="K215" s="387" t="s">
        <v>1394</v>
      </c>
      <c r="L215" s="398">
        <v>749.55</v>
      </c>
      <c r="M215" s="384">
        <v>45804.0</v>
      </c>
      <c r="N215" s="1179" t="s">
        <v>7016</v>
      </c>
      <c r="O215" s="1174" t="s">
        <v>3532</v>
      </c>
      <c r="P215" s="1180" t="s">
        <v>3465</v>
      </c>
      <c r="Q215" s="1120">
        <v>45804.0</v>
      </c>
      <c r="R215" s="1121">
        <v>0.0</v>
      </c>
      <c r="S215" s="385" t="s">
        <v>7017</v>
      </c>
      <c r="T215" s="1122" t="s">
        <v>3512</v>
      </c>
      <c r="U215" s="1122" t="s">
        <v>3512</v>
      </c>
      <c r="V215" s="1185" t="s">
        <v>6350</v>
      </c>
      <c r="W215" s="267"/>
      <c r="X215" s="267"/>
      <c r="Y215" s="267"/>
      <c r="Z215" s="267"/>
    </row>
    <row r="216">
      <c r="A216" s="17"/>
      <c r="B216" s="379"/>
      <c r="C216" s="442">
        <v>476462.0</v>
      </c>
      <c r="D216" s="469" t="s">
        <v>68</v>
      </c>
      <c r="E216" s="444"/>
      <c r="F216" s="444"/>
      <c r="G216" s="442" t="s">
        <v>68</v>
      </c>
      <c r="H216" s="1166"/>
      <c r="I216" s="1167"/>
      <c r="J216" s="1168"/>
      <c r="K216" s="469" t="s">
        <v>68</v>
      </c>
      <c r="L216" s="474">
        <v>0.0</v>
      </c>
      <c r="M216" s="443"/>
      <c r="N216" s="1170"/>
      <c r="O216" s="1166"/>
      <c r="P216" s="1171"/>
      <c r="Q216" s="348"/>
      <c r="R216" s="1128"/>
      <c r="S216" s="348"/>
      <c r="T216" s="1129"/>
      <c r="U216" s="1129"/>
      <c r="V216" s="1172"/>
      <c r="W216" s="17"/>
      <c r="X216" s="17"/>
      <c r="Y216" s="17"/>
      <c r="Z216" s="17"/>
    </row>
    <row r="217">
      <c r="A217" s="267"/>
      <c r="B217" s="382">
        <v>17885.0</v>
      </c>
      <c r="C217" s="383">
        <v>476463.0</v>
      </c>
      <c r="D217" s="385" t="s">
        <v>1479</v>
      </c>
      <c r="E217" s="385" t="s">
        <v>952</v>
      </c>
      <c r="F217" s="385" t="s">
        <v>105</v>
      </c>
      <c r="G217" s="383"/>
      <c r="H217" s="1174" t="s">
        <v>6399</v>
      </c>
      <c r="I217" s="1186">
        <v>71.0</v>
      </c>
      <c r="J217" s="1184" t="s">
        <v>6400</v>
      </c>
      <c r="K217" s="387" t="s">
        <v>2088</v>
      </c>
      <c r="L217" s="388">
        <f>1225.98+92.56</f>
        <v>1318.54</v>
      </c>
      <c r="M217" s="384">
        <v>45805.0</v>
      </c>
      <c r="N217" s="1179" t="s">
        <v>7018</v>
      </c>
      <c r="O217" s="1174" t="s">
        <v>7019</v>
      </c>
      <c r="P217" s="1180" t="s">
        <v>3467</v>
      </c>
      <c r="Q217" s="1120">
        <v>45805.0</v>
      </c>
      <c r="R217" s="1121">
        <v>0.0</v>
      </c>
      <c r="S217" s="385" t="s">
        <v>7020</v>
      </c>
      <c r="T217" s="1122" t="s">
        <v>3512</v>
      </c>
      <c r="U217" s="1122" t="s">
        <v>3512</v>
      </c>
      <c r="V217" s="1185" t="s">
        <v>7021</v>
      </c>
      <c r="W217" s="267"/>
      <c r="X217" s="267"/>
      <c r="Y217" s="267"/>
      <c r="Z217" s="267"/>
    </row>
    <row r="218">
      <c r="A218" s="17"/>
      <c r="B218" s="379"/>
      <c r="C218" s="362">
        <v>476464.0</v>
      </c>
      <c r="D218" s="364" t="s">
        <v>68</v>
      </c>
      <c r="E218" s="365"/>
      <c r="F218" s="365"/>
      <c r="G218" s="362" t="s">
        <v>68</v>
      </c>
      <c r="H218" s="1166"/>
      <c r="I218" s="1167"/>
      <c r="J218" s="1168"/>
      <c r="K218" s="366" t="s">
        <v>68</v>
      </c>
      <c r="L218" s="400">
        <v>0.0</v>
      </c>
      <c r="M218" s="399"/>
      <c r="N218" s="1170"/>
      <c r="O218" s="1166"/>
      <c r="P218" s="1171"/>
      <c r="Q218" s="348"/>
      <c r="R218" s="1128"/>
      <c r="S218" s="348"/>
      <c r="T218" s="1129"/>
      <c r="U218" s="1129"/>
      <c r="V218" s="1172"/>
      <c r="W218" s="17"/>
      <c r="X218" s="17"/>
      <c r="Y218" s="17"/>
      <c r="Z218" s="17"/>
    </row>
    <row r="219">
      <c r="A219" s="267"/>
      <c r="B219" s="382">
        <v>14105.0</v>
      </c>
      <c r="C219" s="383">
        <v>476465.0</v>
      </c>
      <c r="D219" s="386"/>
      <c r="E219" s="386"/>
      <c r="F219" s="386"/>
      <c r="G219" s="259" t="s">
        <v>7022</v>
      </c>
      <c r="H219" s="1174" t="s">
        <v>7023</v>
      </c>
      <c r="I219" s="1186">
        <v>27.0</v>
      </c>
      <c r="J219" s="1184" t="s">
        <v>7024</v>
      </c>
      <c r="K219" s="387" t="s">
        <v>1394</v>
      </c>
      <c r="L219" s="398">
        <v>749.55</v>
      </c>
      <c r="M219" s="384">
        <v>45805.0</v>
      </c>
      <c r="N219" s="1179" t="s">
        <v>7025</v>
      </c>
      <c r="O219" s="1174" t="s">
        <v>3532</v>
      </c>
      <c r="P219" s="1180" t="s">
        <v>3469</v>
      </c>
      <c r="Q219" s="1132">
        <v>45805.0</v>
      </c>
      <c r="R219" s="1121">
        <v>0.0</v>
      </c>
      <c r="S219" s="385" t="s">
        <v>7026</v>
      </c>
      <c r="T219" s="1122" t="s">
        <v>3512</v>
      </c>
      <c r="U219" s="1122" t="s">
        <v>3512</v>
      </c>
      <c r="V219" s="1185" t="s">
        <v>7027</v>
      </c>
      <c r="W219" s="267"/>
      <c r="X219" s="267"/>
      <c r="Y219" s="267"/>
      <c r="Z219" s="267"/>
    </row>
    <row r="220">
      <c r="A220" s="267"/>
      <c r="B220" s="382" t="s">
        <v>3470</v>
      </c>
      <c r="C220" s="383">
        <v>476466.0</v>
      </c>
      <c r="D220" s="385" t="s">
        <v>3471</v>
      </c>
      <c r="E220" s="385" t="s">
        <v>3472</v>
      </c>
      <c r="F220" s="385" t="s">
        <v>3473</v>
      </c>
      <c r="G220" s="1118"/>
      <c r="H220" s="1174" t="s">
        <v>3715</v>
      </c>
      <c r="I220" s="1186">
        <v>18.0</v>
      </c>
      <c r="J220" s="1184" t="s">
        <v>4456</v>
      </c>
      <c r="K220" s="387" t="s">
        <v>1837</v>
      </c>
      <c r="L220" s="398">
        <v>918.01</v>
      </c>
      <c r="M220" s="384">
        <v>45805.0</v>
      </c>
      <c r="N220" s="1179" t="s">
        <v>7028</v>
      </c>
      <c r="O220" s="1206" t="s">
        <v>4255</v>
      </c>
      <c r="P220" s="1180" t="s">
        <v>3474</v>
      </c>
      <c r="Q220" s="1132">
        <v>45805.0</v>
      </c>
      <c r="R220" s="1121">
        <v>0.0</v>
      </c>
      <c r="S220" s="385" t="s">
        <v>7029</v>
      </c>
      <c r="T220" s="1122" t="s">
        <v>3512</v>
      </c>
      <c r="U220" s="1122" t="s">
        <v>3512</v>
      </c>
      <c r="V220" s="1185" t="s">
        <v>7030</v>
      </c>
      <c r="W220" s="267"/>
      <c r="X220" s="267"/>
      <c r="Y220" s="267"/>
      <c r="Z220" s="267"/>
    </row>
    <row r="221">
      <c r="A221" s="17"/>
      <c r="B221" s="379"/>
      <c r="C221" s="345">
        <v>476467.0</v>
      </c>
      <c r="D221" s="347" t="s">
        <v>1360</v>
      </c>
      <c r="E221" s="347" t="s">
        <v>3475</v>
      </c>
      <c r="F221" s="347" t="s">
        <v>3476</v>
      </c>
      <c r="G221" s="1125"/>
      <c r="H221" s="1166"/>
      <c r="I221" s="1167"/>
      <c r="J221" s="1168"/>
      <c r="K221" s="349" t="s">
        <v>1394</v>
      </c>
      <c r="L221" s="352">
        <v>749.55</v>
      </c>
      <c r="M221" s="346">
        <v>45805.0</v>
      </c>
      <c r="N221" s="1170"/>
      <c r="O221" s="1166"/>
      <c r="P221" s="1171"/>
      <c r="Q221" s="348"/>
      <c r="R221" s="1128"/>
      <c r="S221" s="348"/>
      <c r="T221" s="1129"/>
      <c r="U221" s="1129"/>
      <c r="V221" s="1172"/>
      <c r="W221" s="17"/>
      <c r="X221" s="17"/>
      <c r="Y221" s="17"/>
      <c r="Z221" s="17"/>
    </row>
    <row r="222">
      <c r="A222" s="267"/>
      <c r="B222" s="382">
        <v>17695.0</v>
      </c>
      <c r="C222" s="383">
        <v>476468.0</v>
      </c>
      <c r="D222" s="385"/>
      <c r="E222" s="385"/>
      <c r="F222" s="385"/>
      <c r="G222" s="259" t="s">
        <v>7031</v>
      </c>
      <c r="H222" s="1174" t="s">
        <v>7032</v>
      </c>
      <c r="I222" s="1186">
        <v>1.0</v>
      </c>
      <c r="J222" s="1184" t="s">
        <v>4531</v>
      </c>
      <c r="K222" s="387" t="s">
        <v>1434</v>
      </c>
      <c r="L222" s="398">
        <v>809.31</v>
      </c>
      <c r="M222" s="384">
        <v>45805.0</v>
      </c>
      <c r="N222" s="1179" t="s">
        <v>7033</v>
      </c>
      <c r="O222" s="1174" t="s">
        <v>3598</v>
      </c>
      <c r="P222" s="1180" t="s">
        <v>3478</v>
      </c>
      <c r="Q222" s="1132">
        <v>45805.0</v>
      </c>
      <c r="R222" s="1121">
        <v>0.0</v>
      </c>
      <c r="S222" s="385" t="s">
        <v>7034</v>
      </c>
      <c r="T222" s="1122" t="s">
        <v>3512</v>
      </c>
      <c r="U222" s="1122" t="s">
        <v>3512</v>
      </c>
      <c r="V222" s="1185" t="s">
        <v>7035</v>
      </c>
      <c r="W222" s="267"/>
      <c r="X222" s="267"/>
      <c r="Y222" s="267"/>
      <c r="Z222" s="267"/>
    </row>
    <row r="223">
      <c r="A223" s="17"/>
      <c r="B223" s="379"/>
      <c r="C223" s="345">
        <v>476469.0</v>
      </c>
      <c r="D223" s="348"/>
      <c r="E223" s="348"/>
      <c r="F223" s="348"/>
      <c r="G223" s="345" t="s">
        <v>3479</v>
      </c>
      <c r="H223" s="1166"/>
      <c r="I223" s="1167"/>
      <c r="J223" s="1168"/>
      <c r="K223" s="349" t="s">
        <v>3480</v>
      </c>
      <c r="L223" s="350">
        <f>918.01*17+20*1836.02</f>
        <v>52326.57</v>
      </c>
      <c r="M223" s="346">
        <v>45805.0</v>
      </c>
      <c r="N223" s="1170"/>
      <c r="O223" s="1166"/>
      <c r="P223" s="1171"/>
      <c r="Q223" s="348"/>
      <c r="R223" s="1128"/>
      <c r="S223" s="348"/>
      <c r="T223" s="1129"/>
      <c r="U223" s="1129"/>
      <c r="V223" s="1172"/>
      <c r="W223" s="17"/>
      <c r="X223" s="17"/>
      <c r="Y223" s="17"/>
      <c r="Z223" s="17"/>
    </row>
    <row r="224">
      <c r="A224" s="17"/>
      <c r="B224" s="379"/>
      <c r="C224" s="345">
        <v>476470.0</v>
      </c>
      <c r="D224" s="348"/>
      <c r="E224" s="348"/>
      <c r="F224" s="348"/>
      <c r="G224" s="345" t="s">
        <v>3481</v>
      </c>
      <c r="H224" s="1166"/>
      <c r="I224" s="1167"/>
      <c r="J224" s="1168"/>
      <c r="K224" s="349" t="s">
        <v>1434</v>
      </c>
      <c r="L224" s="352">
        <v>1225.98</v>
      </c>
      <c r="M224" s="346">
        <v>45805.0</v>
      </c>
      <c r="N224" s="1170"/>
      <c r="O224" s="1166"/>
      <c r="P224" s="1171"/>
      <c r="Q224" s="348"/>
      <c r="R224" s="1128"/>
      <c r="S224" s="348"/>
      <c r="T224" s="1129"/>
      <c r="U224" s="1129"/>
      <c r="V224" s="1172"/>
      <c r="W224" s="17"/>
      <c r="X224" s="17"/>
      <c r="Y224" s="17"/>
      <c r="Z224" s="17"/>
    </row>
    <row r="225">
      <c r="A225" s="17"/>
      <c r="B225" s="379"/>
      <c r="C225" s="345">
        <v>476471.0</v>
      </c>
      <c r="D225" s="348"/>
      <c r="E225" s="348"/>
      <c r="F225" s="348"/>
      <c r="G225" s="345" t="s">
        <v>3482</v>
      </c>
      <c r="H225" s="1166"/>
      <c r="I225" s="1167"/>
      <c r="J225" s="1168"/>
      <c r="K225" s="349" t="s">
        <v>3483</v>
      </c>
      <c r="L225" s="352">
        <v>549929.62</v>
      </c>
      <c r="M225" s="346">
        <v>45805.0</v>
      </c>
      <c r="N225" s="1170"/>
      <c r="O225" s="1166"/>
      <c r="P225" s="1171"/>
      <c r="Q225" s="348"/>
      <c r="R225" s="1128"/>
      <c r="S225" s="348"/>
      <c r="T225" s="1129"/>
      <c r="U225" s="1129"/>
      <c r="V225" s="1172"/>
      <c r="W225" s="17"/>
      <c r="X225" s="17"/>
      <c r="Y225" s="17"/>
      <c r="Z225" s="17"/>
    </row>
    <row r="226">
      <c r="A226" s="267"/>
      <c r="B226" s="382">
        <v>17803.0</v>
      </c>
      <c r="C226" s="383">
        <v>476472.0</v>
      </c>
      <c r="D226" s="385" t="s">
        <v>1468</v>
      </c>
      <c r="E226" s="385" t="s">
        <v>6981</v>
      </c>
      <c r="F226" s="385" t="s">
        <v>2663</v>
      </c>
      <c r="G226" s="1118"/>
      <c r="H226" s="1174" t="s">
        <v>6982</v>
      </c>
      <c r="I226" s="1186" t="s">
        <v>6983</v>
      </c>
      <c r="J226" s="1184" t="s">
        <v>6984</v>
      </c>
      <c r="K226" s="387" t="s">
        <v>2678</v>
      </c>
      <c r="L226" s="398">
        <v>987.9</v>
      </c>
      <c r="M226" s="384">
        <v>45805.0</v>
      </c>
      <c r="N226" s="1179" t="s">
        <v>7036</v>
      </c>
      <c r="O226" s="1174" t="s">
        <v>3726</v>
      </c>
      <c r="P226" s="1180" t="s">
        <v>3485</v>
      </c>
      <c r="Q226" s="1132">
        <v>45806.0</v>
      </c>
      <c r="R226" s="1121">
        <v>0.0</v>
      </c>
      <c r="S226" s="385" t="s">
        <v>7037</v>
      </c>
      <c r="T226" s="1122" t="s">
        <v>3512</v>
      </c>
      <c r="U226" s="1122" t="s">
        <v>3512</v>
      </c>
      <c r="V226" s="1185" t="s">
        <v>7038</v>
      </c>
      <c r="W226" s="267"/>
      <c r="X226" s="267"/>
      <c r="Y226" s="267"/>
      <c r="Z226" s="267"/>
    </row>
    <row r="227">
      <c r="A227" s="267"/>
      <c r="B227" s="382">
        <v>18181.0</v>
      </c>
      <c r="C227" s="383">
        <v>476473.0</v>
      </c>
      <c r="D227" s="385" t="s">
        <v>2510</v>
      </c>
      <c r="E227" s="385" t="s">
        <v>1571</v>
      </c>
      <c r="F227" s="385" t="s">
        <v>65</v>
      </c>
      <c r="G227" s="1118"/>
      <c r="H227" s="1174" t="s">
        <v>7039</v>
      </c>
      <c r="I227" s="1186">
        <v>15.0</v>
      </c>
      <c r="J227" s="1184" t="s">
        <v>7040</v>
      </c>
      <c r="K227" s="387" t="s">
        <v>1394</v>
      </c>
      <c r="L227" s="398">
        <v>749.55</v>
      </c>
      <c r="M227" s="384">
        <v>45806.0</v>
      </c>
      <c r="N227" s="1179" t="s">
        <v>7041</v>
      </c>
      <c r="O227" s="1174" t="s">
        <v>3532</v>
      </c>
      <c r="P227" s="1180" t="s">
        <v>3486</v>
      </c>
      <c r="Q227" s="1132">
        <v>45806.0</v>
      </c>
      <c r="R227" s="1121">
        <v>0.0</v>
      </c>
      <c r="S227" s="385" t="s">
        <v>7042</v>
      </c>
      <c r="T227" s="1122" t="s">
        <v>3512</v>
      </c>
      <c r="U227" s="1122" t="s">
        <v>3512</v>
      </c>
      <c r="V227" s="1185" t="s">
        <v>7043</v>
      </c>
      <c r="W227" s="267"/>
      <c r="X227" s="267"/>
      <c r="Y227" s="267"/>
      <c r="Z227" s="267"/>
    </row>
    <row r="228">
      <c r="A228" s="267"/>
      <c r="B228" s="382" t="s">
        <v>3487</v>
      </c>
      <c r="C228" s="383">
        <v>476474.0</v>
      </c>
      <c r="D228" s="385" t="s">
        <v>2735</v>
      </c>
      <c r="E228" s="385" t="s">
        <v>104</v>
      </c>
      <c r="F228" s="385" t="s">
        <v>809</v>
      </c>
      <c r="G228" s="608"/>
      <c r="H228" s="1174" t="s">
        <v>7044</v>
      </c>
      <c r="I228" s="1175"/>
      <c r="J228" s="1184" t="s">
        <v>3857</v>
      </c>
      <c r="K228" s="385" t="s">
        <v>7045</v>
      </c>
      <c r="L228" s="1207">
        <f>396.64*4</f>
        <v>1586.56</v>
      </c>
      <c r="M228" s="1138">
        <v>45806.0</v>
      </c>
      <c r="N228" s="1208" t="s">
        <v>7046</v>
      </c>
      <c r="O228" s="385" t="s">
        <v>3510</v>
      </c>
      <c r="P228" s="1180" t="s">
        <v>3488</v>
      </c>
      <c r="Q228" s="1132">
        <v>45806.0</v>
      </c>
      <c r="R228" s="1121">
        <v>0.0</v>
      </c>
      <c r="S228" s="385" t="s">
        <v>7047</v>
      </c>
      <c r="T228" s="1122" t="s">
        <v>3512</v>
      </c>
      <c r="U228" s="1122" t="s">
        <v>3512</v>
      </c>
      <c r="V228" s="1185" t="s">
        <v>7048</v>
      </c>
      <c r="W228" s="267"/>
      <c r="X228" s="267"/>
      <c r="Y228" s="267"/>
      <c r="Z228" s="267"/>
    </row>
    <row r="229">
      <c r="A229" s="27"/>
      <c r="B229" s="1209"/>
      <c r="C229" s="345">
        <v>476475.0</v>
      </c>
      <c r="D229" s="348"/>
      <c r="E229" s="348"/>
      <c r="F229" s="348"/>
      <c r="G229" s="345" t="s">
        <v>3489</v>
      </c>
      <c r="H229" s="348"/>
      <c r="I229" s="1210"/>
      <c r="J229" s="436"/>
      <c r="K229" s="347" t="s">
        <v>3490</v>
      </c>
      <c r="L229" s="1211">
        <f>918.01*7</f>
        <v>6426.07</v>
      </c>
      <c r="M229" s="1212">
        <v>45806.0</v>
      </c>
      <c r="N229" s="1213"/>
      <c r="O229" s="348"/>
      <c r="P229" s="1171"/>
      <c r="Q229" s="348"/>
      <c r="R229" s="1128"/>
      <c r="S229" s="348"/>
      <c r="T229" s="1129"/>
      <c r="U229" s="1129"/>
      <c r="V229" s="1172"/>
      <c r="W229" s="27"/>
      <c r="X229" s="27"/>
      <c r="Y229" s="27"/>
      <c r="Z229" s="27"/>
    </row>
    <row r="230">
      <c r="A230" s="17"/>
      <c r="B230" s="379"/>
      <c r="C230" s="513"/>
      <c r="D230" s="513"/>
      <c r="E230" s="513"/>
      <c r="F230" s="513"/>
      <c r="G230" s="514"/>
      <c r="H230" s="1166"/>
      <c r="I230" s="1167"/>
      <c r="J230" s="1168"/>
      <c r="K230" s="513"/>
      <c r="L230" s="1169"/>
      <c r="M230" s="513"/>
      <c r="N230" s="1170"/>
      <c r="O230" s="1166"/>
      <c r="P230" s="1171"/>
      <c r="Q230" s="348"/>
      <c r="R230" s="1128"/>
      <c r="S230" s="348"/>
      <c r="T230" s="1129"/>
      <c r="U230" s="1129"/>
      <c r="V230" s="1172"/>
      <c r="W230" s="17"/>
      <c r="X230" s="17"/>
      <c r="Y230" s="17"/>
      <c r="Z230" s="17"/>
    </row>
    <row r="231">
      <c r="A231" s="17"/>
      <c r="B231" s="379"/>
      <c r="C231" s="513"/>
      <c r="D231" s="513"/>
      <c r="E231" s="513"/>
      <c r="F231" s="513"/>
      <c r="G231" s="514"/>
      <c r="H231" s="1166"/>
      <c r="I231" s="1167"/>
      <c r="J231" s="1168"/>
      <c r="K231" s="513"/>
      <c r="L231" s="1169"/>
      <c r="M231" s="513"/>
      <c r="N231" s="1170"/>
      <c r="O231" s="1166"/>
      <c r="P231" s="1171"/>
      <c r="Q231" s="348"/>
      <c r="R231" s="1128"/>
      <c r="S231" s="348"/>
      <c r="T231" s="1129"/>
      <c r="U231" s="1129"/>
      <c r="V231" s="1214" t="s">
        <v>1514</v>
      </c>
      <c r="W231" s="17"/>
      <c r="X231" s="17"/>
      <c r="Y231" s="17"/>
      <c r="Z231" s="17"/>
    </row>
    <row r="232">
      <c r="A232" s="17"/>
      <c r="B232" s="379"/>
      <c r="C232" s="513"/>
      <c r="D232" s="513"/>
      <c r="E232" s="513"/>
      <c r="F232" s="513"/>
      <c r="G232" s="514"/>
      <c r="H232" s="1166"/>
      <c r="I232" s="1167"/>
      <c r="J232" s="1168"/>
      <c r="K232" s="513"/>
      <c r="L232" s="1169"/>
      <c r="M232" s="513"/>
      <c r="N232" s="1170"/>
      <c r="O232" s="1166"/>
      <c r="P232" s="1171"/>
      <c r="Q232" s="348"/>
      <c r="R232" s="1128"/>
      <c r="S232" s="348"/>
      <c r="T232" s="1129"/>
      <c r="U232" s="1129"/>
      <c r="V232" s="1172"/>
      <c r="W232" s="17"/>
      <c r="X232" s="17"/>
      <c r="Y232" s="17"/>
      <c r="Z232" s="17"/>
    </row>
    <row r="233">
      <c r="A233" s="17"/>
      <c r="B233" s="379"/>
      <c r="C233" s="513"/>
      <c r="D233" s="513"/>
      <c r="E233" s="513"/>
      <c r="F233" s="513"/>
      <c r="G233" s="514"/>
      <c r="H233" s="1166"/>
      <c r="I233" s="1167"/>
      <c r="J233" s="1168"/>
      <c r="K233" s="513"/>
      <c r="L233" s="1169"/>
      <c r="M233" s="513"/>
      <c r="N233" s="1170"/>
      <c r="O233" s="1166"/>
      <c r="P233" s="1171"/>
      <c r="Q233" s="348"/>
      <c r="R233" s="1128"/>
      <c r="S233" s="348"/>
      <c r="T233" s="1129"/>
      <c r="U233" s="1129"/>
      <c r="V233" s="1172"/>
      <c r="W233" s="17"/>
      <c r="X233" s="17"/>
      <c r="Y233" s="17"/>
      <c r="Z233" s="17"/>
    </row>
    <row r="234">
      <c r="A234" s="17"/>
      <c r="B234" s="379"/>
      <c r="C234" s="513"/>
      <c r="D234" s="513"/>
      <c r="E234" s="513"/>
      <c r="F234" s="513"/>
      <c r="G234" s="514"/>
      <c r="H234" s="1166"/>
      <c r="I234" s="1167"/>
      <c r="J234" s="1168"/>
      <c r="K234" s="513"/>
      <c r="L234" s="1169"/>
      <c r="M234" s="513"/>
      <c r="N234" s="1170"/>
      <c r="O234" s="1166"/>
      <c r="P234" s="1171"/>
      <c r="Q234" s="348"/>
      <c r="R234" s="1128"/>
      <c r="S234" s="348"/>
      <c r="T234" s="1129"/>
      <c r="U234" s="1129"/>
      <c r="V234" s="1172"/>
      <c r="W234" s="17"/>
      <c r="X234" s="17"/>
      <c r="Y234" s="17"/>
      <c r="Z234" s="17"/>
    </row>
    <row r="235">
      <c r="A235" s="17"/>
      <c r="B235" s="379"/>
      <c r="C235" s="513"/>
      <c r="D235" s="513"/>
      <c r="E235" s="513"/>
      <c r="F235" s="513"/>
      <c r="G235" s="514"/>
      <c r="H235" s="1166"/>
      <c r="I235" s="1167"/>
      <c r="J235" s="1168"/>
      <c r="K235" s="513"/>
      <c r="L235" s="1169"/>
      <c r="M235" s="513"/>
      <c r="N235" s="1170"/>
      <c r="O235" s="1166"/>
      <c r="P235" s="1171"/>
      <c r="Q235" s="348"/>
      <c r="R235" s="1128"/>
      <c r="S235" s="348"/>
      <c r="T235" s="1129"/>
      <c r="U235" s="1129"/>
      <c r="V235" s="1172"/>
      <c r="W235" s="17"/>
      <c r="X235" s="17"/>
      <c r="Y235" s="17"/>
      <c r="Z235" s="17"/>
    </row>
    <row r="236">
      <c r="A236" s="17"/>
      <c r="B236" s="379"/>
      <c r="C236" s="513"/>
      <c r="D236" s="513"/>
      <c r="E236" s="513"/>
      <c r="F236" s="513"/>
      <c r="G236" s="514"/>
      <c r="H236" s="1166"/>
      <c r="I236" s="1167"/>
      <c r="J236" s="1168"/>
      <c r="K236" s="513"/>
      <c r="L236" s="1169"/>
      <c r="M236" s="513"/>
      <c r="N236" s="1170"/>
      <c r="O236" s="1166"/>
      <c r="P236" s="1171"/>
      <c r="Q236" s="348"/>
      <c r="R236" s="1128"/>
      <c r="S236" s="348"/>
      <c r="T236" s="1129"/>
      <c r="U236" s="1129"/>
      <c r="V236" s="1172"/>
      <c r="W236" s="17"/>
      <c r="X236" s="17"/>
      <c r="Y236" s="17"/>
      <c r="Z236" s="17"/>
    </row>
    <row r="237">
      <c r="A237" s="17"/>
      <c r="B237" s="379"/>
      <c r="C237" s="513"/>
      <c r="D237" s="513"/>
      <c r="E237" s="513"/>
      <c r="F237" s="513"/>
      <c r="G237" s="514"/>
      <c r="H237" s="1166"/>
      <c r="I237" s="1167"/>
      <c r="J237" s="1168"/>
      <c r="K237" s="513"/>
      <c r="L237" s="1169"/>
      <c r="M237" s="513"/>
      <c r="N237" s="1170"/>
      <c r="O237" s="1166"/>
      <c r="P237" s="1171"/>
      <c r="Q237" s="348"/>
      <c r="R237" s="1128"/>
      <c r="S237" s="348"/>
      <c r="T237" s="1129"/>
      <c r="U237" s="1129"/>
      <c r="V237" s="1172"/>
      <c r="W237" s="17"/>
      <c r="X237" s="17"/>
      <c r="Y237" s="17"/>
      <c r="Z237" s="17"/>
    </row>
    <row r="238">
      <c r="A238" s="17"/>
      <c r="B238" s="379"/>
      <c r="C238" s="513"/>
      <c r="D238" s="513"/>
      <c r="E238" s="513"/>
      <c r="F238" s="513"/>
      <c r="G238" s="514"/>
      <c r="H238" s="1166"/>
      <c r="I238" s="1167"/>
      <c r="J238" s="1168"/>
      <c r="K238" s="513"/>
      <c r="L238" s="1169"/>
      <c r="M238" s="513"/>
      <c r="N238" s="1170"/>
      <c r="O238" s="1166"/>
      <c r="P238" s="1171"/>
      <c r="Q238" s="348"/>
      <c r="R238" s="1128"/>
      <c r="S238" s="348"/>
      <c r="T238" s="1129"/>
      <c r="U238" s="1129"/>
      <c r="V238" s="1172"/>
      <c r="W238" s="17"/>
      <c r="X238" s="17"/>
      <c r="Y238" s="17"/>
      <c r="Z238" s="17"/>
    </row>
    <row r="239">
      <c r="A239" s="17"/>
      <c r="B239" s="379"/>
      <c r="C239" s="513"/>
      <c r="D239" s="513"/>
      <c r="E239" s="513"/>
      <c r="F239" s="513"/>
      <c r="G239" s="514"/>
      <c r="H239" s="1166"/>
      <c r="I239" s="1167"/>
      <c r="J239" s="1168"/>
      <c r="K239" s="513"/>
      <c r="L239" s="1169"/>
      <c r="M239" s="513"/>
      <c r="N239" s="1170"/>
      <c r="O239" s="1166"/>
      <c r="P239" s="1171"/>
      <c r="Q239" s="348"/>
      <c r="R239" s="1128"/>
      <c r="S239" s="348"/>
      <c r="T239" s="1129"/>
      <c r="U239" s="1129"/>
      <c r="V239" s="1172"/>
      <c r="W239" s="17"/>
      <c r="X239" s="17"/>
      <c r="Y239" s="17"/>
      <c r="Z239" s="17"/>
    </row>
    <row r="240">
      <c r="A240" s="17"/>
      <c r="B240" s="379"/>
      <c r="C240" s="513"/>
      <c r="D240" s="513"/>
      <c r="E240" s="513"/>
      <c r="F240" s="513"/>
      <c r="G240" s="514"/>
      <c r="H240" s="1166"/>
      <c r="I240" s="1167"/>
      <c r="J240" s="1168"/>
      <c r="K240" s="513"/>
      <c r="L240" s="1169"/>
      <c r="M240" s="513"/>
      <c r="N240" s="1170"/>
      <c r="O240" s="1166"/>
      <c r="P240" s="1171"/>
      <c r="Q240" s="348"/>
      <c r="R240" s="1128"/>
      <c r="S240" s="348"/>
      <c r="T240" s="1129"/>
      <c r="U240" s="1129"/>
      <c r="V240" s="1172"/>
      <c r="W240" s="17"/>
      <c r="X240" s="17"/>
      <c r="Y240" s="17"/>
      <c r="Z240" s="17"/>
    </row>
    <row r="241">
      <c r="A241" s="17"/>
      <c r="B241" s="379"/>
      <c r="C241" s="513"/>
      <c r="D241" s="513"/>
      <c r="E241" s="513"/>
      <c r="F241" s="513"/>
      <c r="G241" s="514"/>
      <c r="H241" s="1166"/>
      <c r="I241" s="1167"/>
      <c r="J241" s="1168"/>
      <c r="K241" s="513"/>
      <c r="L241" s="1169"/>
      <c r="M241" s="513"/>
      <c r="N241" s="1170"/>
      <c r="O241" s="1166"/>
      <c r="P241" s="1171"/>
      <c r="Q241" s="348"/>
      <c r="R241" s="1128"/>
      <c r="S241" s="348"/>
      <c r="T241" s="1129"/>
      <c r="U241" s="1129"/>
      <c r="V241" s="1172"/>
      <c r="W241" s="17"/>
      <c r="X241" s="17"/>
      <c r="Y241" s="17"/>
      <c r="Z241" s="17"/>
    </row>
    <row r="242">
      <c r="A242" s="17"/>
      <c r="B242" s="379"/>
      <c r="C242" s="513"/>
      <c r="D242" s="513"/>
      <c r="E242" s="513"/>
      <c r="F242" s="513"/>
      <c r="G242" s="514"/>
      <c r="H242" s="1166"/>
      <c r="I242" s="1167"/>
      <c r="J242" s="1168"/>
      <c r="K242" s="513"/>
      <c r="L242" s="1169"/>
      <c r="M242" s="513"/>
      <c r="N242" s="1170"/>
      <c r="O242" s="1166"/>
      <c r="P242" s="1171"/>
      <c r="Q242" s="348"/>
      <c r="R242" s="1128"/>
      <c r="S242" s="348"/>
      <c r="T242" s="1129"/>
      <c r="U242" s="1129"/>
      <c r="V242" s="1172"/>
      <c r="W242" s="17"/>
      <c r="X242" s="17"/>
      <c r="Y242" s="17"/>
      <c r="Z242" s="17"/>
    </row>
    <row r="243">
      <c r="A243" s="17"/>
      <c r="B243" s="379"/>
      <c r="C243" s="513"/>
      <c r="D243" s="513"/>
      <c r="E243" s="513"/>
      <c r="F243" s="513"/>
      <c r="G243" s="514"/>
      <c r="H243" s="1166"/>
      <c r="I243" s="1167"/>
      <c r="J243" s="1168"/>
      <c r="K243" s="513"/>
      <c r="L243" s="1169"/>
      <c r="M243" s="513"/>
      <c r="N243" s="1170"/>
      <c r="O243" s="1166"/>
      <c r="P243" s="1171"/>
      <c r="Q243" s="348"/>
      <c r="R243" s="1128"/>
      <c r="S243" s="348"/>
      <c r="T243" s="1129"/>
      <c r="U243" s="1129"/>
      <c r="V243" s="1172"/>
      <c r="W243" s="17"/>
      <c r="X243" s="17"/>
      <c r="Y243" s="17"/>
      <c r="Z243" s="17"/>
    </row>
    <row r="244">
      <c r="A244" s="17"/>
      <c r="B244" s="379"/>
      <c r="C244" s="513"/>
      <c r="D244" s="513"/>
      <c r="E244" s="513"/>
      <c r="F244" s="513"/>
      <c r="G244" s="514"/>
      <c r="H244" s="1166"/>
      <c r="I244" s="1167"/>
      <c r="J244" s="1168"/>
      <c r="K244" s="513"/>
      <c r="L244" s="1169"/>
      <c r="M244" s="513"/>
      <c r="N244" s="1170"/>
      <c r="O244" s="1166"/>
      <c r="P244" s="1171"/>
      <c r="Q244" s="348"/>
      <c r="R244" s="1128"/>
      <c r="S244" s="348"/>
      <c r="T244" s="1129"/>
      <c r="U244" s="1129"/>
      <c r="V244" s="1172"/>
      <c r="W244" s="17"/>
      <c r="X244" s="17"/>
      <c r="Y244" s="17"/>
      <c r="Z244" s="17"/>
    </row>
    <row r="245">
      <c r="A245" s="17"/>
      <c r="B245" s="379"/>
      <c r="C245" s="513"/>
      <c r="D245" s="513"/>
      <c r="E245" s="513"/>
      <c r="F245" s="513"/>
      <c r="G245" s="514"/>
      <c r="H245" s="1166"/>
      <c r="I245" s="1167"/>
      <c r="J245" s="1168"/>
      <c r="K245" s="513"/>
      <c r="L245" s="1169"/>
      <c r="M245" s="513"/>
      <c r="N245" s="1170"/>
      <c r="O245" s="1166"/>
      <c r="P245" s="1171"/>
      <c r="Q245" s="348"/>
      <c r="R245" s="1128"/>
      <c r="S245" s="348"/>
      <c r="T245" s="1129"/>
      <c r="U245" s="1129"/>
      <c r="V245" s="1172"/>
      <c r="W245" s="17"/>
      <c r="X245" s="17"/>
      <c r="Y245" s="17"/>
      <c r="Z245" s="17"/>
    </row>
    <row r="246">
      <c r="A246" s="17"/>
      <c r="B246" s="379"/>
      <c r="C246" s="513"/>
      <c r="D246" s="513"/>
      <c r="E246" s="513"/>
      <c r="F246" s="513"/>
      <c r="G246" s="514"/>
      <c r="H246" s="1166"/>
      <c r="I246" s="1167"/>
      <c r="J246" s="1168"/>
      <c r="K246" s="513"/>
      <c r="L246" s="1169"/>
      <c r="M246" s="513"/>
      <c r="N246" s="1170"/>
      <c r="O246" s="1166"/>
      <c r="P246" s="1171"/>
      <c r="Q246" s="348"/>
      <c r="R246" s="1128"/>
      <c r="S246" s="348"/>
      <c r="T246" s="1129"/>
      <c r="U246" s="1129"/>
      <c r="V246" s="1172"/>
      <c r="W246" s="17"/>
      <c r="X246" s="17"/>
      <c r="Y246" s="17"/>
      <c r="Z246" s="17"/>
    </row>
    <row r="247">
      <c r="A247" s="17"/>
      <c r="B247" s="379"/>
      <c r="C247" s="513"/>
      <c r="D247" s="513"/>
      <c r="E247" s="513"/>
      <c r="F247" s="513"/>
      <c r="G247" s="514"/>
      <c r="H247" s="1166"/>
      <c r="I247" s="1167"/>
      <c r="J247" s="1168"/>
      <c r="K247" s="513"/>
      <c r="L247" s="1169"/>
      <c r="M247" s="513"/>
      <c r="N247" s="1170"/>
      <c r="O247" s="1166"/>
      <c r="P247" s="1171"/>
      <c r="Q247" s="348"/>
      <c r="R247" s="1128"/>
      <c r="S247" s="348"/>
      <c r="T247" s="1129"/>
      <c r="U247" s="1129"/>
      <c r="V247" s="1172"/>
      <c r="W247" s="17"/>
      <c r="X247" s="17"/>
      <c r="Y247" s="17"/>
      <c r="Z247" s="17"/>
    </row>
    <row r="248">
      <c r="A248" s="17"/>
      <c r="B248" s="379"/>
      <c r="C248" s="513"/>
      <c r="D248" s="513"/>
      <c r="E248" s="513"/>
      <c r="F248" s="513"/>
      <c r="G248" s="514"/>
      <c r="H248" s="1166"/>
      <c r="I248" s="1167"/>
      <c r="J248" s="1168"/>
      <c r="K248" s="513"/>
      <c r="L248" s="1169"/>
      <c r="M248" s="513"/>
      <c r="N248" s="1170"/>
      <c r="O248" s="1166"/>
      <c r="P248" s="1171"/>
      <c r="Q248" s="348"/>
      <c r="R248" s="1128"/>
      <c r="S248" s="348"/>
      <c r="T248" s="1129"/>
      <c r="U248" s="1129"/>
      <c r="V248" s="1172"/>
      <c r="W248" s="17"/>
      <c r="X248" s="17"/>
      <c r="Y248" s="17"/>
      <c r="Z248" s="17"/>
    </row>
    <row r="249">
      <c r="A249" s="17"/>
      <c r="B249" s="379"/>
      <c r="C249" s="513"/>
      <c r="D249" s="513"/>
      <c r="E249" s="513"/>
      <c r="F249" s="513"/>
      <c r="G249" s="514"/>
      <c r="H249" s="1166"/>
      <c r="I249" s="1167"/>
      <c r="J249" s="1168"/>
      <c r="K249" s="513"/>
      <c r="L249" s="1169"/>
      <c r="M249" s="513"/>
      <c r="N249" s="1170"/>
      <c r="O249" s="1166"/>
      <c r="P249" s="1171"/>
      <c r="Q249" s="348"/>
      <c r="R249" s="1128"/>
      <c r="S249" s="348"/>
      <c r="T249" s="1129"/>
      <c r="U249" s="1129"/>
      <c r="V249" s="1172"/>
      <c r="W249" s="17"/>
      <c r="X249" s="17"/>
      <c r="Y249" s="17"/>
      <c r="Z249" s="17"/>
    </row>
    <row r="250">
      <c r="A250" s="17"/>
      <c r="B250" s="379"/>
      <c r="C250" s="513"/>
      <c r="D250" s="513"/>
      <c r="E250" s="513"/>
      <c r="F250" s="513"/>
      <c r="G250" s="514"/>
      <c r="H250" s="1166"/>
      <c r="I250" s="1167"/>
      <c r="J250" s="1168"/>
      <c r="K250" s="513"/>
      <c r="L250" s="1169"/>
      <c r="M250" s="513"/>
      <c r="N250" s="1170"/>
      <c r="O250" s="1166"/>
      <c r="P250" s="1171"/>
      <c r="Q250" s="348"/>
      <c r="R250" s="1128"/>
      <c r="S250" s="348"/>
      <c r="T250" s="1129"/>
      <c r="U250" s="1129"/>
      <c r="V250" s="1172"/>
      <c r="W250" s="17"/>
      <c r="X250" s="17"/>
      <c r="Y250" s="17"/>
      <c r="Z250" s="17"/>
    </row>
    <row r="251">
      <c r="A251" s="17"/>
      <c r="B251" s="379"/>
      <c r="C251" s="513"/>
      <c r="D251" s="513"/>
      <c r="E251" s="513"/>
      <c r="F251" s="513"/>
      <c r="G251" s="514"/>
      <c r="H251" s="1166"/>
      <c r="I251" s="1167"/>
      <c r="J251" s="1168"/>
      <c r="K251" s="513"/>
      <c r="L251" s="1169"/>
      <c r="M251" s="513"/>
      <c r="N251" s="1170"/>
      <c r="O251" s="1166"/>
      <c r="P251" s="1171"/>
      <c r="Q251" s="348"/>
      <c r="R251" s="1128"/>
      <c r="S251" s="348"/>
      <c r="T251" s="1129"/>
      <c r="U251" s="1129"/>
      <c r="V251" s="1172"/>
      <c r="W251" s="17"/>
      <c r="X251" s="17"/>
      <c r="Y251" s="17"/>
      <c r="Z251" s="17"/>
    </row>
    <row r="252">
      <c r="A252" s="17"/>
      <c r="B252" s="379"/>
      <c r="C252" s="513"/>
      <c r="D252" s="513"/>
      <c r="E252" s="513"/>
      <c r="F252" s="513"/>
      <c r="G252" s="514"/>
      <c r="H252" s="1166"/>
      <c r="I252" s="1167"/>
      <c r="J252" s="1168"/>
      <c r="K252" s="513"/>
      <c r="L252" s="1169"/>
      <c r="M252" s="513"/>
      <c r="N252" s="1170"/>
      <c r="O252" s="1166"/>
      <c r="P252" s="1171"/>
      <c r="Q252" s="348"/>
      <c r="R252" s="1128"/>
      <c r="S252" s="348"/>
      <c r="T252" s="1129"/>
      <c r="U252" s="1129"/>
      <c r="V252" s="1172"/>
      <c r="W252" s="17"/>
      <c r="X252" s="17"/>
      <c r="Y252" s="17"/>
      <c r="Z252" s="17"/>
    </row>
    <row r="253">
      <c r="A253" s="17"/>
      <c r="B253" s="379"/>
      <c r="C253" s="513"/>
      <c r="D253" s="513"/>
      <c r="E253" s="513"/>
      <c r="F253" s="513"/>
      <c r="G253" s="514"/>
      <c r="H253" s="1166"/>
      <c r="I253" s="1167"/>
      <c r="J253" s="1168"/>
      <c r="K253" s="513"/>
      <c r="L253" s="1169"/>
      <c r="M253" s="513"/>
      <c r="N253" s="1170"/>
      <c r="O253" s="1166"/>
      <c r="P253" s="1171"/>
      <c r="Q253" s="348"/>
      <c r="R253" s="1128"/>
      <c r="S253" s="348"/>
      <c r="T253" s="1129"/>
      <c r="U253" s="1129"/>
      <c r="V253" s="1172"/>
      <c r="W253" s="17"/>
      <c r="X253" s="17"/>
      <c r="Y253" s="17"/>
      <c r="Z253" s="17"/>
    </row>
    <row r="254">
      <c r="A254" s="17"/>
      <c r="B254" s="379"/>
      <c r="C254" s="513"/>
      <c r="D254" s="513"/>
      <c r="E254" s="513"/>
      <c r="F254" s="513"/>
      <c r="G254" s="514"/>
      <c r="H254" s="1166"/>
      <c r="I254" s="1167"/>
      <c r="J254" s="1168"/>
      <c r="K254" s="513"/>
      <c r="L254" s="1169"/>
      <c r="M254" s="513"/>
      <c r="N254" s="1170"/>
      <c r="O254" s="1166"/>
      <c r="P254" s="1171"/>
      <c r="Q254" s="348"/>
      <c r="R254" s="1128"/>
      <c r="S254" s="348"/>
      <c r="T254" s="1129"/>
      <c r="U254" s="1129"/>
      <c r="V254" s="1172"/>
      <c r="W254" s="17"/>
      <c r="X254" s="17"/>
      <c r="Y254" s="17"/>
      <c r="Z254" s="17"/>
    </row>
    <row r="255">
      <c r="A255" s="17"/>
      <c r="B255" s="379"/>
      <c r="C255" s="513"/>
      <c r="D255" s="513"/>
      <c r="E255" s="513"/>
      <c r="F255" s="513"/>
      <c r="G255" s="514"/>
      <c r="H255" s="1166"/>
      <c r="I255" s="1167"/>
      <c r="J255" s="1168"/>
      <c r="K255" s="513"/>
      <c r="L255" s="1169"/>
      <c r="M255" s="513"/>
      <c r="N255" s="1170"/>
      <c r="O255" s="1166"/>
      <c r="P255" s="1171"/>
      <c r="Q255" s="348"/>
      <c r="R255" s="1128"/>
      <c r="S255" s="348"/>
      <c r="T255" s="1129"/>
      <c r="U255" s="1129"/>
      <c r="V255" s="1172"/>
      <c r="W255" s="17"/>
      <c r="X255" s="17"/>
      <c r="Y255" s="17"/>
      <c r="Z255" s="17"/>
    </row>
    <row r="256">
      <c r="A256" s="17"/>
      <c r="B256" s="379"/>
      <c r="C256" s="513"/>
      <c r="D256" s="513"/>
      <c r="E256" s="513"/>
      <c r="F256" s="513"/>
      <c r="G256" s="514"/>
      <c r="H256" s="1166"/>
      <c r="I256" s="1167"/>
      <c r="J256" s="1168"/>
      <c r="K256" s="513"/>
      <c r="L256" s="1169"/>
      <c r="M256" s="513"/>
      <c r="N256" s="1170"/>
      <c r="O256" s="1166"/>
      <c r="P256" s="1171"/>
      <c r="Q256" s="348"/>
      <c r="R256" s="1128"/>
      <c r="S256" s="348"/>
      <c r="T256" s="1129"/>
      <c r="U256" s="1129"/>
      <c r="V256" s="1172"/>
      <c r="W256" s="17"/>
      <c r="X256" s="17"/>
      <c r="Y256" s="17"/>
      <c r="Z256" s="17"/>
    </row>
    <row r="257">
      <c r="A257" s="17"/>
      <c r="B257" s="379"/>
      <c r="C257" s="513"/>
      <c r="D257" s="513"/>
      <c r="E257" s="513"/>
      <c r="F257" s="513"/>
      <c r="G257" s="514"/>
      <c r="H257" s="1166"/>
      <c r="I257" s="1167"/>
      <c r="J257" s="1168"/>
      <c r="K257" s="513"/>
      <c r="L257" s="1169"/>
      <c r="M257" s="513"/>
      <c r="N257" s="1170"/>
      <c r="O257" s="1166"/>
      <c r="P257" s="1171"/>
      <c r="Q257" s="348"/>
      <c r="R257" s="1128"/>
      <c r="S257" s="348"/>
      <c r="T257" s="1129"/>
      <c r="U257" s="1129"/>
      <c r="V257" s="1172"/>
      <c r="W257" s="17"/>
      <c r="X257" s="17"/>
      <c r="Y257" s="17"/>
      <c r="Z257" s="17"/>
    </row>
    <row r="258">
      <c r="A258" s="17"/>
      <c r="B258" s="379"/>
      <c r="C258" s="513"/>
      <c r="D258" s="513"/>
      <c r="E258" s="513"/>
      <c r="F258" s="513"/>
      <c r="G258" s="514"/>
      <c r="H258" s="1166"/>
      <c r="I258" s="1167"/>
      <c r="J258" s="1168"/>
      <c r="K258" s="513"/>
      <c r="L258" s="1169"/>
      <c r="M258" s="513"/>
      <c r="N258" s="1170"/>
      <c r="O258" s="1166"/>
      <c r="P258" s="1171"/>
      <c r="Q258" s="348"/>
      <c r="R258" s="1128"/>
      <c r="S258" s="348"/>
      <c r="T258" s="1129"/>
      <c r="U258" s="1129"/>
      <c r="V258" s="1172"/>
      <c r="W258" s="17"/>
      <c r="X258" s="17"/>
      <c r="Y258" s="17"/>
      <c r="Z258" s="17"/>
    </row>
    <row r="259">
      <c r="A259" s="17"/>
      <c r="B259" s="379"/>
      <c r="C259" s="513"/>
      <c r="D259" s="513"/>
      <c r="E259" s="513"/>
      <c r="F259" s="513"/>
      <c r="G259" s="514"/>
      <c r="H259" s="1166"/>
      <c r="I259" s="1167"/>
      <c r="J259" s="1168"/>
      <c r="K259" s="513"/>
      <c r="L259" s="1169"/>
      <c r="M259" s="513"/>
      <c r="N259" s="1170"/>
      <c r="O259" s="1166"/>
      <c r="P259" s="1171"/>
      <c r="Q259" s="348"/>
      <c r="R259" s="1128"/>
      <c r="S259" s="348"/>
      <c r="T259" s="1129"/>
      <c r="U259" s="1129"/>
      <c r="V259" s="1172"/>
      <c r="W259" s="17"/>
      <c r="X259" s="17"/>
      <c r="Y259" s="17"/>
      <c r="Z259" s="17"/>
    </row>
    <row r="260">
      <c r="A260" s="17"/>
      <c r="B260" s="379"/>
      <c r="C260" s="513"/>
      <c r="D260" s="513"/>
      <c r="E260" s="513"/>
      <c r="F260" s="513"/>
      <c r="G260" s="514"/>
      <c r="H260" s="1166"/>
      <c r="I260" s="1167"/>
      <c r="J260" s="1168"/>
      <c r="K260" s="513"/>
      <c r="L260" s="1169"/>
      <c r="M260" s="513"/>
      <c r="N260" s="1170"/>
      <c r="O260" s="1166"/>
      <c r="P260" s="1171"/>
      <c r="Q260" s="348"/>
      <c r="R260" s="1128"/>
      <c r="S260" s="348"/>
      <c r="T260" s="1129"/>
      <c r="U260" s="1129"/>
      <c r="V260" s="1172"/>
      <c r="W260" s="17"/>
      <c r="X260" s="17"/>
      <c r="Y260" s="17"/>
      <c r="Z260" s="17"/>
    </row>
    <row r="261">
      <c r="A261" s="17"/>
      <c r="B261" s="379"/>
      <c r="C261" s="513"/>
      <c r="D261" s="513"/>
      <c r="E261" s="513"/>
      <c r="F261" s="513"/>
      <c r="G261" s="514"/>
      <c r="H261" s="1166"/>
      <c r="I261" s="1167"/>
      <c r="J261" s="1168"/>
      <c r="K261" s="513"/>
      <c r="L261" s="1169"/>
      <c r="M261" s="513"/>
      <c r="N261" s="1170"/>
      <c r="O261" s="1166"/>
      <c r="P261" s="1171"/>
      <c r="Q261" s="348"/>
      <c r="R261" s="1128"/>
      <c r="S261" s="348"/>
      <c r="T261" s="1129"/>
      <c r="U261" s="1129"/>
      <c r="V261" s="1172"/>
      <c r="W261" s="17"/>
      <c r="X261" s="17"/>
      <c r="Y261" s="17"/>
      <c r="Z261" s="17"/>
    </row>
    <row r="262">
      <c r="A262" s="17"/>
      <c r="B262" s="379"/>
      <c r="C262" s="513"/>
      <c r="D262" s="513"/>
      <c r="E262" s="513"/>
      <c r="F262" s="513"/>
      <c r="G262" s="514"/>
      <c r="H262" s="1166"/>
      <c r="I262" s="1167"/>
      <c r="J262" s="1168"/>
      <c r="K262" s="513"/>
      <c r="L262" s="1169"/>
      <c r="M262" s="513"/>
      <c r="N262" s="1170"/>
      <c r="O262" s="1166"/>
      <c r="P262" s="1171"/>
      <c r="Q262" s="348"/>
      <c r="R262" s="1128"/>
      <c r="S262" s="348"/>
      <c r="T262" s="1129"/>
      <c r="U262" s="1129"/>
      <c r="V262" s="1172"/>
      <c r="W262" s="17"/>
      <c r="X262" s="17"/>
      <c r="Y262" s="17"/>
      <c r="Z262" s="17"/>
    </row>
    <row r="263">
      <c r="A263" s="17"/>
      <c r="B263" s="379"/>
      <c r="C263" s="513"/>
      <c r="D263" s="513"/>
      <c r="E263" s="513"/>
      <c r="F263" s="513"/>
      <c r="G263" s="514"/>
      <c r="H263" s="1166"/>
      <c r="I263" s="1167"/>
      <c r="J263" s="1168"/>
      <c r="K263" s="513"/>
      <c r="L263" s="1169"/>
      <c r="M263" s="513"/>
      <c r="N263" s="1170"/>
      <c r="O263" s="1166"/>
      <c r="P263" s="1171"/>
      <c r="Q263" s="348"/>
      <c r="R263" s="1128"/>
      <c r="S263" s="348"/>
      <c r="T263" s="1129"/>
      <c r="U263" s="1129"/>
      <c r="V263" s="1172"/>
      <c r="W263" s="17"/>
      <c r="X263" s="17"/>
      <c r="Y263" s="17"/>
      <c r="Z263" s="17"/>
    </row>
    <row r="264">
      <c r="A264" s="17"/>
      <c r="B264" s="379"/>
      <c r="C264" s="513"/>
      <c r="D264" s="513"/>
      <c r="E264" s="513"/>
      <c r="F264" s="513"/>
      <c r="G264" s="514"/>
      <c r="H264" s="1166"/>
      <c r="I264" s="1167"/>
      <c r="J264" s="1168"/>
      <c r="K264" s="513"/>
      <c r="L264" s="1169"/>
      <c r="M264" s="513"/>
      <c r="N264" s="1170"/>
      <c r="O264" s="1166"/>
      <c r="P264" s="1171"/>
      <c r="Q264" s="348"/>
      <c r="R264" s="1128"/>
      <c r="S264" s="348"/>
      <c r="T264" s="1129"/>
      <c r="U264" s="1129"/>
      <c r="V264" s="1172"/>
      <c r="W264" s="17"/>
      <c r="X264" s="17"/>
      <c r="Y264" s="17"/>
      <c r="Z264" s="17"/>
    </row>
    <row r="265">
      <c r="A265" s="17"/>
      <c r="B265" s="379"/>
      <c r="C265" s="513"/>
      <c r="D265" s="513"/>
      <c r="E265" s="513"/>
      <c r="F265" s="513"/>
      <c r="G265" s="514"/>
      <c r="H265" s="1166"/>
      <c r="I265" s="1167"/>
      <c r="J265" s="1168"/>
      <c r="K265" s="513"/>
      <c r="L265" s="1169"/>
      <c r="M265" s="513"/>
      <c r="N265" s="1170"/>
      <c r="O265" s="1166"/>
      <c r="P265" s="1171"/>
      <c r="Q265" s="348"/>
      <c r="R265" s="1128"/>
      <c r="S265" s="348"/>
      <c r="T265" s="1129"/>
      <c r="U265" s="1129"/>
      <c r="V265" s="1172"/>
      <c r="W265" s="17"/>
      <c r="X265" s="17"/>
      <c r="Y265" s="17"/>
      <c r="Z265" s="17"/>
    </row>
    <row r="266">
      <c r="A266" s="17"/>
      <c r="B266" s="379"/>
      <c r="C266" s="513"/>
      <c r="D266" s="513"/>
      <c r="E266" s="513"/>
      <c r="F266" s="513"/>
      <c r="G266" s="514"/>
      <c r="H266" s="1166"/>
      <c r="I266" s="1167"/>
      <c r="J266" s="1168"/>
      <c r="K266" s="513"/>
      <c r="L266" s="1169"/>
      <c r="M266" s="513"/>
      <c r="N266" s="1170"/>
      <c r="O266" s="1166"/>
      <c r="P266" s="1171"/>
      <c r="Q266" s="348"/>
      <c r="R266" s="1128"/>
      <c r="S266" s="348"/>
      <c r="T266" s="1129"/>
      <c r="U266" s="1129"/>
      <c r="V266" s="1172"/>
      <c r="W266" s="17"/>
      <c r="X266" s="17"/>
      <c r="Y266" s="17"/>
      <c r="Z266" s="17"/>
    </row>
    <row r="267">
      <c r="A267" s="17"/>
      <c r="B267" s="379"/>
      <c r="C267" s="513"/>
      <c r="D267" s="513"/>
      <c r="E267" s="513"/>
      <c r="F267" s="513"/>
      <c r="G267" s="514"/>
      <c r="H267" s="1166"/>
      <c r="I267" s="1167"/>
      <c r="J267" s="1168"/>
      <c r="K267" s="513"/>
      <c r="L267" s="1169"/>
      <c r="M267" s="513"/>
      <c r="N267" s="1170"/>
      <c r="O267" s="1166"/>
      <c r="P267" s="1171"/>
      <c r="Q267" s="348"/>
      <c r="R267" s="1128"/>
      <c r="S267" s="348"/>
      <c r="T267" s="1129"/>
      <c r="U267" s="1129"/>
      <c r="V267" s="1172"/>
      <c r="W267" s="17"/>
      <c r="X267" s="17"/>
      <c r="Y267" s="17"/>
      <c r="Z267" s="17"/>
    </row>
    <row r="268">
      <c r="A268" s="17"/>
      <c r="B268" s="379"/>
      <c r="C268" s="513"/>
      <c r="D268" s="513"/>
      <c r="E268" s="513"/>
      <c r="F268" s="513"/>
      <c r="G268" s="514"/>
      <c r="H268" s="1166"/>
      <c r="I268" s="1167"/>
      <c r="J268" s="1168"/>
      <c r="K268" s="513"/>
      <c r="L268" s="1169"/>
      <c r="M268" s="513"/>
      <c r="N268" s="1170"/>
      <c r="O268" s="1166"/>
      <c r="P268" s="1171"/>
      <c r="Q268" s="348"/>
      <c r="R268" s="1128"/>
      <c r="S268" s="348"/>
      <c r="T268" s="1129"/>
      <c r="U268" s="1129"/>
      <c r="V268" s="1172"/>
      <c r="W268" s="17"/>
      <c r="X268" s="17"/>
      <c r="Y268" s="17"/>
      <c r="Z268" s="17"/>
    </row>
    <row r="269">
      <c r="A269" s="17"/>
      <c r="B269" s="379"/>
      <c r="C269" s="513"/>
      <c r="D269" s="513"/>
      <c r="E269" s="513"/>
      <c r="F269" s="513"/>
      <c r="G269" s="514"/>
      <c r="H269" s="1166"/>
      <c r="I269" s="1167"/>
      <c r="J269" s="1168"/>
      <c r="K269" s="513"/>
      <c r="L269" s="1169"/>
      <c r="M269" s="513"/>
      <c r="N269" s="1170"/>
      <c r="O269" s="1166"/>
      <c r="P269" s="1171"/>
      <c r="Q269" s="348"/>
      <c r="R269" s="1128"/>
      <c r="S269" s="348"/>
      <c r="T269" s="1129"/>
      <c r="U269" s="1129"/>
      <c r="V269" s="1172"/>
      <c r="W269" s="17"/>
      <c r="X269" s="17"/>
      <c r="Y269" s="17"/>
      <c r="Z269" s="17"/>
    </row>
    <row r="270">
      <c r="A270" s="17"/>
      <c r="B270" s="379"/>
      <c r="C270" s="513"/>
      <c r="D270" s="513"/>
      <c r="E270" s="513"/>
      <c r="F270" s="513"/>
      <c r="G270" s="514"/>
      <c r="H270" s="1166"/>
      <c r="I270" s="1167"/>
      <c r="J270" s="1168"/>
      <c r="K270" s="513"/>
      <c r="L270" s="1169"/>
      <c r="M270" s="513"/>
      <c r="N270" s="1170"/>
      <c r="O270" s="1166"/>
      <c r="P270" s="1171"/>
      <c r="Q270" s="348"/>
      <c r="R270" s="1128"/>
      <c r="S270" s="348"/>
      <c r="T270" s="1129"/>
      <c r="U270" s="1129"/>
      <c r="V270" s="1172"/>
      <c r="W270" s="17"/>
      <c r="X270" s="17"/>
      <c r="Y270" s="17"/>
      <c r="Z270" s="17"/>
    </row>
    <row r="271">
      <c r="A271" s="17"/>
      <c r="B271" s="379"/>
      <c r="C271" s="513"/>
      <c r="D271" s="513"/>
      <c r="E271" s="513"/>
      <c r="F271" s="513"/>
      <c r="G271" s="514"/>
      <c r="H271" s="1166"/>
      <c r="I271" s="1167"/>
      <c r="J271" s="1168"/>
      <c r="K271" s="513"/>
      <c r="L271" s="1169"/>
      <c r="M271" s="513"/>
      <c r="N271" s="1170"/>
      <c r="O271" s="1166"/>
      <c r="P271" s="1171"/>
      <c r="Q271" s="348"/>
      <c r="R271" s="1128"/>
      <c r="S271" s="348"/>
      <c r="T271" s="1129"/>
      <c r="U271" s="1129"/>
      <c r="V271" s="1172"/>
      <c r="W271" s="17"/>
      <c r="X271" s="17"/>
      <c r="Y271" s="17"/>
      <c r="Z271" s="17"/>
    </row>
    <row r="272">
      <c r="A272" s="17"/>
      <c r="B272" s="379"/>
      <c r="C272" s="513"/>
      <c r="D272" s="513"/>
      <c r="E272" s="513"/>
      <c r="F272" s="513"/>
      <c r="G272" s="514"/>
      <c r="H272" s="1166"/>
      <c r="I272" s="1167"/>
      <c r="J272" s="1168"/>
      <c r="K272" s="513"/>
      <c r="L272" s="1169"/>
      <c r="M272" s="513"/>
      <c r="N272" s="1170"/>
      <c r="O272" s="1166"/>
      <c r="P272" s="1171"/>
      <c r="Q272" s="348"/>
      <c r="R272" s="1128"/>
      <c r="S272" s="348"/>
      <c r="T272" s="1129"/>
      <c r="U272" s="1129"/>
      <c r="V272" s="1172"/>
      <c r="W272" s="17"/>
      <c r="X272" s="17"/>
      <c r="Y272" s="17"/>
      <c r="Z272" s="17"/>
    </row>
    <row r="273">
      <c r="A273" s="17"/>
      <c r="B273" s="379"/>
      <c r="C273" s="513"/>
      <c r="D273" s="513"/>
      <c r="E273" s="513"/>
      <c r="F273" s="513"/>
      <c r="G273" s="514"/>
      <c r="H273" s="1166"/>
      <c r="I273" s="1167"/>
      <c r="J273" s="1168"/>
      <c r="K273" s="513"/>
      <c r="L273" s="1169"/>
      <c r="M273" s="513"/>
      <c r="N273" s="1170"/>
      <c r="O273" s="1166"/>
      <c r="P273" s="1171"/>
      <c r="Q273" s="348"/>
      <c r="R273" s="1128"/>
      <c r="S273" s="348"/>
      <c r="T273" s="1129"/>
      <c r="U273" s="1129"/>
      <c r="V273" s="1172"/>
      <c r="W273" s="17"/>
      <c r="X273" s="17"/>
      <c r="Y273" s="17"/>
      <c r="Z273" s="17"/>
    </row>
    <row r="274">
      <c r="A274" s="17"/>
      <c r="B274" s="379"/>
      <c r="C274" s="513"/>
      <c r="D274" s="513"/>
      <c r="E274" s="513"/>
      <c r="F274" s="513"/>
      <c r="G274" s="514"/>
      <c r="H274" s="1166"/>
      <c r="I274" s="1167"/>
      <c r="J274" s="1168"/>
      <c r="K274" s="513"/>
      <c r="L274" s="1169"/>
      <c r="M274" s="513"/>
      <c r="N274" s="1170"/>
      <c r="O274" s="1166"/>
      <c r="P274" s="1171"/>
      <c r="Q274" s="348"/>
      <c r="R274" s="1128"/>
      <c r="S274" s="348"/>
      <c r="T274" s="1129"/>
      <c r="U274" s="1129"/>
      <c r="V274" s="1172"/>
      <c r="W274" s="17"/>
      <c r="X274" s="17"/>
      <c r="Y274" s="17"/>
      <c r="Z274" s="17"/>
    </row>
    <row r="275">
      <c r="A275" s="17"/>
      <c r="B275" s="379"/>
      <c r="C275" s="513"/>
      <c r="D275" s="513"/>
      <c r="E275" s="513"/>
      <c r="F275" s="513"/>
      <c r="G275" s="514"/>
      <c r="H275" s="1166"/>
      <c r="I275" s="1167"/>
      <c r="J275" s="1168"/>
      <c r="K275" s="513"/>
      <c r="L275" s="1169"/>
      <c r="M275" s="513"/>
      <c r="N275" s="1170"/>
      <c r="O275" s="1166"/>
      <c r="P275" s="1171"/>
      <c r="Q275" s="348"/>
      <c r="R275" s="1128"/>
      <c r="S275" s="348"/>
      <c r="T275" s="1129"/>
      <c r="U275" s="1129"/>
      <c r="V275" s="1172"/>
      <c r="W275" s="17"/>
      <c r="X275" s="17"/>
      <c r="Y275" s="17"/>
      <c r="Z275" s="17"/>
    </row>
    <row r="276">
      <c r="A276" s="17"/>
      <c r="B276" s="379"/>
      <c r="C276" s="513"/>
      <c r="D276" s="513"/>
      <c r="E276" s="513"/>
      <c r="F276" s="513"/>
      <c r="G276" s="514"/>
      <c r="H276" s="1166"/>
      <c r="I276" s="1167"/>
      <c r="J276" s="1168"/>
      <c r="K276" s="513"/>
      <c r="L276" s="1169"/>
      <c r="M276" s="513"/>
      <c r="N276" s="1170"/>
      <c r="O276" s="1166"/>
      <c r="P276" s="1171"/>
      <c r="Q276" s="348"/>
      <c r="R276" s="1128"/>
      <c r="S276" s="348"/>
      <c r="T276" s="1129"/>
      <c r="U276" s="1129"/>
      <c r="V276" s="1172"/>
      <c r="W276" s="17"/>
      <c r="X276" s="17"/>
      <c r="Y276" s="17"/>
      <c r="Z276" s="17"/>
    </row>
    <row r="277">
      <c r="A277" s="17"/>
      <c r="B277" s="379"/>
      <c r="C277" s="513"/>
      <c r="D277" s="513"/>
      <c r="E277" s="513"/>
      <c r="F277" s="513"/>
      <c r="G277" s="514"/>
      <c r="H277" s="1166"/>
      <c r="I277" s="1167"/>
      <c r="J277" s="1168"/>
      <c r="K277" s="513"/>
      <c r="L277" s="1169"/>
      <c r="M277" s="513"/>
      <c r="N277" s="1170"/>
      <c r="O277" s="1166"/>
      <c r="P277" s="1171"/>
      <c r="Q277" s="348"/>
      <c r="R277" s="1128"/>
      <c r="S277" s="348"/>
      <c r="T277" s="1129"/>
      <c r="U277" s="1129"/>
      <c r="V277" s="1172"/>
      <c r="W277" s="17"/>
      <c r="X277" s="17"/>
      <c r="Y277" s="17"/>
      <c r="Z277" s="17"/>
    </row>
    <row r="278">
      <c r="A278" s="17"/>
      <c r="B278" s="379"/>
      <c r="C278" s="513"/>
      <c r="D278" s="513"/>
      <c r="E278" s="513"/>
      <c r="F278" s="513"/>
      <c r="G278" s="514"/>
      <c r="H278" s="1166"/>
      <c r="I278" s="1167"/>
      <c r="J278" s="1168"/>
      <c r="K278" s="513"/>
      <c r="L278" s="1169"/>
      <c r="M278" s="513"/>
      <c r="N278" s="1170"/>
      <c r="O278" s="1166"/>
      <c r="P278" s="1171"/>
      <c r="Q278" s="348"/>
      <c r="R278" s="1128"/>
      <c r="S278" s="348"/>
      <c r="T278" s="1129"/>
      <c r="U278" s="1129"/>
      <c r="V278" s="1172"/>
      <c r="W278" s="17"/>
      <c r="X278" s="17"/>
      <c r="Y278" s="17"/>
      <c r="Z278" s="17"/>
    </row>
    <row r="279">
      <c r="A279" s="17"/>
      <c r="B279" s="379"/>
      <c r="C279" s="513"/>
      <c r="D279" s="513"/>
      <c r="E279" s="513"/>
      <c r="F279" s="513"/>
      <c r="G279" s="514"/>
      <c r="H279" s="1166"/>
      <c r="I279" s="1167"/>
      <c r="J279" s="1168"/>
      <c r="K279" s="513"/>
      <c r="L279" s="1169"/>
      <c r="M279" s="513"/>
      <c r="N279" s="1170"/>
      <c r="O279" s="1166"/>
      <c r="P279" s="1171"/>
      <c r="Q279" s="348"/>
      <c r="R279" s="1128"/>
      <c r="S279" s="348"/>
      <c r="T279" s="1129"/>
      <c r="U279" s="1129"/>
      <c r="V279" s="1172"/>
      <c r="W279" s="17"/>
      <c r="X279" s="17"/>
      <c r="Y279" s="17"/>
      <c r="Z279" s="17"/>
    </row>
    <row r="280">
      <c r="A280" s="17"/>
      <c r="B280" s="379"/>
      <c r="C280" s="513"/>
      <c r="D280" s="513"/>
      <c r="E280" s="513"/>
      <c r="F280" s="513"/>
      <c r="G280" s="514"/>
      <c r="H280" s="1166"/>
      <c r="I280" s="1167"/>
      <c r="J280" s="1168"/>
      <c r="K280" s="513"/>
      <c r="L280" s="1169"/>
      <c r="M280" s="513"/>
      <c r="N280" s="1170"/>
      <c r="O280" s="1166"/>
      <c r="P280" s="1171"/>
      <c r="Q280" s="348"/>
      <c r="R280" s="1128"/>
      <c r="S280" s="348"/>
      <c r="T280" s="1129"/>
      <c r="U280" s="1129"/>
      <c r="V280" s="1172"/>
      <c r="W280" s="17"/>
      <c r="X280" s="17"/>
      <c r="Y280" s="17"/>
      <c r="Z280" s="17"/>
    </row>
    <row r="281">
      <c r="A281" s="17"/>
      <c r="B281" s="379"/>
      <c r="C281" s="513"/>
      <c r="D281" s="513"/>
      <c r="E281" s="513"/>
      <c r="F281" s="513"/>
      <c r="G281" s="514"/>
      <c r="H281" s="1166"/>
      <c r="I281" s="1167"/>
      <c r="J281" s="1168"/>
      <c r="K281" s="513"/>
      <c r="L281" s="1169"/>
      <c r="M281" s="513"/>
      <c r="N281" s="1170"/>
      <c r="O281" s="1166"/>
      <c r="P281" s="1171"/>
      <c r="Q281" s="348"/>
      <c r="R281" s="1128"/>
      <c r="S281" s="348"/>
      <c r="T281" s="1129"/>
      <c r="U281" s="1129"/>
      <c r="V281" s="1215"/>
      <c r="W281" s="17"/>
      <c r="X281" s="17"/>
      <c r="Y281" s="17"/>
      <c r="Z281" s="17"/>
    </row>
    <row r="282">
      <c r="A282" s="17"/>
      <c r="B282" s="379"/>
      <c r="C282" s="513"/>
      <c r="D282" s="513"/>
      <c r="E282" s="513"/>
      <c r="F282" s="513"/>
      <c r="G282" s="514"/>
      <c r="H282" s="1166"/>
      <c r="I282" s="1167"/>
      <c r="J282" s="1168"/>
      <c r="K282" s="513"/>
      <c r="L282" s="1169"/>
      <c r="M282" s="513"/>
      <c r="N282" s="1170"/>
      <c r="O282" s="1166"/>
      <c r="P282" s="1171"/>
      <c r="Q282" s="348"/>
      <c r="R282" s="1128"/>
      <c r="S282" s="348"/>
      <c r="T282" s="1129"/>
      <c r="U282" s="1129"/>
      <c r="V282" s="1172"/>
      <c r="W282" s="17"/>
      <c r="X282" s="17"/>
      <c r="Y282" s="17"/>
      <c r="Z282" s="17"/>
    </row>
    <row r="283">
      <c r="A283" s="17"/>
      <c r="B283" s="379"/>
      <c r="C283" s="513"/>
      <c r="D283" s="513"/>
      <c r="E283" s="513"/>
      <c r="F283" s="513"/>
      <c r="G283" s="514"/>
      <c r="H283" s="1166"/>
      <c r="I283" s="1167"/>
      <c r="J283" s="1168"/>
      <c r="K283" s="513"/>
      <c r="L283" s="1169"/>
      <c r="M283" s="513"/>
      <c r="N283" s="1170"/>
      <c r="O283" s="1166"/>
      <c r="P283" s="1171"/>
      <c r="Q283" s="348"/>
      <c r="R283" s="1128"/>
      <c r="S283" s="348"/>
      <c r="T283" s="1129"/>
      <c r="U283" s="1129"/>
      <c r="V283" s="1172"/>
      <c r="W283" s="17"/>
      <c r="X283" s="17"/>
      <c r="Y283" s="17"/>
      <c r="Z283" s="17"/>
    </row>
    <row r="284">
      <c r="A284" s="17"/>
      <c r="B284" s="379"/>
      <c r="C284" s="513"/>
      <c r="D284" s="513"/>
      <c r="E284" s="513"/>
      <c r="F284" s="513"/>
      <c r="G284" s="514"/>
      <c r="H284" s="1166"/>
      <c r="I284" s="1167"/>
      <c r="J284" s="1168"/>
      <c r="K284" s="513"/>
      <c r="L284" s="1169"/>
      <c r="M284" s="513"/>
      <c r="N284" s="1170"/>
      <c r="O284" s="1166"/>
      <c r="P284" s="1171"/>
      <c r="Q284" s="348"/>
      <c r="R284" s="1128"/>
      <c r="S284" s="348"/>
      <c r="T284" s="1129"/>
      <c r="U284" s="1129"/>
      <c r="V284" s="1172"/>
      <c r="W284" s="17"/>
      <c r="X284" s="17"/>
      <c r="Y284" s="17"/>
      <c r="Z284" s="17"/>
    </row>
    <row r="285">
      <c r="A285" s="17"/>
      <c r="B285" s="379"/>
      <c r="C285" s="513"/>
      <c r="D285" s="513"/>
      <c r="E285" s="513"/>
      <c r="F285" s="513"/>
      <c r="G285" s="514"/>
      <c r="H285" s="1166"/>
      <c r="I285" s="1167"/>
      <c r="J285" s="1168"/>
      <c r="K285" s="513"/>
      <c r="L285" s="1169"/>
      <c r="M285" s="513"/>
      <c r="N285" s="1170"/>
      <c r="O285" s="1166"/>
      <c r="P285" s="1171"/>
      <c r="Q285" s="348"/>
      <c r="R285" s="1128"/>
      <c r="S285" s="348"/>
      <c r="T285" s="1129"/>
      <c r="U285" s="1129"/>
      <c r="V285" s="1172"/>
      <c r="W285" s="17"/>
      <c r="X285" s="17"/>
      <c r="Y285" s="17"/>
      <c r="Z285" s="17"/>
    </row>
    <row r="286">
      <c r="A286" s="17"/>
      <c r="B286" s="379"/>
      <c r="C286" s="513"/>
      <c r="D286" s="513"/>
      <c r="E286" s="513"/>
      <c r="F286" s="513"/>
      <c r="G286" s="514"/>
      <c r="H286" s="1166"/>
      <c r="I286" s="1167"/>
      <c r="J286" s="1168"/>
      <c r="K286" s="513"/>
      <c r="L286" s="1169"/>
      <c r="M286" s="513"/>
      <c r="N286" s="1170"/>
      <c r="O286" s="1166"/>
      <c r="P286" s="1171"/>
      <c r="Q286" s="348"/>
      <c r="R286" s="1128"/>
      <c r="S286" s="348"/>
      <c r="T286" s="1129"/>
      <c r="U286" s="1129"/>
      <c r="V286" s="1172"/>
      <c r="W286" s="17"/>
      <c r="X286" s="17"/>
      <c r="Y286" s="17"/>
      <c r="Z286" s="17"/>
    </row>
    <row r="287">
      <c r="A287" s="17"/>
      <c r="B287" s="379"/>
      <c r="C287" s="513"/>
      <c r="D287" s="513"/>
      <c r="E287" s="513"/>
      <c r="F287" s="513"/>
      <c r="G287" s="514"/>
      <c r="H287" s="1166"/>
      <c r="I287" s="1167"/>
      <c r="J287" s="1168"/>
      <c r="K287" s="513"/>
      <c r="L287" s="1169"/>
      <c r="M287" s="513"/>
      <c r="N287" s="1170"/>
      <c r="O287" s="1166"/>
      <c r="P287" s="1171"/>
      <c r="Q287" s="348"/>
      <c r="R287" s="1128"/>
      <c r="S287" s="348"/>
      <c r="T287" s="1129"/>
      <c r="U287" s="1129"/>
      <c r="V287" s="1172"/>
      <c r="W287" s="17"/>
      <c r="X287" s="17"/>
      <c r="Y287" s="17"/>
      <c r="Z287" s="17"/>
    </row>
    <row r="288">
      <c r="A288" s="17"/>
      <c r="B288" s="379"/>
      <c r="C288" s="513"/>
      <c r="D288" s="513"/>
      <c r="E288" s="513"/>
      <c r="F288" s="513"/>
      <c r="G288" s="514"/>
      <c r="H288" s="1166"/>
      <c r="I288" s="1167"/>
      <c r="J288" s="1168"/>
      <c r="K288" s="513"/>
      <c r="L288" s="1169"/>
      <c r="M288" s="513"/>
      <c r="N288" s="1170"/>
      <c r="O288" s="1166"/>
      <c r="P288" s="1171"/>
      <c r="Q288" s="348"/>
      <c r="R288" s="1128"/>
      <c r="S288" s="348"/>
      <c r="T288" s="1129"/>
      <c r="U288" s="1129"/>
      <c r="V288" s="1172"/>
      <c r="W288" s="17"/>
      <c r="X288" s="17"/>
      <c r="Y288" s="17"/>
      <c r="Z288" s="17"/>
    </row>
    <row r="289">
      <c r="A289" s="17"/>
      <c r="B289" s="379"/>
      <c r="C289" s="513"/>
      <c r="D289" s="513"/>
      <c r="E289" s="513"/>
      <c r="F289" s="513"/>
      <c r="G289" s="514"/>
      <c r="H289" s="1166"/>
      <c r="I289" s="1167"/>
      <c r="J289" s="1168"/>
      <c r="K289" s="513"/>
      <c r="L289" s="1169"/>
      <c r="M289" s="513"/>
      <c r="N289" s="1170"/>
      <c r="O289" s="1166"/>
      <c r="P289" s="1171"/>
      <c r="Q289" s="348"/>
      <c r="R289" s="1128"/>
      <c r="S289" s="348"/>
      <c r="T289" s="1129"/>
      <c r="U289" s="1129"/>
      <c r="V289" s="1172"/>
      <c r="W289" s="17"/>
      <c r="X289" s="17"/>
      <c r="Y289" s="17"/>
      <c r="Z289" s="17"/>
    </row>
    <row r="290">
      <c r="A290" s="17"/>
      <c r="B290" s="379"/>
      <c r="C290" s="513"/>
      <c r="D290" s="513"/>
      <c r="E290" s="513"/>
      <c r="F290" s="513"/>
      <c r="G290" s="514"/>
      <c r="H290" s="1166"/>
      <c r="I290" s="1167"/>
      <c r="J290" s="1168"/>
      <c r="K290" s="513"/>
      <c r="L290" s="1169"/>
      <c r="M290" s="513"/>
      <c r="N290" s="1170"/>
      <c r="O290" s="1166"/>
      <c r="P290" s="1171"/>
      <c r="Q290" s="348"/>
      <c r="R290" s="1128"/>
      <c r="S290" s="348"/>
      <c r="T290" s="1129"/>
      <c r="U290" s="1129"/>
      <c r="V290" s="1172"/>
      <c r="W290" s="17"/>
      <c r="X290" s="17"/>
      <c r="Y290" s="17"/>
      <c r="Z290" s="17"/>
    </row>
    <row r="291">
      <c r="A291" s="17"/>
      <c r="B291" s="379"/>
      <c r="C291" s="513"/>
      <c r="D291" s="513"/>
      <c r="E291" s="513"/>
      <c r="F291" s="513"/>
      <c r="G291" s="514"/>
      <c r="H291" s="1166"/>
      <c r="I291" s="1167"/>
      <c r="J291" s="1168"/>
      <c r="K291" s="513"/>
      <c r="L291" s="1169"/>
      <c r="M291" s="513"/>
      <c r="N291" s="1170"/>
      <c r="O291" s="1166"/>
      <c r="P291" s="1171"/>
      <c r="Q291" s="348"/>
      <c r="R291" s="1128"/>
      <c r="S291" s="348"/>
      <c r="T291" s="1129"/>
      <c r="U291" s="1129"/>
      <c r="V291" s="1172"/>
      <c r="W291" s="17"/>
      <c r="X291" s="17"/>
      <c r="Y291" s="17"/>
      <c r="Z291" s="17"/>
    </row>
    <row r="292">
      <c r="A292" s="17"/>
      <c r="B292" s="379"/>
      <c r="C292" s="513"/>
      <c r="D292" s="513"/>
      <c r="E292" s="513"/>
      <c r="F292" s="513"/>
      <c r="G292" s="514"/>
      <c r="H292" s="1166"/>
      <c r="I292" s="1167"/>
      <c r="J292" s="1168"/>
      <c r="K292" s="513"/>
      <c r="L292" s="1169"/>
      <c r="M292" s="513"/>
      <c r="N292" s="1170"/>
      <c r="O292" s="1166"/>
      <c r="P292" s="1171"/>
      <c r="Q292" s="348"/>
      <c r="R292" s="1128"/>
      <c r="S292" s="348"/>
      <c r="T292" s="1129"/>
      <c r="U292" s="1129"/>
      <c r="V292" s="1172"/>
      <c r="W292" s="17"/>
      <c r="X292" s="17"/>
      <c r="Y292" s="17"/>
      <c r="Z292" s="17"/>
    </row>
    <row r="293">
      <c r="A293" s="17"/>
      <c r="B293" s="379"/>
      <c r="C293" s="513"/>
      <c r="D293" s="513"/>
      <c r="E293" s="513"/>
      <c r="F293" s="513"/>
      <c r="G293" s="514"/>
      <c r="H293" s="1166"/>
      <c r="I293" s="1167"/>
      <c r="J293" s="1168"/>
      <c r="K293" s="513"/>
      <c r="L293" s="1169"/>
      <c r="M293" s="513"/>
      <c r="N293" s="1170"/>
      <c r="O293" s="1166"/>
      <c r="P293" s="1171"/>
      <c r="Q293" s="348"/>
      <c r="R293" s="1128"/>
      <c r="S293" s="348"/>
      <c r="T293" s="1129"/>
      <c r="U293" s="1129"/>
      <c r="V293" s="1172"/>
      <c r="W293" s="17"/>
      <c r="X293" s="17"/>
      <c r="Y293" s="17"/>
      <c r="Z293" s="17"/>
    </row>
    <row r="294">
      <c r="A294" s="17"/>
      <c r="B294" s="379"/>
      <c r="C294" s="513"/>
      <c r="D294" s="513"/>
      <c r="E294" s="513"/>
      <c r="F294" s="513"/>
      <c r="G294" s="514"/>
      <c r="H294" s="1166"/>
      <c r="I294" s="1167"/>
      <c r="J294" s="1168"/>
      <c r="K294" s="513"/>
      <c r="L294" s="1169"/>
      <c r="M294" s="513"/>
      <c r="N294" s="1170"/>
      <c r="O294" s="1166"/>
      <c r="P294" s="1171"/>
      <c r="Q294" s="348"/>
      <c r="R294" s="1128"/>
      <c r="S294" s="348"/>
      <c r="T294" s="1129"/>
      <c r="U294" s="1129"/>
      <c r="V294" s="1172"/>
      <c r="W294" s="17"/>
      <c r="X294" s="17"/>
      <c r="Y294" s="17"/>
      <c r="Z294" s="17"/>
    </row>
    <row r="295">
      <c r="A295" s="17"/>
      <c r="B295" s="379"/>
      <c r="C295" s="513"/>
      <c r="D295" s="513"/>
      <c r="E295" s="513"/>
      <c r="F295" s="513"/>
      <c r="G295" s="514"/>
      <c r="H295" s="1166"/>
      <c r="I295" s="1167"/>
      <c r="J295" s="1168"/>
      <c r="K295" s="513"/>
      <c r="L295" s="1169"/>
      <c r="M295" s="513"/>
      <c r="N295" s="1170"/>
      <c r="O295" s="1166"/>
      <c r="P295" s="1171"/>
      <c r="Q295" s="348"/>
      <c r="R295" s="1128"/>
      <c r="S295" s="348"/>
      <c r="T295" s="1129"/>
      <c r="U295" s="1129"/>
      <c r="V295" s="1172"/>
      <c r="W295" s="17"/>
      <c r="X295" s="17"/>
      <c r="Y295" s="17"/>
      <c r="Z295" s="17"/>
    </row>
    <row r="296">
      <c r="A296" s="17"/>
      <c r="B296" s="379"/>
      <c r="C296" s="513"/>
      <c r="D296" s="513"/>
      <c r="E296" s="513"/>
      <c r="F296" s="513"/>
      <c r="G296" s="514"/>
      <c r="H296" s="1166"/>
      <c r="I296" s="1167"/>
      <c r="J296" s="1168"/>
      <c r="K296" s="513"/>
      <c r="L296" s="1169"/>
      <c r="M296" s="513"/>
      <c r="N296" s="1170"/>
      <c r="O296" s="1166"/>
      <c r="P296" s="1171"/>
      <c r="Q296" s="348"/>
      <c r="R296" s="1128"/>
      <c r="S296" s="348"/>
      <c r="T296" s="1129"/>
      <c r="U296" s="1129"/>
      <c r="V296" s="1172"/>
      <c r="W296" s="17"/>
      <c r="X296" s="17"/>
      <c r="Y296" s="17"/>
      <c r="Z296" s="17"/>
    </row>
    <row r="297">
      <c r="A297" s="17"/>
      <c r="B297" s="379"/>
      <c r="C297" s="513"/>
      <c r="D297" s="513"/>
      <c r="E297" s="513"/>
      <c r="F297" s="513"/>
      <c r="G297" s="514"/>
      <c r="H297" s="1166"/>
      <c r="I297" s="1167"/>
      <c r="J297" s="1168"/>
      <c r="K297" s="513"/>
      <c r="L297" s="1169"/>
      <c r="M297" s="513"/>
      <c r="N297" s="1170"/>
      <c r="O297" s="1166"/>
      <c r="P297" s="1171"/>
      <c r="Q297" s="348"/>
      <c r="R297" s="1128"/>
      <c r="S297" s="348"/>
      <c r="T297" s="1129"/>
      <c r="U297" s="1129"/>
      <c r="V297" s="1172"/>
      <c r="W297" s="17"/>
      <c r="X297" s="17"/>
      <c r="Y297" s="17"/>
      <c r="Z297" s="17"/>
    </row>
    <row r="298">
      <c r="A298" s="17"/>
      <c r="B298" s="379"/>
      <c r="C298" s="513"/>
      <c r="D298" s="513"/>
      <c r="E298" s="513"/>
      <c r="F298" s="513"/>
      <c r="G298" s="514"/>
      <c r="H298" s="1166"/>
      <c r="I298" s="1167"/>
      <c r="J298" s="1168"/>
      <c r="K298" s="513"/>
      <c r="L298" s="1169"/>
      <c r="M298" s="513"/>
      <c r="N298" s="1170"/>
      <c r="O298" s="1166"/>
      <c r="P298" s="1171"/>
      <c r="Q298" s="348"/>
      <c r="R298" s="1128"/>
      <c r="S298" s="348"/>
      <c r="T298" s="1129"/>
      <c r="U298" s="1129"/>
      <c r="V298" s="1172"/>
      <c r="W298" s="17"/>
      <c r="X298" s="17"/>
      <c r="Y298" s="17"/>
      <c r="Z298" s="17"/>
    </row>
    <row r="299">
      <c r="A299" s="17"/>
      <c r="B299" s="379"/>
      <c r="C299" s="513"/>
      <c r="D299" s="513"/>
      <c r="E299" s="513"/>
      <c r="F299" s="513"/>
      <c r="G299" s="514"/>
      <c r="H299" s="1166"/>
      <c r="I299" s="1167"/>
      <c r="J299" s="1168"/>
      <c r="K299" s="513"/>
      <c r="L299" s="1169"/>
      <c r="M299" s="513"/>
      <c r="N299" s="1170"/>
      <c r="O299" s="1166"/>
      <c r="P299" s="1171"/>
      <c r="Q299" s="348"/>
      <c r="R299" s="1128"/>
      <c r="S299" s="348"/>
      <c r="T299" s="1129"/>
      <c r="U299" s="1129"/>
      <c r="V299" s="1172"/>
      <c r="W299" s="17"/>
      <c r="X299" s="17"/>
      <c r="Y299" s="17"/>
      <c r="Z299" s="17"/>
    </row>
    <row r="300">
      <c r="A300" s="17"/>
      <c r="B300" s="379"/>
      <c r="C300" s="513"/>
      <c r="D300" s="513"/>
      <c r="E300" s="513"/>
      <c r="F300" s="513"/>
      <c r="G300" s="514"/>
      <c r="H300" s="1166"/>
      <c r="I300" s="1167"/>
      <c r="J300" s="1168"/>
      <c r="K300" s="513"/>
      <c r="L300" s="1169"/>
      <c r="M300" s="513"/>
      <c r="N300" s="1170"/>
      <c r="O300" s="1166"/>
      <c r="P300" s="1171"/>
      <c r="Q300" s="348"/>
      <c r="R300" s="1128"/>
      <c r="S300" s="348"/>
      <c r="T300" s="1129"/>
      <c r="U300" s="1129"/>
      <c r="V300" s="1172"/>
      <c r="W300" s="17"/>
      <c r="X300" s="17"/>
      <c r="Y300" s="17"/>
      <c r="Z300" s="17"/>
    </row>
    <row r="301">
      <c r="A301" s="17"/>
      <c r="B301" s="379"/>
      <c r="C301" s="513"/>
      <c r="D301" s="513"/>
      <c r="E301" s="513"/>
      <c r="F301" s="513"/>
      <c r="G301" s="514"/>
      <c r="H301" s="1166"/>
      <c r="I301" s="1167"/>
      <c r="J301" s="1168"/>
      <c r="K301" s="513"/>
      <c r="L301" s="1169"/>
      <c r="M301" s="513"/>
      <c r="N301" s="1170"/>
      <c r="O301" s="1166"/>
      <c r="P301" s="1171"/>
      <c r="Q301" s="348"/>
      <c r="R301" s="1128"/>
      <c r="S301" s="348"/>
      <c r="T301" s="1129"/>
      <c r="U301" s="1129"/>
      <c r="V301" s="1172"/>
      <c r="W301" s="17"/>
      <c r="X301" s="17"/>
      <c r="Y301" s="17"/>
      <c r="Z301" s="17"/>
    </row>
    <row r="302">
      <c r="A302" s="17"/>
      <c r="B302" s="379"/>
      <c r="C302" s="513"/>
      <c r="D302" s="513"/>
      <c r="E302" s="513"/>
      <c r="F302" s="513"/>
      <c r="G302" s="514"/>
      <c r="H302" s="1166"/>
      <c r="I302" s="1167"/>
      <c r="J302" s="1168"/>
      <c r="K302" s="513"/>
      <c r="L302" s="1169"/>
      <c r="M302" s="513"/>
      <c r="N302" s="1170"/>
      <c r="O302" s="1166"/>
      <c r="P302" s="1171"/>
      <c r="Q302" s="348"/>
      <c r="R302" s="1128"/>
      <c r="S302" s="348"/>
      <c r="T302" s="1129"/>
      <c r="U302" s="1129"/>
      <c r="V302" s="1172"/>
      <c r="W302" s="17"/>
      <c r="X302" s="17"/>
      <c r="Y302" s="17"/>
      <c r="Z302" s="17"/>
    </row>
    <row r="303">
      <c r="A303" s="17"/>
      <c r="B303" s="379"/>
      <c r="C303" s="513"/>
      <c r="D303" s="513"/>
      <c r="E303" s="513"/>
      <c r="F303" s="513"/>
      <c r="G303" s="514"/>
      <c r="H303" s="1166"/>
      <c r="I303" s="1167"/>
      <c r="J303" s="1168"/>
      <c r="K303" s="513"/>
      <c r="L303" s="1169"/>
      <c r="M303" s="513"/>
      <c r="N303" s="1170"/>
      <c r="O303" s="1166"/>
      <c r="P303" s="1171"/>
      <c r="Q303" s="348"/>
      <c r="R303" s="1128"/>
      <c r="S303" s="348"/>
      <c r="T303" s="1129"/>
      <c r="U303" s="1129"/>
      <c r="V303" s="1172"/>
      <c r="W303" s="17"/>
      <c r="X303" s="17"/>
      <c r="Y303" s="17"/>
      <c r="Z303" s="17"/>
    </row>
    <row r="304">
      <c r="A304" s="17"/>
      <c r="B304" s="379"/>
      <c r="C304" s="513"/>
      <c r="D304" s="513"/>
      <c r="E304" s="513"/>
      <c r="F304" s="513"/>
      <c r="G304" s="514"/>
      <c r="H304" s="1166"/>
      <c r="I304" s="1167"/>
      <c r="J304" s="1168"/>
      <c r="K304" s="513"/>
      <c r="L304" s="1169"/>
      <c r="M304" s="513"/>
      <c r="N304" s="1170"/>
      <c r="O304" s="1166"/>
      <c r="P304" s="1171"/>
      <c r="Q304" s="348"/>
      <c r="R304" s="1128"/>
      <c r="S304" s="348"/>
      <c r="T304" s="1129"/>
      <c r="U304" s="1129"/>
      <c r="V304" s="1172"/>
      <c r="W304" s="17"/>
      <c r="X304" s="17"/>
      <c r="Y304" s="17"/>
      <c r="Z304" s="17"/>
    </row>
    <row r="305">
      <c r="A305" s="17"/>
      <c r="B305" s="379"/>
      <c r="C305" s="513"/>
      <c r="D305" s="513"/>
      <c r="E305" s="513"/>
      <c r="F305" s="513"/>
      <c r="G305" s="514"/>
      <c r="H305" s="1166"/>
      <c r="I305" s="1167"/>
      <c r="J305" s="1168"/>
      <c r="K305" s="513"/>
      <c r="L305" s="1169"/>
      <c r="M305" s="513"/>
      <c r="N305" s="1170"/>
      <c r="O305" s="1166"/>
      <c r="P305" s="1171"/>
      <c r="Q305" s="348"/>
      <c r="R305" s="1128"/>
      <c r="S305" s="348"/>
      <c r="T305" s="1129"/>
      <c r="U305" s="1129"/>
      <c r="V305" s="1172"/>
      <c r="W305" s="17"/>
      <c r="X305" s="17"/>
      <c r="Y305" s="17"/>
      <c r="Z305" s="17"/>
    </row>
    <row r="306">
      <c r="A306" s="17"/>
      <c r="B306" s="379"/>
      <c r="C306" s="513"/>
      <c r="D306" s="513"/>
      <c r="E306" s="513"/>
      <c r="F306" s="513"/>
      <c r="G306" s="514"/>
      <c r="H306" s="1166"/>
      <c r="I306" s="1167"/>
      <c r="J306" s="1168"/>
      <c r="K306" s="513"/>
      <c r="L306" s="1169"/>
      <c r="M306" s="513"/>
      <c r="N306" s="1170"/>
      <c r="O306" s="1166"/>
      <c r="P306" s="1171"/>
      <c r="Q306" s="348"/>
      <c r="R306" s="1128"/>
      <c r="S306" s="348"/>
      <c r="T306" s="1129"/>
      <c r="U306" s="1129"/>
      <c r="V306" s="1172"/>
      <c r="W306" s="17"/>
      <c r="X306" s="17"/>
      <c r="Y306" s="17"/>
      <c r="Z306" s="17"/>
    </row>
    <row r="307">
      <c r="A307" s="17"/>
      <c r="B307" s="379"/>
      <c r="C307" s="513"/>
      <c r="D307" s="513"/>
      <c r="E307" s="513"/>
      <c r="F307" s="513"/>
      <c r="G307" s="514"/>
      <c r="H307" s="1166"/>
      <c r="I307" s="1167"/>
      <c r="J307" s="1168"/>
      <c r="K307" s="513"/>
      <c r="L307" s="1169"/>
      <c r="M307" s="513"/>
      <c r="N307" s="1170"/>
      <c r="O307" s="1166"/>
      <c r="P307" s="1171"/>
      <c r="Q307" s="348"/>
      <c r="R307" s="1128"/>
      <c r="S307" s="348"/>
      <c r="T307" s="1129"/>
      <c r="U307" s="1129"/>
      <c r="V307" s="1172"/>
      <c r="W307" s="17"/>
      <c r="X307" s="17"/>
      <c r="Y307" s="17"/>
      <c r="Z307" s="17"/>
    </row>
    <row r="308">
      <c r="A308" s="17"/>
      <c r="B308" s="379"/>
      <c r="C308" s="513"/>
      <c r="D308" s="513"/>
      <c r="E308" s="513"/>
      <c r="F308" s="513"/>
      <c r="G308" s="514"/>
      <c r="H308" s="1166"/>
      <c r="I308" s="1167"/>
      <c r="J308" s="1168"/>
      <c r="K308" s="513"/>
      <c r="L308" s="1169"/>
      <c r="M308" s="513"/>
      <c r="N308" s="1170"/>
      <c r="O308" s="1166"/>
      <c r="P308" s="1171"/>
      <c r="Q308" s="348"/>
      <c r="R308" s="1128"/>
      <c r="S308" s="348"/>
      <c r="T308" s="1129"/>
      <c r="U308" s="1129"/>
      <c r="V308" s="1172"/>
      <c r="W308" s="17"/>
      <c r="X308" s="17"/>
      <c r="Y308" s="17"/>
      <c r="Z308" s="17"/>
    </row>
    <row r="309">
      <c r="A309" s="17"/>
      <c r="B309" s="379"/>
      <c r="C309" s="513"/>
      <c r="D309" s="513"/>
      <c r="E309" s="513"/>
      <c r="F309" s="513"/>
      <c r="G309" s="514"/>
      <c r="H309" s="1166"/>
      <c r="I309" s="1167"/>
      <c r="J309" s="1168"/>
      <c r="K309" s="513"/>
      <c r="L309" s="1169"/>
      <c r="M309" s="513"/>
      <c r="N309" s="1170"/>
      <c r="O309" s="1166"/>
      <c r="P309" s="1171"/>
      <c r="Q309" s="348"/>
      <c r="R309" s="1128"/>
      <c r="S309" s="348"/>
      <c r="T309" s="1129"/>
      <c r="U309" s="1129"/>
      <c r="V309" s="1172"/>
      <c r="W309" s="17"/>
      <c r="X309" s="17"/>
      <c r="Y309" s="17"/>
      <c r="Z309" s="17"/>
    </row>
    <row r="310">
      <c r="A310" s="17"/>
      <c r="B310" s="379"/>
      <c r="C310" s="513"/>
      <c r="D310" s="513"/>
      <c r="E310" s="513"/>
      <c r="F310" s="513"/>
      <c r="G310" s="514"/>
      <c r="H310" s="1166"/>
      <c r="I310" s="1167"/>
      <c r="J310" s="1168"/>
      <c r="K310" s="513"/>
      <c r="L310" s="1169"/>
      <c r="M310" s="513"/>
      <c r="N310" s="1170"/>
      <c r="O310" s="1166"/>
      <c r="P310" s="1171"/>
      <c r="Q310" s="348"/>
      <c r="R310" s="1128"/>
      <c r="S310" s="348"/>
      <c r="T310" s="1129"/>
      <c r="U310" s="1129"/>
      <c r="V310" s="1172"/>
      <c r="W310" s="17"/>
      <c r="X310" s="17"/>
      <c r="Y310" s="17"/>
      <c r="Z310" s="17"/>
    </row>
    <row r="311">
      <c r="A311" s="17"/>
      <c r="B311" s="379"/>
      <c r="C311" s="513"/>
      <c r="D311" s="513"/>
      <c r="E311" s="513"/>
      <c r="F311" s="513"/>
      <c r="G311" s="514"/>
      <c r="H311" s="1166"/>
      <c r="I311" s="1167"/>
      <c r="J311" s="1168"/>
      <c r="K311" s="513"/>
      <c r="L311" s="1169"/>
      <c r="M311" s="513"/>
      <c r="N311" s="1170"/>
      <c r="O311" s="1166"/>
      <c r="P311" s="1171"/>
      <c r="Q311" s="348"/>
      <c r="R311" s="1128"/>
      <c r="S311" s="348"/>
      <c r="T311" s="1129"/>
      <c r="U311" s="1129"/>
      <c r="V311" s="1172"/>
      <c r="W311" s="17"/>
      <c r="X311" s="17"/>
      <c r="Y311" s="17"/>
      <c r="Z311" s="17"/>
    </row>
    <row r="312">
      <c r="A312" s="17"/>
      <c r="B312" s="379"/>
      <c r="C312" s="513"/>
      <c r="D312" s="513"/>
      <c r="E312" s="513"/>
      <c r="F312" s="513"/>
      <c r="G312" s="514"/>
      <c r="H312" s="1166"/>
      <c r="I312" s="1167"/>
      <c r="J312" s="1168"/>
      <c r="K312" s="513"/>
      <c r="L312" s="1169"/>
      <c r="M312" s="513"/>
      <c r="N312" s="1170"/>
      <c r="O312" s="1166"/>
      <c r="P312" s="1171"/>
      <c r="Q312" s="348"/>
      <c r="R312" s="1128"/>
      <c r="S312" s="348"/>
      <c r="T312" s="1129"/>
      <c r="U312" s="1129"/>
      <c r="V312" s="1172"/>
      <c r="W312" s="17"/>
      <c r="X312" s="17"/>
      <c r="Y312" s="17"/>
      <c r="Z312" s="17"/>
    </row>
    <row r="313">
      <c r="A313" s="17"/>
      <c r="B313" s="379"/>
      <c r="C313" s="513"/>
      <c r="D313" s="513"/>
      <c r="E313" s="513"/>
      <c r="F313" s="513"/>
      <c r="G313" s="514"/>
      <c r="H313" s="1166"/>
      <c r="I313" s="1167"/>
      <c r="J313" s="1168"/>
      <c r="K313" s="513"/>
      <c r="L313" s="1169"/>
      <c r="M313" s="513"/>
      <c r="N313" s="1170"/>
      <c r="O313" s="1166"/>
      <c r="P313" s="1171"/>
      <c r="Q313" s="348"/>
      <c r="R313" s="1128"/>
      <c r="S313" s="348"/>
      <c r="T313" s="1129"/>
      <c r="U313" s="1129"/>
      <c r="V313" s="1172"/>
      <c r="W313" s="17"/>
      <c r="X313" s="17"/>
      <c r="Y313" s="17"/>
      <c r="Z313" s="17"/>
    </row>
    <row r="314">
      <c r="A314" s="17"/>
      <c r="B314" s="379"/>
      <c r="C314" s="513"/>
      <c r="D314" s="513"/>
      <c r="E314" s="513"/>
      <c r="F314" s="513"/>
      <c r="G314" s="514"/>
      <c r="H314" s="1166"/>
      <c r="I314" s="1167"/>
      <c r="J314" s="1168"/>
      <c r="K314" s="513"/>
      <c r="L314" s="1169"/>
      <c r="M314" s="513"/>
      <c r="N314" s="1170"/>
      <c r="O314" s="1166"/>
      <c r="P314" s="1171"/>
      <c r="Q314" s="348"/>
      <c r="R314" s="1128"/>
      <c r="S314" s="348"/>
      <c r="T314" s="1129"/>
      <c r="U314" s="1129"/>
      <c r="V314" s="1172"/>
      <c r="W314" s="17"/>
      <c r="X314" s="17"/>
      <c r="Y314" s="17"/>
      <c r="Z314" s="17"/>
    </row>
    <row r="315">
      <c r="A315" s="17"/>
      <c r="B315" s="379"/>
      <c r="C315" s="513"/>
      <c r="D315" s="513"/>
      <c r="E315" s="513"/>
      <c r="F315" s="513"/>
      <c r="G315" s="514"/>
      <c r="H315" s="1166"/>
      <c r="I315" s="1167"/>
      <c r="J315" s="1168"/>
      <c r="K315" s="513"/>
      <c r="L315" s="1169"/>
      <c r="M315" s="513"/>
      <c r="N315" s="1170"/>
      <c r="O315" s="1166"/>
      <c r="P315" s="1171"/>
      <c r="Q315" s="348"/>
      <c r="R315" s="1128"/>
      <c r="S315" s="348"/>
      <c r="T315" s="1129"/>
      <c r="U315" s="1129"/>
      <c r="V315" s="1172"/>
      <c r="W315" s="17"/>
      <c r="X315" s="17"/>
      <c r="Y315" s="17"/>
      <c r="Z315" s="17"/>
    </row>
    <row r="316">
      <c r="A316" s="17"/>
      <c r="B316" s="379"/>
      <c r="C316" s="513"/>
      <c r="D316" s="513"/>
      <c r="E316" s="513"/>
      <c r="F316" s="513"/>
      <c r="G316" s="514"/>
      <c r="H316" s="1166"/>
      <c r="I316" s="1167"/>
      <c r="J316" s="1168"/>
      <c r="K316" s="513"/>
      <c r="L316" s="1169"/>
      <c r="M316" s="513"/>
      <c r="N316" s="1170"/>
      <c r="O316" s="1166"/>
      <c r="P316" s="1171"/>
      <c r="Q316" s="348"/>
      <c r="R316" s="1128"/>
      <c r="S316" s="348"/>
      <c r="T316" s="1129"/>
      <c r="U316" s="1129"/>
      <c r="V316" s="1172"/>
      <c r="W316" s="17"/>
      <c r="X316" s="17"/>
      <c r="Y316" s="17"/>
      <c r="Z316" s="17"/>
    </row>
    <row r="317">
      <c r="A317" s="17"/>
      <c r="B317" s="379"/>
      <c r="C317" s="513"/>
      <c r="D317" s="513"/>
      <c r="E317" s="513"/>
      <c r="F317" s="513"/>
      <c r="G317" s="514"/>
      <c r="H317" s="1166"/>
      <c r="I317" s="1167"/>
      <c r="J317" s="1168"/>
      <c r="K317" s="513"/>
      <c r="L317" s="1169"/>
      <c r="M317" s="513"/>
      <c r="N317" s="1170"/>
      <c r="O317" s="1166"/>
      <c r="P317" s="1171"/>
      <c r="Q317" s="348"/>
      <c r="R317" s="1128"/>
      <c r="S317" s="348"/>
      <c r="T317" s="1129"/>
      <c r="U317" s="1129"/>
      <c r="V317" s="1172"/>
      <c r="W317" s="17"/>
      <c r="X317" s="17"/>
      <c r="Y317" s="17"/>
      <c r="Z317" s="17"/>
    </row>
    <row r="318">
      <c r="A318" s="17"/>
      <c r="B318" s="379"/>
      <c r="C318" s="513"/>
      <c r="D318" s="513"/>
      <c r="E318" s="513"/>
      <c r="F318" s="513"/>
      <c r="G318" s="514"/>
      <c r="H318" s="1166"/>
      <c r="I318" s="1167"/>
      <c r="J318" s="1168"/>
      <c r="K318" s="513"/>
      <c r="L318" s="1169"/>
      <c r="M318" s="513"/>
      <c r="N318" s="1170"/>
      <c r="O318" s="1166"/>
      <c r="P318" s="1171"/>
      <c r="Q318" s="348"/>
      <c r="R318" s="1128"/>
      <c r="S318" s="348"/>
      <c r="T318" s="1129"/>
      <c r="U318" s="1129"/>
      <c r="V318" s="1172"/>
      <c r="W318" s="17"/>
      <c r="X318" s="17"/>
      <c r="Y318" s="17"/>
      <c r="Z318" s="17"/>
    </row>
    <row r="319">
      <c r="A319" s="17"/>
      <c r="B319" s="379"/>
      <c r="C319" s="513"/>
      <c r="D319" s="513"/>
      <c r="E319" s="513"/>
      <c r="F319" s="513"/>
      <c r="G319" s="514"/>
      <c r="H319" s="1166"/>
      <c r="I319" s="1167"/>
      <c r="J319" s="1168"/>
      <c r="K319" s="513"/>
      <c r="L319" s="1169"/>
      <c r="M319" s="513"/>
      <c r="N319" s="1170"/>
      <c r="O319" s="1166"/>
      <c r="P319" s="1171"/>
      <c r="Q319" s="348"/>
      <c r="R319" s="1128"/>
      <c r="S319" s="348"/>
      <c r="T319" s="1129"/>
      <c r="U319" s="1129"/>
      <c r="V319" s="1172"/>
      <c r="W319" s="17"/>
      <c r="X319" s="17"/>
      <c r="Y319" s="17"/>
      <c r="Z319" s="17"/>
    </row>
    <row r="320">
      <c r="A320" s="17"/>
      <c r="B320" s="379"/>
      <c r="C320" s="513"/>
      <c r="D320" s="513"/>
      <c r="E320" s="513"/>
      <c r="F320" s="513"/>
      <c r="G320" s="514"/>
      <c r="H320" s="1166"/>
      <c r="I320" s="1167"/>
      <c r="J320" s="1168"/>
      <c r="K320" s="513"/>
      <c r="L320" s="1169"/>
      <c r="M320" s="513"/>
      <c r="N320" s="1170"/>
      <c r="O320" s="1166"/>
      <c r="P320" s="1171"/>
      <c r="Q320" s="348"/>
      <c r="R320" s="1128"/>
      <c r="S320" s="348"/>
      <c r="T320" s="1129"/>
      <c r="U320" s="1129"/>
      <c r="V320" s="1172"/>
      <c r="W320" s="17"/>
      <c r="X320" s="17"/>
      <c r="Y320" s="17"/>
      <c r="Z320" s="17"/>
    </row>
    <row r="321">
      <c r="A321" s="17"/>
      <c r="B321" s="379"/>
      <c r="C321" s="513"/>
      <c r="D321" s="513"/>
      <c r="E321" s="513"/>
      <c r="F321" s="513"/>
      <c r="G321" s="514"/>
      <c r="H321" s="1166"/>
      <c r="I321" s="1167"/>
      <c r="J321" s="1168"/>
      <c r="K321" s="513"/>
      <c r="L321" s="1169"/>
      <c r="M321" s="513"/>
      <c r="N321" s="1170"/>
      <c r="O321" s="1166"/>
      <c r="P321" s="1171"/>
      <c r="Q321" s="348"/>
      <c r="R321" s="1128"/>
      <c r="S321" s="348"/>
      <c r="T321" s="1129"/>
      <c r="U321" s="1129"/>
      <c r="V321" s="1172"/>
      <c r="W321" s="17"/>
      <c r="X321" s="17"/>
      <c r="Y321" s="17"/>
      <c r="Z321" s="17"/>
    </row>
    <row r="322">
      <c r="A322" s="17"/>
      <c r="B322" s="379"/>
      <c r="C322" s="513"/>
      <c r="D322" s="513"/>
      <c r="E322" s="513"/>
      <c r="F322" s="513"/>
      <c r="G322" s="514"/>
      <c r="H322" s="1166"/>
      <c r="I322" s="1167"/>
      <c r="J322" s="1168"/>
      <c r="K322" s="513"/>
      <c r="L322" s="1169"/>
      <c r="M322" s="513"/>
      <c r="N322" s="1170"/>
      <c r="O322" s="1166"/>
      <c r="P322" s="1171"/>
      <c r="Q322" s="348"/>
      <c r="R322" s="1128"/>
      <c r="S322" s="348"/>
      <c r="T322" s="1129"/>
      <c r="U322" s="1129"/>
      <c r="V322" s="1172"/>
      <c r="W322" s="17"/>
      <c r="X322" s="17"/>
      <c r="Y322" s="17"/>
      <c r="Z322" s="17"/>
    </row>
    <row r="323">
      <c r="A323" s="17"/>
      <c r="B323" s="379"/>
      <c r="C323" s="513"/>
      <c r="D323" s="513"/>
      <c r="E323" s="513"/>
      <c r="F323" s="513"/>
      <c r="G323" s="514"/>
      <c r="H323" s="1166"/>
      <c r="I323" s="1167"/>
      <c r="J323" s="1168"/>
      <c r="K323" s="513"/>
      <c r="L323" s="1169"/>
      <c r="M323" s="513"/>
      <c r="N323" s="1170"/>
      <c r="O323" s="1166"/>
      <c r="P323" s="1171"/>
      <c r="Q323" s="348"/>
      <c r="R323" s="1128"/>
      <c r="S323" s="348"/>
      <c r="T323" s="1129"/>
      <c r="U323" s="1129"/>
      <c r="V323" s="1172"/>
      <c r="W323" s="17"/>
      <c r="X323" s="17"/>
      <c r="Y323" s="17"/>
      <c r="Z323" s="17"/>
    </row>
    <row r="324">
      <c r="A324" s="17"/>
      <c r="B324" s="379"/>
      <c r="C324" s="513"/>
      <c r="D324" s="513"/>
      <c r="E324" s="513"/>
      <c r="F324" s="513"/>
      <c r="G324" s="514"/>
      <c r="H324" s="1166"/>
      <c r="I324" s="1167"/>
      <c r="J324" s="1168"/>
      <c r="K324" s="513"/>
      <c r="L324" s="1169"/>
      <c r="M324" s="513"/>
      <c r="N324" s="1170"/>
      <c r="O324" s="1166"/>
      <c r="P324" s="1171"/>
      <c r="Q324" s="348"/>
      <c r="R324" s="1128"/>
      <c r="S324" s="348"/>
      <c r="T324" s="1129"/>
      <c r="U324" s="1129"/>
      <c r="V324" s="1172"/>
      <c r="W324" s="17"/>
      <c r="X324" s="17"/>
      <c r="Y324" s="17"/>
      <c r="Z324" s="17"/>
    </row>
    <row r="325">
      <c r="A325" s="17"/>
      <c r="B325" s="379"/>
      <c r="C325" s="513"/>
      <c r="D325" s="513"/>
      <c r="E325" s="513"/>
      <c r="F325" s="513"/>
      <c r="G325" s="514"/>
      <c r="H325" s="1166"/>
      <c r="I325" s="1167"/>
      <c r="J325" s="1168"/>
      <c r="K325" s="513"/>
      <c r="L325" s="1169"/>
      <c r="M325" s="513"/>
      <c r="N325" s="1170"/>
      <c r="O325" s="1166"/>
      <c r="P325" s="1171"/>
      <c r="Q325" s="348"/>
      <c r="R325" s="1128"/>
      <c r="S325" s="348"/>
      <c r="T325" s="1129"/>
      <c r="U325" s="1129"/>
      <c r="V325" s="1172"/>
      <c r="W325" s="17"/>
      <c r="X325" s="17"/>
      <c r="Y325" s="17"/>
      <c r="Z325" s="17"/>
    </row>
    <row r="326">
      <c r="A326" s="17"/>
      <c r="B326" s="379"/>
      <c r="C326" s="513"/>
      <c r="D326" s="513"/>
      <c r="E326" s="513"/>
      <c r="F326" s="513"/>
      <c r="G326" s="514"/>
      <c r="H326" s="1166"/>
      <c r="I326" s="1167"/>
      <c r="J326" s="1168"/>
      <c r="K326" s="513"/>
      <c r="L326" s="1169"/>
      <c r="M326" s="513"/>
      <c r="N326" s="1170"/>
      <c r="O326" s="1166"/>
      <c r="P326" s="1171"/>
      <c r="Q326" s="348"/>
      <c r="R326" s="1128"/>
      <c r="S326" s="348"/>
      <c r="T326" s="1129"/>
      <c r="U326" s="1129"/>
      <c r="V326" s="1172"/>
      <c r="W326" s="17"/>
      <c r="X326" s="17"/>
      <c r="Y326" s="17"/>
      <c r="Z326" s="17"/>
    </row>
    <row r="327">
      <c r="A327" s="17"/>
      <c r="B327" s="379"/>
      <c r="C327" s="513"/>
      <c r="D327" s="513"/>
      <c r="E327" s="513"/>
      <c r="F327" s="513"/>
      <c r="G327" s="514"/>
      <c r="H327" s="1166"/>
      <c r="I327" s="1167"/>
      <c r="J327" s="1168"/>
      <c r="K327" s="513"/>
      <c r="L327" s="1169"/>
      <c r="M327" s="513"/>
      <c r="N327" s="1170"/>
      <c r="O327" s="1166"/>
      <c r="P327" s="1171"/>
      <c r="Q327" s="348"/>
      <c r="R327" s="1128"/>
      <c r="S327" s="348"/>
      <c r="T327" s="1129"/>
      <c r="U327" s="1129"/>
      <c r="V327" s="1172"/>
      <c r="W327" s="17"/>
      <c r="X327" s="17"/>
      <c r="Y327" s="17"/>
      <c r="Z327" s="17"/>
    </row>
    <row r="328">
      <c r="A328" s="17"/>
      <c r="B328" s="379"/>
      <c r="C328" s="513"/>
      <c r="D328" s="513"/>
      <c r="E328" s="513"/>
      <c r="F328" s="513"/>
      <c r="G328" s="514"/>
      <c r="H328" s="1166"/>
      <c r="I328" s="1167"/>
      <c r="J328" s="1168"/>
      <c r="K328" s="513"/>
      <c r="L328" s="1169"/>
      <c r="M328" s="513"/>
      <c r="N328" s="1170"/>
      <c r="O328" s="1166"/>
      <c r="P328" s="1171"/>
      <c r="Q328" s="348"/>
      <c r="R328" s="1128"/>
      <c r="S328" s="348"/>
      <c r="T328" s="1129"/>
      <c r="U328" s="1129"/>
      <c r="V328" s="1172"/>
      <c r="W328" s="17"/>
      <c r="X328" s="17"/>
      <c r="Y328" s="17"/>
      <c r="Z328" s="17"/>
    </row>
    <row r="329">
      <c r="A329" s="17"/>
      <c r="B329" s="379"/>
      <c r="C329" s="513"/>
      <c r="D329" s="513"/>
      <c r="E329" s="513"/>
      <c r="F329" s="513"/>
      <c r="G329" s="514"/>
      <c r="H329" s="1166"/>
      <c r="I329" s="1167"/>
      <c r="J329" s="1168"/>
      <c r="K329" s="513"/>
      <c r="L329" s="1169"/>
      <c r="M329" s="513"/>
      <c r="N329" s="1170"/>
      <c r="O329" s="1166"/>
      <c r="P329" s="1171"/>
      <c r="Q329" s="348"/>
      <c r="R329" s="1128"/>
      <c r="S329" s="348"/>
      <c r="T329" s="1129"/>
      <c r="U329" s="1129"/>
      <c r="V329" s="1172"/>
      <c r="W329" s="17"/>
      <c r="X329" s="17"/>
      <c r="Y329" s="17"/>
      <c r="Z329" s="17"/>
    </row>
    <row r="330">
      <c r="A330" s="17"/>
      <c r="B330" s="379"/>
      <c r="C330" s="513"/>
      <c r="D330" s="513"/>
      <c r="E330" s="513"/>
      <c r="F330" s="513"/>
      <c r="G330" s="514"/>
      <c r="H330" s="1166"/>
      <c r="I330" s="1167"/>
      <c r="J330" s="1168"/>
      <c r="K330" s="513"/>
      <c r="L330" s="1169"/>
      <c r="M330" s="513"/>
      <c r="N330" s="1170"/>
      <c r="O330" s="1166"/>
      <c r="P330" s="1171"/>
      <c r="Q330" s="348"/>
      <c r="R330" s="1128"/>
      <c r="S330" s="348"/>
      <c r="T330" s="1129"/>
      <c r="U330" s="1129"/>
      <c r="V330" s="1172"/>
      <c r="W330" s="17"/>
      <c r="X330" s="17"/>
      <c r="Y330" s="17"/>
      <c r="Z330" s="17"/>
    </row>
    <row r="331">
      <c r="A331" s="17"/>
      <c r="B331" s="379"/>
      <c r="C331" s="513"/>
      <c r="D331" s="513"/>
      <c r="E331" s="513"/>
      <c r="F331" s="513"/>
      <c r="G331" s="514"/>
      <c r="H331" s="1166"/>
      <c r="I331" s="1167"/>
      <c r="J331" s="1168"/>
      <c r="K331" s="513"/>
      <c r="L331" s="1169"/>
      <c r="M331" s="513"/>
      <c r="N331" s="1170"/>
      <c r="O331" s="1166"/>
      <c r="P331" s="1171"/>
      <c r="Q331" s="348"/>
      <c r="R331" s="1128"/>
      <c r="S331" s="348"/>
      <c r="T331" s="1129"/>
      <c r="U331" s="1129"/>
      <c r="V331" s="1172"/>
      <c r="W331" s="17"/>
      <c r="X331" s="17"/>
      <c r="Y331" s="17"/>
      <c r="Z331" s="17"/>
    </row>
    <row r="332">
      <c r="A332" s="17"/>
      <c r="B332" s="379"/>
      <c r="C332" s="513"/>
      <c r="D332" s="513"/>
      <c r="E332" s="513"/>
      <c r="F332" s="513"/>
      <c r="G332" s="514"/>
      <c r="H332" s="1166"/>
      <c r="I332" s="1167"/>
      <c r="J332" s="1168"/>
      <c r="K332" s="513"/>
      <c r="L332" s="1169"/>
      <c r="M332" s="513"/>
      <c r="N332" s="1170"/>
      <c r="O332" s="1166"/>
      <c r="P332" s="1171"/>
      <c r="Q332" s="348"/>
      <c r="R332" s="1128"/>
      <c r="S332" s="348"/>
      <c r="T332" s="1129"/>
      <c r="U332" s="1129"/>
      <c r="V332" s="1172"/>
      <c r="W332" s="17"/>
      <c r="X332" s="17"/>
      <c r="Y332" s="17"/>
      <c r="Z332" s="17"/>
    </row>
    <row r="333">
      <c r="A333" s="17"/>
      <c r="B333" s="379"/>
      <c r="C333" s="513"/>
      <c r="D333" s="513"/>
      <c r="E333" s="513"/>
      <c r="F333" s="513"/>
      <c r="G333" s="514"/>
      <c r="H333" s="1166"/>
      <c r="I333" s="1167"/>
      <c r="J333" s="1168"/>
      <c r="K333" s="513"/>
      <c r="L333" s="1169"/>
      <c r="M333" s="513"/>
      <c r="N333" s="1170"/>
      <c r="O333" s="1166"/>
      <c r="P333" s="1171"/>
      <c r="Q333" s="348"/>
      <c r="R333" s="1128"/>
      <c r="S333" s="348"/>
      <c r="T333" s="1129"/>
      <c r="U333" s="1129"/>
      <c r="V333" s="1172"/>
      <c r="W333" s="17"/>
      <c r="X333" s="17"/>
      <c r="Y333" s="17"/>
      <c r="Z333" s="17"/>
    </row>
    <row r="334">
      <c r="A334" s="17"/>
      <c r="B334" s="379"/>
      <c r="C334" s="513"/>
      <c r="D334" s="513"/>
      <c r="E334" s="513"/>
      <c r="F334" s="513"/>
      <c r="G334" s="514"/>
      <c r="H334" s="1166"/>
      <c r="I334" s="1167"/>
      <c r="J334" s="1168"/>
      <c r="K334" s="513"/>
      <c r="L334" s="1169"/>
      <c r="M334" s="513"/>
      <c r="N334" s="1170"/>
      <c r="O334" s="1166"/>
      <c r="P334" s="1171"/>
      <c r="Q334" s="348"/>
      <c r="R334" s="1128"/>
      <c r="S334" s="348"/>
      <c r="T334" s="1129"/>
      <c r="U334" s="1129"/>
      <c r="V334" s="1172"/>
      <c r="W334" s="17"/>
      <c r="X334" s="17"/>
      <c r="Y334" s="17"/>
      <c r="Z334" s="17"/>
    </row>
    <row r="335">
      <c r="A335" s="17"/>
      <c r="B335" s="379"/>
      <c r="C335" s="513"/>
      <c r="D335" s="513"/>
      <c r="E335" s="513"/>
      <c r="F335" s="513"/>
      <c r="G335" s="514"/>
      <c r="H335" s="1166"/>
      <c r="I335" s="1167"/>
      <c r="J335" s="1168"/>
      <c r="K335" s="513"/>
      <c r="L335" s="1169"/>
      <c r="M335" s="513"/>
      <c r="N335" s="1170"/>
      <c r="O335" s="1166"/>
      <c r="P335" s="1171"/>
      <c r="Q335" s="348"/>
      <c r="R335" s="1128"/>
      <c r="S335" s="348"/>
      <c r="T335" s="1129"/>
      <c r="U335" s="1129"/>
      <c r="V335" s="1172"/>
      <c r="W335" s="17"/>
      <c r="X335" s="17"/>
      <c r="Y335" s="17"/>
      <c r="Z335" s="17"/>
    </row>
    <row r="336">
      <c r="A336" s="17"/>
      <c r="B336" s="379"/>
      <c r="C336" s="513"/>
      <c r="D336" s="513"/>
      <c r="E336" s="513"/>
      <c r="F336" s="513"/>
      <c r="G336" s="514"/>
      <c r="H336" s="1166"/>
      <c r="I336" s="1167"/>
      <c r="J336" s="1168"/>
      <c r="K336" s="513"/>
      <c r="L336" s="1169"/>
      <c r="M336" s="513"/>
      <c r="N336" s="1170"/>
      <c r="O336" s="1166"/>
      <c r="P336" s="1171"/>
      <c r="Q336" s="348"/>
      <c r="R336" s="1128"/>
      <c r="S336" s="348"/>
      <c r="T336" s="1129"/>
      <c r="U336" s="1129"/>
      <c r="V336" s="1172"/>
      <c r="W336" s="17"/>
      <c r="X336" s="17"/>
      <c r="Y336" s="17"/>
      <c r="Z336" s="17"/>
    </row>
    <row r="337">
      <c r="A337" s="17"/>
      <c r="B337" s="379"/>
      <c r="C337" s="513"/>
      <c r="D337" s="513"/>
      <c r="E337" s="513"/>
      <c r="F337" s="513"/>
      <c r="G337" s="514"/>
      <c r="H337" s="1166"/>
      <c r="I337" s="1167"/>
      <c r="J337" s="1168"/>
      <c r="K337" s="513"/>
      <c r="L337" s="1169"/>
      <c r="M337" s="513"/>
      <c r="N337" s="1170"/>
      <c r="O337" s="1166"/>
      <c r="P337" s="1171"/>
      <c r="Q337" s="348"/>
      <c r="R337" s="1128"/>
      <c r="S337" s="348"/>
      <c r="T337" s="1129"/>
      <c r="U337" s="1129"/>
      <c r="V337" s="1172"/>
      <c r="W337" s="17"/>
      <c r="X337" s="17"/>
      <c r="Y337" s="17"/>
      <c r="Z337" s="17"/>
    </row>
    <row r="338">
      <c r="A338" s="17"/>
      <c r="B338" s="379"/>
      <c r="C338" s="513"/>
      <c r="D338" s="513"/>
      <c r="E338" s="513"/>
      <c r="F338" s="513"/>
      <c r="G338" s="514"/>
      <c r="H338" s="1166"/>
      <c r="I338" s="1167"/>
      <c r="J338" s="1168"/>
      <c r="K338" s="513"/>
      <c r="L338" s="1169"/>
      <c r="M338" s="513"/>
      <c r="N338" s="1170"/>
      <c r="O338" s="1166"/>
      <c r="P338" s="1171"/>
      <c r="Q338" s="348"/>
      <c r="R338" s="1128"/>
      <c r="S338" s="348"/>
      <c r="T338" s="1129"/>
      <c r="U338" s="1129"/>
      <c r="V338" s="1214" t="s">
        <v>1514</v>
      </c>
      <c r="W338" s="17"/>
      <c r="X338" s="17"/>
      <c r="Y338" s="17"/>
      <c r="Z338" s="17"/>
    </row>
    <row r="339">
      <c r="A339" s="17"/>
      <c r="B339" s="379"/>
      <c r="C339" s="513"/>
      <c r="D339" s="513"/>
      <c r="E339" s="513"/>
      <c r="F339" s="513"/>
      <c r="G339" s="514"/>
      <c r="H339" s="1166"/>
      <c r="I339" s="1167"/>
      <c r="J339" s="1168"/>
      <c r="K339" s="513"/>
      <c r="L339" s="1169"/>
      <c r="M339" s="513"/>
      <c r="N339" s="1170"/>
      <c r="O339" s="1166"/>
      <c r="P339" s="1171"/>
      <c r="Q339" s="348"/>
      <c r="R339" s="1128"/>
      <c r="S339" s="348"/>
      <c r="T339" s="1129"/>
      <c r="U339" s="1129"/>
      <c r="V339" s="1172"/>
      <c r="W339" s="17"/>
      <c r="X339" s="17"/>
      <c r="Y339" s="17"/>
      <c r="Z339" s="17"/>
    </row>
    <row r="340">
      <c r="A340" s="17"/>
      <c r="B340" s="379"/>
      <c r="C340" s="513"/>
      <c r="D340" s="513"/>
      <c r="E340" s="513"/>
      <c r="F340" s="513"/>
      <c r="G340" s="514"/>
      <c r="H340" s="1166"/>
      <c r="I340" s="1167"/>
      <c r="J340" s="1168"/>
      <c r="K340" s="513"/>
      <c r="L340" s="1169"/>
      <c r="M340" s="513"/>
      <c r="N340" s="1170"/>
      <c r="O340" s="1166"/>
      <c r="P340" s="1171"/>
      <c r="Q340" s="348"/>
      <c r="R340" s="1128"/>
      <c r="S340" s="348"/>
      <c r="T340" s="1129"/>
      <c r="U340" s="1129"/>
      <c r="V340" s="1172"/>
      <c r="W340" s="17"/>
      <c r="X340" s="17"/>
      <c r="Y340" s="17"/>
      <c r="Z340" s="17"/>
    </row>
    <row r="341">
      <c r="A341" s="17"/>
      <c r="B341" s="379"/>
      <c r="C341" s="513"/>
      <c r="D341" s="513"/>
      <c r="E341" s="513"/>
      <c r="F341" s="513"/>
      <c r="G341" s="514"/>
      <c r="H341" s="1166"/>
      <c r="I341" s="1167"/>
      <c r="J341" s="1168"/>
      <c r="K341" s="513"/>
      <c r="L341" s="1169"/>
      <c r="M341" s="513"/>
      <c r="N341" s="1170"/>
      <c r="O341" s="1166"/>
      <c r="P341" s="1171"/>
      <c r="Q341" s="348"/>
      <c r="R341" s="1128"/>
      <c r="S341" s="348"/>
      <c r="T341" s="1129"/>
      <c r="U341" s="1129"/>
      <c r="V341" s="1172"/>
      <c r="W341" s="17"/>
      <c r="X341" s="17"/>
      <c r="Y341" s="17"/>
      <c r="Z341" s="17"/>
    </row>
    <row r="342">
      <c r="A342" s="17"/>
      <c r="B342" s="379"/>
      <c r="C342" s="513"/>
      <c r="D342" s="513"/>
      <c r="E342" s="513"/>
      <c r="F342" s="513"/>
      <c r="G342" s="514"/>
      <c r="H342" s="1166"/>
      <c r="I342" s="1167"/>
      <c r="J342" s="1168"/>
      <c r="K342" s="513"/>
      <c r="L342" s="1169"/>
      <c r="M342" s="513"/>
      <c r="N342" s="1170"/>
      <c r="O342" s="1166"/>
      <c r="P342" s="1171"/>
      <c r="Q342" s="348"/>
      <c r="R342" s="1128"/>
      <c r="S342" s="348"/>
      <c r="T342" s="1129"/>
      <c r="U342" s="1129"/>
      <c r="V342" s="1172"/>
      <c r="W342" s="17"/>
      <c r="X342" s="17"/>
      <c r="Y342" s="17"/>
      <c r="Z342" s="17"/>
    </row>
    <row r="343">
      <c r="A343" s="17"/>
      <c r="B343" s="379"/>
      <c r="C343" s="513"/>
      <c r="D343" s="513"/>
      <c r="E343" s="513"/>
      <c r="F343" s="513"/>
      <c r="G343" s="514"/>
      <c r="H343" s="1166"/>
      <c r="I343" s="1167"/>
      <c r="J343" s="1168"/>
      <c r="K343" s="513"/>
      <c r="L343" s="1169"/>
      <c r="M343" s="513"/>
      <c r="N343" s="1170"/>
      <c r="O343" s="1166"/>
      <c r="P343" s="1171"/>
      <c r="Q343" s="348"/>
      <c r="R343" s="1128"/>
      <c r="S343" s="348"/>
      <c r="T343" s="1129"/>
      <c r="U343" s="1129"/>
      <c r="V343" s="1172"/>
      <c r="W343" s="17"/>
      <c r="X343" s="17"/>
      <c r="Y343" s="17"/>
      <c r="Z343" s="17"/>
    </row>
    <row r="344">
      <c r="A344" s="17"/>
      <c r="B344" s="379"/>
      <c r="C344" s="513"/>
      <c r="D344" s="513"/>
      <c r="E344" s="513"/>
      <c r="F344" s="513"/>
      <c r="G344" s="514"/>
      <c r="H344" s="1166"/>
      <c r="I344" s="1167"/>
      <c r="J344" s="1168"/>
      <c r="K344" s="513"/>
      <c r="L344" s="1169"/>
      <c r="M344" s="513"/>
      <c r="N344" s="1170"/>
      <c r="O344" s="1166"/>
      <c r="P344" s="1171"/>
      <c r="Q344" s="348"/>
      <c r="R344" s="1128"/>
      <c r="S344" s="348"/>
      <c r="T344" s="1129"/>
      <c r="U344" s="1129"/>
      <c r="V344" s="1172"/>
      <c r="W344" s="17"/>
      <c r="X344" s="17"/>
      <c r="Y344" s="17"/>
      <c r="Z344" s="17"/>
    </row>
    <row r="345">
      <c r="A345" s="17"/>
      <c r="B345" s="379"/>
      <c r="C345" s="513"/>
      <c r="D345" s="513"/>
      <c r="E345" s="513"/>
      <c r="F345" s="513"/>
      <c r="G345" s="514"/>
      <c r="H345" s="1166"/>
      <c r="I345" s="1167"/>
      <c r="J345" s="1168"/>
      <c r="K345" s="513"/>
      <c r="L345" s="1169"/>
      <c r="M345" s="513"/>
      <c r="N345" s="1170"/>
      <c r="O345" s="1166"/>
      <c r="P345" s="1171"/>
      <c r="Q345" s="348"/>
      <c r="R345" s="1128"/>
      <c r="S345" s="348"/>
      <c r="T345" s="1129"/>
      <c r="U345" s="1129"/>
      <c r="V345" s="1172"/>
      <c r="W345" s="17"/>
      <c r="X345" s="17"/>
      <c r="Y345" s="17"/>
      <c r="Z345" s="17"/>
    </row>
    <row r="346">
      <c r="A346" s="17"/>
      <c r="B346" s="379"/>
      <c r="C346" s="513"/>
      <c r="D346" s="513"/>
      <c r="E346" s="513"/>
      <c r="F346" s="513"/>
      <c r="G346" s="514"/>
      <c r="H346" s="1166"/>
      <c r="I346" s="1167"/>
      <c r="J346" s="1168"/>
      <c r="K346" s="513"/>
      <c r="L346" s="1169"/>
      <c r="M346" s="513"/>
      <c r="N346" s="1170"/>
      <c r="O346" s="1166"/>
      <c r="P346" s="1171"/>
      <c r="Q346" s="348"/>
      <c r="R346" s="1128"/>
      <c r="S346" s="348"/>
      <c r="T346" s="1129"/>
      <c r="U346" s="1129"/>
      <c r="V346" s="1172"/>
      <c r="W346" s="17"/>
      <c r="X346" s="17"/>
      <c r="Y346" s="17"/>
      <c r="Z346" s="17"/>
    </row>
    <row r="347">
      <c r="A347" s="17"/>
      <c r="B347" s="379"/>
      <c r="C347" s="513"/>
      <c r="D347" s="513"/>
      <c r="E347" s="513"/>
      <c r="F347" s="513"/>
      <c r="G347" s="514"/>
      <c r="H347" s="1166"/>
      <c r="I347" s="1167"/>
      <c r="J347" s="1168"/>
      <c r="K347" s="513"/>
      <c r="L347" s="1169"/>
      <c r="M347" s="513"/>
      <c r="N347" s="1170"/>
      <c r="O347" s="1166"/>
      <c r="P347" s="1171"/>
      <c r="Q347" s="348"/>
      <c r="R347" s="1128"/>
      <c r="S347" s="348"/>
      <c r="T347" s="1129"/>
      <c r="U347" s="1129"/>
      <c r="V347" s="1172"/>
      <c r="W347" s="17"/>
      <c r="X347" s="17"/>
      <c r="Y347" s="17"/>
      <c r="Z347" s="17"/>
    </row>
    <row r="348">
      <c r="A348" s="17"/>
      <c r="B348" s="379"/>
      <c r="C348" s="513"/>
      <c r="D348" s="513"/>
      <c r="E348" s="513"/>
      <c r="F348" s="513"/>
      <c r="G348" s="514"/>
      <c r="H348" s="1166"/>
      <c r="I348" s="1167"/>
      <c r="J348" s="1168"/>
      <c r="K348" s="513"/>
      <c r="L348" s="1169"/>
      <c r="M348" s="513"/>
      <c r="N348" s="1170"/>
      <c r="O348" s="1166"/>
      <c r="P348" s="1171"/>
      <c r="Q348" s="348"/>
      <c r="R348" s="1128"/>
      <c r="S348" s="348"/>
      <c r="T348" s="1129"/>
      <c r="U348" s="1129"/>
      <c r="V348" s="1172"/>
      <c r="W348" s="17"/>
      <c r="X348" s="17"/>
      <c r="Y348" s="17"/>
      <c r="Z348" s="17"/>
    </row>
    <row r="349">
      <c r="A349" s="17"/>
      <c r="B349" s="379"/>
      <c r="C349" s="513"/>
      <c r="D349" s="513"/>
      <c r="E349" s="513"/>
      <c r="F349" s="513"/>
      <c r="G349" s="514"/>
      <c r="H349" s="1166"/>
      <c r="I349" s="1167"/>
      <c r="J349" s="1168"/>
      <c r="K349" s="513"/>
      <c r="L349" s="1169"/>
      <c r="M349" s="513"/>
      <c r="N349" s="1170"/>
      <c r="O349" s="1166"/>
      <c r="P349" s="1171"/>
      <c r="Q349" s="348"/>
      <c r="R349" s="1128"/>
      <c r="S349" s="348"/>
      <c r="T349" s="1129"/>
      <c r="U349" s="1129"/>
      <c r="V349" s="1172"/>
      <c r="W349" s="17"/>
      <c r="X349" s="17"/>
      <c r="Y349" s="17"/>
      <c r="Z349" s="17"/>
    </row>
    <row r="350">
      <c r="A350" s="17"/>
      <c r="B350" s="379"/>
      <c r="C350" s="513"/>
      <c r="D350" s="513"/>
      <c r="E350" s="513"/>
      <c r="F350" s="513"/>
      <c r="G350" s="514"/>
      <c r="H350" s="1166"/>
      <c r="I350" s="1167"/>
      <c r="J350" s="1168"/>
      <c r="K350" s="513"/>
      <c r="L350" s="1169"/>
      <c r="M350" s="513"/>
      <c r="N350" s="1170"/>
      <c r="O350" s="1166"/>
      <c r="P350" s="1171"/>
      <c r="Q350" s="348"/>
      <c r="R350" s="1128"/>
      <c r="S350" s="348"/>
      <c r="T350" s="1129"/>
      <c r="U350" s="1129"/>
      <c r="V350" s="1172"/>
      <c r="W350" s="17"/>
      <c r="X350" s="17"/>
      <c r="Y350" s="17"/>
      <c r="Z350" s="17"/>
    </row>
    <row r="351">
      <c r="A351" s="17"/>
      <c r="B351" s="379"/>
      <c r="C351" s="513"/>
      <c r="D351" s="513"/>
      <c r="E351" s="513"/>
      <c r="F351" s="513"/>
      <c r="G351" s="514"/>
      <c r="H351" s="1166"/>
      <c r="I351" s="1167"/>
      <c r="J351" s="1168"/>
      <c r="K351" s="513"/>
      <c r="L351" s="1169"/>
      <c r="M351" s="513"/>
      <c r="N351" s="1170"/>
      <c r="O351" s="1166"/>
      <c r="P351" s="1171"/>
      <c r="Q351" s="348"/>
      <c r="R351" s="1128"/>
      <c r="S351" s="348"/>
      <c r="T351" s="1129"/>
      <c r="U351" s="1129"/>
      <c r="V351" s="1172"/>
      <c r="W351" s="17"/>
      <c r="X351" s="17"/>
      <c r="Y351" s="17"/>
      <c r="Z351" s="17"/>
    </row>
    <row r="352">
      <c r="A352" s="17"/>
      <c r="B352" s="379"/>
      <c r="C352" s="513"/>
      <c r="D352" s="513"/>
      <c r="E352" s="513"/>
      <c r="F352" s="513"/>
      <c r="G352" s="514"/>
      <c r="H352" s="1166"/>
      <c r="I352" s="1167"/>
      <c r="J352" s="1168"/>
      <c r="K352" s="513"/>
      <c r="L352" s="1169"/>
      <c r="M352" s="513"/>
      <c r="N352" s="1170"/>
      <c r="O352" s="1166"/>
      <c r="P352" s="1171"/>
      <c r="Q352" s="348"/>
      <c r="R352" s="1128"/>
      <c r="S352" s="348"/>
      <c r="T352" s="1129"/>
      <c r="U352" s="1129"/>
      <c r="V352" s="1172"/>
      <c r="W352" s="17"/>
      <c r="X352" s="17"/>
      <c r="Y352" s="17"/>
      <c r="Z352" s="17"/>
    </row>
    <row r="353">
      <c r="A353" s="17"/>
      <c r="B353" s="379"/>
      <c r="C353" s="513"/>
      <c r="D353" s="513"/>
      <c r="E353" s="513"/>
      <c r="F353" s="513"/>
      <c r="G353" s="514"/>
      <c r="H353" s="1166"/>
      <c r="I353" s="1167"/>
      <c r="J353" s="1168"/>
      <c r="K353" s="513"/>
      <c r="L353" s="1169"/>
      <c r="M353" s="513"/>
      <c r="N353" s="1170"/>
      <c r="O353" s="1166"/>
      <c r="P353" s="1171"/>
      <c r="Q353" s="348"/>
      <c r="R353" s="1128"/>
      <c r="S353" s="348"/>
      <c r="T353" s="1129"/>
      <c r="U353" s="1129"/>
      <c r="V353" s="1172"/>
      <c r="W353" s="17"/>
      <c r="X353" s="17"/>
      <c r="Y353" s="17"/>
      <c r="Z353" s="17"/>
    </row>
    <row r="354">
      <c r="A354" s="17"/>
      <c r="B354" s="379"/>
      <c r="C354" s="513"/>
      <c r="D354" s="513"/>
      <c r="E354" s="513"/>
      <c r="F354" s="513"/>
      <c r="G354" s="514"/>
      <c r="H354" s="1166"/>
      <c r="I354" s="1167"/>
      <c r="J354" s="1168"/>
      <c r="K354" s="513"/>
      <c r="L354" s="1169"/>
      <c r="M354" s="513"/>
      <c r="N354" s="1170"/>
      <c r="O354" s="1166"/>
      <c r="P354" s="1171"/>
      <c r="Q354" s="348"/>
      <c r="R354" s="1128"/>
      <c r="S354" s="348"/>
      <c r="T354" s="1129"/>
      <c r="U354" s="1129"/>
      <c r="V354" s="1172"/>
      <c r="W354" s="17"/>
      <c r="X354" s="17"/>
      <c r="Y354" s="17"/>
      <c r="Z354" s="17"/>
    </row>
    <row r="355">
      <c r="A355" s="17"/>
      <c r="B355" s="379"/>
      <c r="C355" s="513"/>
      <c r="D355" s="513"/>
      <c r="E355" s="513"/>
      <c r="F355" s="513"/>
      <c r="G355" s="514"/>
      <c r="H355" s="1166"/>
      <c r="I355" s="1167"/>
      <c r="J355" s="1168"/>
      <c r="K355" s="513"/>
      <c r="L355" s="1169"/>
      <c r="M355" s="513"/>
      <c r="N355" s="1170"/>
      <c r="O355" s="1166"/>
      <c r="P355" s="1171"/>
      <c r="Q355" s="348"/>
      <c r="R355" s="1128"/>
      <c r="S355" s="348"/>
      <c r="T355" s="1129"/>
      <c r="U355" s="1129"/>
      <c r="V355" s="1172"/>
      <c r="W355" s="17"/>
      <c r="X355" s="17"/>
      <c r="Y355" s="17"/>
      <c r="Z355" s="17"/>
    </row>
    <row r="356">
      <c r="A356" s="17"/>
      <c r="B356" s="379"/>
      <c r="C356" s="513"/>
      <c r="D356" s="513"/>
      <c r="E356" s="513"/>
      <c r="F356" s="513"/>
      <c r="G356" s="514"/>
      <c r="H356" s="1166"/>
      <c r="I356" s="1167"/>
      <c r="J356" s="1168"/>
      <c r="K356" s="513"/>
      <c r="L356" s="1169"/>
      <c r="M356" s="513"/>
      <c r="N356" s="1170"/>
      <c r="O356" s="1166"/>
      <c r="P356" s="1171"/>
      <c r="Q356" s="348"/>
      <c r="R356" s="1128"/>
      <c r="S356" s="348"/>
      <c r="T356" s="1129"/>
      <c r="U356" s="1129"/>
      <c r="V356" s="1172"/>
      <c r="W356" s="17"/>
      <c r="X356" s="17"/>
      <c r="Y356" s="17"/>
      <c r="Z356" s="17"/>
    </row>
    <row r="357">
      <c r="A357" s="17"/>
      <c r="B357" s="379"/>
      <c r="C357" s="513"/>
      <c r="D357" s="513"/>
      <c r="E357" s="513"/>
      <c r="F357" s="513"/>
      <c r="G357" s="514"/>
      <c r="H357" s="1166"/>
      <c r="I357" s="1167"/>
      <c r="J357" s="1168"/>
      <c r="K357" s="513"/>
      <c r="L357" s="1169"/>
      <c r="M357" s="513"/>
      <c r="N357" s="1170"/>
      <c r="O357" s="1166"/>
      <c r="P357" s="1171"/>
      <c r="Q357" s="348"/>
      <c r="R357" s="1128"/>
      <c r="S357" s="348"/>
      <c r="T357" s="1129"/>
      <c r="U357" s="1129"/>
      <c r="V357" s="1172"/>
      <c r="W357" s="17"/>
      <c r="X357" s="17"/>
      <c r="Y357" s="17"/>
      <c r="Z357" s="17"/>
    </row>
    <row r="358">
      <c r="A358" s="17"/>
      <c r="B358" s="379"/>
      <c r="C358" s="513"/>
      <c r="D358" s="513"/>
      <c r="E358" s="513"/>
      <c r="F358" s="513"/>
      <c r="G358" s="514"/>
      <c r="H358" s="1166"/>
      <c r="I358" s="1167"/>
      <c r="J358" s="1168"/>
      <c r="K358" s="513"/>
      <c r="L358" s="1169"/>
      <c r="M358" s="513"/>
      <c r="N358" s="1170"/>
      <c r="O358" s="1166"/>
      <c r="P358" s="1171"/>
      <c r="Q358" s="348"/>
      <c r="R358" s="1128"/>
      <c r="S358" s="348"/>
      <c r="T358" s="1129"/>
      <c r="U358" s="1129"/>
      <c r="V358" s="1172"/>
      <c r="W358" s="17"/>
      <c r="X358" s="17"/>
      <c r="Y358" s="17"/>
      <c r="Z358" s="17"/>
    </row>
    <row r="359">
      <c r="A359" s="17"/>
      <c r="B359" s="379"/>
      <c r="C359" s="513"/>
      <c r="D359" s="513"/>
      <c r="E359" s="513"/>
      <c r="F359" s="513"/>
      <c r="G359" s="514"/>
      <c r="H359" s="1166"/>
      <c r="I359" s="1167"/>
      <c r="J359" s="1168"/>
      <c r="K359" s="513"/>
      <c r="L359" s="1169"/>
      <c r="M359" s="513"/>
      <c r="N359" s="1170"/>
      <c r="O359" s="1166"/>
      <c r="P359" s="1171"/>
      <c r="Q359" s="348"/>
      <c r="R359" s="1128"/>
      <c r="S359" s="348"/>
      <c r="T359" s="1129"/>
      <c r="U359" s="1129"/>
      <c r="V359" s="1172"/>
      <c r="W359" s="17"/>
      <c r="X359" s="17"/>
      <c r="Y359" s="17"/>
      <c r="Z359" s="17"/>
    </row>
    <row r="360">
      <c r="A360" s="17"/>
      <c r="B360" s="379"/>
      <c r="C360" s="513"/>
      <c r="D360" s="513"/>
      <c r="E360" s="513"/>
      <c r="F360" s="513"/>
      <c r="G360" s="514"/>
      <c r="H360" s="1166"/>
      <c r="I360" s="1167"/>
      <c r="J360" s="1168"/>
      <c r="K360" s="513"/>
      <c r="L360" s="1169"/>
      <c r="M360" s="513"/>
      <c r="N360" s="1170"/>
      <c r="O360" s="1166"/>
      <c r="P360" s="1171"/>
      <c r="Q360" s="348"/>
      <c r="R360" s="1128"/>
      <c r="S360" s="348"/>
      <c r="T360" s="1129"/>
      <c r="U360" s="1129"/>
      <c r="V360" s="1172"/>
      <c r="W360" s="17"/>
      <c r="X360" s="17"/>
      <c r="Y360" s="17"/>
      <c r="Z360" s="17"/>
    </row>
    <row r="361">
      <c r="A361" s="17"/>
      <c r="B361" s="379"/>
      <c r="C361" s="513"/>
      <c r="D361" s="513"/>
      <c r="E361" s="513"/>
      <c r="F361" s="513"/>
      <c r="G361" s="514"/>
      <c r="H361" s="1166"/>
      <c r="I361" s="1167"/>
      <c r="J361" s="1168"/>
      <c r="K361" s="513"/>
      <c r="L361" s="1169"/>
      <c r="M361" s="513"/>
      <c r="N361" s="1170"/>
      <c r="O361" s="1166"/>
      <c r="P361" s="1171"/>
      <c r="Q361" s="348"/>
      <c r="R361" s="1128"/>
      <c r="S361" s="348"/>
      <c r="T361" s="1129"/>
      <c r="U361" s="1129"/>
      <c r="V361" s="1172"/>
      <c r="W361" s="17"/>
      <c r="X361" s="17"/>
      <c r="Y361" s="17"/>
      <c r="Z361" s="17"/>
    </row>
    <row r="362">
      <c r="A362" s="17"/>
      <c r="B362" s="379"/>
      <c r="C362" s="513"/>
      <c r="D362" s="513"/>
      <c r="E362" s="513"/>
      <c r="F362" s="513"/>
      <c r="G362" s="514"/>
      <c r="H362" s="1166"/>
      <c r="I362" s="1167"/>
      <c r="J362" s="1168"/>
      <c r="K362" s="513"/>
      <c r="L362" s="1169"/>
      <c r="M362" s="513"/>
      <c r="N362" s="1170"/>
      <c r="O362" s="1166"/>
      <c r="P362" s="1171"/>
      <c r="Q362" s="348"/>
      <c r="R362" s="1128"/>
      <c r="S362" s="348"/>
      <c r="T362" s="1129"/>
      <c r="U362" s="1129"/>
      <c r="V362" s="1172"/>
      <c r="W362" s="17"/>
      <c r="X362" s="17"/>
      <c r="Y362" s="17"/>
      <c r="Z362" s="17"/>
    </row>
    <row r="363">
      <c r="A363" s="17"/>
      <c r="B363" s="379"/>
      <c r="C363" s="513"/>
      <c r="D363" s="513"/>
      <c r="E363" s="513"/>
      <c r="F363" s="513"/>
      <c r="G363" s="514"/>
      <c r="H363" s="1166"/>
      <c r="I363" s="1167"/>
      <c r="J363" s="1168"/>
      <c r="K363" s="513"/>
      <c r="L363" s="1169"/>
      <c r="M363" s="513"/>
      <c r="N363" s="1170"/>
      <c r="O363" s="1166"/>
      <c r="P363" s="1171"/>
      <c r="Q363" s="348"/>
      <c r="R363" s="1128"/>
      <c r="S363" s="348"/>
      <c r="T363" s="1129"/>
      <c r="U363" s="1129"/>
      <c r="V363" s="1172"/>
      <c r="W363" s="17"/>
      <c r="X363" s="17"/>
      <c r="Y363" s="17"/>
      <c r="Z363" s="17"/>
    </row>
    <row r="364">
      <c r="A364" s="17"/>
      <c r="B364" s="379"/>
      <c r="C364" s="513"/>
      <c r="D364" s="513"/>
      <c r="E364" s="513"/>
      <c r="F364" s="513"/>
      <c r="G364" s="514"/>
      <c r="H364" s="1166"/>
      <c r="I364" s="1167"/>
      <c r="J364" s="1168"/>
      <c r="K364" s="513"/>
      <c r="L364" s="1169"/>
      <c r="M364" s="513"/>
      <c r="N364" s="1170"/>
      <c r="O364" s="1166"/>
      <c r="P364" s="1171"/>
      <c r="Q364" s="348"/>
      <c r="R364" s="1128"/>
      <c r="S364" s="348"/>
      <c r="T364" s="1129"/>
      <c r="U364" s="1129"/>
      <c r="V364" s="1172"/>
      <c r="W364" s="17"/>
      <c r="X364" s="17"/>
      <c r="Y364" s="17"/>
      <c r="Z364" s="17"/>
    </row>
    <row r="365">
      <c r="A365" s="17"/>
      <c r="B365" s="379"/>
      <c r="C365" s="513"/>
      <c r="D365" s="513"/>
      <c r="E365" s="513"/>
      <c r="F365" s="513"/>
      <c r="G365" s="514"/>
      <c r="H365" s="1166"/>
      <c r="I365" s="1167"/>
      <c r="J365" s="1168"/>
      <c r="K365" s="513"/>
      <c r="L365" s="1169"/>
      <c r="M365" s="513"/>
      <c r="N365" s="1170"/>
      <c r="O365" s="1166"/>
      <c r="P365" s="1171"/>
      <c r="Q365" s="348"/>
      <c r="R365" s="1128"/>
      <c r="S365" s="348"/>
      <c r="T365" s="1129"/>
      <c r="U365" s="1129"/>
      <c r="V365" s="1172"/>
      <c r="W365" s="17"/>
      <c r="X365" s="17"/>
      <c r="Y365" s="17"/>
      <c r="Z365" s="17"/>
    </row>
    <row r="366">
      <c r="A366" s="17"/>
      <c r="B366" s="379"/>
      <c r="C366" s="513"/>
      <c r="D366" s="513"/>
      <c r="E366" s="513"/>
      <c r="F366" s="513"/>
      <c r="G366" s="514"/>
      <c r="H366" s="1166"/>
      <c r="I366" s="1167"/>
      <c r="J366" s="1168"/>
      <c r="K366" s="513"/>
      <c r="L366" s="1169"/>
      <c r="M366" s="513"/>
      <c r="N366" s="1170"/>
      <c r="O366" s="1166"/>
      <c r="P366" s="1171"/>
      <c r="Q366" s="348"/>
      <c r="R366" s="1128"/>
      <c r="S366" s="348"/>
      <c r="T366" s="1129"/>
      <c r="U366" s="1129"/>
      <c r="V366" s="1172"/>
      <c r="W366" s="17"/>
      <c r="X366" s="17"/>
      <c r="Y366" s="17"/>
      <c r="Z366" s="17"/>
    </row>
    <row r="367">
      <c r="A367" s="17"/>
      <c r="B367" s="379"/>
      <c r="C367" s="513"/>
      <c r="D367" s="513"/>
      <c r="E367" s="513"/>
      <c r="F367" s="513"/>
      <c r="G367" s="514"/>
      <c r="H367" s="1166"/>
      <c r="I367" s="1167"/>
      <c r="J367" s="1168"/>
      <c r="K367" s="513"/>
      <c r="L367" s="1169"/>
      <c r="M367" s="513"/>
      <c r="N367" s="1170"/>
      <c r="O367" s="1166"/>
      <c r="P367" s="1171"/>
      <c r="Q367" s="348"/>
      <c r="R367" s="1128"/>
      <c r="S367" s="348"/>
      <c r="T367" s="1129"/>
      <c r="U367" s="1129"/>
      <c r="V367" s="1172"/>
      <c r="W367" s="17"/>
      <c r="X367" s="17"/>
      <c r="Y367" s="17"/>
      <c r="Z367" s="17"/>
    </row>
    <row r="368">
      <c r="A368" s="17"/>
      <c r="B368" s="379"/>
      <c r="C368" s="513"/>
      <c r="D368" s="513"/>
      <c r="E368" s="513"/>
      <c r="F368" s="513"/>
      <c r="G368" s="514"/>
      <c r="H368" s="1166"/>
      <c r="I368" s="1167"/>
      <c r="J368" s="1168"/>
      <c r="K368" s="513"/>
      <c r="L368" s="1169"/>
      <c r="M368" s="513"/>
      <c r="N368" s="1170"/>
      <c r="O368" s="1166"/>
      <c r="P368" s="1171"/>
      <c r="Q368" s="348"/>
      <c r="R368" s="1128"/>
      <c r="S368" s="348"/>
      <c r="T368" s="1129"/>
      <c r="U368" s="1129"/>
      <c r="V368" s="1172"/>
      <c r="W368" s="17"/>
      <c r="X368" s="17"/>
      <c r="Y368" s="17"/>
      <c r="Z368" s="17"/>
    </row>
    <row r="369">
      <c r="A369" s="17"/>
      <c r="B369" s="379"/>
      <c r="C369" s="513"/>
      <c r="D369" s="513"/>
      <c r="E369" s="513"/>
      <c r="F369" s="513"/>
      <c r="G369" s="514"/>
      <c r="H369" s="1166"/>
      <c r="I369" s="1167"/>
      <c r="J369" s="1168"/>
      <c r="K369" s="513"/>
      <c r="L369" s="1169"/>
      <c r="M369" s="513"/>
      <c r="N369" s="1170"/>
      <c r="O369" s="1166"/>
      <c r="P369" s="1171"/>
      <c r="Q369" s="348"/>
      <c r="R369" s="1128"/>
      <c r="S369" s="348"/>
      <c r="T369" s="1129"/>
      <c r="U369" s="1129"/>
      <c r="V369" s="1172"/>
      <c r="W369" s="17"/>
      <c r="X369" s="17"/>
      <c r="Y369" s="17"/>
      <c r="Z369" s="17"/>
    </row>
    <row r="370">
      <c r="A370" s="17"/>
      <c r="B370" s="379"/>
      <c r="C370" s="513"/>
      <c r="D370" s="513"/>
      <c r="E370" s="513"/>
      <c r="F370" s="513"/>
      <c r="G370" s="514"/>
      <c r="H370" s="1166"/>
      <c r="I370" s="1167"/>
      <c r="J370" s="1168"/>
      <c r="K370" s="513"/>
      <c r="L370" s="1169"/>
      <c r="M370" s="513"/>
      <c r="N370" s="1170"/>
      <c r="O370" s="1166"/>
      <c r="P370" s="1171"/>
      <c r="Q370" s="348"/>
      <c r="R370" s="1128"/>
      <c r="S370" s="348"/>
      <c r="T370" s="1129"/>
      <c r="U370" s="1129"/>
      <c r="V370" s="1172"/>
      <c r="W370" s="17"/>
      <c r="X370" s="17"/>
      <c r="Y370" s="17"/>
      <c r="Z370" s="17"/>
    </row>
    <row r="371">
      <c r="A371" s="17"/>
      <c r="B371" s="379"/>
      <c r="C371" s="513"/>
      <c r="D371" s="513"/>
      <c r="E371" s="513"/>
      <c r="F371" s="513"/>
      <c r="G371" s="514"/>
      <c r="H371" s="1166"/>
      <c r="I371" s="1167"/>
      <c r="J371" s="1168"/>
      <c r="K371" s="513"/>
      <c r="L371" s="1169"/>
      <c r="M371" s="513"/>
      <c r="N371" s="1170"/>
      <c r="O371" s="1166"/>
      <c r="P371" s="1171"/>
      <c r="Q371" s="348"/>
      <c r="R371" s="1128"/>
      <c r="S371" s="348"/>
      <c r="T371" s="1129"/>
      <c r="U371" s="1129"/>
      <c r="V371" s="1172"/>
      <c r="W371" s="17"/>
      <c r="X371" s="17"/>
      <c r="Y371" s="17"/>
      <c r="Z371" s="17"/>
    </row>
    <row r="372">
      <c r="A372" s="17"/>
      <c r="B372" s="379"/>
      <c r="C372" s="513"/>
      <c r="D372" s="513"/>
      <c r="E372" s="513"/>
      <c r="F372" s="513"/>
      <c r="G372" s="514"/>
      <c r="H372" s="1166"/>
      <c r="I372" s="1167"/>
      <c r="J372" s="1168"/>
      <c r="K372" s="513"/>
      <c r="L372" s="1169"/>
      <c r="M372" s="513"/>
      <c r="N372" s="1170"/>
      <c r="O372" s="1166"/>
      <c r="P372" s="1171"/>
      <c r="Q372" s="348"/>
      <c r="R372" s="1128"/>
      <c r="S372" s="348"/>
      <c r="T372" s="1129"/>
      <c r="U372" s="1129"/>
      <c r="V372" s="1172"/>
      <c r="W372" s="17"/>
      <c r="X372" s="17"/>
      <c r="Y372" s="17"/>
      <c r="Z372" s="17"/>
    </row>
    <row r="373">
      <c r="A373" s="17"/>
      <c r="B373" s="379"/>
      <c r="C373" s="513"/>
      <c r="D373" s="513"/>
      <c r="E373" s="513"/>
      <c r="F373" s="513"/>
      <c r="G373" s="514"/>
      <c r="H373" s="1166"/>
      <c r="I373" s="1167"/>
      <c r="J373" s="1168"/>
      <c r="K373" s="513"/>
      <c r="L373" s="1169"/>
      <c r="M373" s="513"/>
      <c r="N373" s="1170"/>
      <c r="O373" s="1166"/>
      <c r="P373" s="1171"/>
      <c r="Q373" s="348"/>
      <c r="R373" s="1128"/>
      <c r="S373" s="348"/>
      <c r="T373" s="1129"/>
      <c r="U373" s="1129"/>
      <c r="V373" s="1216"/>
      <c r="W373" s="17"/>
      <c r="X373" s="17"/>
      <c r="Y373" s="17"/>
      <c r="Z373" s="17"/>
    </row>
    <row r="374">
      <c r="A374" s="17"/>
      <c r="B374" s="379"/>
      <c r="C374" s="513"/>
      <c r="D374" s="513"/>
      <c r="E374" s="513"/>
      <c r="F374" s="513"/>
      <c r="G374" s="514"/>
      <c r="H374" s="1166"/>
      <c r="I374" s="1167"/>
      <c r="J374" s="1168"/>
      <c r="K374" s="513"/>
      <c r="L374" s="1169"/>
      <c r="M374" s="513"/>
      <c r="N374" s="1170"/>
      <c r="O374" s="1166"/>
      <c r="P374" s="1171"/>
      <c r="Q374" s="348"/>
      <c r="R374" s="1128"/>
      <c r="S374" s="348"/>
      <c r="T374" s="1129"/>
      <c r="U374" s="1129"/>
      <c r="V374" s="1172"/>
      <c r="W374" s="17"/>
      <c r="X374" s="17"/>
      <c r="Y374" s="17"/>
      <c r="Z374" s="17"/>
    </row>
    <row r="375">
      <c r="A375" s="17"/>
      <c r="B375" s="379"/>
      <c r="C375" s="513"/>
      <c r="D375" s="513"/>
      <c r="E375" s="513"/>
      <c r="F375" s="513"/>
      <c r="G375" s="514"/>
      <c r="H375" s="1166"/>
      <c r="I375" s="1167"/>
      <c r="J375" s="1168"/>
      <c r="K375" s="513"/>
      <c r="L375" s="1169"/>
      <c r="M375" s="513"/>
      <c r="N375" s="1170"/>
      <c r="O375" s="1166"/>
      <c r="P375" s="1171"/>
      <c r="Q375" s="348"/>
      <c r="R375" s="1128"/>
      <c r="S375" s="348"/>
      <c r="T375" s="1129"/>
      <c r="U375" s="1129"/>
      <c r="V375" s="1172"/>
      <c r="W375" s="17"/>
      <c r="X375" s="17"/>
      <c r="Y375" s="17"/>
      <c r="Z375" s="17"/>
    </row>
    <row r="376">
      <c r="A376" s="17"/>
      <c r="B376" s="379"/>
      <c r="C376" s="513"/>
      <c r="D376" s="513"/>
      <c r="E376" s="513"/>
      <c r="F376" s="513"/>
      <c r="G376" s="514"/>
      <c r="H376" s="1166"/>
      <c r="I376" s="1167"/>
      <c r="J376" s="1168"/>
      <c r="K376" s="513"/>
      <c r="L376" s="1169"/>
      <c r="M376" s="513"/>
      <c r="N376" s="1170"/>
      <c r="O376" s="1166"/>
      <c r="P376" s="1171"/>
      <c r="Q376" s="348"/>
      <c r="R376" s="1128"/>
      <c r="S376" s="348"/>
      <c r="T376" s="1129"/>
      <c r="U376" s="1129"/>
      <c r="V376" s="1172"/>
      <c r="W376" s="17"/>
      <c r="X376" s="17"/>
      <c r="Y376" s="17"/>
      <c r="Z376" s="17"/>
    </row>
    <row r="377">
      <c r="A377" s="17"/>
      <c r="B377" s="379"/>
      <c r="C377" s="513"/>
      <c r="D377" s="513"/>
      <c r="E377" s="513"/>
      <c r="F377" s="513"/>
      <c r="G377" s="514"/>
      <c r="H377" s="1166"/>
      <c r="I377" s="1167"/>
      <c r="J377" s="1168"/>
      <c r="K377" s="513"/>
      <c r="L377" s="1169"/>
      <c r="M377" s="513"/>
      <c r="N377" s="1170"/>
      <c r="O377" s="1166"/>
      <c r="P377" s="1171"/>
      <c r="Q377" s="348"/>
      <c r="R377" s="1128"/>
      <c r="S377" s="348"/>
      <c r="T377" s="1129"/>
      <c r="U377" s="1129"/>
      <c r="V377" s="1172"/>
      <c r="W377" s="17"/>
      <c r="X377" s="17"/>
      <c r="Y377" s="17"/>
      <c r="Z377" s="17"/>
    </row>
    <row r="378">
      <c r="A378" s="17"/>
      <c r="B378" s="379"/>
      <c r="C378" s="513"/>
      <c r="D378" s="513"/>
      <c r="E378" s="513"/>
      <c r="F378" s="513"/>
      <c r="G378" s="514"/>
      <c r="H378" s="1166"/>
      <c r="I378" s="1167"/>
      <c r="J378" s="1168"/>
      <c r="K378" s="513"/>
      <c r="L378" s="1169"/>
      <c r="M378" s="513"/>
      <c r="N378" s="1170"/>
      <c r="O378" s="1166"/>
      <c r="P378" s="1171"/>
      <c r="Q378" s="348"/>
      <c r="R378" s="1128"/>
      <c r="S378" s="348"/>
      <c r="T378" s="1129"/>
      <c r="U378" s="1129"/>
      <c r="V378" s="1172"/>
      <c r="W378" s="17"/>
      <c r="X378" s="17"/>
      <c r="Y378" s="17"/>
      <c r="Z378" s="17"/>
    </row>
    <row r="379">
      <c r="A379" s="17"/>
      <c r="B379" s="379"/>
      <c r="C379" s="513"/>
      <c r="D379" s="513"/>
      <c r="E379" s="513"/>
      <c r="F379" s="513"/>
      <c r="G379" s="514"/>
      <c r="H379" s="1166"/>
      <c r="I379" s="1167"/>
      <c r="J379" s="1168"/>
      <c r="K379" s="513"/>
      <c r="L379" s="1169"/>
      <c r="M379" s="513"/>
      <c r="N379" s="1170"/>
      <c r="O379" s="1166"/>
      <c r="P379" s="1171"/>
      <c r="Q379" s="348"/>
      <c r="R379" s="1128"/>
      <c r="S379" s="348"/>
      <c r="T379" s="1129"/>
      <c r="U379" s="1129"/>
      <c r="V379" s="1172"/>
      <c r="W379" s="17"/>
      <c r="X379" s="17"/>
      <c r="Y379" s="17"/>
      <c r="Z379" s="17"/>
    </row>
    <row r="380">
      <c r="A380" s="17"/>
      <c r="B380" s="379"/>
      <c r="C380" s="513"/>
      <c r="D380" s="513"/>
      <c r="E380" s="513"/>
      <c r="F380" s="513"/>
      <c r="G380" s="514"/>
      <c r="H380" s="1166"/>
      <c r="I380" s="1167"/>
      <c r="J380" s="1168"/>
      <c r="K380" s="513"/>
      <c r="L380" s="1169"/>
      <c r="M380" s="513"/>
      <c r="N380" s="1170"/>
      <c r="O380" s="1166"/>
      <c r="P380" s="1171"/>
      <c r="Q380" s="348"/>
      <c r="R380" s="1128"/>
      <c r="S380" s="348"/>
      <c r="T380" s="1129"/>
      <c r="U380" s="1129"/>
      <c r="V380" s="1172"/>
      <c r="W380" s="17"/>
      <c r="X380" s="17"/>
      <c r="Y380" s="17"/>
      <c r="Z380" s="17"/>
    </row>
    <row r="381">
      <c r="A381" s="17"/>
      <c r="B381" s="379"/>
      <c r="C381" s="513"/>
      <c r="D381" s="513"/>
      <c r="E381" s="513"/>
      <c r="F381" s="513"/>
      <c r="G381" s="514"/>
      <c r="H381" s="1166"/>
      <c r="I381" s="1167"/>
      <c r="J381" s="1168"/>
      <c r="K381" s="513"/>
      <c r="L381" s="1169"/>
      <c r="M381" s="513"/>
      <c r="N381" s="1170"/>
      <c r="O381" s="1166"/>
      <c r="P381" s="1171"/>
      <c r="Q381" s="348"/>
      <c r="R381" s="1128"/>
      <c r="S381" s="348"/>
      <c r="T381" s="1129"/>
      <c r="U381" s="1129"/>
      <c r="V381" s="1172"/>
      <c r="W381" s="17"/>
      <c r="X381" s="17"/>
      <c r="Y381" s="17"/>
      <c r="Z381" s="17"/>
    </row>
    <row r="382">
      <c r="A382" s="17"/>
      <c r="B382" s="379"/>
      <c r="C382" s="513"/>
      <c r="D382" s="513"/>
      <c r="E382" s="513"/>
      <c r="F382" s="513"/>
      <c r="G382" s="514"/>
      <c r="H382" s="1166"/>
      <c r="I382" s="1167"/>
      <c r="J382" s="1168"/>
      <c r="K382" s="513"/>
      <c r="L382" s="1169"/>
      <c r="M382" s="513"/>
      <c r="N382" s="1170"/>
      <c r="O382" s="1166"/>
      <c r="P382" s="1171"/>
      <c r="Q382" s="348"/>
      <c r="R382" s="1128"/>
      <c r="S382" s="348"/>
      <c r="T382" s="1129"/>
      <c r="U382" s="1129"/>
      <c r="V382" s="1172"/>
      <c r="W382" s="17"/>
      <c r="X382" s="17"/>
      <c r="Y382" s="17"/>
      <c r="Z382" s="17"/>
    </row>
    <row r="383">
      <c r="A383" s="17"/>
      <c r="B383" s="379"/>
      <c r="C383" s="513"/>
      <c r="D383" s="513"/>
      <c r="E383" s="513"/>
      <c r="F383" s="513"/>
      <c r="G383" s="514"/>
      <c r="H383" s="1166"/>
      <c r="I383" s="1167"/>
      <c r="J383" s="1168"/>
      <c r="K383" s="513"/>
      <c r="L383" s="1169"/>
      <c r="M383" s="513"/>
      <c r="N383" s="1170"/>
      <c r="O383" s="1166"/>
      <c r="P383" s="1171"/>
      <c r="Q383" s="348"/>
      <c r="R383" s="1128"/>
      <c r="S383" s="348"/>
      <c r="T383" s="1129"/>
      <c r="U383" s="1129"/>
      <c r="V383" s="1172"/>
      <c r="W383" s="17"/>
      <c r="X383" s="17"/>
      <c r="Y383" s="17"/>
      <c r="Z383" s="17"/>
    </row>
    <row r="384">
      <c r="A384" s="17"/>
      <c r="B384" s="379"/>
      <c r="C384" s="513"/>
      <c r="D384" s="513"/>
      <c r="E384" s="513"/>
      <c r="F384" s="513"/>
      <c r="G384" s="514"/>
      <c r="H384" s="1166"/>
      <c r="I384" s="1167"/>
      <c r="J384" s="1168"/>
      <c r="K384" s="513"/>
      <c r="L384" s="1169"/>
      <c r="M384" s="513"/>
      <c r="N384" s="1170"/>
      <c r="O384" s="1166"/>
      <c r="P384" s="1171"/>
      <c r="Q384" s="348"/>
      <c r="R384" s="1128"/>
      <c r="S384" s="348"/>
      <c r="T384" s="1129"/>
      <c r="U384" s="1129"/>
      <c r="V384" s="1172"/>
      <c r="W384" s="17"/>
      <c r="X384" s="17"/>
      <c r="Y384" s="17"/>
      <c r="Z384" s="17"/>
    </row>
    <row r="385">
      <c r="A385" s="17"/>
      <c r="B385" s="379"/>
      <c r="C385" s="513"/>
      <c r="D385" s="513"/>
      <c r="E385" s="513"/>
      <c r="F385" s="513"/>
      <c r="G385" s="514"/>
      <c r="H385" s="1166"/>
      <c r="I385" s="1167"/>
      <c r="J385" s="1168"/>
      <c r="K385" s="513"/>
      <c r="L385" s="1169"/>
      <c r="M385" s="513"/>
      <c r="N385" s="1170"/>
      <c r="O385" s="1166"/>
      <c r="P385" s="1171"/>
      <c r="Q385" s="348"/>
      <c r="R385" s="1128"/>
      <c r="S385" s="348"/>
      <c r="T385" s="1129"/>
      <c r="U385" s="1129"/>
      <c r="V385" s="1172"/>
      <c r="W385" s="17"/>
      <c r="X385" s="17"/>
      <c r="Y385" s="17"/>
      <c r="Z385" s="17"/>
    </row>
    <row r="386">
      <c r="A386" s="17"/>
      <c r="B386" s="379"/>
      <c r="C386" s="513"/>
      <c r="D386" s="513"/>
      <c r="E386" s="513"/>
      <c r="F386" s="513"/>
      <c r="G386" s="514"/>
      <c r="H386" s="1166"/>
      <c r="I386" s="1167"/>
      <c r="J386" s="1168"/>
      <c r="K386" s="513"/>
      <c r="L386" s="1169"/>
      <c r="M386" s="513"/>
      <c r="N386" s="1170"/>
      <c r="O386" s="1166"/>
      <c r="P386" s="1171"/>
      <c r="Q386" s="348"/>
      <c r="R386" s="1128"/>
      <c r="S386" s="348"/>
      <c r="T386" s="1129"/>
      <c r="U386" s="1129"/>
      <c r="V386" s="1172"/>
      <c r="W386" s="17"/>
      <c r="X386" s="17"/>
      <c r="Y386" s="17"/>
      <c r="Z386" s="17"/>
    </row>
    <row r="387">
      <c r="A387" s="17"/>
      <c r="B387" s="379"/>
      <c r="C387" s="513"/>
      <c r="D387" s="513"/>
      <c r="E387" s="513"/>
      <c r="F387" s="513"/>
      <c r="G387" s="514"/>
      <c r="H387" s="1166"/>
      <c r="I387" s="1167"/>
      <c r="J387" s="1168"/>
      <c r="K387" s="513"/>
      <c r="L387" s="1169"/>
      <c r="M387" s="513"/>
      <c r="N387" s="1170"/>
      <c r="O387" s="1166"/>
      <c r="P387" s="1171"/>
      <c r="Q387" s="348"/>
      <c r="R387" s="1128"/>
      <c r="S387" s="348"/>
      <c r="T387" s="1129"/>
      <c r="U387" s="1129"/>
      <c r="V387" s="1172"/>
      <c r="W387" s="17"/>
      <c r="X387" s="17"/>
      <c r="Y387" s="17"/>
      <c r="Z387" s="17"/>
    </row>
    <row r="388">
      <c r="A388" s="17"/>
      <c r="B388" s="379"/>
      <c r="C388" s="513"/>
      <c r="D388" s="513"/>
      <c r="E388" s="513"/>
      <c r="F388" s="513"/>
      <c r="G388" s="514"/>
      <c r="H388" s="1166"/>
      <c r="I388" s="1167"/>
      <c r="J388" s="1168"/>
      <c r="K388" s="513"/>
      <c r="L388" s="1169"/>
      <c r="M388" s="513"/>
      <c r="N388" s="1170"/>
      <c r="O388" s="1166"/>
      <c r="P388" s="1171"/>
      <c r="Q388" s="348"/>
      <c r="R388" s="1128"/>
      <c r="S388" s="348"/>
      <c r="T388" s="1129"/>
      <c r="U388" s="1129"/>
      <c r="V388" s="1172"/>
      <c r="W388" s="17"/>
      <c r="X388" s="17"/>
      <c r="Y388" s="17"/>
      <c r="Z388" s="17"/>
    </row>
    <row r="389">
      <c r="A389" s="17"/>
      <c r="B389" s="379"/>
      <c r="C389" s="513"/>
      <c r="D389" s="513"/>
      <c r="E389" s="513"/>
      <c r="F389" s="513"/>
      <c r="G389" s="514"/>
      <c r="H389" s="1166"/>
      <c r="I389" s="1167"/>
      <c r="J389" s="1168"/>
      <c r="K389" s="513"/>
      <c r="L389" s="1169"/>
      <c r="M389" s="513"/>
      <c r="N389" s="1170"/>
      <c r="O389" s="1166"/>
      <c r="P389" s="1171"/>
      <c r="Q389" s="348"/>
      <c r="R389" s="1128"/>
      <c r="S389" s="348"/>
      <c r="T389" s="1129"/>
      <c r="U389" s="1129"/>
      <c r="V389" s="1172"/>
      <c r="W389" s="17"/>
      <c r="X389" s="17"/>
      <c r="Y389" s="17"/>
      <c r="Z389" s="17"/>
    </row>
    <row r="390">
      <c r="A390" s="17"/>
      <c r="B390" s="379"/>
      <c r="C390" s="513"/>
      <c r="D390" s="513"/>
      <c r="E390" s="513"/>
      <c r="F390" s="513"/>
      <c r="G390" s="514"/>
      <c r="H390" s="1166"/>
      <c r="I390" s="1167"/>
      <c r="J390" s="1168"/>
      <c r="K390" s="513"/>
      <c r="L390" s="1169"/>
      <c r="M390" s="513"/>
      <c r="N390" s="1170"/>
      <c r="O390" s="1166"/>
      <c r="P390" s="1171"/>
      <c r="Q390" s="348"/>
      <c r="R390" s="1128"/>
      <c r="S390" s="348"/>
      <c r="T390" s="1129"/>
      <c r="U390" s="1129"/>
      <c r="V390" s="1172"/>
      <c r="W390" s="17"/>
      <c r="X390" s="17"/>
      <c r="Y390" s="17"/>
      <c r="Z390" s="17"/>
    </row>
    <row r="391">
      <c r="A391" s="17"/>
      <c r="B391" s="379"/>
      <c r="C391" s="513"/>
      <c r="D391" s="513"/>
      <c r="E391" s="513"/>
      <c r="F391" s="513"/>
      <c r="G391" s="514"/>
      <c r="H391" s="1166"/>
      <c r="I391" s="1167"/>
      <c r="J391" s="1168"/>
      <c r="K391" s="513"/>
      <c r="L391" s="1169"/>
      <c r="M391" s="513"/>
      <c r="N391" s="1170"/>
      <c r="O391" s="1166"/>
      <c r="P391" s="1171"/>
      <c r="Q391" s="348"/>
      <c r="R391" s="1128"/>
      <c r="S391" s="348"/>
      <c r="T391" s="1129"/>
      <c r="U391" s="1129"/>
      <c r="V391" s="1172"/>
      <c r="W391" s="17"/>
      <c r="X391" s="17"/>
      <c r="Y391" s="17"/>
      <c r="Z391" s="17"/>
    </row>
    <row r="392">
      <c r="A392" s="17"/>
      <c r="B392" s="379"/>
      <c r="C392" s="513"/>
      <c r="D392" s="513"/>
      <c r="E392" s="513"/>
      <c r="F392" s="513"/>
      <c r="G392" s="514"/>
      <c r="H392" s="1166"/>
      <c r="I392" s="1167"/>
      <c r="J392" s="1168"/>
      <c r="K392" s="513"/>
      <c r="L392" s="1169"/>
      <c r="M392" s="513"/>
      <c r="N392" s="1170"/>
      <c r="O392" s="1166"/>
      <c r="P392" s="1171"/>
      <c r="Q392" s="348"/>
      <c r="R392" s="1128"/>
      <c r="S392" s="348"/>
      <c r="T392" s="1129"/>
      <c r="U392" s="1129"/>
      <c r="V392" s="1172"/>
      <c r="W392" s="17"/>
      <c r="X392" s="17"/>
      <c r="Y392" s="17"/>
      <c r="Z392" s="17"/>
    </row>
    <row r="393">
      <c r="A393" s="17"/>
      <c r="B393" s="379"/>
      <c r="C393" s="513"/>
      <c r="D393" s="513"/>
      <c r="E393" s="513"/>
      <c r="F393" s="513"/>
      <c r="G393" s="514"/>
      <c r="H393" s="1166"/>
      <c r="I393" s="1167"/>
      <c r="J393" s="1168"/>
      <c r="K393" s="513"/>
      <c r="L393" s="1169"/>
      <c r="M393" s="513"/>
      <c r="N393" s="1170"/>
      <c r="O393" s="1166"/>
      <c r="P393" s="1171"/>
      <c r="Q393" s="348"/>
      <c r="R393" s="1128"/>
      <c r="S393" s="348"/>
      <c r="T393" s="1129"/>
      <c r="U393" s="1129"/>
      <c r="V393" s="1172"/>
      <c r="W393" s="17"/>
      <c r="X393" s="17"/>
      <c r="Y393" s="17"/>
      <c r="Z393" s="17"/>
    </row>
    <row r="394">
      <c r="A394" s="17"/>
      <c r="B394" s="379"/>
      <c r="C394" s="513"/>
      <c r="D394" s="513"/>
      <c r="E394" s="513"/>
      <c r="F394" s="513"/>
      <c r="G394" s="514"/>
      <c r="H394" s="1166"/>
      <c r="I394" s="1167"/>
      <c r="J394" s="1168"/>
      <c r="K394" s="513"/>
      <c r="L394" s="1169"/>
      <c r="M394" s="513"/>
      <c r="N394" s="1170"/>
      <c r="O394" s="1166"/>
      <c r="P394" s="1171"/>
      <c r="Q394" s="348"/>
      <c r="R394" s="1128"/>
      <c r="S394" s="348"/>
      <c r="T394" s="1129"/>
      <c r="U394" s="1129"/>
      <c r="V394" s="1172"/>
      <c r="W394" s="17"/>
      <c r="X394" s="17"/>
      <c r="Y394" s="17"/>
      <c r="Z394" s="17"/>
    </row>
    <row r="395">
      <c r="A395" s="17"/>
      <c r="B395" s="379"/>
      <c r="C395" s="513"/>
      <c r="D395" s="513"/>
      <c r="E395" s="513"/>
      <c r="F395" s="513"/>
      <c r="G395" s="514"/>
      <c r="H395" s="1166"/>
      <c r="I395" s="1167"/>
      <c r="J395" s="1168"/>
      <c r="K395" s="513"/>
      <c r="L395" s="1169"/>
      <c r="M395" s="513"/>
      <c r="N395" s="1170"/>
      <c r="O395" s="1166"/>
      <c r="P395" s="1171"/>
      <c r="Q395" s="348"/>
      <c r="R395" s="1128"/>
      <c r="S395" s="348"/>
      <c r="T395" s="1129"/>
      <c r="U395" s="1129"/>
      <c r="V395" s="1172"/>
      <c r="W395" s="17"/>
      <c r="X395" s="17"/>
      <c r="Y395" s="17"/>
      <c r="Z395" s="17"/>
    </row>
    <row r="396">
      <c r="A396" s="17"/>
      <c r="B396" s="379"/>
      <c r="C396" s="513"/>
      <c r="D396" s="513"/>
      <c r="E396" s="513"/>
      <c r="F396" s="513"/>
      <c r="G396" s="514"/>
      <c r="H396" s="1166"/>
      <c r="I396" s="1167"/>
      <c r="J396" s="1168"/>
      <c r="K396" s="513"/>
      <c r="L396" s="1169"/>
      <c r="M396" s="513"/>
      <c r="N396" s="1170"/>
      <c r="O396" s="1166"/>
      <c r="P396" s="1171"/>
      <c r="Q396" s="348"/>
      <c r="R396" s="1128"/>
      <c r="S396" s="348"/>
      <c r="T396" s="1129"/>
      <c r="U396" s="1129"/>
      <c r="V396" s="1172"/>
      <c r="W396" s="17"/>
      <c r="X396" s="17"/>
      <c r="Y396" s="17"/>
      <c r="Z396" s="17"/>
    </row>
    <row r="397">
      <c r="A397" s="17"/>
      <c r="B397" s="379"/>
      <c r="C397" s="513"/>
      <c r="D397" s="513"/>
      <c r="E397" s="513"/>
      <c r="F397" s="513"/>
      <c r="G397" s="514"/>
      <c r="H397" s="1166"/>
      <c r="I397" s="1167"/>
      <c r="J397" s="1168"/>
      <c r="K397" s="513"/>
      <c r="L397" s="1169"/>
      <c r="M397" s="513"/>
      <c r="N397" s="1170"/>
      <c r="O397" s="1166"/>
      <c r="P397" s="1171"/>
      <c r="Q397" s="348"/>
      <c r="R397" s="1128"/>
      <c r="S397" s="348"/>
      <c r="T397" s="1129"/>
      <c r="U397" s="1129"/>
      <c r="V397" s="1172"/>
      <c r="W397" s="17"/>
      <c r="X397" s="17"/>
      <c r="Y397" s="17"/>
      <c r="Z397" s="17"/>
    </row>
    <row r="398">
      <c r="A398" s="17"/>
      <c r="B398" s="379"/>
      <c r="C398" s="513"/>
      <c r="D398" s="513"/>
      <c r="E398" s="513"/>
      <c r="F398" s="513"/>
      <c r="G398" s="514"/>
      <c r="H398" s="1166"/>
      <c r="I398" s="1167"/>
      <c r="J398" s="1168"/>
      <c r="K398" s="513"/>
      <c r="L398" s="1169"/>
      <c r="M398" s="513"/>
      <c r="N398" s="1170"/>
      <c r="O398" s="1166"/>
      <c r="P398" s="1171"/>
      <c r="Q398" s="348"/>
      <c r="R398" s="1128"/>
      <c r="S398" s="348"/>
      <c r="T398" s="1129"/>
      <c r="U398" s="1129"/>
      <c r="V398" s="1172"/>
      <c r="W398" s="17"/>
      <c r="X398" s="17"/>
      <c r="Y398" s="17"/>
      <c r="Z398" s="17"/>
    </row>
    <row r="399">
      <c r="A399" s="17"/>
      <c r="B399" s="379"/>
      <c r="C399" s="513"/>
      <c r="D399" s="513"/>
      <c r="E399" s="513"/>
      <c r="F399" s="513"/>
      <c r="G399" s="514"/>
      <c r="H399" s="1166"/>
      <c r="I399" s="1167"/>
      <c r="J399" s="1168"/>
      <c r="K399" s="513"/>
      <c r="L399" s="1169"/>
      <c r="M399" s="513"/>
      <c r="N399" s="1170"/>
      <c r="O399" s="1166"/>
      <c r="P399" s="1171"/>
      <c r="Q399" s="348"/>
      <c r="R399" s="1128"/>
      <c r="S399" s="348"/>
      <c r="T399" s="1129"/>
      <c r="U399" s="1129"/>
      <c r="V399" s="1172"/>
      <c r="W399" s="17"/>
      <c r="X399" s="17"/>
      <c r="Y399" s="17"/>
      <c r="Z399" s="17"/>
    </row>
    <row r="400">
      <c r="A400" s="17"/>
      <c r="B400" s="379"/>
      <c r="C400" s="513"/>
      <c r="D400" s="513"/>
      <c r="E400" s="513"/>
      <c r="F400" s="513"/>
      <c r="G400" s="514"/>
      <c r="H400" s="1166"/>
      <c r="I400" s="1167"/>
      <c r="J400" s="1168"/>
      <c r="K400" s="513"/>
      <c r="L400" s="1169"/>
      <c r="M400" s="513"/>
      <c r="N400" s="1170"/>
      <c r="O400" s="1166"/>
      <c r="P400" s="1171"/>
      <c r="Q400" s="348"/>
      <c r="R400" s="1128"/>
      <c r="S400" s="348"/>
      <c r="T400" s="1129"/>
      <c r="U400" s="1129"/>
      <c r="V400" s="1172"/>
      <c r="W400" s="17"/>
      <c r="X400" s="17"/>
      <c r="Y400" s="17"/>
      <c r="Z400" s="17"/>
    </row>
    <row r="401">
      <c r="A401" s="17"/>
      <c r="B401" s="379"/>
      <c r="C401" s="513"/>
      <c r="D401" s="513"/>
      <c r="E401" s="513"/>
      <c r="F401" s="513"/>
      <c r="G401" s="514"/>
      <c r="H401" s="1166"/>
      <c r="I401" s="1167"/>
      <c r="J401" s="1168"/>
      <c r="K401" s="513"/>
      <c r="L401" s="1169"/>
      <c r="M401" s="513"/>
      <c r="N401" s="1170"/>
      <c r="O401" s="1166"/>
      <c r="P401" s="1171"/>
      <c r="Q401" s="348"/>
      <c r="R401" s="1128"/>
      <c r="S401" s="348"/>
      <c r="T401" s="1129"/>
      <c r="U401" s="1129"/>
      <c r="V401" s="1172"/>
      <c r="W401" s="17"/>
      <c r="X401" s="17"/>
      <c r="Y401" s="17"/>
      <c r="Z401" s="17"/>
    </row>
    <row r="402">
      <c r="A402" s="17"/>
      <c r="B402" s="379"/>
      <c r="C402" s="513"/>
      <c r="D402" s="513"/>
      <c r="E402" s="513"/>
      <c r="F402" s="513"/>
      <c r="G402" s="514"/>
      <c r="H402" s="1166"/>
      <c r="I402" s="1167"/>
      <c r="J402" s="1168"/>
      <c r="K402" s="513"/>
      <c r="L402" s="1169"/>
      <c r="M402" s="513"/>
      <c r="N402" s="1170"/>
      <c r="O402" s="1166"/>
      <c r="P402" s="1171"/>
      <c r="Q402" s="348"/>
      <c r="R402" s="1128"/>
      <c r="S402" s="348"/>
      <c r="T402" s="1129"/>
      <c r="U402" s="1129"/>
      <c r="V402" s="1172"/>
      <c r="W402" s="17"/>
      <c r="X402" s="17"/>
      <c r="Y402" s="17"/>
      <c r="Z402" s="17"/>
    </row>
    <row r="403">
      <c r="A403" s="17"/>
      <c r="B403" s="379"/>
      <c r="C403" s="513"/>
      <c r="D403" s="513"/>
      <c r="E403" s="513"/>
      <c r="F403" s="513"/>
      <c r="G403" s="514"/>
      <c r="H403" s="1166"/>
      <c r="I403" s="1167"/>
      <c r="J403" s="1168"/>
      <c r="K403" s="513"/>
      <c r="L403" s="1169"/>
      <c r="M403" s="513"/>
      <c r="N403" s="1170"/>
      <c r="O403" s="1166"/>
      <c r="P403" s="1171"/>
      <c r="Q403" s="348"/>
      <c r="R403" s="1128"/>
      <c r="S403" s="348"/>
      <c r="T403" s="1129"/>
      <c r="U403" s="1129"/>
      <c r="V403" s="1172"/>
      <c r="W403" s="17"/>
      <c r="X403" s="17"/>
      <c r="Y403" s="17"/>
      <c r="Z403" s="17"/>
    </row>
    <row r="404">
      <c r="A404" s="17"/>
      <c r="B404" s="379"/>
      <c r="C404" s="513"/>
      <c r="D404" s="513"/>
      <c r="E404" s="513"/>
      <c r="F404" s="513"/>
      <c r="G404" s="514"/>
      <c r="H404" s="1166"/>
      <c r="I404" s="1167"/>
      <c r="J404" s="1168"/>
      <c r="K404" s="513"/>
      <c r="L404" s="1169"/>
      <c r="M404" s="513"/>
      <c r="N404" s="1170"/>
      <c r="O404" s="1166"/>
      <c r="P404" s="1171"/>
      <c r="Q404" s="348"/>
      <c r="R404" s="1128"/>
      <c r="S404" s="348"/>
      <c r="T404" s="1129"/>
      <c r="U404" s="1129"/>
      <c r="V404" s="1172"/>
      <c r="W404" s="17"/>
      <c r="X404" s="17"/>
      <c r="Y404" s="17"/>
      <c r="Z404" s="17"/>
    </row>
    <row r="405">
      <c r="A405" s="17"/>
      <c r="B405" s="379"/>
      <c r="C405" s="513"/>
      <c r="D405" s="513"/>
      <c r="E405" s="513"/>
      <c r="F405" s="513"/>
      <c r="G405" s="514"/>
      <c r="H405" s="1166"/>
      <c r="I405" s="1167"/>
      <c r="J405" s="1168"/>
      <c r="K405" s="513"/>
      <c r="L405" s="1169"/>
      <c r="M405" s="513"/>
      <c r="N405" s="1170"/>
      <c r="O405" s="1166"/>
      <c r="P405" s="1171"/>
      <c r="Q405" s="348"/>
      <c r="R405" s="1128"/>
      <c r="S405" s="348"/>
      <c r="T405" s="1129"/>
      <c r="U405" s="1129"/>
      <c r="V405" s="1172"/>
      <c r="W405" s="17"/>
      <c r="X405" s="17"/>
      <c r="Y405" s="17"/>
      <c r="Z405" s="17"/>
    </row>
    <row r="406">
      <c r="A406" s="17"/>
      <c r="B406" s="379"/>
      <c r="C406" s="513"/>
      <c r="D406" s="513"/>
      <c r="E406" s="513"/>
      <c r="F406" s="513"/>
      <c r="G406" s="514"/>
      <c r="H406" s="1166"/>
      <c r="I406" s="1167"/>
      <c r="J406" s="1168"/>
      <c r="K406" s="513"/>
      <c r="L406" s="1169"/>
      <c r="M406" s="513"/>
      <c r="N406" s="1170"/>
      <c r="O406" s="1166"/>
      <c r="P406" s="1171"/>
      <c r="Q406" s="348"/>
      <c r="R406" s="1128"/>
      <c r="S406" s="348"/>
      <c r="T406" s="1129"/>
      <c r="U406" s="1129"/>
      <c r="V406" s="1172"/>
      <c r="W406" s="17"/>
      <c r="X406" s="17"/>
      <c r="Y406" s="17"/>
      <c r="Z406" s="17"/>
    </row>
    <row r="407">
      <c r="A407" s="17"/>
      <c r="B407" s="379"/>
      <c r="C407" s="513"/>
      <c r="D407" s="513"/>
      <c r="E407" s="513"/>
      <c r="F407" s="513"/>
      <c r="G407" s="514"/>
      <c r="H407" s="1166"/>
      <c r="I407" s="1167"/>
      <c r="J407" s="1168"/>
      <c r="K407" s="513"/>
      <c r="L407" s="1169"/>
      <c r="M407" s="513"/>
      <c r="N407" s="1170"/>
      <c r="O407" s="1166"/>
      <c r="P407" s="1171"/>
      <c r="Q407" s="348"/>
      <c r="R407" s="1128"/>
      <c r="S407" s="348"/>
      <c r="T407" s="1129"/>
      <c r="U407" s="1129"/>
      <c r="V407" s="1172"/>
      <c r="W407" s="17"/>
      <c r="X407" s="17"/>
      <c r="Y407" s="17"/>
      <c r="Z407" s="17"/>
    </row>
    <row r="408">
      <c r="A408" s="17"/>
      <c r="B408" s="379"/>
      <c r="C408" s="513"/>
      <c r="D408" s="513"/>
      <c r="E408" s="513"/>
      <c r="F408" s="513"/>
      <c r="G408" s="514"/>
      <c r="H408" s="1166"/>
      <c r="I408" s="1167"/>
      <c r="J408" s="1168"/>
      <c r="K408" s="513"/>
      <c r="L408" s="1169"/>
      <c r="M408" s="513"/>
      <c r="N408" s="1170"/>
      <c r="O408" s="1166"/>
      <c r="P408" s="1171"/>
      <c r="Q408" s="348"/>
      <c r="R408" s="1128"/>
      <c r="S408" s="348"/>
      <c r="T408" s="1129"/>
      <c r="U408" s="1129"/>
      <c r="V408" s="1172"/>
      <c r="W408" s="17"/>
      <c r="X408" s="17"/>
      <c r="Y408" s="17"/>
      <c r="Z408" s="17"/>
    </row>
    <row r="409">
      <c r="A409" s="17"/>
      <c r="B409" s="379"/>
      <c r="C409" s="513"/>
      <c r="D409" s="513"/>
      <c r="E409" s="513"/>
      <c r="F409" s="513"/>
      <c r="G409" s="514"/>
      <c r="H409" s="1166"/>
      <c r="I409" s="1167"/>
      <c r="J409" s="1168"/>
      <c r="K409" s="513"/>
      <c r="L409" s="1169"/>
      <c r="M409" s="513"/>
      <c r="N409" s="1170"/>
      <c r="O409" s="1166"/>
      <c r="P409" s="1171"/>
      <c r="Q409" s="348"/>
      <c r="R409" s="1128"/>
      <c r="S409" s="348"/>
      <c r="T409" s="1129"/>
      <c r="U409" s="1129"/>
      <c r="V409" s="1172"/>
      <c r="W409" s="17"/>
      <c r="X409" s="17"/>
      <c r="Y409" s="17"/>
      <c r="Z409" s="17"/>
    </row>
    <row r="410">
      <c r="A410" s="17"/>
      <c r="B410" s="379"/>
      <c r="C410" s="513"/>
      <c r="D410" s="513"/>
      <c r="E410" s="513"/>
      <c r="F410" s="513"/>
      <c r="G410" s="514"/>
      <c r="H410" s="1166"/>
      <c r="I410" s="1167"/>
      <c r="J410" s="1168"/>
      <c r="K410" s="513"/>
      <c r="L410" s="1169"/>
      <c r="M410" s="513"/>
      <c r="N410" s="1170"/>
      <c r="O410" s="1166"/>
      <c r="P410" s="1171"/>
      <c r="Q410" s="348"/>
      <c r="R410" s="1128"/>
      <c r="S410" s="348"/>
      <c r="T410" s="1129"/>
      <c r="U410" s="1129"/>
      <c r="V410" s="1172"/>
      <c r="W410" s="17"/>
      <c r="X410" s="17"/>
      <c r="Y410" s="17"/>
      <c r="Z410" s="17"/>
    </row>
    <row r="411">
      <c r="A411" s="17"/>
      <c r="B411" s="379"/>
      <c r="C411" s="513"/>
      <c r="D411" s="513"/>
      <c r="E411" s="513"/>
      <c r="F411" s="513"/>
      <c r="G411" s="514"/>
      <c r="H411" s="1166"/>
      <c r="I411" s="1167"/>
      <c r="J411" s="1168"/>
      <c r="K411" s="513"/>
      <c r="L411" s="1169"/>
      <c r="M411" s="513"/>
      <c r="N411" s="1170"/>
      <c r="O411" s="1166"/>
      <c r="P411" s="1171"/>
      <c r="Q411" s="348"/>
      <c r="R411" s="1128"/>
      <c r="S411" s="348"/>
      <c r="T411" s="1129"/>
      <c r="U411" s="1129"/>
      <c r="V411" s="1172"/>
      <c r="W411" s="17"/>
      <c r="X411" s="17"/>
      <c r="Y411" s="17"/>
      <c r="Z411" s="17"/>
    </row>
    <row r="412">
      <c r="A412" s="17"/>
      <c r="B412" s="379"/>
      <c r="C412" s="513"/>
      <c r="D412" s="513"/>
      <c r="E412" s="513"/>
      <c r="F412" s="513"/>
      <c r="G412" s="514"/>
      <c r="H412" s="1166"/>
      <c r="I412" s="1167"/>
      <c r="J412" s="1168"/>
      <c r="K412" s="513"/>
      <c r="L412" s="1169"/>
      <c r="M412" s="513"/>
      <c r="N412" s="1170"/>
      <c r="O412" s="1166"/>
      <c r="P412" s="1171"/>
      <c r="Q412" s="348"/>
      <c r="R412" s="1128"/>
      <c r="S412" s="348"/>
      <c r="T412" s="1129"/>
      <c r="U412" s="1129"/>
      <c r="V412" s="1172"/>
      <c r="W412" s="17"/>
      <c r="X412" s="17"/>
      <c r="Y412" s="17"/>
      <c r="Z412" s="17"/>
    </row>
    <row r="413">
      <c r="A413" s="17"/>
      <c r="B413" s="379"/>
      <c r="C413" s="513"/>
      <c r="D413" s="513"/>
      <c r="E413" s="513"/>
      <c r="F413" s="513"/>
      <c r="G413" s="514"/>
      <c r="H413" s="1166"/>
      <c r="I413" s="1167"/>
      <c r="J413" s="1168"/>
      <c r="K413" s="513"/>
      <c r="L413" s="1169"/>
      <c r="M413" s="513"/>
      <c r="N413" s="1170"/>
      <c r="O413" s="1166"/>
      <c r="P413" s="1171"/>
      <c r="Q413" s="348"/>
      <c r="R413" s="1128"/>
      <c r="S413" s="348"/>
      <c r="T413" s="1129"/>
      <c r="U413" s="1129"/>
      <c r="V413" s="1172"/>
      <c r="W413" s="17"/>
      <c r="X413" s="17"/>
      <c r="Y413" s="17"/>
      <c r="Z413" s="17"/>
    </row>
    <row r="414">
      <c r="A414" s="17"/>
      <c r="B414" s="379"/>
      <c r="C414" s="513"/>
      <c r="D414" s="513"/>
      <c r="E414" s="513"/>
      <c r="F414" s="513"/>
      <c r="G414" s="514"/>
      <c r="H414" s="1166"/>
      <c r="I414" s="1167"/>
      <c r="J414" s="1168"/>
      <c r="K414" s="513"/>
      <c r="L414" s="1169"/>
      <c r="M414" s="513"/>
      <c r="N414" s="1170"/>
      <c r="O414" s="1166"/>
      <c r="P414" s="1171"/>
      <c r="Q414" s="348"/>
      <c r="R414" s="1128"/>
      <c r="S414" s="348"/>
      <c r="T414" s="1129"/>
      <c r="U414" s="1129"/>
      <c r="V414" s="1172"/>
      <c r="W414" s="17"/>
      <c r="X414" s="17"/>
      <c r="Y414" s="17"/>
      <c r="Z414" s="17"/>
    </row>
    <row r="415">
      <c r="A415" s="17"/>
      <c r="B415" s="379"/>
      <c r="C415" s="513"/>
      <c r="D415" s="513"/>
      <c r="E415" s="513"/>
      <c r="F415" s="513"/>
      <c r="G415" s="514"/>
      <c r="H415" s="1166"/>
      <c r="I415" s="1167"/>
      <c r="J415" s="1168"/>
      <c r="K415" s="513"/>
      <c r="L415" s="1169"/>
      <c r="M415" s="513"/>
      <c r="N415" s="1170"/>
      <c r="O415" s="1166"/>
      <c r="P415" s="1171"/>
      <c r="Q415" s="348"/>
      <c r="R415" s="1128"/>
      <c r="S415" s="348"/>
      <c r="T415" s="1129"/>
      <c r="U415" s="1129"/>
      <c r="V415" s="1172"/>
      <c r="W415" s="17"/>
      <c r="X415" s="17"/>
      <c r="Y415" s="17"/>
      <c r="Z415" s="17"/>
    </row>
    <row r="416">
      <c r="A416" s="17"/>
      <c r="B416" s="379"/>
      <c r="C416" s="513"/>
      <c r="D416" s="513"/>
      <c r="E416" s="513"/>
      <c r="F416" s="513"/>
      <c r="G416" s="514"/>
      <c r="H416" s="1166"/>
      <c r="I416" s="1167"/>
      <c r="J416" s="1168"/>
      <c r="K416" s="513"/>
      <c r="L416" s="1169"/>
      <c r="M416" s="513"/>
      <c r="N416" s="1170"/>
      <c r="O416" s="1166"/>
      <c r="P416" s="1171"/>
      <c r="Q416" s="348"/>
      <c r="R416" s="1128"/>
      <c r="S416" s="348"/>
      <c r="T416" s="1129"/>
      <c r="U416" s="1129"/>
      <c r="V416" s="1172"/>
      <c r="W416" s="17"/>
      <c r="X416" s="17"/>
      <c r="Y416" s="17"/>
      <c r="Z416" s="17"/>
    </row>
    <row r="417">
      <c r="A417" s="17"/>
      <c r="B417" s="379"/>
      <c r="C417" s="513"/>
      <c r="D417" s="513"/>
      <c r="E417" s="513"/>
      <c r="F417" s="513"/>
      <c r="G417" s="514"/>
      <c r="H417" s="1166"/>
      <c r="I417" s="1167"/>
      <c r="J417" s="1168"/>
      <c r="K417" s="513"/>
      <c r="L417" s="1169"/>
      <c r="M417" s="513"/>
      <c r="N417" s="1170"/>
      <c r="O417" s="1166"/>
      <c r="P417" s="1171"/>
      <c r="Q417" s="348"/>
      <c r="R417" s="1128"/>
      <c r="S417" s="348"/>
      <c r="T417" s="1129"/>
      <c r="U417" s="1129"/>
      <c r="V417" s="1172"/>
      <c r="W417" s="17"/>
      <c r="X417" s="17"/>
      <c r="Y417" s="17"/>
      <c r="Z417" s="17"/>
    </row>
    <row r="418">
      <c r="A418" s="17"/>
      <c r="B418" s="379"/>
      <c r="C418" s="513"/>
      <c r="D418" s="513"/>
      <c r="E418" s="513"/>
      <c r="F418" s="513"/>
      <c r="G418" s="514"/>
      <c r="H418" s="1166"/>
      <c r="I418" s="1167"/>
      <c r="J418" s="1168"/>
      <c r="K418" s="513"/>
      <c r="L418" s="1169"/>
      <c r="M418" s="513"/>
      <c r="N418" s="1170"/>
      <c r="O418" s="1166"/>
      <c r="P418" s="1171"/>
      <c r="Q418" s="348"/>
      <c r="R418" s="1128"/>
      <c r="S418" s="348"/>
      <c r="T418" s="1129"/>
      <c r="U418" s="1129"/>
      <c r="V418" s="1172"/>
      <c r="W418" s="17"/>
      <c r="X418" s="17"/>
      <c r="Y418" s="17"/>
      <c r="Z418" s="17"/>
    </row>
    <row r="419">
      <c r="A419" s="17"/>
      <c r="B419" s="379"/>
      <c r="C419" s="513"/>
      <c r="D419" s="513"/>
      <c r="E419" s="513"/>
      <c r="F419" s="513"/>
      <c r="G419" s="514"/>
      <c r="H419" s="1166"/>
      <c r="I419" s="1167"/>
      <c r="J419" s="1168"/>
      <c r="K419" s="513"/>
      <c r="L419" s="1169"/>
      <c r="M419" s="513"/>
      <c r="N419" s="1170"/>
      <c r="O419" s="1166"/>
      <c r="P419" s="1171"/>
      <c r="Q419" s="348"/>
      <c r="R419" s="1128"/>
      <c r="S419" s="348"/>
      <c r="T419" s="1129"/>
      <c r="U419" s="1129"/>
      <c r="V419" s="1172"/>
      <c r="W419" s="17"/>
      <c r="X419" s="17"/>
      <c r="Y419" s="17"/>
      <c r="Z419" s="17"/>
    </row>
    <row r="420">
      <c r="A420" s="17"/>
      <c r="B420" s="379"/>
      <c r="C420" s="513"/>
      <c r="D420" s="513"/>
      <c r="E420" s="513"/>
      <c r="F420" s="513"/>
      <c r="G420" s="514"/>
      <c r="H420" s="1166"/>
      <c r="I420" s="1167"/>
      <c r="J420" s="1168"/>
      <c r="K420" s="513"/>
      <c r="L420" s="1169"/>
      <c r="M420" s="513"/>
      <c r="N420" s="1170"/>
      <c r="O420" s="1166"/>
      <c r="P420" s="1171"/>
      <c r="Q420" s="348"/>
      <c r="R420" s="1128"/>
      <c r="S420" s="348"/>
      <c r="T420" s="1129"/>
      <c r="U420" s="1129"/>
      <c r="V420" s="1172"/>
      <c r="W420" s="17"/>
      <c r="X420" s="17"/>
      <c r="Y420" s="17"/>
      <c r="Z420" s="17"/>
    </row>
    <row r="421">
      <c r="A421" s="17"/>
      <c r="B421" s="379"/>
      <c r="C421" s="513"/>
      <c r="D421" s="513"/>
      <c r="E421" s="513"/>
      <c r="F421" s="513"/>
      <c r="G421" s="514"/>
      <c r="H421" s="1166"/>
      <c r="I421" s="1167"/>
      <c r="J421" s="1168"/>
      <c r="K421" s="513"/>
      <c r="L421" s="1169"/>
      <c r="M421" s="513"/>
      <c r="N421" s="1170"/>
      <c r="O421" s="1166"/>
      <c r="P421" s="1171"/>
      <c r="Q421" s="348"/>
      <c r="R421" s="1128"/>
      <c r="S421" s="348"/>
      <c r="T421" s="1129"/>
      <c r="U421" s="1129"/>
      <c r="V421" s="1172"/>
      <c r="W421" s="17"/>
      <c r="X421" s="17"/>
      <c r="Y421" s="17"/>
      <c r="Z421" s="17"/>
    </row>
    <row r="422">
      <c r="A422" s="17"/>
      <c r="B422" s="379"/>
      <c r="C422" s="513"/>
      <c r="D422" s="513"/>
      <c r="E422" s="513"/>
      <c r="F422" s="513"/>
      <c r="G422" s="514"/>
      <c r="H422" s="1166"/>
      <c r="I422" s="1167"/>
      <c r="J422" s="1168"/>
      <c r="K422" s="513"/>
      <c r="L422" s="1169"/>
      <c r="M422" s="513"/>
      <c r="N422" s="1170"/>
      <c r="O422" s="1166"/>
      <c r="P422" s="1171"/>
      <c r="Q422" s="348"/>
      <c r="R422" s="1128"/>
      <c r="S422" s="348"/>
      <c r="T422" s="1129"/>
      <c r="U422" s="1129"/>
      <c r="V422" s="1172"/>
      <c r="W422" s="17"/>
      <c r="X422" s="17"/>
      <c r="Y422" s="17"/>
      <c r="Z422" s="17"/>
    </row>
    <row r="423">
      <c r="A423" s="17"/>
      <c r="B423" s="379"/>
      <c r="C423" s="513"/>
      <c r="D423" s="513"/>
      <c r="E423" s="513"/>
      <c r="F423" s="513"/>
      <c r="G423" s="514"/>
      <c r="H423" s="1166"/>
      <c r="I423" s="1167"/>
      <c r="J423" s="1168"/>
      <c r="K423" s="513"/>
      <c r="L423" s="1169"/>
      <c r="M423" s="513"/>
      <c r="N423" s="1170"/>
      <c r="O423" s="1166"/>
      <c r="P423" s="1171"/>
      <c r="Q423" s="348"/>
      <c r="R423" s="1128"/>
      <c r="S423" s="348"/>
      <c r="T423" s="1129"/>
      <c r="U423" s="1129"/>
      <c r="V423" s="1172"/>
      <c r="W423" s="17"/>
      <c r="X423" s="17"/>
      <c r="Y423" s="17"/>
      <c r="Z423" s="17"/>
    </row>
    <row r="424">
      <c r="A424" s="17"/>
      <c r="B424" s="379"/>
      <c r="C424" s="513"/>
      <c r="D424" s="513"/>
      <c r="E424" s="513"/>
      <c r="F424" s="513"/>
      <c r="G424" s="514"/>
      <c r="H424" s="1166"/>
      <c r="I424" s="1167"/>
      <c r="J424" s="1168"/>
      <c r="K424" s="513"/>
      <c r="L424" s="1169"/>
      <c r="M424" s="513"/>
      <c r="N424" s="1170"/>
      <c r="O424" s="1166"/>
      <c r="P424" s="1171"/>
      <c r="Q424" s="348"/>
      <c r="R424" s="1128"/>
      <c r="S424" s="348"/>
      <c r="T424" s="1129"/>
      <c r="U424" s="1129"/>
      <c r="V424" s="1172"/>
      <c r="W424" s="17"/>
      <c r="X424" s="17"/>
      <c r="Y424" s="17"/>
      <c r="Z424" s="17"/>
    </row>
    <row r="425">
      <c r="A425" s="17"/>
      <c r="B425" s="379"/>
      <c r="C425" s="513"/>
      <c r="D425" s="513"/>
      <c r="E425" s="513"/>
      <c r="F425" s="513"/>
      <c r="G425" s="514"/>
      <c r="H425" s="1166"/>
      <c r="I425" s="1167"/>
      <c r="J425" s="1168"/>
      <c r="K425" s="513"/>
      <c r="L425" s="1169"/>
      <c r="M425" s="513"/>
      <c r="N425" s="1170"/>
      <c r="O425" s="1166"/>
      <c r="P425" s="1171"/>
      <c r="Q425" s="348"/>
      <c r="R425" s="1128"/>
      <c r="S425" s="348"/>
      <c r="T425" s="1129"/>
      <c r="U425" s="1129"/>
      <c r="V425" s="1172"/>
      <c r="W425" s="17"/>
      <c r="X425" s="17"/>
      <c r="Y425" s="17"/>
      <c r="Z425" s="17"/>
    </row>
    <row r="426">
      <c r="A426" s="17"/>
      <c r="B426" s="379"/>
      <c r="C426" s="513"/>
      <c r="D426" s="513"/>
      <c r="E426" s="513"/>
      <c r="F426" s="513"/>
      <c r="G426" s="514"/>
      <c r="H426" s="1166"/>
      <c r="I426" s="1167"/>
      <c r="J426" s="1168"/>
      <c r="K426" s="513"/>
      <c r="L426" s="1169"/>
      <c r="M426" s="513"/>
      <c r="N426" s="1170"/>
      <c r="O426" s="1166"/>
      <c r="P426" s="1171"/>
      <c r="Q426" s="348"/>
      <c r="R426" s="1128"/>
      <c r="S426" s="348"/>
      <c r="T426" s="1129"/>
      <c r="U426" s="1129"/>
      <c r="V426" s="1172"/>
      <c r="W426" s="17"/>
      <c r="X426" s="17"/>
      <c r="Y426" s="17"/>
      <c r="Z426" s="17"/>
    </row>
    <row r="427">
      <c r="A427" s="17"/>
      <c r="B427" s="379"/>
      <c r="C427" s="513"/>
      <c r="D427" s="513"/>
      <c r="E427" s="513"/>
      <c r="F427" s="513"/>
      <c r="G427" s="514"/>
      <c r="H427" s="1166"/>
      <c r="I427" s="1167"/>
      <c r="J427" s="1168"/>
      <c r="K427" s="513"/>
      <c r="L427" s="1169"/>
      <c r="M427" s="513"/>
      <c r="N427" s="1170"/>
      <c r="O427" s="1166"/>
      <c r="P427" s="1171"/>
      <c r="Q427" s="348"/>
      <c r="R427" s="1128"/>
      <c r="S427" s="348"/>
      <c r="T427" s="1129"/>
      <c r="U427" s="1129"/>
      <c r="V427" s="1172"/>
      <c r="W427" s="17"/>
      <c r="X427" s="17"/>
      <c r="Y427" s="17"/>
      <c r="Z427" s="17"/>
    </row>
    <row r="428">
      <c r="A428" s="17"/>
      <c r="B428" s="379"/>
      <c r="C428" s="513"/>
      <c r="D428" s="513"/>
      <c r="E428" s="513"/>
      <c r="F428" s="513"/>
      <c r="G428" s="514"/>
      <c r="H428" s="1166"/>
      <c r="I428" s="1167"/>
      <c r="J428" s="1168"/>
      <c r="K428" s="513"/>
      <c r="L428" s="1169"/>
      <c r="M428" s="513"/>
      <c r="N428" s="1170"/>
      <c r="O428" s="1166"/>
      <c r="P428" s="1171"/>
      <c r="Q428" s="348"/>
      <c r="R428" s="1128"/>
      <c r="S428" s="348"/>
      <c r="T428" s="1129"/>
      <c r="U428" s="1129"/>
      <c r="V428" s="1172"/>
      <c r="W428" s="17"/>
      <c r="X428" s="17"/>
      <c r="Y428" s="17"/>
      <c r="Z428" s="17"/>
    </row>
    <row r="429">
      <c r="A429" s="17"/>
      <c r="B429" s="379"/>
      <c r="C429" s="513"/>
      <c r="D429" s="513"/>
      <c r="E429" s="513"/>
      <c r="F429" s="513"/>
      <c r="G429" s="514"/>
      <c r="H429" s="1166"/>
      <c r="I429" s="1167"/>
      <c r="J429" s="1168"/>
      <c r="K429" s="513"/>
      <c r="L429" s="1169"/>
      <c r="M429" s="513"/>
      <c r="N429" s="1170"/>
      <c r="O429" s="1166"/>
      <c r="P429" s="1171"/>
      <c r="Q429" s="348"/>
      <c r="R429" s="1128"/>
      <c r="S429" s="348"/>
      <c r="T429" s="1129"/>
      <c r="U429" s="1129"/>
      <c r="V429" s="1172"/>
      <c r="W429" s="17"/>
      <c r="X429" s="17"/>
      <c r="Y429" s="17"/>
      <c r="Z429" s="17"/>
    </row>
    <row r="430">
      <c r="A430" s="17"/>
      <c r="B430" s="379"/>
      <c r="C430" s="513"/>
      <c r="D430" s="513"/>
      <c r="E430" s="513"/>
      <c r="F430" s="513"/>
      <c r="G430" s="514"/>
      <c r="H430" s="1166"/>
      <c r="I430" s="1167"/>
      <c r="J430" s="1168"/>
      <c r="K430" s="513"/>
      <c r="L430" s="1169"/>
      <c r="M430" s="513"/>
      <c r="N430" s="1170"/>
      <c r="O430" s="1166"/>
      <c r="P430" s="1171"/>
      <c r="Q430" s="348"/>
      <c r="R430" s="1128"/>
      <c r="S430" s="348"/>
      <c r="T430" s="1129"/>
      <c r="U430" s="1129"/>
      <c r="V430" s="1172"/>
      <c r="W430" s="17"/>
      <c r="X430" s="17"/>
      <c r="Y430" s="17"/>
      <c r="Z430" s="17"/>
    </row>
    <row r="431">
      <c r="A431" s="17"/>
      <c r="B431" s="379"/>
      <c r="C431" s="513"/>
      <c r="D431" s="513"/>
      <c r="E431" s="513"/>
      <c r="F431" s="513"/>
      <c r="G431" s="514"/>
      <c r="H431" s="1166"/>
      <c r="I431" s="1167"/>
      <c r="J431" s="1168"/>
      <c r="K431" s="513"/>
      <c r="L431" s="1169"/>
      <c r="M431" s="513"/>
      <c r="N431" s="1170"/>
      <c r="O431" s="1166"/>
      <c r="P431" s="1171"/>
      <c r="Q431" s="348"/>
      <c r="R431" s="1128"/>
      <c r="S431" s="348"/>
      <c r="T431" s="1129"/>
      <c r="U431" s="1129"/>
      <c r="V431" s="1172"/>
      <c r="W431" s="17"/>
      <c r="X431" s="17"/>
      <c r="Y431" s="17"/>
      <c r="Z431" s="17"/>
    </row>
    <row r="432">
      <c r="A432" s="17"/>
      <c r="B432" s="379"/>
      <c r="C432" s="513"/>
      <c r="D432" s="513"/>
      <c r="E432" s="513"/>
      <c r="F432" s="513"/>
      <c r="G432" s="514"/>
      <c r="H432" s="1166"/>
      <c r="I432" s="1167"/>
      <c r="J432" s="1168"/>
      <c r="K432" s="513"/>
      <c r="L432" s="1169"/>
      <c r="M432" s="513"/>
      <c r="N432" s="1170"/>
      <c r="O432" s="1166"/>
      <c r="P432" s="1171"/>
      <c r="Q432" s="348"/>
      <c r="R432" s="1128"/>
      <c r="S432" s="348"/>
      <c r="T432" s="1129"/>
      <c r="U432" s="1129"/>
      <c r="V432" s="1172"/>
      <c r="W432" s="17"/>
      <c r="X432" s="17"/>
      <c r="Y432" s="17"/>
      <c r="Z432" s="17"/>
    </row>
    <row r="433">
      <c r="A433" s="17"/>
      <c r="B433" s="379"/>
      <c r="C433" s="513"/>
      <c r="D433" s="513"/>
      <c r="E433" s="513"/>
      <c r="F433" s="513"/>
      <c r="G433" s="514"/>
      <c r="H433" s="1166"/>
      <c r="I433" s="1167"/>
      <c r="J433" s="1168"/>
      <c r="K433" s="513"/>
      <c r="L433" s="1169"/>
      <c r="M433" s="513"/>
      <c r="N433" s="1170"/>
      <c r="O433" s="1166"/>
      <c r="P433" s="1171"/>
      <c r="Q433" s="348"/>
      <c r="R433" s="1128"/>
      <c r="S433" s="348"/>
      <c r="T433" s="1129"/>
      <c r="U433" s="1129"/>
      <c r="V433" s="1172"/>
      <c r="W433" s="17"/>
      <c r="X433" s="17"/>
      <c r="Y433" s="17"/>
      <c r="Z433" s="17"/>
    </row>
    <row r="434">
      <c r="A434" s="17"/>
      <c r="B434" s="379"/>
      <c r="C434" s="513"/>
      <c r="D434" s="513"/>
      <c r="E434" s="513"/>
      <c r="F434" s="513"/>
      <c r="G434" s="514"/>
      <c r="H434" s="1166"/>
      <c r="I434" s="1167"/>
      <c r="J434" s="1168"/>
      <c r="K434" s="513"/>
      <c r="L434" s="1169"/>
      <c r="M434" s="513"/>
      <c r="N434" s="1170"/>
      <c r="O434" s="1166"/>
      <c r="P434" s="1171"/>
      <c r="Q434" s="348"/>
      <c r="R434" s="1128"/>
      <c r="S434" s="348"/>
      <c r="T434" s="1129"/>
      <c r="U434" s="1129"/>
      <c r="V434" s="1172"/>
      <c r="W434" s="17"/>
      <c r="X434" s="17"/>
      <c r="Y434" s="17"/>
      <c r="Z434" s="17"/>
    </row>
    <row r="435">
      <c r="A435" s="17"/>
      <c r="B435" s="379"/>
      <c r="C435" s="513"/>
      <c r="D435" s="513"/>
      <c r="E435" s="513"/>
      <c r="F435" s="513"/>
      <c r="G435" s="514"/>
      <c r="H435" s="1166"/>
      <c r="I435" s="1167"/>
      <c r="J435" s="1168"/>
      <c r="K435" s="513"/>
      <c r="L435" s="1169"/>
      <c r="M435" s="513"/>
      <c r="N435" s="1170"/>
      <c r="O435" s="1166"/>
      <c r="P435" s="1171"/>
      <c r="Q435" s="348"/>
      <c r="R435" s="1128"/>
      <c r="S435" s="348"/>
      <c r="T435" s="1129"/>
      <c r="U435" s="1129"/>
      <c r="V435" s="1172"/>
      <c r="W435" s="17"/>
      <c r="X435" s="17"/>
      <c r="Y435" s="17"/>
      <c r="Z435" s="17"/>
    </row>
    <row r="436">
      <c r="A436" s="17"/>
      <c r="B436" s="379"/>
      <c r="C436" s="513"/>
      <c r="D436" s="513"/>
      <c r="E436" s="513"/>
      <c r="F436" s="513"/>
      <c r="G436" s="514"/>
      <c r="H436" s="1166"/>
      <c r="I436" s="1167"/>
      <c r="J436" s="1168"/>
      <c r="K436" s="513"/>
      <c r="L436" s="1169"/>
      <c r="M436" s="513"/>
      <c r="N436" s="1170"/>
      <c r="O436" s="1166"/>
      <c r="P436" s="1171"/>
      <c r="Q436" s="348"/>
      <c r="R436" s="1128"/>
      <c r="S436" s="348"/>
      <c r="T436" s="1129"/>
      <c r="U436" s="1129"/>
      <c r="V436" s="1172"/>
      <c r="W436" s="17"/>
      <c r="X436" s="17"/>
      <c r="Y436" s="17"/>
      <c r="Z436" s="17"/>
    </row>
    <row r="437">
      <c r="A437" s="17"/>
      <c r="B437" s="379"/>
      <c r="C437" s="513"/>
      <c r="D437" s="513"/>
      <c r="E437" s="513"/>
      <c r="F437" s="513"/>
      <c r="G437" s="514"/>
      <c r="H437" s="1166"/>
      <c r="I437" s="1167"/>
      <c r="J437" s="1168"/>
      <c r="K437" s="513"/>
      <c r="L437" s="1169"/>
      <c r="M437" s="513"/>
      <c r="N437" s="1170"/>
      <c r="O437" s="1166"/>
      <c r="P437" s="1171"/>
      <c r="Q437" s="348"/>
      <c r="R437" s="1128"/>
      <c r="S437" s="348"/>
      <c r="T437" s="1129"/>
      <c r="U437" s="1129"/>
      <c r="V437" s="1172"/>
      <c r="W437" s="17"/>
      <c r="X437" s="17"/>
      <c r="Y437" s="17"/>
      <c r="Z437" s="17"/>
    </row>
    <row r="438">
      <c r="A438" s="17"/>
      <c r="B438" s="379"/>
      <c r="C438" s="513"/>
      <c r="D438" s="513"/>
      <c r="E438" s="513"/>
      <c r="F438" s="513"/>
      <c r="G438" s="514"/>
      <c r="H438" s="1166"/>
      <c r="I438" s="1167"/>
      <c r="J438" s="1168"/>
      <c r="K438" s="513"/>
      <c r="L438" s="1169"/>
      <c r="M438" s="513"/>
      <c r="N438" s="1170"/>
      <c r="O438" s="1166"/>
      <c r="P438" s="1171"/>
      <c r="Q438" s="348"/>
      <c r="R438" s="1128"/>
      <c r="S438" s="348"/>
      <c r="T438" s="1129"/>
      <c r="U438" s="1129"/>
      <c r="V438" s="1172"/>
      <c r="W438" s="17"/>
      <c r="X438" s="17"/>
      <c r="Y438" s="17"/>
      <c r="Z438" s="17"/>
    </row>
    <row r="439">
      <c r="A439" s="17"/>
      <c r="B439" s="379"/>
      <c r="C439" s="513"/>
      <c r="D439" s="513"/>
      <c r="E439" s="513"/>
      <c r="F439" s="513"/>
      <c r="G439" s="514"/>
      <c r="H439" s="1166"/>
      <c r="I439" s="1167"/>
      <c r="J439" s="1168"/>
      <c r="K439" s="513"/>
      <c r="L439" s="1169"/>
      <c r="M439" s="513"/>
      <c r="N439" s="1170"/>
      <c r="O439" s="1166"/>
      <c r="P439" s="1171"/>
      <c r="Q439" s="348"/>
      <c r="R439" s="1128"/>
      <c r="S439" s="348"/>
      <c r="T439" s="1129"/>
      <c r="U439" s="1129"/>
      <c r="V439" s="1172"/>
      <c r="W439" s="17"/>
      <c r="X439" s="17"/>
      <c r="Y439" s="17"/>
      <c r="Z439" s="17"/>
    </row>
    <row r="440">
      <c r="A440" s="17"/>
      <c r="B440" s="379"/>
      <c r="C440" s="513"/>
      <c r="D440" s="513"/>
      <c r="E440" s="513"/>
      <c r="F440" s="513"/>
      <c r="G440" s="514"/>
      <c r="H440" s="1166"/>
      <c r="I440" s="1167"/>
      <c r="J440" s="1168"/>
      <c r="K440" s="513"/>
      <c r="L440" s="1169"/>
      <c r="M440" s="513"/>
      <c r="N440" s="1170"/>
      <c r="O440" s="1166"/>
      <c r="P440" s="1171"/>
      <c r="Q440" s="348"/>
      <c r="R440" s="1128"/>
      <c r="S440" s="348"/>
      <c r="T440" s="1129"/>
      <c r="U440" s="1129"/>
      <c r="V440" s="1172"/>
      <c r="W440" s="17"/>
      <c r="X440" s="17"/>
      <c r="Y440" s="17"/>
      <c r="Z440" s="17"/>
    </row>
    <row r="441">
      <c r="A441" s="17"/>
      <c r="B441" s="379"/>
      <c r="C441" s="513"/>
      <c r="D441" s="513"/>
      <c r="E441" s="513"/>
      <c r="F441" s="513"/>
      <c r="G441" s="514"/>
      <c r="H441" s="1166"/>
      <c r="I441" s="1167"/>
      <c r="J441" s="1168"/>
      <c r="K441" s="513"/>
      <c r="L441" s="1169"/>
      <c r="M441" s="513"/>
      <c r="N441" s="1170"/>
      <c r="O441" s="1166"/>
      <c r="P441" s="1171"/>
      <c r="Q441" s="348"/>
      <c r="R441" s="1128"/>
      <c r="S441" s="348"/>
      <c r="T441" s="1129"/>
      <c r="U441" s="1129"/>
      <c r="V441" s="1172"/>
      <c r="W441" s="17"/>
      <c r="X441" s="17"/>
      <c r="Y441" s="17"/>
      <c r="Z441" s="17"/>
    </row>
    <row r="442">
      <c r="A442" s="17"/>
      <c r="B442" s="379"/>
      <c r="C442" s="513"/>
      <c r="D442" s="513"/>
      <c r="E442" s="513"/>
      <c r="F442" s="513"/>
      <c r="G442" s="514"/>
      <c r="H442" s="1166"/>
      <c r="I442" s="1167"/>
      <c r="J442" s="1168"/>
      <c r="K442" s="513"/>
      <c r="L442" s="1169"/>
      <c r="M442" s="513"/>
      <c r="N442" s="1170"/>
      <c r="O442" s="1166"/>
      <c r="P442" s="1171"/>
      <c r="Q442" s="348"/>
      <c r="R442" s="1128"/>
      <c r="S442" s="348"/>
      <c r="T442" s="1129"/>
      <c r="U442" s="1129"/>
      <c r="V442" s="1172"/>
      <c r="W442" s="17"/>
      <c r="X442" s="17"/>
      <c r="Y442" s="17"/>
      <c r="Z442" s="17"/>
    </row>
    <row r="443">
      <c r="A443" s="17"/>
      <c r="B443" s="379"/>
      <c r="C443" s="513"/>
      <c r="D443" s="513"/>
      <c r="E443" s="513"/>
      <c r="F443" s="513"/>
      <c r="G443" s="514"/>
      <c r="H443" s="1166"/>
      <c r="I443" s="1167"/>
      <c r="J443" s="1168"/>
      <c r="K443" s="513"/>
      <c r="L443" s="1169"/>
      <c r="M443" s="513"/>
      <c r="N443" s="1170"/>
      <c r="O443" s="1166"/>
      <c r="P443" s="1171"/>
      <c r="Q443" s="348"/>
      <c r="R443" s="1128"/>
      <c r="S443" s="348"/>
      <c r="T443" s="1129"/>
      <c r="U443" s="1129"/>
      <c r="V443" s="1172"/>
      <c r="W443" s="17"/>
      <c r="X443" s="17"/>
      <c r="Y443" s="17"/>
      <c r="Z443" s="17"/>
    </row>
    <row r="444">
      <c r="A444" s="17"/>
      <c r="B444" s="379"/>
      <c r="C444" s="513"/>
      <c r="D444" s="513"/>
      <c r="E444" s="513"/>
      <c r="F444" s="513"/>
      <c r="G444" s="514"/>
      <c r="H444" s="1166"/>
      <c r="I444" s="1167"/>
      <c r="J444" s="1168"/>
      <c r="K444" s="513"/>
      <c r="L444" s="1169"/>
      <c r="M444" s="513"/>
      <c r="N444" s="1170"/>
      <c r="O444" s="1166"/>
      <c r="P444" s="1171"/>
      <c r="Q444" s="348"/>
      <c r="R444" s="1128"/>
      <c r="S444" s="348"/>
      <c r="T444" s="1129"/>
      <c r="U444" s="1129"/>
      <c r="V444" s="1172"/>
      <c r="W444" s="17"/>
      <c r="X444" s="17"/>
      <c r="Y444" s="17"/>
      <c r="Z444" s="17"/>
    </row>
    <row r="445">
      <c r="A445" s="17"/>
      <c r="B445" s="379"/>
      <c r="C445" s="513"/>
      <c r="D445" s="513"/>
      <c r="E445" s="513"/>
      <c r="F445" s="513"/>
      <c r="G445" s="514"/>
      <c r="H445" s="1166"/>
      <c r="I445" s="1167"/>
      <c r="J445" s="1168"/>
      <c r="K445" s="513"/>
      <c r="L445" s="1169"/>
      <c r="M445" s="513"/>
      <c r="N445" s="1170"/>
      <c r="O445" s="1166"/>
      <c r="P445" s="1171"/>
      <c r="Q445" s="348"/>
      <c r="R445" s="1128"/>
      <c r="S445" s="348"/>
      <c r="T445" s="1129"/>
      <c r="U445" s="1129"/>
      <c r="V445" s="1172"/>
      <c r="W445" s="17"/>
      <c r="X445" s="17"/>
      <c r="Y445" s="17"/>
      <c r="Z445" s="17"/>
    </row>
    <row r="446">
      <c r="A446" s="17"/>
      <c r="B446" s="379"/>
      <c r="C446" s="513"/>
      <c r="D446" s="513"/>
      <c r="E446" s="513"/>
      <c r="F446" s="513"/>
      <c r="G446" s="514"/>
      <c r="H446" s="1166"/>
      <c r="I446" s="1167"/>
      <c r="J446" s="1168"/>
      <c r="K446" s="513"/>
      <c r="L446" s="1169"/>
      <c r="M446" s="513"/>
      <c r="N446" s="1170"/>
      <c r="O446" s="1166"/>
      <c r="P446" s="1171"/>
      <c r="Q446" s="348"/>
      <c r="R446" s="1128"/>
      <c r="S446" s="348"/>
      <c r="T446" s="1129"/>
      <c r="U446" s="1129"/>
      <c r="V446" s="1172"/>
      <c r="W446" s="17"/>
      <c r="X446" s="17"/>
      <c r="Y446" s="17"/>
      <c r="Z446" s="17"/>
    </row>
    <row r="447">
      <c r="A447" s="17"/>
      <c r="B447" s="379"/>
      <c r="C447" s="513"/>
      <c r="D447" s="513"/>
      <c r="E447" s="513"/>
      <c r="F447" s="513"/>
      <c r="G447" s="514"/>
      <c r="H447" s="1166"/>
      <c r="I447" s="1167"/>
      <c r="J447" s="1168"/>
      <c r="K447" s="513"/>
      <c r="L447" s="1169"/>
      <c r="M447" s="513"/>
      <c r="N447" s="1170"/>
      <c r="O447" s="1166"/>
      <c r="P447" s="1171"/>
      <c r="Q447" s="348"/>
      <c r="R447" s="1128"/>
      <c r="S447" s="348"/>
      <c r="T447" s="1129"/>
      <c r="U447" s="1129"/>
      <c r="V447" s="1172"/>
      <c r="W447" s="17"/>
      <c r="X447" s="17"/>
      <c r="Y447" s="17"/>
      <c r="Z447" s="17"/>
    </row>
    <row r="448">
      <c r="A448" s="17"/>
      <c r="B448" s="379"/>
      <c r="C448" s="513"/>
      <c r="D448" s="513"/>
      <c r="E448" s="513"/>
      <c r="F448" s="513"/>
      <c r="G448" s="514"/>
      <c r="H448" s="1166"/>
      <c r="I448" s="1167"/>
      <c r="J448" s="1168"/>
      <c r="K448" s="513"/>
      <c r="L448" s="1169"/>
      <c r="M448" s="513"/>
      <c r="N448" s="1170"/>
      <c r="O448" s="1166"/>
      <c r="P448" s="1171"/>
      <c r="Q448" s="348"/>
      <c r="R448" s="1128"/>
      <c r="S448" s="348"/>
      <c r="T448" s="1129"/>
      <c r="U448" s="1129"/>
      <c r="V448" s="1172"/>
      <c r="W448" s="17"/>
      <c r="X448" s="17"/>
      <c r="Y448" s="17"/>
      <c r="Z448" s="17"/>
    </row>
    <row r="449">
      <c r="A449" s="17"/>
      <c r="B449" s="379"/>
      <c r="C449" s="513"/>
      <c r="D449" s="513"/>
      <c r="E449" s="513"/>
      <c r="F449" s="513"/>
      <c r="G449" s="514"/>
      <c r="H449" s="1166"/>
      <c r="I449" s="1167"/>
      <c r="J449" s="1168"/>
      <c r="K449" s="513"/>
      <c r="L449" s="1169"/>
      <c r="M449" s="513"/>
      <c r="N449" s="1170"/>
      <c r="O449" s="1166"/>
      <c r="P449" s="1171"/>
      <c r="Q449" s="348"/>
      <c r="R449" s="1128"/>
      <c r="S449" s="348"/>
      <c r="T449" s="1129"/>
      <c r="U449" s="1129"/>
      <c r="V449" s="1172"/>
      <c r="W449" s="17"/>
      <c r="X449" s="17"/>
      <c r="Y449" s="17"/>
      <c r="Z449" s="17"/>
    </row>
    <row r="450">
      <c r="A450" s="17"/>
      <c r="B450" s="379"/>
      <c r="C450" s="513"/>
      <c r="D450" s="513"/>
      <c r="E450" s="513"/>
      <c r="F450" s="513"/>
      <c r="G450" s="514"/>
      <c r="H450" s="1166"/>
      <c r="I450" s="1167"/>
      <c r="J450" s="1168"/>
      <c r="K450" s="513"/>
      <c r="L450" s="1169"/>
      <c r="M450" s="513"/>
      <c r="N450" s="1170"/>
      <c r="O450" s="1166"/>
      <c r="P450" s="1171"/>
      <c r="Q450" s="348"/>
      <c r="R450" s="1128"/>
      <c r="S450" s="348"/>
      <c r="T450" s="1129"/>
      <c r="U450" s="1129"/>
      <c r="V450" s="1172"/>
      <c r="W450" s="17"/>
      <c r="X450" s="17"/>
      <c r="Y450" s="17"/>
      <c r="Z450" s="17"/>
    </row>
    <row r="451">
      <c r="A451" s="17"/>
      <c r="B451" s="379"/>
      <c r="C451" s="513"/>
      <c r="D451" s="513"/>
      <c r="E451" s="513"/>
      <c r="F451" s="513"/>
      <c r="G451" s="514"/>
      <c r="H451" s="1166"/>
      <c r="I451" s="1167"/>
      <c r="J451" s="1168"/>
      <c r="K451" s="513"/>
      <c r="L451" s="1169"/>
      <c r="M451" s="513"/>
      <c r="N451" s="1170"/>
      <c r="O451" s="1166"/>
      <c r="P451" s="1171"/>
      <c r="Q451" s="348"/>
      <c r="R451" s="1128"/>
      <c r="S451" s="348"/>
      <c r="T451" s="1129"/>
      <c r="U451" s="1129"/>
      <c r="V451" s="1172"/>
      <c r="W451" s="17"/>
      <c r="X451" s="17"/>
      <c r="Y451" s="17"/>
      <c r="Z451" s="17"/>
    </row>
    <row r="452">
      <c r="A452" s="17"/>
      <c r="B452" s="379"/>
      <c r="C452" s="513"/>
      <c r="D452" s="513"/>
      <c r="E452" s="513"/>
      <c r="F452" s="513"/>
      <c r="G452" s="514"/>
      <c r="H452" s="1166"/>
      <c r="I452" s="1167"/>
      <c r="J452" s="1168"/>
      <c r="K452" s="513"/>
      <c r="L452" s="1169"/>
      <c r="M452" s="513"/>
      <c r="N452" s="1170"/>
      <c r="O452" s="1166"/>
      <c r="P452" s="1171"/>
      <c r="Q452" s="348"/>
      <c r="R452" s="1128"/>
      <c r="S452" s="348"/>
      <c r="T452" s="1129"/>
      <c r="U452" s="1129"/>
      <c r="V452" s="1172"/>
      <c r="W452" s="17"/>
      <c r="X452" s="17"/>
      <c r="Y452" s="17"/>
      <c r="Z452" s="17"/>
    </row>
    <row r="453">
      <c r="A453" s="17"/>
      <c r="B453" s="379"/>
      <c r="C453" s="513"/>
      <c r="D453" s="513"/>
      <c r="E453" s="513"/>
      <c r="F453" s="513"/>
      <c r="G453" s="514"/>
      <c r="H453" s="1166"/>
      <c r="I453" s="1167"/>
      <c r="J453" s="1168"/>
      <c r="K453" s="513"/>
      <c r="L453" s="1169"/>
      <c r="M453" s="513"/>
      <c r="N453" s="1170"/>
      <c r="O453" s="1166"/>
      <c r="P453" s="1171"/>
      <c r="Q453" s="348"/>
      <c r="R453" s="1128"/>
      <c r="S453" s="348"/>
      <c r="T453" s="1129"/>
      <c r="U453" s="1129"/>
      <c r="V453" s="1172"/>
      <c r="W453" s="17"/>
      <c r="X453" s="17"/>
      <c r="Y453" s="17"/>
      <c r="Z453" s="17"/>
    </row>
    <row r="454">
      <c r="A454" s="17"/>
      <c r="B454" s="379"/>
      <c r="C454" s="513"/>
      <c r="D454" s="513"/>
      <c r="E454" s="513"/>
      <c r="F454" s="513"/>
      <c r="G454" s="514"/>
      <c r="H454" s="1166"/>
      <c r="I454" s="1167"/>
      <c r="J454" s="1168"/>
      <c r="K454" s="513"/>
      <c r="L454" s="1169"/>
      <c r="M454" s="513"/>
      <c r="N454" s="1170"/>
      <c r="O454" s="1166"/>
      <c r="P454" s="1171"/>
      <c r="Q454" s="348"/>
      <c r="R454" s="1128"/>
      <c r="S454" s="348"/>
      <c r="T454" s="1129"/>
      <c r="U454" s="1129"/>
      <c r="V454" s="1172"/>
      <c r="W454" s="17"/>
      <c r="X454" s="17"/>
      <c r="Y454" s="17"/>
      <c r="Z454" s="17"/>
    </row>
    <row r="455">
      <c r="A455" s="17"/>
      <c r="B455" s="379"/>
      <c r="C455" s="513"/>
      <c r="D455" s="513"/>
      <c r="E455" s="513"/>
      <c r="F455" s="513"/>
      <c r="G455" s="514"/>
      <c r="H455" s="1166"/>
      <c r="I455" s="1167"/>
      <c r="J455" s="1168"/>
      <c r="K455" s="513"/>
      <c r="L455" s="1169"/>
      <c r="M455" s="513"/>
      <c r="N455" s="1170"/>
      <c r="O455" s="1166"/>
      <c r="P455" s="1171"/>
      <c r="Q455" s="348"/>
      <c r="R455" s="1128"/>
      <c r="S455" s="348"/>
      <c r="T455" s="1129"/>
      <c r="U455" s="1129"/>
      <c r="V455" s="1172"/>
      <c r="W455" s="17"/>
      <c r="X455" s="17"/>
      <c r="Y455" s="17"/>
      <c r="Z455" s="17"/>
    </row>
    <row r="456">
      <c r="A456" s="17"/>
      <c r="B456" s="379"/>
      <c r="C456" s="513"/>
      <c r="D456" s="513"/>
      <c r="E456" s="513"/>
      <c r="F456" s="513"/>
      <c r="G456" s="514"/>
      <c r="H456" s="1166"/>
      <c r="I456" s="1167"/>
      <c r="J456" s="1168"/>
      <c r="K456" s="513"/>
      <c r="L456" s="1169"/>
      <c r="M456" s="513"/>
      <c r="N456" s="1170"/>
      <c r="O456" s="1166"/>
      <c r="P456" s="1171"/>
      <c r="Q456" s="348"/>
      <c r="R456" s="1128"/>
      <c r="S456" s="348"/>
      <c r="T456" s="1129"/>
      <c r="U456" s="1129"/>
      <c r="V456" s="1172"/>
      <c r="W456" s="17"/>
      <c r="X456" s="17"/>
      <c r="Y456" s="17"/>
      <c r="Z456" s="17"/>
    </row>
    <row r="457">
      <c r="A457" s="17"/>
      <c r="B457" s="379"/>
      <c r="C457" s="513"/>
      <c r="D457" s="513"/>
      <c r="E457" s="513"/>
      <c r="F457" s="513"/>
      <c r="G457" s="514"/>
      <c r="H457" s="1166"/>
      <c r="I457" s="1167"/>
      <c r="J457" s="1168"/>
      <c r="K457" s="513"/>
      <c r="L457" s="1169"/>
      <c r="M457" s="513"/>
      <c r="N457" s="1170"/>
      <c r="O457" s="1166"/>
      <c r="P457" s="1171"/>
      <c r="Q457" s="348"/>
      <c r="R457" s="1128"/>
      <c r="S457" s="348"/>
      <c r="T457" s="1129"/>
      <c r="U457" s="1129"/>
      <c r="V457" s="1172"/>
      <c r="W457" s="17"/>
      <c r="X457" s="17"/>
      <c r="Y457" s="17"/>
      <c r="Z457" s="17"/>
    </row>
    <row r="458">
      <c r="A458" s="17"/>
      <c r="B458" s="379"/>
      <c r="C458" s="513"/>
      <c r="D458" s="513"/>
      <c r="E458" s="513"/>
      <c r="F458" s="513"/>
      <c r="G458" s="514"/>
      <c r="H458" s="1166"/>
      <c r="I458" s="1167"/>
      <c r="J458" s="1168"/>
      <c r="K458" s="513"/>
      <c r="L458" s="1169"/>
      <c r="M458" s="513"/>
      <c r="N458" s="1170"/>
      <c r="O458" s="1166"/>
      <c r="P458" s="1171"/>
      <c r="Q458" s="348"/>
      <c r="R458" s="1128"/>
      <c r="S458" s="348"/>
      <c r="T458" s="1129"/>
      <c r="U458" s="1129"/>
      <c r="V458" s="1172"/>
      <c r="W458" s="17"/>
      <c r="X458" s="17"/>
      <c r="Y458" s="17"/>
      <c r="Z458" s="17"/>
    </row>
    <row r="459">
      <c r="A459" s="17"/>
      <c r="B459" s="379"/>
      <c r="C459" s="513"/>
      <c r="D459" s="513"/>
      <c r="E459" s="513"/>
      <c r="F459" s="513"/>
      <c r="G459" s="514"/>
      <c r="H459" s="1166"/>
      <c r="I459" s="1167"/>
      <c r="J459" s="1168"/>
      <c r="K459" s="513"/>
      <c r="L459" s="1169"/>
      <c r="M459" s="513"/>
      <c r="N459" s="1170"/>
      <c r="O459" s="1166"/>
      <c r="P459" s="1171"/>
      <c r="Q459" s="348"/>
      <c r="R459" s="1128"/>
      <c r="S459" s="348"/>
      <c r="T459" s="1129"/>
      <c r="U459" s="1129"/>
      <c r="V459" s="1172"/>
      <c r="W459" s="17"/>
      <c r="X459" s="17"/>
      <c r="Y459" s="17"/>
      <c r="Z459" s="17"/>
    </row>
    <row r="460">
      <c r="A460" s="17"/>
      <c r="B460" s="379"/>
      <c r="C460" s="513"/>
      <c r="D460" s="513"/>
      <c r="E460" s="513"/>
      <c r="F460" s="513"/>
      <c r="G460" s="514"/>
      <c r="H460" s="1166"/>
      <c r="I460" s="1167"/>
      <c r="J460" s="1168"/>
      <c r="K460" s="513"/>
      <c r="L460" s="1169"/>
      <c r="M460" s="513"/>
      <c r="N460" s="1170"/>
      <c r="O460" s="1166"/>
      <c r="P460" s="1171"/>
      <c r="Q460" s="348"/>
      <c r="R460" s="1128"/>
      <c r="S460" s="348"/>
      <c r="T460" s="1129"/>
      <c r="U460" s="1129"/>
      <c r="V460" s="1172"/>
      <c r="W460" s="17"/>
      <c r="X460" s="17"/>
      <c r="Y460" s="17"/>
      <c r="Z460" s="17"/>
    </row>
    <row r="461">
      <c r="A461" s="17"/>
      <c r="B461" s="379"/>
      <c r="C461" s="513"/>
      <c r="D461" s="513"/>
      <c r="E461" s="513"/>
      <c r="F461" s="513"/>
      <c r="G461" s="514"/>
      <c r="H461" s="1166"/>
      <c r="I461" s="1167"/>
      <c r="J461" s="1168"/>
      <c r="K461" s="513"/>
      <c r="L461" s="1169"/>
      <c r="M461" s="513"/>
      <c r="N461" s="1170"/>
      <c r="O461" s="1166"/>
      <c r="P461" s="1171"/>
      <c r="Q461" s="348"/>
      <c r="R461" s="1128"/>
      <c r="S461" s="348"/>
      <c r="T461" s="1129"/>
      <c r="U461" s="1129"/>
      <c r="V461" s="1172"/>
      <c r="W461" s="17"/>
      <c r="X461" s="17"/>
      <c r="Y461" s="17"/>
      <c r="Z461" s="17"/>
    </row>
    <row r="462">
      <c r="A462" s="17"/>
      <c r="B462" s="379"/>
      <c r="C462" s="513"/>
      <c r="D462" s="513"/>
      <c r="E462" s="513"/>
      <c r="F462" s="513"/>
      <c r="G462" s="514"/>
      <c r="H462" s="1166"/>
      <c r="I462" s="1167"/>
      <c r="J462" s="1168"/>
      <c r="K462" s="513"/>
      <c r="L462" s="1169"/>
      <c r="M462" s="513"/>
      <c r="N462" s="1170"/>
      <c r="O462" s="1166"/>
      <c r="P462" s="1171"/>
      <c r="Q462" s="348"/>
      <c r="R462" s="1128"/>
      <c r="S462" s="348"/>
      <c r="T462" s="1129"/>
      <c r="U462" s="1129"/>
      <c r="V462" s="1172"/>
      <c r="W462" s="17"/>
      <c r="X462" s="17"/>
      <c r="Y462" s="17"/>
      <c r="Z462" s="17"/>
    </row>
    <row r="463">
      <c r="A463" s="17"/>
      <c r="B463" s="379"/>
      <c r="C463" s="513"/>
      <c r="D463" s="513"/>
      <c r="E463" s="513"/>
      <c r="F463" s="513"/>
      <c r="G463" s="514"/>
      <c r="H463" s="1166"/>
      <c r="I463" s="1167"/>
      <c r="J463" s="1168"/>
      <c r="K463" s="513"/>
      <c r="L463" s="1169"/>
      <c r="M463" s="513"/>
      <c r="N463" s="1170"/>
      <c r="O463" s="1166"/>
      <c r="P463" s="1171"/>
      <c r="Q463" s="348"/>
      <c r="R463" s="1128"/>
      <c r="S463" s="348"/>
      <c r="T463" s="1129"/>
      <c r="U463" s="1129"/>
      <c r="V463" s="1172"/>
      <c r="W463" s="17"/>
      <c r="X463" s="17"/>
      <c r="Y463" s="17"/>
      <c r="Z463" s="17"/>
    </row>
    <row r="464">
      <c r="A464" s="17"/>
      <c r="B464" s="379"/>
      <c r="C464" s="513"/>
      <c r="D464" s="513"/>
      <c r="E464" s="513"/>
      <c r="F464" s="513"/>
      <c r="G464" s="514"/>
      <c r="H464" s="1166"/>
      <c r="I464" s="1167"/>
      <c r="J464" s="1168"/>
      <c r="K464" s="513"/>
      <c r="L464" s="1169"/>
      <c r="M464" s="513"/>
      <c r="N464" s="1170"/>
      <c r="O464" s="1166"/>
      <c r="P464" s="1171"/>
      <c r="Q464" s="348"/>
      <c r="R464" s="1128"/>
      <c r="S464" s="348"/>
      <c r="T464" s="1129"/>
      <c r="U464" s="1129"/>
      <c r="V464" s="1172"/>
      <c r="W464" s="17"/>
      <c r="X464" s="17"/>
      <c r="Y464" s="17"/>
      <c r="Z464" s="17"/>
    </row>
    <row r="465">
      <c r="A465" s="17"/>
      <c r="B465" s="379"/>
      <c r="C465" s="513"/>
      <c r="D465" s="513"/>
      <c r="E465" s="513"/>
      <c r="F465" s="513"/>
      <c r="G465" s="514"/>
      <c r="H465" s="1166"/>
      <c r="I465" s="1167"/>
      <c r="J465" s="1168"/>
      <c r="K465" s="513"/>
      <c r="L465" s="1169"/>
      <c r="M465" s="513"/>
      <c r="N465" s="1170"/>
      <c r="O465" s="1166"/>
      <c r="P465" s="1171"/>
      <c r="Q465" s="348"/>
      <c r="R465" s="1128"/>
      <c r="S465" s="348"/>
      <c r="T465" s="1129"/>
      <c r="U465" s="1129"/>
      <c r="V465" s="1172"/>
      <c r="W465" s="17"/>
      <c r="X465" s="17"/>
      <c r="Y465" s="17"/>
      <c r="Z465" s="17"/>
    </row>
    <row r="466">
      <c r="A466" s="17"/>
      <c r="B466" s="379"/>
      <c r="C466" s="513"/>
      <c r="D466" s="513"/>
      <c r="E466" s="513"/>
      <c r="F466" s="513"/>
      <c r="G466" s="514"/>
      <c r="H466" s="1166"/>
      <c r="I466" s="1167"/>
      <c r="J466" s="1168"/>
      <c r="K466" s="513"/>
      <c r="L466" s="1169"/>
      <c r="M466" s="513"/>
      <c r="N466" s="1170"/>
      <c r="O466" s="1166"/>
      <c r="P466" s="1171"/>
      <c r="Q466" s="348"/>
      <c r="R466" s="1128"/>
      <c r="S466" s="348"/>
      <c r="T466" s="1129"/>
      <c r="U466" s="1129"/>
      <c r="V466" s="1172"/>
      <c r="W466" s="17"/>
      <c r="X466" s="17"/>
      <c r="Y466" s="17"/>
      <c r="Z466" s="17"/>
    </row>
    <row r="467">
      <c r="A467" s="17"/>
      <c r="B467" s="379"/>
      <c r="C467" s="513"/>
      <c r="D467" s="513"/>
      <c r="E467" s="513"/>
      <c r="F467" s="513"/>
      <c r="G467" s="514"/>
      <c r="H467" s="1166"/>
      <c r="I467" s="1167"/>
      <c r="J467" s="1168"/>
      <c r="K467" s="513"/>
      <c r="L467" s="1169"/>
      <c r="M467" s="513"/>
      <c r="N467" s="1170"/>
      <c r="O467" s="1166"/>
      <c r="P467" s="1171"/>
      <c r="Q467" s="348"/>
      <c r="R467" s="1128"/>
      <c r="S467" s="348"/>
      <c r="T467" s="1129"/>
      <c r="U467" s="1129"/>
      <c r="V467" s="1172"/>
      <c r="W467" s="17"/>
      <c r="X467" s="17"/>
      <c r="Y467" s="17"/>
      <c r="Z467" s="17"/>
    </row>
    <row r="468">
      <c r="A468" s="17"/>
      <c r="B468" s="379"/>
      <c r="C468" s="513"/>
      <c r="D468" s="513"/>
      <c r="E468" s="513"/>
      <c r="F468" s="513"/>
      <c r="G468" s="514"/>
      <c r="H468" s="1166"/>
      <c r="I468" s="1167"/>
      <c r="J468" s="1168"/>
      <c r="K468" s="513"/>
      <c r="L468" s="1169"/>
      <c r="M468" s="513"/>
      <c r="N468" s="1170"/>
      <c r="O468" s="1166"/>
      <c r="P468" s="1171"/>
      <c r="Q468" s="348"/>
      <c r="R468" s="1128"/>
      <c r="S468" s="348"/>
      <c r="T468" s="1129"/>
      <c r="U468" s="1129"/>
      <c r="V468" s="1172"/>
      <c r="W468" s="17"/>
      <c r="X468" s="17"/>
      <c r="Y468" s="17"/>
      <c r="Z468" s="17"/>
    </row>
    <row r="469">
      <c r="A469" s="17"/>
      <c r="B469" s="379"/>
      <c r="C469" s="513"/>
      <c r="D469" s="513"/>
      <c r="E469" s="513"/>
      <c r="F469" s="513"/>
      <c r="G469" s="514"/>
      <c r="H469" s="1166"/>
      <c r="I469" s="1167"/>
      <c r="J469" s="1168"/>
      <c r="K469" s="513"/>
      <c r="L469" s="1169"/>
      <c r="M469" s="513"/>
      <c r="N469" s="1170"/>
      <c r="O469" s="1166"/>
      <c r="P469" s="1171"/>
      <c r="Q469" s="348"/>
      <c r="R469" s="1128"/>
      <c r="S469" s="348"/>
      <c r="T469" s="1129"/>
      <c r="U469" s="1129"/>
      <c r="V469" s="1172"/>
      <c r="W469" s="17"/>
      <c r="X469" s="17"/>
      <c r="Y469" s="17"/>
      <c r="Z469" s="17"/>
    </row>
    <row r="470">
      <c r="A470" s="17"/>
      <c r="B470" s="379"/>
      <c r="C470" s="513"/>
      <c r="D470" s="513"/>
      <c r="E470" s="513"/>
      <c r="F470" s="513"/>
      <c r="G470" s="514"/>
      <c r="H470" s="1166"/>
      <c r="I470" s="1167"/>
      <c r="J470" s="1168"/>
      <c r="K470" s="513"/>
      <c r="L470" s="1169"/>
      <c r="M470" s="513"/>
      <c r="N470" s="1170"/>
      <c r="O470" s="1166"/>
      <c r="P470" s="1171"/>
      <c r="Q470" s="348"/>
      <c r="R470" s="1128"/>
      <c r="S470" s="348"/>
      <c r="T470" s="1129"/>
      <c r="U470" s="1129"/>
      <c r="V470" s="1172"/>
      <c r="W470" s="17"/>
      <c r="X470" s="17"/>
      <c r="Y470" s="17"/>
      <c r="Z470" s="17"/>
    </row>
    <row r="471">
      <c r="A471" s="17"/>
      <c r="B471" s="379"/>
      <c r="C471" s="513"/>
      <c r="D471" s="513"/>
      <c r="E471" s="513"/>
      <c r="F471" s="513"/>
      <c r="G471" s="514"/>
      <c r="H471" s="1166"/>
      <c r="I471" s="1167"/>
      <c r="J471" s="1168"/>
      <c r="K471" s="513"/>
      <c r="L471" s="1169"/>
      <c r="M471" s="513"/>
      <c r="N471" s="1170"/>
      <c r="O471" s="1166"/>
      <c r="P471" s="1171"/>
      <c r="Q471" s="348"/>
      <c r="R471" s="1128"/>
      <c r="S471" s="348"/>
      <c r="T471" s="1129"/>
      <c r="U471" s="1129"/>
      <c r="V471" s="1172"/>
      <c r="W471" s="17"/>
      <c r="X471" s="17"/>
      <c r="Y471" s="17"/>
      <c r="Z471" s="17"/>
    </row>
    <row r="472">
      <c r="A472" s="17"/>
      <c r="B472" s="379"/>
      <c r="C472" s="513"/>
      <c r="D472" s="513"/>
      <c r="E472" s="513"/>
      <c r="F472" s="513"/>
      <c r="G472" s="514"/>
      <c r="H472" s="1166"/>
      <c r="I472" s="1167"/>
      <c r="J472" s="1168"/>
      <c r="K472" s="513"/>
      <c r="L472" s="1169"/>
      <c r="M472" s="513"/>
      <c r="N472" s="1170"/>
      <c r="O472" s="1166"/>
      <c r="P472" s="1171"/>
      <c r="Q472" s="348"/>
      <c r="R472" s="1128"/>
      <c r="S472" s="348"/>
      <c r="T472" s="1129"/>
      <c r="U472" s="1129"/>
      <c r="V472" s="1172"/>
      <c r="W472" s="17"/>
      <c r="X472" s="17"/>
      <c r="Y472" s="17"/>
      <c r="Z472" s="17"/>
    </row>
    <row r="473">
      <c r="A473" s="17"/>
      <c r="B473" s="379"/>
      <c r="C473" s="513"/>
      <c r="D473" s="513"/>
      <c r="E473" s="513"/>
      <c r="F473" s="513"/>
      <c r="G473" s="514"/>
      <c r="H473" s="1166"/>
      <c r="I473" s="1167"/>
      <c r="J473" s="1168"/>
      <c r="K473" s="513"/>
      <c r="L473" s="1169"/>
      <c r="M473" s="513"/>
      <c r="N473" s="1170"/>
      <c r="O473" s="1166"/>
      <c r="P473" s="1171"/>
      <c r="Q473" s="348"/>
      <c r="R473" s="1128"/>
      <c r="S473" s="348"/>
      <c r="T473" s="1129"/>
      <c r="U473" s="1129"/>
      <c r="V473" s="1172"/>
      <c r="W473" s="17"/>
      <c r="X473" s="17"/>
      <c r="Y473" s="17"/>
      <c r="Z473" s="17"/>
    </row>
    <row r="474">
      <c r="A474" s="17"/>
      <c r="B474" s="379"/>
      <c r="C474" s="513"/>
      <c r="D474" s="513"/>
      <c r="E474" s="513"/>
      <c r="F474" s="513"/>
      <c r="G474" s="514"/>
      <c r="H474" s="1166"/>
      <c r="I474" s="1167"/>
      <c r="J474" s="1168"/>
      <c r="K474" s="513"/>
      <c r="L474" s="1169"/>
      <c r="M474" s="513"/>
      <c r="N474" s="1170"/>
      <c r="O474" s="1166"/>
      <c r="P474" s="1171"/>
      <c r="Q474" s="348"/>
      <c r="R474" s="1128"/>
      <c r="S474" s="348"/>
      <c r="T474" s="1129"/>
      <c r="U474" s="1129"/>
      <c r="V474" s="1172"/>
      <c r="W474" s="17"/>
      <c r="X474" s="17"/>
      <c r="Y474" s="17"/>
      <c r="Z474" s="17"/>
    </row>
    <row r="475">
      <c r="A475" s="17"/>
      <c r="B475" s="379"/>
      <c r="C475" s="513"/>
      <c r="D475" s="513"/>
      <c r="E475" s="513"/>
      <c r="F475" s="513"/>
      <c r="G475" s="514"/>
      <c r="H475" s="1166"/>
      <c r="I475" s="1167"/>
      <c r="J475" s="1168"/>
      <c r="K475" s="513"/>
      <c r="L475" s="1169"/>
      <c r="M475" s="513"/>
      <c r="N475" s="1170"/>
      <c r="O475" s="1166"/>
      <c r="P475" s="1171"/>
      <c r="Q475" s="348"/>
      <c r="R475" s="1128"/>
      <c r="S475" s="348"/>
      <c r="T475" s="1129"/>
      <c r="U475" s="1129"/>
      <c r="V475" s="1172"/>
      <c r="W475" s="17"/>
      <c r="X475" s="17"/>
      <c r="Y475" s="17"/>
      <c r="Z475" s="17"/>
    </row>
    <row r="476">
      <c r="A476" s="17"/>
      <c r="B476" s="379"/>
      <c r="C476" s="513"/>
      <c r="D476" s="513"/>
      <c r="E476" s="513"/>
      <c r="F476" s="513"/>
      <c r="G476" s="514"/>
      <c r="H476" s="1166"/>
      <c r="I476" s="1167"/>
      <c r="J476" s="1168"/>
      <c r="K476" s="513"/>
      <c r="L476" s="1169"/>
      <c r="M476" s="513"/>
      <c r="N476" s="1170"/>
      <c r="O476" s="1166"/>
      <c r="P476" s="1171"/>
      <c r="Q476" s="348"/>
      <c r="R476" s="1128"/>
      <c r="S476" s="348"/>
      <c r="T476" s="1129"/>
      <c r="U476" s="1129"/>
      <c r="V476" s="1172"/>
      <c r="W476" s="17"/>
      <c r="X476" s="17"/>
      <c r="Y476" s="17"/>
      <c r="Z476" s="17"/>
    </row>
    <row r="477">
      <c r="A477" s="17"/>
      <c r="B477" s="379"/>
      <c r="C477" s="513"/>
      <c r="D477" s="513"/>
      <c r="E477" s="513"/>
      <c r="F477" s="513"/>
      <c r="G477" s="514"/>
      <c r="H477" s="1166"/>
      <c r="I477" s="1167"/>
      <c r="J477" s="1168"/>
      <c r="K477" s="513"/>
      <c r="L477" s="1169"/>
      <c r="M477" s="513"/>
      <c r="N477" s="1170"/>
      <c r="O477" s="1166"/>
      <c r="P477" s="1171"/>
      <c r="Q477" s="348"/>
      <c r="R477" s="1128"/>
      <c r="S477" s="348"/>
      <c r="T477" s="1129"/>
      <c r="U477" s="1129"/>
      <c r="V477" s="1172"/>
      <c r="W477" s="17"/>
      <c r="X477" s="17"/>
      <c r="Y477" s="17"/>
      <c r="Z477" s="17"/>
    </row>
    <row r="478">
      <c r="A478" s="17"/>
      <c r="B478" s="379"/>
      <c r="C478" s="513"/>
      <c r="D478" s="513"/>
      <c r="E478" s="513"/>
      <c r="F478" s="513"/>
      <c r="G478" s="514"/>
      <c r="H478" s="1166"/>
      <c r="I478" s="1167"/>
      <c r="J478" s="1168"/>
      <c r="K478" s="513"/>
      <c r="L478" s="1169"/>
      <c r="M478" s="513"/>
      <c r="N478" s="1170"/>
      <c r="O478" s="1166"/>
      <c r="P478" s="1171"/>
      <c r="Q478" s="348"/>
      <c r="R478" s="1128"/>
      <c r="S478" s="348"/>
      <c r="T478" s="1129"/>
      <c r="U478" s="1129"/>
      <c r="V478" s="1172"/>
      <c r="W478" s="17"/>
      <c r="X478" s="17"/>
      <c r="Y478" s="17"/>
      <c r="Z478" s="17"/>
    </row>
    <row r="479">
      <c r="A479" s="17"/>
      <c r="B479" s="379"/>
      <c r="C479" s="513"/>
      <c r="D479" s="513"/>
      <c r="E479" s="513"/>
      <c r="F479" s="513"/>
      <c r="G479" s="514"/>
      <c r="H479" s="1166"/>
      <c r="I479" s="1167"/>
      <c r="J479" s="1168"/>
      <c r="K479" s="513"/>
      <c r="L479" s="1169"/>
      <c r="M479" s="513"/>
      <c r="N479" s="1170"/>
      <c r="O479" s="1166"/>
      <c r="P479" s="1171"/>
      <c r="Q479" s="348"/>
      <c r="R479" s="1128"/>
      <c r="S479" s="348"/>
      <c r="T479" s="1129"/>
      <c r="U479" s="1129"/>
      <c r="V479" s="1172"/>
      <c r="W479" s="17"/>
      <c r="X479" s="17"/>
      <c r="Y479" s="17"/>
      <c r="Z479" s="17"/>
    </row>
    <row r="480">
      <c r="A480" s="17"/>
      <c r="B480" s="379"/>
      <c r="C480" s="513"/>
      <c r="D480" s="513"/>
      <c r="E480" s="513"/>
      <c r="F480" s="513"/>
      <c r="G480" s="514"/>
      <c r="H480" s="1166"/>
      <c r="I480" s="1167"/>
      <c r="J480" s="1168"/>
      <c r="K480" s="513"/>
      <c r="L480" s="1169"/>
      <c r="M480" s="513"/>
      <c r="N480" s="1170"/>
      <c r="O480" s="1166"/>
      <c r="P480" s="1171"/>
      <c r="Q480" s="348"/>
      <c r="R480" s="1128"/>
      <c r="S480" s="348"/>
      <c r="T480" s="1129"/>
      <c r="U480" s="1129"/>
      <c r="V480" s="1172"/>
      <c r="W480" s="17"/>
      <c r="X480" s="17"/>
      <c r="Y480" s="17"/>
      <c r="Z480" s="17"/>
    </row>
    <row r="481">
      <c r="A481" s="17"/>
      <c r="B481" s="379"/>
      <c r="C481" s="513"/>
      <c r="D481" s="513"/>
      <c r="E481" s="513"/>
      <c r="F481" s="513"/>
      <c r="G481" s="514"/>
      <c r="H481" s="1166"/>
      <c r="I481" s="1167"/>
      <c r="J481" s="1168"/>
      <c r="K481" s="513"/>
      <c r="L481" s="1169"/>
      <c r="M481" s="513"/>
      <c r="N481" s="1170"/>
      <c r="O481" s="1166"/>
      <c r="P481" s="1171"/>
      <c r="Q481" s="348"/>
      <c r="R481" s="1128"/>
      <c r="S481" s="348"/>
      <c r="T481" s="1129"/>
      <c r="U481" s="1129"/>
      <c r="V481" s="1172"/>
      <c r="W481" s="17"/>
      <c r="X481" s="17"/>
      <c r="Y481" s="17"/>
      <c r="Z481" s="17"/>
    </row>
    <row r="482">
      <c r="A482" s="17"/>
      <c r="B482" s="379"/>
      <c r="C482" s="513"/>
      <c r="D482" s="513"/>
      <c r="E482" s="513"/>
      <c r="F482" s="513"/>
      <c r="G482" s="514"/>
      <c r="H482" s="1166"/>
      <c r="I482" s="1167"/>
      <c r="J482" s="1168"/>
      <c r="K482" s="513"/>
      <c r="L482" s="1169"/>
      <c r="M482" s="513"/>
      <c r="N482" s="1170"/>
      <c r="O482" s="1166"/>
      <c r="P482" s="1171"/>
      <c r="Q482" s="348"/>
      <c r="R482" s="1128"/>
      <c r="S482" s="348"/>
      <c r="T482" s="1129"/>
      <c r="U482" s="1129"/>
      <c r="V482" s="1172"/>
      <c r="W482" s="17"/>
      <c r="X482" s="17"/>
      <c r="Y482" s="17"/>
      <c r="Z482" s="17"/>
    </row>
    <row r="483">
      <c r="A483" s="17"/>
      <c r="B483" s="379"/>
      <c r="C483" s="513"/>
      <c r="D483" s="513"/>
      <c r="E483" s="513"/>
      <c r="F483" s="513"/>
      <c r="G483" s="514"/>
      <c r="H483" s="1166"/>
      <c r="I483" s="1167"/>
      <c r="J483" s="1168"/>
      <c r="K483" s="513"/>
      <c r="L483" s="1169"/>
      <c r="M483" s="513"/>
      <c r="N483" s="1170"/>
      <c r="O483" s="1166"/>
      <c r="P483" s="1171"/>
      <c r="Q483" s="348"/>
      <c r="R483" s="1128"/>
      <c r="S483" s="348"/>
      <c r="T483" s="1129"/>
      <c r="U483" s="1129"/>
      <c r="V483" s="1172"/>
      <c r="W483" s="17"/>
      <c r="X483" s="17"/>
      <c r="Y483" s="17"/>
      <c r="Z483" s="17"/>
    </row>
    <row r="484">
      <c r="A484" s="17"/>
      <c r="B484" s="379"/>
      <c r="C484" s="513"/>
      <c r="D484" s="513"/>
      <c r="E484" s="513"/>
      <c r="F484" s="513"/>
      <c r="G484" s="514"/>
      <c r="H484" s="1166"/>
      <c r="I484" s="1167"/>
      <c r="J484" s="1168"/>
      <c r="K484" s="513"/>
      <c r="L484" s="1169"/>
      <c r="M484" s="513"/>
      <c r="N484" s="1170"/>
      <c r="O484" s="1166"/>
      <c r="P484" s="1171"/>
      <c r="Q484" s="348"/>
      <c r="R484" s="1128"/>
      <c r="S484" s="348"/>
      <c r="T484" s="1129"/>
      <c r="U484" s="1129"/>
      <c r="V484" s="1172"/>
      <c r="W484" s="17"/>
      <c r="X484" s="17"/>
      <c r="Y484" s="17"/>
      <c r="Z484" s="17"/>
    </row>
    <row r="485">
      <c r="A485" s="17"/>
      <c r="B485" s="379"/>
      <c r="C485" s="513"/>
      <c r="D485" s="513"/>
      <c r="E485" s="513"/>
      <c r="F485" s="513"/>
      <c r="G485" s="514"/>
      <c r="H485" s="1166"/>
      <c r="I485" s="1167"/>
      <c r="J485" s="1168"/>
      <c r="K485" s="513"/>
      <c r="L485" s="1169"/>
      <c r="M485" s="513"/>
      <c r="N485" s="1170"/>
      <c r="O485" s="1166"/>
      <c r="P485" s="1171"/>
      <c r="Q485" s="348"/>
      <c r="R485" s="1128"/>
      <c r="S485" s="348"/>
      <c r="T485" s="1129"/>
      <c r="U485" s="1129"/>
      <c r="V485" s="1172"/>
      <c r="W485" s="17"/>
      <c r="X485" s="17"/>
      <c r="Y485" s="17"/>
      <c r="Z485" s="17"/>
    </row>
    <row r="486">
      <c r="A486" s="17"/>
      <c r="B486" s="379"/>
      <c r="C486" s="513"/>
      <c r="D486" s="513"/>
      <c r="E486" s="513"/>
      <c r="F486" s="513"/>
      <c r="G486" s="514"/>
      <c r="H486" s="1166"/>
      <c r="I486" s="1167"/>
      <c r="J486" s="1168"/>
      <c r="K486" s="513"/>
      <c r="L486" s="1169"/>
      <c r="M486" s="513"/>
      <c r="N486" s="1170"/>
      <c r="O486" s="1166"/>
      <c r="P486" s="1171"/>
      <c r="Q486" s="348"/>
      <c r="R486" s="1128"/>
      <c r="S486" s="348"/>
      <c r="T486" s="1129"/>
      <c r="U486" s="1129"/>
      <c r="V486" s="1172"/>
      <c r="W486" s="17"/>
      <c r="X486" s="17"/>
      <c r="Y486" s="17"/>
      <c r="Z486" s="17"/>
    </row>
    <row r="487">
      <c r="A487" s="17"/>
      <c r="B487" s="379"/>
      <c r="C487" s="513"/>
      <c r="D487" s="513"/>
      <c r="E487" s="513"/>
      <c r="F487" s="513"/>
      <c r="G487" s="514"/>
      <c r="H487" s="1166"/>
      <c r="I487" s="1167"/>
      <c r="J487" s="1168"/>
      <c r="K487" s="513"/>
      <c r="L487" s="1169"/>
      <c r="M487" s="513"/>
      <c r="N487" s="1170"/>
      <c r="O487" s="1166"/>
      <c r="P487" s="1171"/>
      <c r="Q487" s="348"/>
      <c r="R487" s="1128"/>
      <c r="S487" s="348"/>
      <c r="T487" s="1129"/>
      <c r="U487" s="1129"/>
      <c r="V487" s="1172"/>
      <c r="W487" s="17"/>
      <c r="X487" s="17"/>
      <c r="Y487" s="17"/>
      <c r="Z487" s="17"/>
    </row>
    <row r="488">
      <c r="A488" s="17"/>
      <c r="B488" s="379"/>
      <c r="C488" s="513"/>
      <c r="D488" s="513"/>
      <c r="E488" s="513"/>
      <c r="F488" s="513"/>
      <c r="G488" s="514"/>
      <c r="H488" s="1166"/>
      <c r="I488" s="1167"/>
      <c r="J488" s="1168"/>
      <c r="K488" s="513"/>
      <c r="L488" s="1169"/>
      <c r="M488" s="513"/>
      <c r="N488" s="1170"/>
      <c r="O488" s="1166"/>
      <c r="P488" s="1171"/>
      <c r="Q488" s="348"/>
      <c r="R488" s="1128"/>
      <c r="S488" s="348"/>
      <c r="T488" s="1129"/>
      <c r="U488" s="1129"/>
      <c r="V488" s="1172"/>
      <c r="W488" s="17"/>
      <c r="X488" s="17"/>
      <c r="Y488" s="17"/>
      <c r="Z488" s="17"/>
    </row>
    <row r="489">
      <c r="A489" s="17"/>
      <c r="B489" s="379"/>
      <c r="C489" s="513"/>
      <c r="D489" s="513"/>
      <c r="E489" s="513"/>
      <c r="F489" s="513"/>
      <c r="G489" s="514"/>
      <c r="H489" s="1166"/>
      <c r="I489" s="1167"/>
      <c r="J489" s="1168"/>
      <c r="K489" s="513"/>
      <c r="L489" s="1169"/>
      <c r="M489" s="513"/>
      <c r="N489" s="1170"/>
      <c r="O489" s="1166"/>
      <c r="P489" s="1171"/>
      <c r="Q489" s="348"/>
      <c r="R489" s="1128"/>
      <c r="S489" s="348"/>
      <c r="T489" s="1129"/>
      <c r="U489" s="1129"/>
      <c r="V489" s="1172"/>
      <c r="W489" s="17"/>
      <c r="X489" s="17"/>
      <c r="Y489" s="17"/>
      <c r="Z489" s="17"/>
    </row>
    <row r="490">
      <c r="A490" s="17"/>
      <c r="B490" s="379"/>
      <c r="C490" s="513"/>
      <c r="D490" s="513"/>
      <c r="E490" s="513"/>
      <c r="F490" s="513"/>
      <c r="G490" s="514"/>
      <c r="H490" s="1166"/>
      <c r="I490" s="1167"/>
      <c r="J490" s="1168"/>
      <c r="K490" s="513"/>
      <c r="L490" s="1169"/>
      <c r="M490" s="513"/>
      <c r="N490" s="1170"/>
      <c r="O490" s="1166"/>
      <c r="P490" s="1171"/>
      <c r="Q490" s="348"/>
      <c r="R490" s="1128"/>
      <c r="S490" s="348"/>
      <c r="T490" s="1129"/>
      <c r="U490" s="1129"/>
      <c r="V490" s="1172"/>
      <c r="W490" s="17"/>
      <c r="X490" s="17"/>
      <c r="Y490" s="17"/>
      <c r="Z490" s="17"/>
    </row>
    <row r="491">
      <c r="A491" s="17"/>
      <c r="B491" s="379"/>
      <c r="C491" s="513"/>
      <c r="D491" s="513"/>
      <c r="E491" s="513"/>
      <c r="F491" s="513"/>
      <c r="G491" s="514"/>
      <c r="H491" s="1166"/>
      <c r="I491" s="1167"/>
      <c r="J491" s="1168"/>
      <c r="K491" s="513"/>
      <c r="L491" s="1169"/>
      <c r="M491" s="513"/>
      <c r="N491" s="1170"/>
      <c r="O491" s="1166"/>
      <c r="P491" s="1171"/>
      <c r="Q491" s="348"/>
      <c r="R491" s="1128"/>
      <c r="S491" s="348"/>
      <c r="T491" s="1129"/>
      <c r="U491" s="1129"/>
      <c r="V491" s="1172"/>
      <c r="W491" s="17"/>
      <c r="X491" s="17"/>
      <c r="Y491" s="17"/>
      <c r="Z491" s="17"/>
    </row>
    <row r="492">
      <c r="A492" s="17"/>
      <c r="B492" s="379"/>
      <c r="C492" s="513"/>
      <c r="D492" s="513"/>
      <c r="E492" s="513"/>
      <c r="F492" s="513"/>
      <c r="G492" s="514"/>
      <c r="H492" s="1166"/>
      <c r="I492" s="1167"/>
      <c r="J492" s="1168"/>
      <c r="K492" s="513"/>
      <c r="L492" s="1169"/>
      <c r="M492" s="513"/>
      <c r="N492" s="1170"/>
      <c r="O492" s="1166"/>
      <c r="P492" s="1171"/>
      <c r="Q492" s="348"/>
      <c r="R492" s="1128"/>
      <c r="S492" s="348"/>
      <c r="T492" s="1129"/>
      <c r="U492" s="1129"/>
      <c r="V492" s="1172"/>
      <c r="W492" s="17"/>
      <c r="X492" s="17"/>
      <c r="Y492" s="17"/>
      <c r="Z492" s="17"/>
    </row>
    <row r="493">
      <c r="A493" s="17"/>
      <c r="B493" s="379"/>
      <c r="C493" s="513"/>
      <c r="D493" s="513"/>
      <c r="E493" s="513"/>
      <c r="F493" s="513"/>
      <c r="G493" s="514"/>
      <c r="H493" s="1166"/>
      <c r="I493" s="1167"/>
      <c r="J493" s="1168"/>
      <c r="K493" s="513"/>
      <c r="L493" s="1169"/>
      <c r="M493" s="513"/>
      <c r="N493" s="1170"/>
      <c r="O493" s="1166"/>
      <c r="P493" s="1171"/>
      <c r="Q493" s="348"/>
      <c r="R493" s="1128"/>
      <c r="S493" s="348"/>
      <c r="T493" s="1129"/>
      <c r="U493" s="1129"/>
      <c r="V493" s="1172"/>
      <c r="W493" s="17"/>
      <c r="X493" s="17"/>
      <c r="Y493" s="17"/>
      <c r="Z493" s="17"/>
    </row>
    <row r="494">
      <c r="A494" s="17"/>
      <c r="B494" s="379"/>
      <c r="C494" s="513"/>
      <c r="D494" s="513"/>
      <c r="E494" s="513"/>
      <c r="F494" s="513"/>
      <c r="G494" s="514"/>
      <c r="H494" s="1166"/>
      <c r="I494" s="1167"/>
      <c r="J494" s="1168"/>
      <c r="K494" s="513"/>
      <c r="L494" s="1169"/>
      <c r="M494" s="513"/>
      <c r="N494" s="1170"/>
      <c r="O494" s="1166"/>
      <c r="P494" s="1171"/>
      <c r="Q494" s="348"/>
      <c r="R494" s="1128"/>
      <c r="S494" s="348"/>
      <c r="T494" s="1129"/>
      <c r="U494" s="1129"/>
      <c r="V494" s="1172"/>
      <c r="W494" s="17"/>
      <c r="X494" s="17"/>
      <c r="Y494" s="17"/>
      <c r="Z494" s="17"/>
    </row>
    <row r="495">
      <c r="A495" s="17"/>
      <c r="B495" s="379"/>
      <c r="C495" s="513"/>
      <c r="D495" s="513"/>
      <c r="E495" s="513"/>
      <c r="F495" s="513"/>
      <c r="G495" s="514"/>
      <c r="H495" s="1166"/>
      <c r="I495" s="1167"/>
      <c r="J495" s="1168"/>
      <c r="K495" s="513"/>
      <c r="L495" s="1169"/>
      <c r="M495" s="513"/>
      <c r="N495" s="1170"/>
      <c r="O495" s="1166"/>
      <c r="P495" s="1171"/>
      <c r="Q495" s="348"/>
      <c r="R495" s="1128"/>
      <c r="S495" s="348"/>
      <c r="T495" s="1129"/>
      <c r="U495" s="1129"/>
      <c r="V495" s="1172"/>
      <c r="W495" s="17"/>
      <c r="X495" s="17"/>
      <c r="Y495" s="17"/>
      <c r="Z495" s="17"/>
    </row>
    <row r="496">
      <c r="A496" s="17"/>
      <c r="B496" s="379"/>
      <c r="C496" s="513"/>
      <c r="D496" s="513"/>
      <c r="E496" s="513"/>
      <c r="F496" s="513"/>
      <c r="G496" s="514"/>
      <c r="H496" s="1166"/>
      <c r="I496" s="1167"/>
      <c r="J496" s="1168"/>
      <c r="K496" s="513"/>
      <c r="L496" s="1169"/>
      <c r="M496" s="513"/>
      <c r="N496" s="1170"/>
      <c r="O496" s="1166"/>
      <c r="P496" s="1171"/>
      <c r="Q496" s="348"/>
      <c r="R496" s="1128"/>
      <c r="S496" s="348"/>
      <c r="T496" s="1129"/>
      <c r="U496" s="1129"/>
      <c r="V496" s="1172"/>
      <c r="W496" s="17"/>
      <c r="X496" s="17"/>
      <c r="Y496" s="17"/>
      <c r="Z496" s="17"/>
    </row>
    <row r="497">
      <c r="A497" s="17"/>
      <c r="B497" s="379"/>
      <c r="C497" s="513"/>
      <c r="D497" s="513"/>
      <c r="E497" s="513"/>
      <c r="F497" s="513"/>
      <c r="G497" s="514"/>
      <c r="H497" s="1166"/>
      <c r="I497" s="1167"/>
      <c r="J497" s="1168"/>
      <c r="K497" s="513"/>
      <c r="L497" s="1169"/>
      <c r="M497" s="513"/>
      <c r="N497" s="1170"/>
      <c r="O497" s="1166"/>
      <c r="P497" s="1171"/>
      <c r="Q497" s="348"/>
      <c r="R497" s="1128"/>
      <c r="S497" s="348"/>
      <c r="T497" s="1129"/>
      <c r="U497" s="1129"/>
      <c r="V497" s="1172"/>
      <c r="W497" s="17"/>
      <c r="X497" s="17"/>
      <c r="Y497" s="17"/>
      <c r="Z497" s="17"/>
    </row>
    <row r="498">
      <c r="A498" s="17"/>
      <c r="B498" s="379"/>
      <c r="C498" s="513"/>
      <c r="D498" s="513"/>
      <c r="E498" s="513"/>
      <c r="F498" s="513"/>
      <c r="G498" s="514"/>
      <c r="H498" s="1166"/>
      <c r="I498" s="1167"/>
      <c r="J498" s="1168"/>
      <c r="K498" s="513"/>
      <c r="L498" s="1169"/>
      <c r="M498" s="513"/>
      <c r="N498" s="1170"/>
      <c r="O498" s="1166"/>
      <c r="P498" s="1171"/>
      <c r="Q498" s="348"/>
      <c r="R498" s="1128"/>
      <c r="S498" s="348"/>
      <c r="T498" s="1129"/>
      <c r="U498" s="1129"/>
      <c r="V498" s="1172"/>
      <c r="W498" s="17"/>
      <c r="X498" s="17"/>
      <c r="Y498" s="17"/>
      <c r="Z498" s="17"/>
    </row>
    <row r="499">
      <c r="A499" s="17"/>
      <c r="B499" s="379"/>
      <c r="C499" s="513"/>
      <c r="D499" s="513"/>
      <c r="E499" s="513"/>
      <c r="F499" s="513"/>
      <c r="G499" s="514"/>
      <c r="H499" s="1166"/>
      <c r="I499" s="1167"/>
      <c r="J499" s="1168"/>
      <c r="K499" s="513"/>
      <c r="L499" s="1169"/>
      <c r="M499" s="513"/>
      <c r="N499" s="1170"/>
      <c r="O499" s="1166"/>
      <c r="P499" s="1171"/>
      <c r="Q499" s="348"/>
      <c r="R499" s="1128"/>
      <c r="S499" s="348"/>
      <c r="T499" s="1129"/>
      <c r="U499" s="1129"/>
      <c r="V499" s="1172"/>
      <c r="W499" s="17"/>
      <c r="X499" s="17"/>
      <c r="Y499" s="17"/>
      <c r="Z499" s="17"/>
    </row>
    <row r="500">
      <c r="A500" s="17"/>
      <c r="B500" s="379"/>
      <c r="C500" s="513"/>
      <c r="D500" s="513"/>
      <c r="E500" s="513"/>
      <c r="F500" s="513"/>
      <c r="G500" s="514"/>
      <c r="H500" s="1166"/>
      <c r="I500" s="1167"/>
      <c r="J500" s="1168"/>
      <c r="K500" s="513"/>
      <c r="L500" s="1169"/>
      <c r="M500" s="513"/>
      <c r="N500" s="1170"/>
      <c r="O500" s="1166"/>
      <c r="P500" s="1171"/>
      <c r="Q500" s="348"/>
      <c r="R500" s="1128"/>
      <c r="S500" s="348"/>
      <c r="T500" s="1129"/>
      <c r="U500" s="1129"/>
      <c r="V500" s="1172"/>
      <c r="W500" s="17"/>
      <c r="X500" s="17"/>
      <c r="Y500" s="17"/>
      <c r="Z500" s="17"/>
    </row>
    <row r="501">
      <c r="A501" s="17"/>
      <c r="B501" s="379"/>
      <c r="C501" s="513"/>
      <c r="D501" s="513"/>
      <c r="E501" s="513"/>
      <c r="F501" s="513"/>
      <c r="G501" s="514"/>
      <c r="H501" s="1166"/>
      <c r="I501" s="1167"/>
      <c r="J501" s="1168"/>
      <c r="K501" s="513"/>
      <c r="L501" s="1169"/>
      <c r="M501" s="513"/>
      <c r="N501" s="1170"/>
      <c r="O501" s="1166"/>
      <c r="P501" s="1171"/>
      <c r="Q501" s="348"/>
      <c r="R501" s="1128"/>
      <c r="S501" s="348"/>
      <c r="T501" s="1129"/>
      <c r="U501" s="1129"/>
      <c r="V501" s="1172"/>
      <c r="W501" s="17"/>
      <c r="X501" s="17"/>
      <c r="Y501" s="17"/>
      <c r="Z501" s="17"/>
    </row>
    <row r="502">
      <c r="A502" s="17"/>
      <c r="B502" s="379"/>
      <c r="C502" s="513"/>
      <c r="D502" s="513"/>
      <c r="E502" s="513"/>
      <c r="F502" s="513"/>
      <c r="G502" s="514"/>
      <c r="H502" s="1166"/>
      <c r="I502" s="1167"/>
      <c r="J502" s="1168"/>
      <c r="K502" s="513"/>
      <c r="L502" s="1169"/>
      <c r="M502" s="513"/>
      <c r="N502" s="1170"/>
      <c r="O502" s="1166"/>
      <c r="P502" s="1171"/>
      <c r="Q502" s="348"/>
      <c r="R502" s="1128"/>
      <c r="S502" s="348"/>
      <c r="T502" s="1129"/>
      <c r="U502" s="1129"/>
      <c r="V502" s="1172"/>
      <c r="W502" s="17"/>
      <c r="X502" s="17"/>
      <c r="Y502" s="17"/>
      <c r="Z502" s="17"/>
    </row>
    <row r="503">
      <c r="A503" s="17"/>
      <c r="B503" s="379"/>
      <c r="C503" s="513"/>
      <c r="D503" s="513"/>
      <c r="E503" s="513"/>
      <c r="F503" s="513"/>
      <c r="G503" s="514"/>
      <c r="H503" s="1166"/>
      <c r="I503" s="1167"/>
      <c r="J503" s="1168"/>
      <c r="K503" s="513"/>
      <c r="L503" s="1169"/>
      <c r="M503" s="513"/>
      <c r="N503" s="1170"/>
      <c r="O503" s="1166"/>
      <c r="P503" s="1171"/>
      <c r="Q503" s="348"/>
      <c r="R503" s="1128"/>
      <c r="S503" s="348"/>
      <c r="T503" s="1129"/>
      <c r="U503" s="1129"/>
      <c r="V503" s="1172"/>
      <c r="W503" s="17"/>
      <c r="X503" s="17"/>
      <c r="Y503" s="17"/>
      <c r="Z503" s="17"/>
    </row>
    <row r="504">
      <c r="A504" s="17"/>
      <c r="B504" s="379"/>
      <c r="C504" s="513"/>
      <c r="D504" s="513"/>
      <c r="E504" s="513"/>
      <c r="F504" s="513"/>
      <c r="G504" s="514"/>
      <c r="H504" s="1166"/>
      <c r="I504" s="1167"/>
      <c r="J504" s="1168"/>
      <c r="K504" s="513"/>
      <c r="L504" s="1169"/>
      <c r="M504" s="513"/>
      <c r="N504" s="1170"/>
      <c r="O504" s="1166"/>
      <c r="P504" s="1171"/>
      <c r="Q504" s="348"/>
      <c r="R504" s="1128"/>
      <c r="S504" s="348"/>
      <c r="T504" s="1129"/>
      <c r="U504" s="1129"/>
      <c r="V504" s="1172"/>
      <c r="W504" s="17"/>
      <c r="X504" s="17"/>
      <c r="Y504" s="17"/>
      <c r="Z504" s="17"/>
    </row>
    <row r="505">
      <c r="A505" s="17"/>
      <c r="B505" s="379"/>
      <c r="C505" s="513"/>
      <c r="D505" s="513"/>
      <c r="E505" s="513"/>
      <c r="F505" s="513"/>
      <c r="G505" s="514"/>
      <c r="H505" s="1166"/>
      <c r="I505" s="1167"/>
      <c r="J505" s="1168"/>
      <c r="K505" s="513"/>
      <c r="L505" s="1169"/>
      <c r="M505" s="513"/>
      <c r="N505" s="1170"/>
      <c r="O505" s="1166"/>
      <c r="P505" s="1171"/>
      <c r="Q505" s="348"/>
      <c r="R505" s="1128"/>
      <c r="S505" s="348"/>
      <c r="T505" s="1129"/>
      <c r="U505" s="1129"/>
      <c r="V505" s="1172"/>
      <c r="W505" s="17"/>
      <c r="X505" s="17"/>
      <c r="Y505" s="17"/>
      <c r="Z505" s="17"/>
    </row>
    <row r="506">
      <c r="A506" s="17"/>
      <c r="B506" s="379"/>
      <c r="C506" s="513"/>
      <c r="D506" s="513"/>
      <c r="E506" s="513"/>
      <c r="F506" s="513"/>
      <c r="G506" s="514"/>
      <c r="H506" s="1166"/>
      <c r="I506" s="1167"/>
      <c r="J506" s="1168"/>
      <c r="K506" s="513"/>
      <c r="L506" s="1169"/>
      <c r="M506" s="513"/>
      <c r="N506" s="1170"/>
      <c r="O506" s="1166"/>
      <c r="P506" s="1171"/>
      <c r="Q506" s="348"/>
      <c r="R506" s="1128"/>
      <c r="S506" s="348"/>
      <c r="T506" s="1129"/>
      <c r="U506" s="1129"/>
      <c r="V506" s="1172"/>
      <c r="W506" s="17"/>
      <c r="X506" s="17"/>
      <c r="Y506" s="17"/>
      <c r="Z506" s="17"/>
    </row>
    <row r="507">
      <c r="A507" s="17"/>
      <c r="B507" s="379"/>
      <c r="C507" s="513"/>
      <c r="D507" s="513"/>
      <c r="E507" s="513"/>
      <c r="F507" s="513"/>
      <c r="G507" s="514"/>
      <c r="H507" s="1166"/>
      <c r="I507" s="1167"/>
      <c r="J507" s="1168"/>
      <c r="K507" s="513"/>
      <c r="L507" s="1169"/>
      <c r="M507" s="513"/>
      <c r="N507" s="1170"/>
      <c r="O507" s="1166"/>
      <c r="P507" s="1171"/>
      <c r="Q507" s="348"/>
      <c r="R507" s="1128"/>
      <c r="S507" s="348"/>
      <c r="T507" s="1129"/>
      <c r="U507" s="1129"/>
      <c r="V507" s="1172"/>
      <c r="W507" s="17"/>
      <c r="X507" s="17"/>
      <c r="Y507" s="17"/>
      <c r="Z507" s="17"/>
    </row>
    <row r="508">
      <c r="A508" s="17"/>
      <c r="B508" s="379"/>
      <c r="C508" s="513"/>
      <c r="D508" s="513"/>
      <c r="E508" s="513"/>
      <c r="F508" s="513"/>
      <c r="G508" s="514"/>
      <c r="H508" s="1166"/>
      <c r="I508" s="1167"/>
      <c r="J508" s="1168"/>
      <c r="K508" s="513"/>
      <c r="L508" s="1169"/>
      <c r="M508" s="513"/>
      <c r="N508" s="1170"/>
      <c r="O508" s="1166"/>
      <c r="P508" s="1171"/>
      <c r="Q508" s="348"/>
      <c r="R508" s="1128"/>
      <c r="S508" s="348"/>
      <c r="T508" s="1129"/>
      <c r="U508" s="1129"/>
      <c r="V508" s="1172"/>
      <c r="W508" s="17"/>
      <c r="X508" s="17"/>
      <c r="Y508" s="17"/>
      <c r="Z508" s="17"/>
    </row>
    <row r="509">
      <c r="A509" s="17"/>
      <c r="B509" s="379"/>
      <c r="C509" s="513"/>
      <c r="D509" s="513"/>
      <c r="E509" s="513"/>
      <c r="F509" s="513"/>
      <c r="G509" s="514"/>
      <c r="H509" s="1166"/>
      <c r="I509" s="1167"/>
      <c r="J509" s="1168"/>
      <c r="K509" s="513"/>
      <c r="L509" s="1169"/>
      <c r="M509" s="513"/>
      <c r="N509" s="1170"/>
      <c r="O509" s="1166"/>
      <c r="P509" s="1171"/>
      <c r="Q509" s="348"/>
      <c r="R509" s="1128"/>
      <c r="S509" s="348"/>
      <c r="T509" s="1129"/>
      <c r="U509" s="1129"/>
      <c r="V509" s="1172"/>
      <c r="W509" s="17"/>
      <c r="X509" s="17"/>
      <c r="Y509" s="17"/>
      <c r="Z509" s="17"/>
    </row>
    <row r="510">
      <c r="A510" s="17"/>
      <c r="B510" s="379"/>
      <c r="C510" s="513"/>
      <c r="D510" s="513"/>
      <c r="E510" s="513"/>
      <c r="F510" s="513"/>
      <c r="G510" s="514"/>
      <c r="H510" s="1166"/>
      <c r="I510" s="1167"/>
      <c r="J510" s="1168"/>
      <c r="K510" s="513"/>
      <c r="L510" s="1169"/>
      <c r="M510" s="513"/>
      <c r="N510" s="1170"/>
      <c r="O510" s="1166"/>
      <c r="P510" s="1171"/>
      <c r="Q510" s="348"/>
      <c r="R510" s="1128"/>
      <c r="S510" s="348"/>
      <c r="T510" s="1129"/>
      <c r="U510" s="1129"/>
      <c r="V510" s="1172"/>
      <c r="W510" s="17"/>
      <c r="X510" s="17"/>
      <c r="Y510" s="17"/>
      <c r="Z510" s="17"/>
    </row>
    <row r="511">
      <c r="A511" s="17"/>
      <c r="B511" s="379"/>
      <c r="C511" s="513"/>
      <c r="D511" s="513"/>
      <c r="E511" s="513"/>
      <c r="F511" s="513"/>
      <c r="G511" s="514"/>
      <c r="H511" s="1166"/>
      <c r="I511" s="1167"/>
      <c r="J511" s="1168"/>
      <c r="K511" s="513"/>
      <c r="L511" s="1169"/>
      <c r="M511" s="513"/>
      <c r="N511" s="1170"/>
      <c r="O511" s="1166"/>
      <c r="P511" s="1171"/>
      <c r="Q511" s="348"/>
      <c r="R511" s="1128"/>
      <c r="S511" s="348"/>
      <c r="T511" s="1129"/>
      <c r="U511" s="1129"/>
      <c r="V511" s="1172"/>
      <c r="W511" s="17"/>
      <c r="X511" s="17"/>
      <c r="Y511" s="17"/>
      <c r="Z511" s="17"/>
    </row>
    <row r="512">
      <c r="A512" s="17"/>
      <c r="B512" s="379"/>
      <c r="C512" s="513"/>
      <c r="D512" s="513"/>
      <c r="E512" s="513"/>
      <c r="F512" s="513"/>
      <c r="G512" s="514"/>
      <c r="H512" s="1166"/>
      <c r="I512" s="1167"/>
      <c r="J512" s="1168"/>
      <c r="K512" s="513"/>
      <c r="L512" s="1169"/>
      <c r="M512" s="513"/>
      <c r="N512" s="1170"/>
      <c r="O512" s="1166"/>
      <c r="P512" s="1171"/>
      <c r="Q512" s="348"/>
      <c r="R512" s="1128"/>
      <c r="S512" s="348"/>
      <c r="T512" s="1129"/>
      <c r="U512" s="1129"/>
      <c r="V512" s="1172"/>
      <c r="W512" s="17"/>
      <c r="X512" s="17"/>
      <c r="Y512" s="17"/>
      <c r="Z512" s="17"/>
    </row>
    <row r="513">
      <c r="A513" s="17"/>
      <c r="B513" s="379"/>
      <c r="C513" s="513"/>
      <c r="D513" s="513"/>
      <c r="E513" s="513"/>
      <c r="F513" s="513"/>
      <c r="G513" s="514"/>
      <c r="H513" s="1166"/>
      <c r="I513" s="1167"/>
      <c r="J513" s="1168"/>
      <c r="K513" s="513"/>
      <c r="L513" s="1169"/>
      <c r="M513" s="513"/>
      <c r="N513" s="1170"/>
      <c r="O513" s="1166"/>
      <c r="P513" s="1171"/>
      <c r="Q513" s="348"/>
      <c r="R513" s="1128"/>
      <c r="S513" s="348"/>
      <c r="T513" s="1129"/>
      <c r="U513" s="1129"/>
      <c r="V513" s="1172"/>
      <c r="W513" s="17"/>
      <c r="X513" s="17"/>
      <c r="Y513" s="17"/>
      <c r="Z513" s="17"/>
    </row>
    <row r="514">
      <c r="A514" s="17"/>
      <c r="B514" s="379"/>
      <c r="C514" s="513"/>
      <c r="D514" s="513"/>
      <c r="E514" s="513"/>
      <c r="F514" s="513"/>
      <c r="G514" s="514"/>
      <c r="H514" s="1166"/>
      <c r="I514" s="1167"/>
      <c r="J514" s="1168"/>
      <c r="K514" s="513"/>
      <c r="L514" s="1169"/>
      <c r="M514" s="513"/>
      <c r="N514" s="1170"/>
      <c r="O514" s="1166"/>
      <c r="P514" s="1171"/>
      <c r="Q514" s="348"/>
      <c r="R514" s="1128"/>
      <c r="S514" s="348"/>
      <c r="T514" s="1129"/>
      <c r="U514" s="1129"/>
      <c r="V514" s="1172"/>
      <c r="W514" s="17"/>
      <c r="X514" s="17"/>
      <c r="Y514" s="17"/>
      <c r="Z514" s="17"/>
    </row>
    <row r="515">
      <c r="A515" s="17"/>
      <c r="B515" s="379"/>
      <c r="C515" s="513"/>
      <c r="D515" s="513"/>
      <c r="E515" s="513"/>
      <c r="F515" s="513"/>
      <c r="G515" s="514"/>
      <c r="H515" s="1166"/>
      <c r="I515" s="1167"/>
      <c r="J515" s="1168"/>
      <c r="K515" s="513"/>
      <c r="L515" s="1169"/>
      <c r="M515" s="513"/>
      <c r="N515" s="1170"/>
      <c r="O515" s="1166"/>
      <c r="P515" s="1171"/>
      <c r="Q515" s="348"/>
      <c r="R515" s="1128"/>
      <c r="S515" s="348"/>
      <c r="T515" s="1129"/>
      <c r="U515" s="1129"/>
      <c r="V515" s="1172"/>
      <c r="W515" s="17"/>
      <c r="X515" s="17"/>
      <c r="Y515" s="17"/>
      <c r="Z515" s="17"/>
    </row>
    <row r="516">
      <c r="A516" s="17"/>
      <c r="B516" s="379"/>
      <c r="C516" s="513"/>
      <c r="D516" s="513"/>
      <c r="E516" s="513"/>
      <c r="F516" s="513"/>
      <c r="G516" s="514"/>
      <c r="H516" s="1166"/>
      <c r="I516" s="1167"/>
      <c r="J516" s="1168"/>
      <c r="K516" s="513"/>
      <c r="L516" s="1169"/>
      <c r="M516" s="513"/>
      <c r="N516" s="1170"/>
      <c r="O516" s="1166"/>
      <c r="P516" s="1171"/>
      <c r="Q516" s="348"/>
      <c r="R516" s="1128"/>
      <c r="S516" s="348"/>
      <c r="T516" s="1129"/>
      <c r="U516" s="1129"/>
      <c r="V516" s="1172"/>
      <c r="W516" s="17"/>
      <c r="X516" s="17"/>
      <c r="Y516" s="17"/>
      <c r="Z516" s="17"/>
    </row>
    <row r="517">
      <c r="A517" s="17"/>
      <c r="B517" s="379"/>
      <c r="C517" s="513"/>
      <c r="D517" s="513"/>
      <c r="E517" s="513"/>
      <c r="F517" s="513"/>
      <c r="G517" s="514"/>
      <c r="H517" s="1166"/>
      <c r="I517" s="1167"/>
      <c r="J517" s="1168"/>
      <c r="K517" s="513"/>
      <c r="L517" s="1169"/>
      <c r="M517" s="513"/>
      <c r="N517" s="1170"/>
      <c r="O517" s="1166"/>
      <c r="P517" s="1171"/>
      <c r="Q517" s="348"/>
      <c r="R517" s="1128"/>
      <c r="S517" s="348"/>
      <c r="T517" s="1129"/>
      <c r="U517" s="1129"/>
      <c r="V517" s="1172"/>
      <c r="W517" s="17"/>
      <c r="X517" s="17"/>
      <c r="Y517" s="17"/>
      <c r="Z517" s="17"/>
    </row>
    <row r="518">
      <c r="A518" s="17"/>
      <c r="B518" s="379"/>
      <c r="C518" s="513"/>
      <c r="D518" s="513"/>
      <c r="E518" s="513"/>
      <c r="F518" s="513"/>
      <c r="G518" s="514"/>
      <c r="H518" s="1166"/>
      <c r="I518" s="1167"/>
      <c r="J518" s="1168"/>
      <c r="K518" s="513"/>
      <c r="L518" s="1169"/>
      <c r="M518" s="513"/>
      <c r="N518" s="1170"/>
      <c r="O518" s="1166"/>
      <c r="P518" s="1171"/>
      <c r="Q518" s="348"/>
      <c r="R518" s="1128"/>
      <c r="S518" s="348"/>
      <c r="T518" s="1129"/>
      <c r="U518" s="1129"/>
      <c r="V518" s="1172"/>
      <c r="W518" s="17"/>
      <c r="X518" s="17"/>
      <c r="Y518" s="17"/>
      <c r="Z518" s="17"/>
    </row>
    <row r="519">
      <c r="A519" s="17"/>
      <c r="B519" s="379"/>
      <c r="C519" s="513"/>
      <c r="D519" s="513"/>
      <c r="E519" s="513"/>
      <c r="F519" s="513"/>
      <c r="G519" s="514"/>
      <c r="H519" s="1166"/>
      <c r="I519" s="1167"/>
      <c r="J519" s="1168"/>
      <c r="K519" s="513"/>
      <c r="L519" s="1169"/>
      <c r="M519" s="513"/>
      <c r="N519" s="1170"/>
      <c r="O519" s="1166"/>
      <c r="P519" s="1171"/>
      <c r="Q519" s="348"/>
      <c r="R519" s="1128"/>
      <c r="S519" s="348"/>
      <c r="T519" s="1129"/>
      <c r="U519" s="1129"/>
      <c r="V519" s="1172"/>
      <c r="W519" s="17"/>
      <c r="X519" s="17"/>
      <c r="Y519" s="17"/>
      <c r="Z519" s="17"/>
    </row>
    <row r="520">
      <c r="A520" s="17"/>
      <c r="B520" s="379"/>
      <c r="C520" s="513"/>
      <c r="D520" s="513"/>
      <c r="E520" s="513"/>
      <c r="F520" s="513"/>
      <c r="G520" s="514"/>
      <c r="H520" s="1166"/>
      <c r="I520" s="1167"/>
      <c r="J520" s="1168"/>
      <c r="K520" s="513"/>
      <c r="L520" s="1169"/>
      <c r="M520" s="513"/>
      <c r="N520" s="1170"/>
      <c r="O520" s="1166"/>
      <c r="P520" s="1171"/>
      <c r="Q520" s="348"/>
      <c r="R520" s="1128"/>
      <c r="S520" s="348"/>
      <c r="T520" s="1129"/>
      <c r="U520" s="1129"/>
      <c r="V520" s="1172"/>
      <c r="W520" s="17"/>
      <c r="X520" s="17"/>
      <c r="Y520" s="17"/>
      <c r="Z520" s="17"/>
    </row>
    <row r="521">
      <c r="A521" s="17"/>
      <c r="B521" s="379"/>
      <c r="C521" s="513"/>
      <c r="D521" s="513"/>
      <c r="E521" s="513"/>
      <c r="F521" s="513"/>
      <c r="G521" s="514"/>
      <c r="H521" s="1166"/>
      <c r="I521" s="1167"/>
      <c r="J521" s="1168"/>
      <c r="K521" s="513"/>
      <c r="L521" s="1169"/>
      <c r="M521" s="513"/>
      <c r="N521" s="1170"/>
      <c r="O521" s="1166"/>
      <c r="P521" s="1171"/>
      <c r="Q521" s="348"/>
      <c r="R521" s="1128"/>
      <c r="S521" s="348"/>
      <c r="T521" s="1129"/>
      <c r="U521" s="1129"/>
      <c r="V521" s="1172"/>
      <c r="W521" s="17"/>
      <c r="X521" s="17"/>
      <c r="Y521" s="17"/>
      <c r="Z521" s="17"/>
    </row>
    <row r="522">
      <c r="A522" s="17"/>
      <c r="B522" s="379"/>
      <c r="C522" s="513"/>
      <c r="D522" s="513"/>
      <c r="E522" s="513"/>
      <c r="F522" s="513"/>
      <c r="G522" s="514"/>
      <c r="H522" s="1166"/>
      <c r="I522" s="1167"/>
      <c r="J522" s="1168"/>
      <c r="K522" s="513"/>
      <c r="L522" s="1169"/>
      <c r="M522" s="513"/>
      <c r="N522" s="1170"/>
      <c r="O522" s="1166"/>
      <c r="P522" s="1171"/>
      <c r="Q522" s="348"/>
      <c r="R522" s="1128"/>
      <c r="S522" s="348"/>
      <c r="T522" s="1129"/>
      <c r="U522" s="1129"/>
      <c r="V522" s="1172"/>
      <c r="W522" s="17"/>
      <c r="X522" s="17"/>
      <c r="Y522" s="17"/>
      <c r="Z522" s="17"/>
    </row>
    <row r="523">
      <c r="A523" s="17"/>
      <c r="B523" s="379"/>
      <c r="C523" s="513"/>
      <c r="D523" s="513"/>
      <c r="E523" s="513"/>
      <c r="F523" s="513"/>
      <c r="G523" s="514"/>
      <c r="H523" s="1166"/>
      <c r="I523" s="1167"/>
      <c r="J523" s="1168"/>
      <c r="K523" s="513"/>
      <c r="L523" s="1169"/>
      <c r="M523" s="513"/>
      <c r="N523" s="1170"/>
      <c r="O523" s="1166"/>
      <c r="P523" s="1171"/>
      <c r="Q523" s="348"/>
      <c r="R523" s="1128"/>
      <c r="S523" s="348"/>
      <c r="T523" s="1129"/>
      <c r="U523" s="1129"/>
      <c r="V523" s="1172"/>
      <c r="W523" s="17"/>
      <c r="X523" s="17"/>
      <c r="Y523" s="17"/>
      <c r="Z523" s="17"/>
    </row>
    <row r="524">
      <c r="A524" s="17"/>
      <c r="B524" s="379"/>
      <c r="C524" s="513"/>
      <c r="D524" s="513"/>
      <c r="E524" s="513"/>
      <c r="F524" s="513"/>
      <c r="G524" s="514"/>
      <c r="H524" s="1166"/>
      <c r="I524" s="1167"/>
      <c r="J524" s="1168"/>
      <c r="K524" s="513"/>
      <c r="L524" s="1169"/>
      <c r="M524" s="513"/>
      <c r="N524" s="1170"/>
      <c r="O524" s="1166"/>
      <c r="P524" s="1171"/>
      <c r="Q524" s="348"/>
      <c r="R524" s="1128"/>
      <c r="S524" s="348"/>
      <c r="T524" s="1129"/>
      <c r="U524" s="1129"/>
      <c r="V524" s="1172"/>
      <c r="W524" s="17"/>
      <c r="X524" s="17"/>
      <c r="Y524" s="17"/>
      <c r="Z524" s="17"/>
    </row>
    <row r="525">
      <c r="A525" s="17"/>
      <c r="B525" s="379"/>
      <c r="C525" s="513"/>
      <c r="D525" s="513"/>
      <c r="E525" s="513"/>
      <c r="F525" s="513"/>
      <c r="G525" s="514"/>
      <c r="H525" s="1166"/>
      <c r="I525" s="1167"/>
      <c r="J525" s="1168"/>
      <c r="K525" s="513"/>
      <c r="L525" s="1169"/>
      <c r="M525" s="513"/>
      <c r="N525" s="1170"/>
      <c r="O525" s="1166"/>
      <c r="P525" s="1171"/>
      <c r="Q525" s="348"/>
      <c r="R525" s="1128"/>
      <c r="S525" s="348"/>
      <c r="T525" s="1129"/>
      <c r="U525" s="1129"/>
      <c r="V525" s="1172"/>
      <c r="W525" s="17"/>
      <c r="X525" s="17"/>
      <c r="Y525" s="17"/>
      <c r="Z525" s="17"/>
    </row>
    <row r="526">
      <c r="A526" s="17"/>
      <c r="B526" s="379"/>
      <c r="C526" s="513"/>
      <c r="D526" s="513"/>
      <c r="E526" s="513"/>
      <c r="F526" s="513"/>
      <c r="G526" s="514"/>
      <c r="H526" s="1166"/>
      <c r="I526" s="1167"/>
      <c r="J526" s="1168"/>
      <c r="K526" s="513"/>
      <c r="L526" s="1169"/>
      <c r="M526" s="513"/>
      <c r="N526" s="1170"/>
      <c r="O526" s="1166"/>
      <c r="P526" s="1171"/>
      <c r="Q526" s="348"/>
      <c r="R526" s="1128"/>
      <c r="S526" s="348"/>
      <c r="T526" s="1129"/>
      <c r="U526" s="1129"/>
      <c r="V526" s="1172"/>
      <c r="W526" s="17"/>
      <c r="X526" s="17"/>
      <c r="Y526" s="17"/>
      <c r="Z526" s="17"/>
    </row>
    <row r="527">
      <c r="A527" s="17"/>
      <c r="B527" s="379"/>
      <c r="C527" s="513"/>
      <c r="D527" s="513"/>
      <c r="E527" s="513"/>
      <c r="F527" s="513"/>
      <c r="G527" s="514"/>
      <c r="H527" s="1166"/>
      <c r="I527" s="1167"/>
      <c r="J527" s="1168"/>
      <c r="K527" s="513"/>
      <c r="L527" s="1169"/>
      <c r="M527" s="513"/>
      <c r="N527" s="1170"/>
      <c r="O527" s="1166"/>
      <c r="P527" s="1171"/>
      <c r="Q527" s="348"/>
      <c r="R527" s="1128"/>
      <c r="S527" s="348"/>
      <c r="T527" s="1129"/>
      <c r="U527" s="1129"/>
      <c r="V527" s="1172"/>
      <c r="W527" s="17"/>
      <c r="X527" s="17"/>
      <c r="Y527" s="17"/>
      <c r="Z527" s="17"/>
    </row>
    <row r="528">
      <c r="A528" s="17"/>
      <c r="B528" s="379"/>
      <c r="C528" s="513"/>
      <c r="D528" s="513"/>
      <c r="E528" s="513"/>
      <c r="F528" s="513"/>
      <c r="G528" s="514"/>
      <c r="H528" s="1166"/>
      <c r="I528" s="1167"/>
      <c r="J528" s="1168"/>
      <c r="K528" s="513"/>
      <c r="L528" s="1169"/>
      <c r="M528" s="513"/>
      <c r="N528" s="1170"/>
      <c r="O528" s="1166"/>
      <c r="P528" s="1171"/>
      <c r="Q528" s="348"/>
      <c r="R528" s="1128"/>
      <c r="S528" s="348"/>
      <c r="T528" s="1129"/>
      <c r="U528" s="1129"/>
      <c r="V528" s="1172"/>
      <c r="W528" s="17"/>
      <c r="X528" s="17"/>
      <c r="Y528" s="17"/>
      <c r="Z528" s="17"/>
    </row>
    <row r="529">
      <c r="A529" s="17"/>
      <c r="B529" s="379"/>
      <c r="C529" s="513"/>
      <c r="D529" s="513"/>
      <c r="E529" s="513"/>
      <c r="F529" s="513"/>
      <c r="G529" s="514"/>
      <c r="H529" s="1166"/>
      <c r="I529" s="1167"/>
      <c r="J529" s="1168"/>
      <c r="K529" s="513"/>
      <c r="L529" s="1169"/>
      <c r="M529" s="513"/>
      <c r="N529" s="1170"/>
      <c r="O529" s="1166"/>
      <c r="P529" s="1171"/>
      <c r="Q529" s="348"/>
      <c r="R529" s="1128"/>
      <c r="S529" s="348"/>
      <c r="T529" s="1129"/>
      <c r="U529" s="1129"/>
      <c r="V529" s="1172"/>
      <c r="W529" s="17"/>
      <c r="X529" s="17"/>
      <c r="Y529" s="17"/>
      <c r="Z529" s="17"/>
    </row>
    <row r="530">
      <c r="A530" s="17"/>
      <c r="B530" s="379"/>
      <c r="C530" s="513"/>
      <c r="D530" s="513"/>
      <c r="E530" s="513"/>
      <c r="F530" s="513"/>
      <c r="G530" s="514"/>
      <c r="H530" s="1166"/>
      <c r="I530" s="1167"/>
      <c r="J530" s="1168"/>
      <c r="K530" s="513"/>
      <c r="L530" s="1169"/>
      <c r="M530" s="513"/>
      <c r="N530" s="1170"/>
      <c r="O530" s="1166"/>
      <c r="P530" s="1171"/>
      <c r="Q530" s="348"/>
      <c r="R530" s="1128"/>
      <c r="S530" s="348"/>
      <c r="T530" s="1129"/>
      <c r="U530" s="1129"/>
      <c r="V530" s="1172"/>
      <c r="W530" s="17"/>
      <c r="X530" s="17"/>
      <c r="Y530" s="17"/>
      <c r="Z530" s="17"/>
    </row>
    <row r="531">
      <c r="A531" s="17"/>
      <c r="B531" s="379"/>
      <c r="C531" s="513"/>
      <c r="D531" s="513"/>
      <c r="E531" s="513"/>
      <c r="F531" s="513"/>
      <c r="G531" s="514"/>
      <c r="H531" s="1166"/>
      <c r="I531" s="1167"/>
      <c r="J531" s="1168"/>
      <c r="K531" s="513"/>
      <c r="L531" s="1169"/>
      <c r="M531" s="513"/>
      <c r="N531" s="1170"/>
      <c r="O531" s="1166"/>
      <c r="P531" s="1171"/>
      <c r="Q531" s="348"/>
      <c r="R531" s="1128"/>
      <c r="S531" s="348"/>
      <c r="T531" s="1129"/>
      <c r="U531" s="1129"/>
      <c r="V531" s="1172"/>
      <c r="W531" s="17"/>
      <c r="X531" s="17"/>
      <c r="Y531" s="17"/>
      <c r="Z531" s="17"/>
    </row>
    <row r="532">
      <c r="A532" s="17"/>
      <c r="B532" s="379"/>
      <c r="C532" s="513"/>
      <c r="D532" s="513"/>
      <c r="E532" s="513"/>
      <c r="F532" s="513"/>
      <c r="G532" s="514"/>
      <c r="H532" s="1166"/>
      <c r="I532" s="1167"/>
      <c r="J532" s="1168"/>
      <c r="K532" s="513"/>
      <c r="L532" s="1169"/>
      <c r="M532" s="513"/>
      <c r="N532" s="1170"/>
      <c r="O532" s="1166"/>
      <c r="P532" s="1171"/>
      <c r="Q532" s="348"/>
      <c r="R532" s="1128"/>
      <c r="S532" s="348"/>
      <c r="T532" s="1129"/>
      <c r="U532" s="1129"/>
      <c r="V532" s="1172"/>
      <c r="W532" s="17"/>
      <c r="X532" s="17"/>
      <c r="Y532" s="17"/>
      <c r="Z532" s="17"/>
    </row>
    <row r="533">
      <c r="A533" s="17"/>
      <c r="B533" s="379"/>
      <c r="C533" s="513"/>
      <c r="D533" s="513"/>
      <c r="E533" s="513"/>
      <c r="F533" s="513"/>
      <c r="G533" s="514"/>
      <c r="H533" s="1166"/>
      <c r="I533" s="1167"/>
      <c r="J533" s="1168"/>
      <c r="K533" s="513"/>
      <c r="L533" s="1169"/>
      <c r="M533" s="513"/>
      <c r="N533" s="1170"/>
      <c r="O533" s="1166"/>
      <c r="P533" s="1171"/>
      <c r="Q533" s="348"/>
      <c r="R533" s="1128"/>
      <c r="S533" s="348"/>
      <c r="T533" s="1129"/>
      <c r="U533" s="1129"/>
      <c r="V533" s="1172"/>
      <c r="W533" s="17"/>
      <c r="X533" s="17"/>
      <c r="Y533" s="17"/>
      <c r="Z533" s="17"/>
    </row>
    <row r="534">
      <c r="A534" s="17"/>
      <c r="B534" s="379"/>
      <c r="C534" s="513"/>
      <c r="D534" s="513"/>
      <c r="E534" s="513"/>
      <c r="F534" s="513"/>
      <c r="G534" s="514"/>
      <c r="H534" s="1166"/>
      <c r="I534" s="1167"/>
      <c r="J534" s="1168"/>
      <c r="K534" s="513"/>
      <c r="L534" s="1169"/>
      <c r="M534" s="513"/>
      <c r="N534" s="1170"/>
      <c r="O534" s="1166"/>
      <c r="P534" s="1171"/>
      <c r="Q534" s="348"/>
      <c r="R534" s="1128"/>
      <c r="S534" s="348"/>
      <c r="T534" s="1129"/>
      <c r="U534" s="1129"/>
      <c r="V534" s="1172"/>
      <c r="W534" s="17"/>
      <c r="X534" s="17"/>
      <c r="Y534" s="17"/>
      <c r="Z534" s="17"/>
    </row>
    <row r="535">
      <c r="A535" s="17"/>
      <c r="B535" s="379"/>
      <c r="C535" s="513"/>
      <c r="D535" s="513"/>
      <c r="E535" s="513"/>
      <c r="F535" s="513"/>
      <c r="G535" s="514"/>
      <c r="H535" s="1166"/>
      <c r="I535" s="1167"/>
      <c r="J535" s="1168"/>
      <c r="K535" s="513"/>
      <c r="L535" s="1169"/>
      <c r="M535" s="513"/>
      <c r="N535" s="1170"/>
      <c r="O535" s="1166"/>
      <c r="P535" s="1171"/>
      <c r="Q535" s="348"/>
      <c r="R535" s="1128"/>
      <c r="S535" s="348"/>
      <c r="T535" s="1129"/>
      <c r="U535" s="1129"/>
      <c r="V535" s="1172"/>
      <c r="W535" s="17"/>
      <c r="X535" s="17"/>
      <c r="Y535" s="17"/>
      <c r="Z535" s="17"/>
    </row>
    <row r="536">
      <c r="A536" s="17"/>
      <c r="B536" s="379"/>
      <c r="C536" s="513"/>
      <c r="D536" s="513"/>
      <c r="E536" s="513"/>
      <c r="F536" s="513"/>
      <c r="G536" s="514"/>
      <c r="H536" s="1166"/>
      <c r="I536" s="1167"/>
      <c r="J536" s="1168"/>
      <c r="K536" s="513"/>
      <c r="L536" s="1169"/>
      <c r="M536" s="513"/>
      <c r="N536" s="1170"/>
      <c r="O536" s="1166"/>
      <c r="P536" s="1171"/>
      <c r="Q536" s="348"/>
      <c r="R536" s="1128"/>
      <c r="S536" s="348"/>
      <c r="T536" s="1129"/>
      <c r="U536" s="1129"/>
      <c r="V536" s="1172"/>
      <c r="W536" s="17"/>
      <c r="X536" s="17"/>
      <c r="Y536" s="17"/>
      <c r="Z536" s="17"/>
    </row>
    <row r="537">
      <c r="A537" s="17"/>
      <c r="B537" s="379"/>
      <c r="C537" s="513"/>
      <c r="D537" s="513"/>
      <c r="E537" s="513"/>
      <c r="F537" s="513"/>
      <c r="G537" s="514"/>
      <c r="H537" s="1166"/>
      <c r="I537" s="1167"/>
      <c r="J537" s="1168"/>
      <c r="K537" s="513"/>
      <c r="L537" s="1169"/>
      <c r="M537" s="513"/>
      <c r="N537" s="1170"/>
      <c r="O537" s="1166"/>
      <c r="P537" s="1171"/>
      <c r="Q537" s="348"/>
      <c r="R537" s="1128"/>
      <c r="S537" s="348"/>
      <c r="T537" s="1129"/>
      <c r="U537" s="1129"/>
      <c r="V537" s="1172"/>
      <c r="W537" s="17"/>
      <c r="X537" s="17"/>
      <c r="Y537" s="17"/>
      <c r="Z537" s="17"/>
    </row>
    <row r="538">
      <c r="A538" s="17"/>
      <c r="B538" s="379"/>
      <c r="C538" s="513"/>
      <c r="D538" s="513"/>
      <c r="E538" s="513"/>
      <c r="F538" s="513"/>
      <c r="G538" s="514"/>
      <c r="H538" s="1166"/>
      <c r="I538" s="1167"/>
      <c r="J538" s="1168"/>
      <c r="K538" s="513"/>
      <c r="L538" s="1169"/>
      <c r="M538" s="513"/>
      <c r="N538" s="1170"/>
      <c r="O538" s="1166"/>
      <c r="P538" s="1171"/>
      <c r="Q538" s="348"/>
      <c r="R538" s="1128"/>
      <c r="S538" s="348"/>
      <c r="T538" s="1129"/>
      <c r="U538" s="1129"/>
      <c r="V538" s="1172"/>
      <c r="W538" s="17"/>
      <c r="X538" s="17"/>
      <c r="Y538" s="17"/>
      <c r="Z538" s="17"/>
    </row>
    <row r="539">
      <c r="A539" s="17"/>
      <c r="B539" s="379"/>
      <c r="C539" s="513"/>
      <c r="D539" s="513"/>
      <c r="E539" s="513"/>
      <c r="F539" s="513"/>
      <c r="G539" s="514"/>
      <c r="H539" s="1166"/>
      <c r="I539" s="1167"/>
      <c r="J539" s="1168"/>
      <c r="K539" s="513"/>
      <c r="L539" s="1169"/>
      <c r="M539" s="513"/>
      <c r="N539" s="1170"/>
      <c r="O539" s="1166"/>
      <c r="P539" s="1171"/>
      <c r="Q539" s="348"/>
      <c r="R539" s="1128"/>
      <c r="S539" s="348"/>
      <c r="T539" s="1129"/>
      <c r="U539" s="1129"/>
      <c r="V539" s="1172"/>
      <c r="W539" s="17"/>
      <c r="X539" s="17"/>
      <c r="Y539" s="17"/>
      <c r="Z539" s="17"/>
    </row>
    <row r="540">
      <c r="A540" s="17"/>
      <c r="B540" s="379"/>
      <c r="C540" s="513"/>
      <c r="D540" s="513"/>
      <c r="E540" s="513"/>
      <c r="F540" s="513"/>
      <c r="G540" s="514"/>
      <c r="H540" s="1166"/>
      <c r="I540" s="1167"/>
      <c r="J540" s="1168"/>
      <c r="K540" s="513"/>
      <c r="L540" s="1169"/>
      <c r="M540" s="513"/>
      <c r="N540" s="1170"/>
      <c r="O540" s="1166"/>
      <c r="P540" s="1171"/>
      <c r="Q540" s="348"/>
      <c r="R540" s="1128"/>
      <c r="S540" s="348"/>
      <c r="T540" s="1129"/>
      <c r="U540" s="1129"/>
      <c r="V540" s="1172"/>
      <c r="W540" s="17"/>
      <c r="X540" s="17"/>
      <c r="Y540" s="17"/>
      <c r="Z540" s="17"/>
    </row>
    <row r="541">
      <c r="A541" s="17"/>
      <c r="B541" s="379"/>
      <c r="C541" s="513"/>
      <c r="D541" s="513"/>
      <c r="E541" s="513"/>
      <c r="F541" s="513"/>
      <c r="G541" s="514"/>
      <c r="H541" s="1166"/>
      <c r="I541" s="1167"/>
      <c r="J541" s="1168"/>
      <c r="K541" s="513"/>
      <c r="L541" s="1169"/>
      <c r="M541" s="513"/>
      <c r="N541" s="1170"/>
      <c r="O541" s="1166"/>
      <c r="P541" s="1171"/>
      <c r="Q541" s="348"/>
      <c r="R541" s="1128"/>
      <c r="S541" s="348"/>
      <c r="T541" s="1129"/>
      <c r="U541" s="1129"/>
      <c r="V541" s="1172"/>
      <c r="W541" s="17"/>
      <c r="X541" s="17"/>
      <c r="Y541" s="17"/>
      <c r="Z541" s="17"/>
    </row>
    <row r="542">
      <c r="A542" s="17"/>
      <c r="B542" s="379"/>
      <c r="C542" s="513"/>
      <c r="D542" s="513"/>
      <c r="E542" s="513"/>
      <c r="F542" s="513"/>
      <c r="G542" s="514"/>
      <c r="H542" s="1166"/>
      <c r="I542" s="1167"/>
      <c r="J542" s="1168"/>
      <c r="K542" s="513"/>
      <c r="L542" s="1169"/>
      <c r="M542" s="513"/>
      <c r="N542" s="1170"/>
      <c r="O542" s="1166"/>
      <c r="P542" s="1171"/>
      <c r="Q542" s="348"/>
      <c r="R542" s="1128"/>
      <c r="S542" s="348"/>
      <c r="T542" s="1129"/>
      <c r="U542" s="1129"/>
      <c r="V542" s="1172"/>
      <c r="W542" s="17"/>
      <c r="X542" s="17"/>
      <c r="Y542" s="17"/>
      <c r="Z542" s="17"/>
    </row>
    <row r="543">
      <c r="A543" s="17"/>
      <c r="B543" s="379"/>
      <c r="C543" s="513"/>
      <c r="D543" s="513"/>
      <c r="E543" s="513"/>
      <c r="F543" s="513"/>
      <c r="G543" s="514"/>
      <c r="H543" s="1166"/>
      <c r="I543" s="1167"/>
      <c r="J543" s="1168"/>
      <c r="K543" s="513"/>
      <c r="L543" s="1169"/>
      <c r="M543" s="513"/>
      <c r="N543" s="1170"/>
      <c r="O543" s="1166"/>
      <c r="P543" s="1171"/>
      <c r="Q543" s="348"/>
      <c r="R543" s="1128"/>
      <c r="S543" s="348"/>
      <c r="T543" s="1129"/>
      <c r="U543" s="1129"/>
      <c r="V543" s="1172"/>
      <c r="W543" s="17"/>
      <c r="X543" s="17"/>
      <c r="Y543" s="17"/>
      <c r="Z543" s="17"/>
    </row>
    <row r="544">
      <c r="A544" s="17"/>
      <c r="B544" s="379"/>
      <c r="C544" s="513"/>
      <c r="D544" s="513"/>
      <c r="E544" s="513"/>
      <c r="F544" s="513"/>
      <c r="G544" s="514"/>
      <c r="H544" s="1166"/>
      <c r="I544" s="1167"/>
      <c r="J544" s="1168"/>
      <c r="K544" s="513"/>
      <c r="L544" s="1169"/>
      <c r="M544" s="513"/>
      <c r="N544" s="1170"/>
      <c r="O544" s="1166"/>
      <c r="P544" s="1171"/>
      <c r="Q544" s="348"/>
      <c r="R544" s="1128"/>
      <c r="S544" s="348"/>
      <c r="T544" s="1129"/>
      <c r="U544" s="1129"/>
      <c r="V544" s="1172"/>
      <c r="W544" s="17"/>
      <c r="X544" s="17"/>
      <c r="Y544" s="17"/>
      <c r="Z544" s="17"/>
    </row>
    <row r="545">
      <c r="A545" s="17"/>
      <c r="B545" s="379"/>
      <c r="C545" s="513"/>
      <c r="D545" s="513"/>
      <c r="E545" s="513"/>
      <c r="F545" s="513"/>
      <c r="G545" s="514"/>
      <c r="H545" s="1166"/>
      <c r="I545" s="1167"/>
      <c r="J545" s="1168"/>
      <c r="K545" s="513"/>
      <c r="L545" s="1169"/>
      <c r="M545" s="513"/>
      <c r="N545" s="1170"/>
      <c r="O545" s="1166"/>
      <c r="P545" s="1171"/>
      <c r="Q545" s="348"/>
      <c r="R545" s="1128"/>
      <c r="S545" s="348"/>
      <c r="T545" s="1129"/>
      <c r="U545" s="1129"/>
      <c r="V545" s="1172"/>
      <c r="W545" s="17"/>
      <c r="X545" s="17"/>
      <c r="Y545" s="17"/>
      <c r="Z545" s="17"/>
    </row>
    <row r="546">
      <c r="A546" s="17"/>
      <c r="B546" s="379"/>
      <c r="C546" s="513"/>
      <c r="D546" s="513"/>
      <c r="E546" s="513"/>
      <c r="F546" s="513"/>
      <c r="G546" s="514"/>
      <c r="H546" s="1166"/>
      <c r="I546" s="1167"/>
      <c r="J546" s="1168"/>
      <c r="K546" s="513"/>
      <c r="L546" s="1169"/>
      <c r="M546" s="513"/>
      <c r="N546" s="1170"/>
      <c r="O546" s="1166"/>
      <c r="P546" s="1171"/>
      <c r="Q546" s="348"/>
      <c r="R546" s="1128"/>
      <c r="S546" s="348"/>
      <c r="T546" s="1129"/>
      <c r="U546" s="1129"/>
      <c r="V546" s="1172"/>
      <c r="W546" s="17"/>
      <c r="X546" s="17"/>
      <c r="Y546" s="17"/>
      <c r="Z546" s="17"/>
    </row>
    <row r="547">
      <c r="A547" s="17"/>
      <c r="B547" s="379"/>
      <c r="C547" s="513"/>
      <c r="D547" s="513"/>
      <c r="E547" s="513"/>
      <c r="F547" s="513"/>
      <c r="G547" s="514"/>
      <c r="H547" s="1166"/>
      <c r="I547" s="1167"/>
      <c r="J547" s="1168"/>
      <c r="K547" s="513"/>
      <c r="L547" s="1169"/>
      <c r="M547" s="513"/>
      <c r="N547" s="1170"/>
      <c r="O547" s="1166"/>
      <c r="P547" s="1171"/>
      <c r="Q547" s="348"/>
      <c r="R547" s="1128"/>
      <c r="S547" s="348"/>
      <c r="T547" s="1129"/>
      <c r="U547" s="1129"/>
      <c r="V547" s="1172"/>
      <c r="W547" s="17"/>
      <c r="X547" s="17"/>
      <c r="Y547" s="17"/>
      <c r="Z547" s="17"/>
    </row>
    <row r="548">
      <c r="A548" s="17"/>
      <c r="B548" s="379"/>
      <c r="C548" s="513"/>
      <c r="D548" s="513"/>
      <c r="E548" s="513"/>
      <c r="F548" s="513"/>
      <c r="G548" s="514"/>
      <c r="H548" s="1166"/>
      <c r="I548" s="1167"/>
      <c r="J548" s="1168"/>
      <c r="K548" s="513"/>
      <c r="L548" s="1169"/>
      <c r="M548" s="513"/>
      <c r="N548" s="1170"/>
      <c r="O548" s="1166"/>
      <c r="P548" s="1171"/>
      <c r="Q548" s="348"/>
      <c r="R548" s="1128"/>
      <c r="S548" s="348"/>
      <c r="T548" s="1129"/>
      <c r="U548" s="1129"/>
      <c r="V548" s="1172"/>
      <c r="W548" s="17"/>
      <c r="X548" s="17"/>
      <c r="Y548" s="17"/>
      <c r="Z548" s="17"/>
    </row>
    <row r="549">
      <c r="A549" s="17"/>
      <c r="B549" s="379"/>
      <c r="C549" s="513"/>
      <c r="D549" s="513"/>
      <c r="E549" s="513"/>
      <c r="F549" s="513"/>
      <c r="G549" s="514"/>
      <c r="H549" s="1166"/>
      <c r="I549" s="1167"/>
      <c r="J549" s="1168"/>
      <c r="K549" s="513"/>
      <c r="L549" s="1169"/>
      <c r="M549" s="513"/>
      <c r="N549" s="1170"/>
      <c r="O549" s="1166"/>
      <c r="P549" s="1171"/>
      <c r="Q549" s="348"/>
      <c r="R549" s="1128"/>
      <c r="S549" s="348"/>
      <c r="T549" s="1129"/>
      <c r="U549" s="1129"/>
      <c r="V549" s="1172"/>
      <c r="W549" s="17"/>
      <c r="X549" s="17"/>
      <c r="Y549" s="17"/>
      <c r="Z549" s="17"/>
    </row>
    <row r="550">
      <c r="A550" s="17"/>
      <c r="B550" s="379"/>
      <c r="C550" s="513"/>
      <c r="D550" s="513"/>
      <c r="E550" s="513"/>
      <c r="F550" s="513"/>
      <c r="G550" s="514"/>
      <c r="H550" s="1166"/>
      <c r="I550" s="1167"/>
      <c r="J550" s="1168"/>
      <c r="K550" s="513"/>
      <c r="L550" s="1169"/>
      <c r="M550" s="513"/>
      <c r="N550" s="1170"/>
      <c r="O550" s="1166"/>
      <c r="P550" s="1171"/>
      <c r="Q550" s="348"/>
      <c r="R550" s="1128"/>
      <c r="S550" s="348"/>
      <c r="T550" s="1129"/>
      <c r="U550" s="1129"/>
      <c r="V550" s="1172"/>
      <c r="W550" s="17"/>
      <c r="X550" s="17"/>
      <c r="Y550" s="17"/>
      <c r="Z550" s="17"/>
    </row>
    <row r="551">
      <c r="A551" s="17"/>
      <c r="B551" s="379"/>
      <c r="C551" s="513"/>
      <c r="D551" s="513"/>
      <c r="E551" s="513"/>
      <c r="F551" s="513"/>
      <c r="G551" s="514"/>
      <c r="H551" s="1166"/>
      <c r="I551" s="1167"/>
      <c r="J551" s="1168"/>
      <c r="K551" s="513"/>
      <c r="L551" s="1169"/>
      <c r="M551" s="513"/>
      <c r="N551" s="1170"/>
      <c r="O551" s="1166"/>
      <c r="P551" s="1171"/>
      <c r="Q551" s="348"/>
      <c r="R551" s="1128"/>
      <c r="S551" s="348"/>
      <c r="T551" s="1129"/>
      <c r="U551" s="1129"/>
      <c r="V551" s="1172"/>
      <c r="W551" s="17"/>
      <c r="X551" s="17"/>
      <c r="Y551" s="17"/>
      <c r="Z551" s="17"/>
    </row>
    <row r="552">
      <c r="A552" s="17"/>
      <c r="B552" s="379"/>
      <c r="C552" s="513"/>
      <c r="D552" s="513"/>
      <c r="E552" s="513"/>
      <c r="F552" s="513"/>
      <c r="G552" s="514"/>
      <c r="H552" s="1166"/>
      <c r="I552" s="1167"/>
      <c r="J552" s="1168"/>
      <c r="K552" s="513"/>
      <c r="L552" s="1169"/>
      <c r="M552" s="513"/>
      <c r="N552" s="1170"/>
      <c r="O552" s="1166"/>
      <c r="P552" s="1171"/>
      <c r="Q552" s="348"/>
      <c r="R552" s="1128"/>
      <c r="S552" s="348"/>
      <c r="T552" s="1129"/>
      <c r="U552" s="1129"/>
      <c r="V552" s="1172"/>
      <c r="W552" s="17"/>
      <c r="X552" s="17"/>
      <c r="Y552" s="17"/>
      <c r="Z552" s="17"/>
    </row>
    <row r="553">
      <c r="A553" s="17"/>
      <c r="B553" s="379"/>
      <c r="C553" s="513"/>
      <c r="D553" s="513"/>
      <c r="E553" s="513"/>
      <c r="F553" s="513"/>
      <c r="G553" s="514"/>
      <c r="H553" s="1166"/>
      <c r="I553" s="1167"/>
      <c r="J553" s="1168"/>
      <c r="K553" s="513"/>
      <c r="L553" s="1169"/>
      <c r="M553" s="513"/>
      <c r="N553" s="1170"/>
      <c r="O553" s="1166"/>
      <c r="P553" s="1171"/>
      <c r="Q553" s="348"/>
      <c r="R553" s="1128"/>
      <c r="S553" s="348"/>
      <c r="T553" s="1129"/>
      <c r="U553" s="1129"/>
      <c r="V553" s="1172"/>
      <c r="W553" s="17"/>
      <c r="X553" s="17"/>
      <c r="Y553" s="17"/>
      <c r="Z553" s="17"/>
    </row>
    <row r="554">
      <c r="A554" s="17"/>
      <c r="B554" s="379"/>
      <c r="C554" s="513"/>
      <c r="D554" s="513"/>
      <c r="E554" s="513"/>
      <c r="F554" s="513"/>
      <c r="G554" s="514"/>
      <c r="H554" s="1166"/>
      <c r="I554" s="1167"/>
      <c r="J554" s="1168"/>
      <c r="K554" s="513"/>
      <c r="L554" s="1169"/>
      <c r="M554" s="513"/>
      <c r="N554" s="1170"/>
      <c r="O554" s="1166"/>
      <c r="P554" s="1171"/>
      <c r="Q554" s="348"/>
      <c r="R554" s="1128"/>
      <c r="S554" s="348"/>
      <c r="T554" s="1129"/>
      <c r="U554" s="1129"/>
      <c r="V554" s="1172"/>
      <c r="W554" s="17"/>
      <c r="X554" s="17"/>
      <c r="Y554" s="17"/>
      <c r="Z554" s="17"/>
    </row>
    <row r="555">
      <c r="A555" s="17"/>
      <c r="B555" s="379"/>
      <c r="C555" s="513"/>
      <c r="D555" s="513"/>
      <c r="E555" s="513"/>
      <c r="F555" s="513"/>
      <c r="G555" s="514"/>
      <c r="H555" s="1166"/>
      <c r="I555" s="1167"/>
      <c r="J555" s="1168"/>
      <c r="K555" s="513"/>
      <c r="L555" s="1169"/>
      <c r="M555" s="513"/>
      <c r="N555" s="1170"/>
      <c r="O555" s="1166"/>
      <c r="P555" s="1171"/>
      <c r="Q555" s="348"/>
      <c r="R555" s="1128"/>
      <c r="S555" s="348"/>
      <c r="T555" s="1129"/>
      <c r="U555" s="1129"/>
      <c r="V555" s="1172"/>
      <c r="W555" s="17"/>
      <c r="X555" s="17"/>
      <c r="Y555" s="17"/>
      <c r="Z555" s="17"/>
    </row>
    <row r="556">
      <c r="A556" s="17"/>
      <c r="B556" s="379"/>
      <c r="C556" s="513"/>
      <c r="D556" s="513"/>
      <c r="E556" s="513"/>
      <c r="F556" s="513"/>
      <c r="G556" s="514"/>
      <c r="H556" s="1166"/>
      <c r="I556" s="1167"/>
      <c r="J556" s="1168"/>
      <c r="K556" s="513"/>
      <c r="L556" s="1169"/>
      <c r="M556" s="513"/>
      <c r="N556" s="1170"/>
      <c r="O556" s="1166"/>
      <c r="P556" s="1171"/>
      <c r="Q556" s="348"/>
      <c r="R556" s="1128"/>
      <c r="S556" s="348"/>
      <c r="T556" s="1129"/>
      <c r="U556" s="1129"/>
      <c r="V556" s="1172"/>
      <c r="W556" s="17"/>
      <c r="X556" s="17"/>
      <c r="Y556" s="17"/>
      <c r="Z556" s="17"/>
    </row>
    <row r="557">
      <c r="A557" s="17"/>
      <c r="B557" s="379"/>
      <c r="C557" s="513"/>
      <c r="D557" s="513"/>
      <c r="E557" s="513"/>
      <c r="F557" s="513"/>
      <c r="G557" s="514"/>
      <c r="H557" s="1166"/>
      <c r="I557" s="1167"/>
      <c r="J557" s="1168"/>
      <c r="K557" s="513"/>
      <c r="L557" s="1169"/>
      <c r="M557" s="513"/>
      <c r="N557" s="1170"/>
      <c r="O557" s="1166"/>
      <c r="P557" s="1171"/>
      <c r="Q557" s="348"/>
      <c r="R557" s="1128"/>
      <c r="S557" s="348"/>
      <c r="T557" s="1129"/>
      <c r="U557" s="1129"/>
      <c r="V557" s="1172"/>
      <c r="W557" s="17"/>
      <c r="X557" s="17"/>
      <c r="Y557" s="17"/>
      <c r="Z557" s="17"/>
    </row>
    <row r="558">
      <c r="A558" s="17"/>
      <c r="B558" s="379"/>
      <c r="C558" s="513"/>
      <c r="D558" s="513"/>
      <c r="E558" s="513"/>
      <c r="F558" s="513"/>
      <c r="G558" s="514"/>
      <c r="H558" s="1166"/>
      <c r="I558" s="1167"/>
      <c r="J558" s="1168"/>
      <c r="K558" s="513"/>
      <c r="L558" s="1169"/>
      <c r="M558" s="513"/>
      <c r="N558" s="1170"/>
      <c r="O558" s="1166"/>
      <c r="P558" s="1171"/>
      <c r="Q558" s="348"/>
      <c r="R558" s="1128"/>
      <c r="S558" s="348"/>
      <c r="T558" s="1129"/>
      <c r="U558" s="1129"/>
      <c r="V558" s="1172"/>
      <c r="W558" s="17"/>
      <c r="X558" s="17"/>
      <c r="Y558" s="17"/>
      <c r="Z558" s="17"/>
    </row>
    <row r="559">
      <c r="A559" s="17"/>
      <c r="B559" s="379"/>
      <c r="C559" s="513"/>
      <c r="D559" s="513"/>
      <c r="E559" s="513"/>
      <c r="F559" s="513"/>
      <c r="G559" s="514"/>
      <c r="H559" s="1166"/>
      <c r="I559" s="1167"/>
      <c r="J559" s="1168"/>
      <c r="K559" s="513"/>
      <c r="L559" s="1169"/>
      <c r="M559" s="513"/>
      <c r="N559" s="1170"/>
      <c r="O559" s="1166"/>
      <c r="P559" s="1171"/>
      <c r="Q559" s="348"/>
      <c r="R559" s="1128"/>
      <c r="S559" s="348"/>
      <c r="T559" s="1129"/>
      <c r="U559" s="1129"/>
      <c r="V559" s="1172"/>
      <c r="W559" s="17"/>
      <c r="X559" s="17"/>
      <c r="Y559" s="17"/>
      <c r="Z559" s="17"/>
    </row>
    <row r="560">
      <c r="A560" s="17"/>
      <c r="B560" s="379"/>
      <c r="C560" s="513"/>
      <c r="D560" s="513"/>
      <c r="E560" s="513"/>
      <c r="F560" s="513"/>
      <c r="G560" s="514"/>
      <c r="H560" s="1166"/>
      <c r="I560" s="1167"/>
      <c r="J560" s="1168"/>
      <c r="K560" s="513"/>
      <c r="L560" s="1169"/>
      <c r="M560" s="513"/>
      <c r="N560" s="1170"/>
      <c r="O560" s="1166"/>
      <c r="P560" s="1171"/>
      <c r="Q560" s="348"/>
      <c r="R560" s="1128"/>
      <c r="S560" s="348"/>
      <c r="T560" s="1129"/>
      <c r="U560" s="1129"/>
      <c r="V560" s="1172"/>
      <c r="W560" s="17"/>
      <c r="X560" s="17"/>
      <c r="Y560" s="17"/>
      <c r="Z560" s="17"/>
    </row>
    <row r="561">
      <c r="A561" s="17"/>
      <c r="B561" s="379"/>
      <c r="C561" s="513"/>
      <c r="D561" s="513"/>
      <c r="E561" s="513"/>
      <c r="F561" s="513"/>
      <c r="G561" s="514"/>
      <c r="H561" s="1166"/>
      <c r="I561" s="1167"/>
      <c r="J561" s="1168"/>
      <c r="K561" s="513"/>
      <c r="L561" s="1169"/>
      <c r="M561" s="513"/>
      <c r="N561" s="1170"/>
      <c r="O561" s="1166"/>
      <c r="P561" s="1171"/>
      <c r="Q561" s="348"/>
      <c r="R561" s="1128"/>
      <c r="S561" s="348"/>
      <c r="T561" s="1129"/>
      <c r="U561" s="1129"/>
      <c r="V561" s="1172"/>
      <c r="W561" s="17"/>
      <c r="X561" s="17"/>
      <c r="Y561" s="17"/>
      <c r="Z561" s="17"/>
    </row>
    <row r="562">
      <c r="A562" s="17"/>
      <c r="B562" s="379"/>
      <c r="C562" s="513"/>
      <c r="D562" s="513"/>
      <c r="E562" s="513"/>
      <c r="F562" s="513"/>
      <c r="G562" s="514"/>
      <c r="H562" s="1166"/>
      <c r="I562" s="1167"/>
      <c r="J562" s="1168"/>
      <c r="K562" s="513"/>
      <c r="L562" s="1169"/>
      <c r="M562" s="513"/>
      <c r="N562" s="1170"/>
      <c r="O562" s="1166"/>
      <c r="P562" s="1171"/>
      <c r="Q562" s="348"/>
      <c r="R562" s="1128"/>
      <c r="S562" s="348"/>
      <c r="T562" s="1129"/>
      <c r="U562" s="1129"/>
      <c r="V562" s="1172"/>
      <c r="W562" s="17"/>
      <c r="X562" s="17"/>
      <c r="Y562" s="17"/>
      <c r="Z562" s="17"/>
    </row>
    <row r="563">
      <c r="A563" s="17"/>
      <c r="B563" s="379"/>
      <c r="C563" s="513"/>
      <c r="D563" s="513"/>
      <c r="E563" s="513"/>
      <c r="F563" s="513"/>
      <c r="G563" s="514"/>
      <c r="H563" s="1166"/>
      <c r="I563" s="1167"/>
      <c r="J563" s="1168"/>
      <c r="K563" s="513"/>
      <c r="L563" s="1169"/>
      <c r="M563" s="513"/>
      <c r="N563" s="1170"/>
      <c r="O563" s="1166"/>
      <c r="P563" s="1171"/>
      <c r="Q563" s="348"/>
      <c r="R563" s="1128"/>
      <c r="S563" s="348"/>
      <c r="T563" s="1129"/>
      <c r="U563" s="1129"/>
      <c r="V563" s="1172"/>
      <c r="W563" s="17"/>
      <c r="X563" s="17"/>
      <c r="Y563" s="17"/>
      <c r="Z563" s="17"/>
    </row>
    <row r="564">
      <c r="A564" s="17"/>
      <c r="B564" s="379"/>
      <c r="C564" s="513"/>
      <c r="D564" s="513"/>
      <c r="E564" s="513"/>
      <c r="F564" s="513"/>
      <c r="G564" s="514"/>
      <c r="H564" s="1166"/>
      <c r="I564" s="1167"/>
      <c r="J564" s="1168"/>
      <c r="K564" s="513"/>
      <c r="L564" s="1169"/>
      <c r="M564" s="513"/>
      <c r="N564" s="1170"/>
      <c r="O564" s="1166"/>
      <c r="P564" s="1171"/>
      <c r="Q564" s="348"/>
      <c r="R564" s="1128"/>
      <c r="S564" s="348"/>
      <c r="T564" s="1129"/>
      <c r="U564" s="1129"/>
      <c r="V564" s="1172"/>
      <c r="W564" s="17"/>
      <c r="X564" s="17"/>
      <c r="Y564" s="17"/>
      <c r="Z564" s="17"/>
    </row>
    <row r="565">
      <c r="A565" s="17"/>
      <c r="B565" s="379"/>
      <c r="C565" s="513"/>
      <c r="D565" s="513"/>
      <c r="E565" s="513"/>
      <c r="F565" s="513"/>
      <c r="G565" s="514"/>
      <c r="H565" s="1166"/>
      <c r="I565" s="1167"/>
      <c r="J565" s="1168"/>
      <c r="K565" s="513"/>
      <c r="L565" s="1169"/>
      <c r="M565" s="513"/>
      <c r="N565" s="1170"/>
      <c r="O565" s="1166"/>
      <c r="P565" s="1171"/>
      <c r="Q565" s="348"/>
      <c r="R565" s="1128"/>
      <c r="S565" s="348"/>
      <c r="T565" s="1129"/>
      <c r="U565" s="1129"/>
      <c r="V565" s="1172"/>
      <c r="W565" s="17"/>
      <c r="X565" s="17"/>
      <c r="Y565" s="17"/>
      <c r="Z565" s="17"/>
    </row>
    <row r="566">
      <c r="A566" s="17"/>
      <c r="B566" s="379"/>
      <c r="C566" s="513"/>
      <c r="D566" s="513"/>
      <c r="E566" s="513"/>
      <c r="F566" s="513"/>
      <c r="G566" s="514"/>
      <c r="H566" s="1166"/>
      <c r="I566" s="1167"/>
      <c r="J566" s="1168"/>
      <c r="K566" s="513"/>
      <c r="L566" s="1169"/>
      <c r="M566" s="513"/>
      <c r="N566" s="1170"/>
      <c r="O566" s="1166"/>
      <c r="P566" s="1171"/>
      <c r="Q566" s="348"/>
      <c r="R566" s="1128"/>
      <c r="S566" s="348"/>
      <c r="T566" s="1129"/>
      <c r="U566" s="1129"/>
      <c r="V566" s="1172"/>
      <c r="W566" s="17"/>
      <c r="X566" s="17"/>
      <c r="Y566" s="17"/>
      <c r="Z566" s="17"/>
    </row>
    <row r="567">
      <c r="A567" s="17"/>
      <c r="B567" s="379"/>
      <c r="C567" s="513"/>
      <c r="D567" s="513"/>
      <c r="E567" s="513"/>
      <c r="F567" s="513"/>
      <c r="G567" s="514"/>
      <c r="H567" s="1166"/>
      <c r="I567" s="1167"/>
      <c r="J567" s="1168"/>
      <c r="K567" s="513"/>
      <c r="L567" s="1169"/>
      <c r="M567" s="513"/>
      <c r="N567" s="1170"/>
      <c r="O567" s="1166"/>
      <c r="P567" s="1171"/>
      <c r="Q567" s="348"/>
      <c r="R567" s="1128"/>
      <c r="S567" s="348"/>
      <c r="T567" s="1129"/>
      <c r="U567" s="1129"/>
      <c r="V567" s="1172"/>
      <c r="W567" s="17"/>
      <c r="X567" s="17"/>
      <c r="Y567" s="17"/>
      <c r="Z567" s="17"/>
    </row>
    <row r="568">
      <c r="A568" s="17"/>
      <c r="B568" s="379"/>
      <c r="C568" s="513"/>
      <c r="D568" s="513"/>
      <c r="E568" s="513"/>
      <c r="F568" s="513"/>
      <c r="G568" s="514"/>
      <c r="H568" s="1166"/>
      <c r="I568" s="1167"/>
      <c r="J568" s="1168"/>
      <c r="K568" s="513"/>
      <c r="L568" s="1169"/>
      <c r="M568" s="513"/>
      <c r="N568" s="1170"/>
      <c r="O568" s="1166"/>
      <c r="P568" s="1171"/>
      <c r="Q568" s="348"/>
      <c r="R568" s="1128"/>
      <c r="S568" s="348"/>
      <c r="T568" s="1129"/>
      <c r="U568" s="1129"/>
      <c r="V568" s="1172"/>
      <c r="W568" s="17"/>
      <c r="X568" s="17"/>
      <c r="Y568" s="17"/>
      <c r="Z568" s="17"/>
    </row>
    <row r="569">
      <c r="A569" s="17"/>
      <c r="B569" s="379"/>
      <c r="C569" s="513"/>
      <c r="D569" s="513"/>
      <c r="E569" s="513"/>
      <c r="F569" s="513"/>
      <c r="G569" s="514"/>
      <c r="H569" s="1166"/>
      <c r="I569" s="1167"/>
      <c r="J569" s="1168"/>
      <c r="K569" s="513"/>
      <c r="L569" s="1169"/>
      <c r="M569" s="513"/>
      <c r="N569" s="1170"/>
      <c r="O569" s="1166"/>
      <c r="P569" s="1171"/>
      <c r="Q569" s="348"/>
      <c r="R569" s="1128"/>
      <c r="S569" s="348"/>
      <c r="T569" s="1129"/>
      <c r="U569" s="1129"/>
      <c r="V569" s="1172"/>
      <c r="W569" s="17"/>
      <c r="X569" s="17"/>
      <c r="Y569" s="17"/>
      <c r="Z569" s="17"/>
    </row>
    <row r="570">
      <c r="A570" s="17"/>
      <c r="B570" s="379"/>
      <c r="C570" s="513"/>
      <c r="D570" s="513"/>
      <c r="E570" s="513"/>
      <c r="F570" s="513"/>
      <c r="G570" s="514"/>
      <c r="H570" s="1166"/>
      <c r="I570" s="1167"/>
      <c r="J570" s="1168"/>
      <c r="K570" s="513"/>
      <c r="L570" s="1169"/>
      <c r="M570" s="513"/>
      <c r="N570" s="1170"/>
      <c r="O570" s="1166"/>
      <c r="P570" s="1171"/>
      <c r="Q570" s="348"/>
      <c r="R570" s="1128"/>
      <c r="S570" s="348"/>
      <c r="T570" s="1129"/>
      <c r="U570" s="1129"/>
      <c r="V570" s="1172"/>
      <c r="W570" s="17"/>
      <c r="X570" s="17"/>
      <c r="Y570" s="17"/>
      <c r="Z570" s="17"/>
    </row>
    <row r="571">
      <c r="A571" s="17"/>
      <c r="B571" s="379"/>
      <c r="C571" s="513"/>
      <c r="D571" s="513"/>
      <c r="E571" s="513"/>
      <c r="F571" s="513"/>
      <c r="G571" s="514"/>
      <c r="H571" s="1166"/>
      <c r="I571" s="1167"/>
      <c r="J571" s="1168"/>
      <c r="K571" s="513"/>
      <c r="L571" s="1169"/>
      <c r="M571" s="513"/>
      <c r="N571" s="1170"/>
      <c r="O571" s="1166"/>
      <c r="P571" s="1171"/>
      <c r="Q571" s="348"/>
      <c r="R571" s="1128"/>
      <c r="S571" s="348"/>
      <c r="T571" s="1129"/>
      <c r="U571" s="1129"/>
      <c r="V571" s="1172"/>
      <c r="W571" s="17"/>
      <c r="X571" s="17"/>
      <c r="Y571" s="17"/>
      <c r="Z571" s="17"/>
    </row>
    <row r="572">
      <c r="A572" s="17"/>
      <c r="B572" s="379"/>
      <c r="C572" s="513"/>
      <c r="D572" s="513"/>
      <c r="E572" s="513"/>
      <c r="F572" s="513"/>
      <c r="G572" s="514"/>
      <c r="H572" s="1166"/>
      <c r="I572" s="1167"/>
      <c r="J572" s="1168"/>
      <c r="K572" s="513"/>
      <c r="L572" s="1169"/>
      <c r="M572" s="513"/>
      <c r="N572" s="1170"/>
      <c r="O572" s="1166"/>
      <c r="P572" s="1171"/>
      <c r="Q572" s="348"/>
      <c r="R572" s="1128"/>
      <c r="S572" s="348"/>
      <c r="T572" s="1129"/>
      <c r="U572" s="1129"/>
      <c r="V572" s="1172"/>
      <c r="W572" s="17"/>
      <c r="X572" s="17"/>
      <c r="Y572" s="17"/>
      <c r="Z572" s="17"/>
    </row>
    <row r="573">
      <c r="A573" s="17"/>
      <c r="B573" s="379"/>
      <c r="C573" s="513"/>
      <c r="D573" s="513"/>
      <c r="E573" s="513"/>
      <c r="F573" s="513"/>
      <c r="G573" s="514"/>
      <c r="H573" s="1166"/>
      <c r="I573" s="1167"/>
      <c r="J573" s="1168"/>
      <c r="K573" s="513"/>
      <c r="L573" s="1169"/>
      <c r="M573" s="513"/>
      <c r="N573" s="1170"/>
      <c r="O573" s="1166"/>
      <c r="P573" s="1171"/>
      <c r="Q573" s="348"/>
      <c r="R573" s="1128"/>
      <c r="S573" s="348"/>
      <c r="T573" s="1129"/>
      <c r="U573" s="1129"/>
      <c r="V573" s="1172"/>
      <c r="W573" s="17"/>
      <c r="X573" s="17"/>
      <c r="Y573" s="17"/>
      <c r="Z573" s="17"/>
    </row>
    <row r="574">
      <c r="A574" s="17"/>
      <c r="B574" s="379"/>
      <c r="C574" s="513"/>
      <c r="D574" s="513"/>
      <c r="E574" s="513"/>
      <c r="F574" s="513"/>
      <c r="G574" s="514"/>
      <c r="H574" s="1166"/>
      <c r="I574" s="1167"/>
      <c r="J574" s="1168"/>
      <c r="K574" s="513"/>
      <c r="L574" s="1169"/>
      <c r="M574" s="513"/>
      <c r="N574" s="1170"/>
      <c r="O574" s="1166"/>
      <c r="P574" s="1171"/>
      <c r="Q574" s="348"/>
      <c r="R574" s="1128"/>
      <c r="S574" s="348"/>
      <c r="T574" s="1129"/>
      <c r="U574" s="1129"/>
      <c r="V574" s="1172"/>
      <c r="W574" s="17"/>
      <c r="X574" s="17"/>
      <c r="Y574" s="17"/>
      <c r="Z574" s="17"/>
    </row>
    <row r="575">
      <c r="A575" s="17"/>
      <c r="B575" s="379"/>
      <c r="C575" s="513"/>
      <c r="D575" s="513"/>
      <c r="E575" s="513"/>
      <c r="F575" s="513"/>
      <c r="G575" s="514"/>
      <c r="H575" s="1166"/>
      <c r="I575" s="1167"/>
      <c r="J575" s="1168"/>
      <c r="K575" s="513"/>
      <c r="L575" s="1169"/>
      <c r="M575" s="513"/>
      <c r="N575" s="1170"/>
      <c r="O575" s="1166"/>
      <c r="P575" s="1171"/>
      <c r="Q575" s="348"/>
      <c r="R575" s="1128"/>
      <c r="S575" s="348"/>
      <c r="T575" s="1129"/>
      <c r="U575" s="1129"/>
      <c r="V575" s="1172"/>
      <c r="W575" s="17"/>
      <c r="X575" s="17"/>
      <c r="Y575" s="17"/>
      <c r="Z575" s="17"/>
    </row>
    <row r="576">
      <c r="A576" s="17"/>
      <c r="B576" s="379"/>
      <c r="C576" s="513"/>
      <c r="D576" s="513"/>
      <c r="E576" s="513"/>
      <c r="F576" s="513"/>
      <c r="G576" s="514"/>
      <c r="H576" s="1166"/>
      <c r="I576" s="1167"/>
      <c r="J576" s="1168"/>
      <c r="K576" s="513"/>
      <c r="L576" s="1169"/>
      <c r="M576" s="513"/>
      <c r="N576" s="1170"/>
      <c r="O576" s="1166"/>
      <c r="P576" s="1171"/>
      <c r="Q576" s="348"/>
      <c r="R576" s="1128"/>
      <c r="S576" s="348"/>
      <c r="T576" s="1129"/>
      <c r="U576" s="1129"/>
      <c r="V576" s="1172"/>
      <c r="W576" s="17"/>
      <c r="X576" s="17"/>
      <c r="Y576" s="17"/>
      <c r="Z576" s="17"/>
    </row>
    <row r="577">
      <c r="A577" s="17"/>
      <c r="B577" s="379"/>
      <c r="C577" s="513"/>
      <c r="D577" s="513"/>
      <c r="E577" s="513"/>
      <c r="F577" s="513"/>
      <c r="G577" s="514"/>
      <c r="H577" s="1166"/>
      <c r="I577" s="1167"/>
      <c r="J577" s="1168"/>
      <c r="K577" s="513"/>
      <c r="L577" s="1169"/>
      <c r="M577" s="513"/>
      <c r="N577" s="1170"/>
      <c r="O577" s="1166"/>
      <c r="P577" s="1171"/>
      <c r="Q577" s="348"/>
      <c r="R577" s="1128"/>
      <c r="S577" s="348"/>
      <c r="T577" s="1129"/>
      <c r="U577" s="1129"/>
      <c r="V577" s="1172"/>
      <c r="W577" s="17"/>
      <c r="X577" s="17"/>
      <c r="Y577" s="17"/>
      <c r="Z577" s="17"/>
    </row>
    <row r="578">
      <c r="A578" s="17"/>
      <c r="B578" s="379"/>
      <c r="C578" s="513"/>
      <c r="D578" s="513"/>
      <c r="E578" s="513"/>
      <c r="F578" s="513"/>
      <c r="G578" s="514"/>
      <c r="H578" s="1166"/>
      <c r="I578" s="1167"/>
      <c r="J578" s="1168"/>
      <c r="K578" s="513"/>
      <c r="L578" s="1169"/>
      <c r="M578" s="513"/>
      <c r="N578" s="1170"/>
      <c r="O578" s="1166"/>
      <c r="P578" s="1171"/>
      <c r="Q578" s="348"/>
      <c r="R578" s="1128"/>
      <c r="S578" s="348"/>
      <c r="T578" s="1129"/>
      <c r="U578" s="1129"/>
      <c r="V578" s="1172"/>
      <c r="W578" s="17"/>
      <c r="X578" s="17"/>
      <c r="Y578" s="17"/>
      <c r="Z578" s="17"/>
    </row>
    <row r="579">
      <c r="A579" s="17"/>
      <c r="B579" s="379"/>
      <c r="C579" s="513"/>
      <c r="D579" s="513"/>
      <c r="E579" s="513"/>
      <c r="F579" s="513"/>
      <c r="G579" s="514"/>
      <c r="H579" s="1166"/>
      <c r="I579" s="1167"/>
      <c r="J579" s="1168"/>
      <c r="K579" s="513"/>
      <c r="L579" s="1169"/>
      <c r="M579" s="513"/>
      <c r="N579" s="1170"/>
      <c r="O579" s="1166"/>
      <c r="P579" s="1171"/>
      <c r="Q579" s="348"/>
      <c r="R579" s="1128"/>
      <c r="S579" s="348"/>
      <c r="T579" s="1129"/>
      <c r="U579" s="1129"/>
      <c r="V579" s="1172"/>
      <c r="W579" s="17"/>
      <c r="X579" s="17"/>
      <c r="Y579" s="17"/>
      <c r="Z579" s="17"/>
    </row>
    <row r="580">
      <c r="A580" s="17"/>
      <c r="B580" s="379"/>
      <c r="C580" s="513"/>
      <c r="D580" s="513"/>
      <c r="E580" s="513"/>
      <c r="F580" s="513"/>
      <c r="G580" s="514"/>
      <c r="H580" s="1166"/>
      <c r="I580" s="1167"/>
      <c r="J580" s="1168"/>
      <c r="K580" s="513"/>
      <c r="L580" s="1169"/>
      <c r="M580" s="513"/>
      <c r="N580" s="1170"/>
      <c r="O580" s="1166"/>
      <c r="P580" s="1171"/>
      <c r="Q580" s="348"/>
      <c r="R580" s="1128"/>
      <c r="S580" s="348"/>
      <c r="T580" s="1129"/>
      <c r="U580" s="1129"/>
      <c r="V580" s="1172"/>
      <c r="W580" s="17"/>
      <c r="X580" s="17"/>
      <c r="Y580" s="17"/>
      <c r="Z580" s="17"/>
    </row>
    <row r="581">
      <c r="A581" s="17"/>
      <c r="B581" s="379"/>
      <c r="C581" s="513"/>
      <c r="D581" s="513"/>
      <c r="E581" s="513"/>
      <c r="F581" s="513"/>
      <c r="G581" s="514"/>
      <c r="H581" s="1166"/>
      <c r="I581" s="1167"/>
      <c r="J581" s="1168"/>
      <c r="K581" s="513"/>
      <c r="L581" s="1169"/>
      <c r="M581" s="513"/>
      <c r="N581" s="1170"/>
      <c r="O581" s="1166"/>
      <c r="P581" s="1171"/>
      <c r="Q581" s="348"/>
      <c r="R581" s="1128"/>
      <c r="S581" s="348"/>
      <c r="T581" s="1129"/>
      <c r="U581" s="1129"/>
      <c r="V581" s="1172"/>
      <c r="W581" s="17"/>
      <c r="X581" s="17"/>
      <c r="Y581" s="17"/>
      <c r="Z581" s="17"/>
    </row>
    <row r="582">
      <c r="A582" s="17"/>
      <c r="B582" s="379"/>
      <c r="C582" s="513"/>
      <c r="D582" s="513"/>
      <c r="E582" s="513"/>
      <c r="F582" s="513"/>
      <c r="G582" s="514"/>
      <c r="H582" s="1166"/>
      <c r="I582" s="1167"/>
      <c r="J582" s="1168"/>
      <c r="K582" s="513"/>
      <c r="L582" s="1169"/>
      <c r="M582" s="513"/>
      <c r="N582" s="1170"/>
      <c r="O582" s="1166"/>
      <c r="P582" s="1171"/>
      <c r="Q582" s="348"/>
      <c r="R582" s="1128"/>
      <c r="S582" s="348"/>
      <c r="T582" s="1129"/>
      <c r="U582" s="1129"/>
      <c r="V582" s="1172"/>
      <c r="W582" s="17"/>
      <c r="X582" s="17"/>
      <c r="Y582" s="17"/>
      <c r="Z582" s="17"/>
    </row>
    <row r="583">
      <c r="A583" s="17"/>
      <c r="B583" s="379"/>
      <c r="C583" s="513"/>
      <c r="D583" s="513"/>
      <c r="E583" s="513"/>
      <c r="F583" s="513"/>
      <c r="G583" s="514"/>
      <c r="H583" s="1166"/>
      <c r="I583" s="1167"/>
      <c r="J583" s="1168"/>
      <c r="K583" s="513"/>
      <c r="L583" s="1169"/>
      <c r="M583" s="513"/>
      <c r="N583" s="1170"/>
      <c r="O583" s="1166"/>
      <c r="P583" s="1171"/>
      <c r="Q583" s="348"/>
      <c r="R583" s="1128"/>
      <c r="S583" s="348"/>
      <c r="T583" s="1129"/>
      <c r="U583" s="1129"/>
      <c r="V583" s="1172"/>
      <c r="W583" s="17"/>
      <c r="X583" s="17"/>
      <c r="Y583" s="17"/>
      <c r="Z583" s="17"/>
    </row>
    <row r="584">
      <c r="A584" s="17"/>
      <c r="B584" s="379"/>
      <c r="C584" s="513"/>
      <c r="D584" s="513"/>
      <c r="E584" s="513"/>
      <c r="F584" s="513"/>
      <c r="G584" s="514"/>
      <c r="H584" s="1166"/>
      <c r="I584" s="1167"/>
      <c r="J584" s="1168"/>
      <c r="K584" s="513"/>
      <c r="L584" s="1169"/>
      <c r="M584" s="513"/>
      <c r="N584" s="1170"/>
      <c r="O584" s="1166"/>
      <c r="P584" s="1171"/>
      <c r="Q584" s="348"/>
      <c r="R584" s="1128"/>
      <c r="S584" s="348"/>
      <c r="T584" s="1129"/>
      <c r="U584" s="1129"/>
      <c r="V584" s="1172"/>
      <c r="W584" s="17"/>
      <c r="X584" s="17"/>
      <c r="Y584" s="17"/>
      <c r="Z584" s="17"/>
    </row>
    <row r="585">
      <c r="A585" s="17"/>
      <c r="B585" s="379"/>
      <c r="C585" s="513"/>
      <c r="D585" s="513"/>
      <c r="E585" s="513"/>
      <c r="F585" s="513"/>
      <c r="G585" s="514"/>
      <c r="H585" s="1166"/>
      <c r="I585" s="1167"/>
      <c r="J585" s="1168"/>
      <c r="K585" s="513"/>
      <c r="L585" s="1169"/>
      <c r="M585" s="513"/>
      <c r="N585" s="1170"/>
      <c r="O585" s="1166"/>
      <c r="P585" s="1171"/>
      <c r="Q585" s="348"/>
      <c r="R585" s="1128"/>
      <c r="S585" s="348"/>
      <c r="T585" s="1129"/>
      <c r="U585" s="1129"/>
      <c r="V585" s="1172"/>
      <c r="W585" s="17"/>
      <c r="X585" s="17"/>
      <c r="Y585" s="17"/>
      <c r="Z585" s="17"/>
    </row>
    <row r="586">
      <c r="A586" s="17"/>
      <c r="B586" s="379"/>
      <c r="C586" s="513"/>
      <c r="D586" s="513"/>
      <c r="E586" s="513"/>
      <c r="F586" s="513"/>
      <c r="G586" s="514"/>
      <c r="H586" s="1166"/>
      <c r="I586" s="1167"/>
      <c r="J586" s="1168"/>
      <c r="K586" s="513"/>
      <c r="L586" s="1169"/>
      <c r="M586" s="513"/>
      <c r="N586" s="1170"/>
      <c r="O586" s="1166"/>
      <c r="P586" s="1171"/>
      <c r="Q586" s="348"/>
      <c r="R586" s="1128"/>
      <c r="S586" s="348"/>
      <c r="T586" s="1129"/>
      <c r="U586" s="1129"/>
      <c r="V586" s="1172"/>
      <c r="W586" s="17"/>
      <c r="X586" s="17"/>
      <c r="Y586" s="17"/>
      <c r="Z586" s="17"/>
    </row>
    <row r="587">
      <c r="A587" s="17"/>
      <c r="B587" s="379"/>
      <c r="C587" s="513"/>
      <c r="D587" s="513"/>
      <c r="E587" s="513"/>
      <c r="F587" s="513"/>
      <c r="G587" s="514"/>
      <c r="H587" s="1166"/>
      <c r="I587" s="1167"/>
      <c r="J587" s="1168"/>
      <c r="K587" s="513"/>
      <c r="L587" s="1169"/>
      <c r="M587" s="513"/>
      <c r="N587" s="1170"/>
      <c r="O587" s="1166"/>
      <c r="P587" s="1171"/>
      <c r="Q587" s="348"/>
      <c r="R587" s="1128"/>
      <c r="S587" s="348"/>
      <c r="T587" s="1129"/>
      <c r="U587" s="1129"/>
      <c r="V587" s="1172"/>
      <c r="W587" s="17"/>
      <c r="X587" s="17"/>
      <c r="Y587" s="17"/>
      <c r="Z587" s="17"/>
    </row>
    <row r="588">
      <c r="A588" s="17"/>
      <c r="B588" s="379"/>
      <c r="C588" s="513"/>
      <c r="D588" s="513"/>
      <c r="E588" s="513"/>
      <c r="F588" s="513"/>
      <c r="G588" s="514"/>
      <c r="H588" s="1166"/>
      <c r="I588" s="1167"/>
      <c r="J588" s="1168"/>
      <c r="K588" s="513"/>
      <c r="L588" s="1169"/>
      <c r="M588" s="513"/>
      <c r="N588" s="1170"/>
      <c r="O588" s="1166"/>
      <c r="P588" s="1171"/>
      <c r="Q588" s="348"/>
      <c r="R588" s="1128"/>
      <c r="S588" s="348"/>
      <c r="T588" s="1129"/>
      <c r="U588" s="1129"/>
      <c r="V588" s="1172"/>
      <c r="W588" s="17"/>
      <c r="X588" s="17"/>
      <c r="Y588" s="17"/>
      <c r="Z588" s="17"/>
    </row>
    <row r="589">
      <c r="A589" s="17"/>
      <c r="B589" s="379"/>
      <c r="C589" s="513"/>
      <c r="D589" s="513"/>
      <c r="E589" s="513"/>
      <c r="F589" s="513"/>
      <c r="G589" s="514"/>
      <c r="H589" s="1166"/>
      <c r="I589" s="1167"/>
      <c r="J589" s="1168"/>
      <c r="K589" s="513"/>
      <c r="L589" s="1169"/>
      <c r="M589" s="513"/>
      <c r="N589" s="1170"/>
      <c r="O589" s="1166"/>
      <c r="P589" s="1171"/>
      <c r="Q589" s="348"/>
      <c r="R589" s="1128"/>
      <c r="S589" s="348"/>
      <c r="T589" s="1129"/>
      <c r="U589" s="1129"/>
      <c r="V589" s="1172"/>
      <c r="W589" s="17"/>
      <c r="X589" s="17"/>
      <c r="Y589" s="17"/>
      <c r="Z589" s="17"/>
    </row>
    <row r="590">
      <c r="A590" s="17"/>
      <c r="B590" s="379"/>
      <c r="C590" s="513"/>
      <c r="D590" s="513"/>
      <c r="E590" s="513"/>
      <c r="F590" s="513"/>
      <c r="G590" s="514"/>
      <c r="H590" s="1166"/>
      <c r="I590" s="1167"/>
      <c r="J590" s="1168"/>
      <c r="K590" s="513"/>
      <c r="L590" s="1169"/>
      <c r="M590" s="513"/>
      <c r="N590" s="1170"/>
      <c r="O590" s="1166"/>
      <c r="P590" s="1171"/>
      <c r="Q590" s="348"/>
      <c r="R590" s="1128"/>
      <c r="S590" s="348"/>
      <c r="T590" s="1129"/>
      <c r="U590" s="1129"/>
      <c r="V590" s="1172"/>
      <c r="W590" s="17"/>
      <c r="X590" s="17"/>
      <c r="Y590" s="17"/>
      <c r="Z590" s="17"/>
    </row>
    <row r="591">
      <c r="A591" s="17"/>
      <c r="B591" s="379"/>
      <c r="C591" s="513"/>
      <c r="D591" s="513"/>
      <c r="E591" s="513"/>
      <c r="F591" s="513"/>
      <c r="G591" s="514"/>
      <c r="H591" s="1166"/>
      <c r="I591" s="1167"/>
      <c r="J591" s="1168"/>
      <c r="K591" s="513"/>
      <c r="L591" s="1169"/>
      <c r="M591" s="513"/>
      <c r="N591" s="1170"/>
      <c r="O591" s="1166"/>
      <c r="P591" s="1171"/>
      <c r="Q591" s="348"/>
      <c r="R591" s="1128"/>
      <c r="S591" s="348"/>
      <c r="T591" s="1129"/>
      <c r="U591" s="1129"/>
      <c r="V591" s="1172"/>
      <c r="W591" s="17"/>
      <c r="X591" s="17"/>
      <c r="Y591" s="17"/>
      <c r="Z591" s="17"/>
    </row>
    <row r="592">
      <c r="A592" s="17"/>
      <c r="B592" s="379"/>
      <c r="C592" s="513"/>
      <c r="D592" s="513"/>
      <c r="E592" s="513"/>
      <c r="F592" s="513"/>
      <c r="G592" s="514"/>
      <c r="H592" s="1166"/>
      <c r="I592" s="1167"/>
      <c r="J592" s="1168"/>
      <c r="K592" s="513"/>
      <c r="L592" s="1169"/>
      <c r="M592" s="513"/>
      <c r="N592" s="1170"/>
      <c r="O592" s="1166"/>
      <c r="P592" s="1171"/>
      <c r="Q592" s="348"/>
      <c r="R592" s="1128"/>
      <c r="S592" s="348"/>
      <c r="T592" s="1129"/>
      <c r="U592" s="1129"/>
      <c r="V592" s="1172"/>
      <c r="W592" s="17"/>
      <c r="X592" s="17"/>
      <c r="Y592" s="17"/>
      <c r="Z592" s="17"/>
    </row>
    <row r="593">
      <c r="A593" s="17"/>
      <c r="B593" s="379"/>
      <c r="C593" s="513"/>
      <c r="D593" s="513"/>
      <c r="E593" s="513"/>
      <c r="F593" s="513"/>
      <c r="G593" s="514"/>
      <c r="H593" s="1166"/>
      <c r="I593" s="1167"/>
      <c r="J593" s="1168"/>
      <c r="K593" s="513"/>
      <c r="L593" s="1169"/>
      <c r="M593" s="513"/>
      <c r="N593" s="1170"/>
      <c r="O593" s="1166"/>
      <c r="P593" s="1171"/>
      <c r="Q593" s="348"/>
      <c r="R593" s="1128"/>
      <c r="S593" s="348"/>
      <c r="T593" s="1129"/>
      <c r="U593" s="1129"/>
      <c r="V593" s="1172"/>
      <c r="W593" s="17"/>
      <c r="X593" s="17"/>
      <c r="Y593" s="17"/>
      <c r="Z593" s="17"/>
    </row>
    <row r="594">
      <c r="A594" s="17"/>
      <c r="B594" s="379"/>
      <c r="C594" s="513"/>
      <c r="D594" s="513"/>
      <c r="E594" s="513"/>
      <c r="F594" s="513"/>
      <c r="G594" s="514"/>
      <c r="H594" s="1166"/>
      <c r="I594" s="1167"/>
      <c r="J594" s="1168"/>
      <c r="K594" s="513"/>
      <c r="L594" s="1169"/>
      <c r="M594" s="513"/>
      <c r="N594" s="1170"/>
      <c r="O594" s="1166"/>
      <c r="P594" s="1171"/>
      <c r="Q594" s="348"/>
      <c r="R594" s="1128"/>
      <c r="S594" s="348"/>
      <c r="T594" s="1129"/>
      <c r="U594" s="1129"/>
      <c r="V594" s="1172"/>
      <c r="W594" s="17"/>
      <c r="X594" s="17"/>
      <c r="Y594" s="17"/>
      <c r="Z594" s="17"/>
    </row>
    <row r="595">
      <c r="A595" s="17"/>
      <c r="B595" s="379"/>
      <c r="C595" s="513"/>
      <c r="D595" s="513"/>
      <c r="E595" s="513"/>
      <c r="F595" s="513"/>
      <c r="G595" s="514"/>
      <c r="H595" s="1166"/>
      <c r="I595" s="1167"/>
      <c r="J595" s="1168"/>
      <c r="K595" s="513"/>
      <c r="L595" s="1169"/>
      <c r="M595" s="513"/>
      <c r="N595" s="1170"/>
      <c r="O595" s="1166"/>
      <c r="P595" s="1171"/>
      <c r="Q595" s="348"/>
      <c r="R595" s="1128"/>
      <c r="S595" s="348"/>
      <c r="T595" s="1129"/>
      <c r="U595" s="1129"/>
      <c r="V595" s="1172"/>
      <c r="W595" s="17"/>
      <c r="X595" s="17"/>
      <c r="Y595" s="17"/>
      <c r="Z595" s="17"/>
    </row>
    <row r="596">
      <c r="A596" s="17"/>
      <c r="B596" s="379"/>
      <c r="C596" s="513"/>
      <c r="D596" s="513"/>
      <c r="E596" s="513"/>
      <c r="F596" s="513"/>
      <c r="G596" s="514"/>
      <c r="H596" s="1166"/>
      <c r="I596" s="1167"/>
      <c r="J596" s="1168"/>
      <c r="K596" s="513"/>
      <c r="L596" s="1169"/>
      <c r="M596" s="513"/>
      <c r="N596" s="1170"/>
      <c r="O596" s="1166"/>
      <c r="P596" s="1171"/>
      <c r="Q596" s="348"/>
      <c r="R596" s="1128"/>
      <c r="S596" s="348"/>
      <c r="T596" s="1129"/>
      <c r="U596" s="1129"/>
      <c r="V596" s="1172"/>
      <c r="W596" s="17"/>
      <c r="X596" s="17"/>
      <c r="Y596" s="17"/>
      <c r="Z596" s="17"/>
    </row>
    <row r="597">
      <c r="A597" s="17"/>
      <c r="B597" s="379"/>
      <c r="C597" s="513"/>
      <c r="D597" s="513"/>
      <c r="E597" s="513"/>
      <c r="F597" s="513"/>
      <c r="G597" s="514"/>
      <c r="H597" s="1166"/>
      <c r="I597" s="1167"/>
      <c r="J597" s="1168"/>
      <c r="K597" s="513"/>
      <c r="L597" s="1169"/>
      <c r="M597" s="513"/>
      <c r="N597" s="1170"/>
      <c r="O597" s="1166"/>
      <c r="P597" s="1171"/>
      <c r="Q597" s="348"/>
      <c r="R597" s="1128"/>
      <c r="S597" s="348"/>
      <c r="T597" s="1129"/>
      <c r="U597" s="1129"/>
      <c r="V597" s="1172"/>
      <c r="W597" s="17"/>
      <c r="X597" s="17"/>
      <c r="Y597" s="17"/>
      <c r="Z597" s="17"/>
    </row>
    <row r="598">
      <c r="A598" s="17"/>
      <c r="B598" s="379"/>
      <c r="C598" s="513"/>
      <c r="D598" s="513"/>
      <c r="E598" s="513"/>
      <c r="F598" s="513"/>
      <c r="G598" s="514"/>
      <c r="H598" s="1166"/>
      <c r="I598" s="1167"/>
      <c r="J598" s="1168"/>
      <c r="K598" s="513"/>
      <c r="L598" s="1169"/>
      <c r="M598" s="513"/>
      <c r="N598" s="1170"/>
      <c r="O598" s="1166"/>
      <c r="P598" s="1171"/>
      <c r="Q598" s="348"/>
      <c r="R598" s="1128"/>
      <c r="S598" s="348"/>
      <c r="T598" s="1129"/>
      <c r="U598" s="1129"/>
      <c r="V598" s="1172"/>
      <c r="W598" s="17"/>
      <c r="X598" s="17"/>
      <c r="Y598" s="17"/>
      <c r="Z598" s="17"/>
    </row>
    <row r="599">
      <c r="A599" s="17"/>
      <c r="B599" s="379"/>
      <c r="C599" s="513"/>
      <c r="D599" s="513"/>
      <c r="E599" s="513"/>
      <c r="F599" s="513"/>
      <c r="G599" s="514"/>
      <c r="H599" s="1166"/>
      <c r="I599" s="1167"/>
      <c r="J599" s="1168"/>
      <c r="K599" s="513"/>
      <c r="L599" s="1169"/>
      <c r="M599" s="513"/>
      <c r="N599" s="1170"/>
      <c r="O599" s="1166"/>
      <c r="P599" s="1171"/>
      <c r="Q599" s="348"/>
      <c r="R599" s="1128"/>
      <c r="S599" s="348"/>
      <c r="T599" s="1129"/>
      <c r="U599" s="1129"/>
      <c r="V599" s="1172"/>
      <c r="W599" s="17"/>
      <c r="X599" s="17"/>
      <c r="Y599" s="17"/>
      <c r="Z599" s="17"/>
    </row>
    <row r="600">
      <c r="A600" s="17"/>
      <c r="B600" s="379"/>
      <c r="C600" s="513"/>
      <c r="D600" s="513"/>
      <c r="E600" s="513"/>
      <c r="F600" s="513"/>
      <c r="G600" s="514"/>
      <c r="H600" s="1166"/>
      <c r="I600" s="1167"/>
      <c r="J600" s="1168"/>
      <c r="K600" s="513"/>
      <c r="L600" s="1169"/>
      <c r="M600" s="513"/>
      <c r="N600" s="1170"/>
      <c r="O600" s="1166"/>
      <c r="P600" s="1171"/>
      <c r="Q600" s="348"/>
      <c r="R600" s="1128"/>
      <c r="S600" s="348"/>
      <c r="T600" s="1129"/>
      <c r="U600" s="1129"/>
      <c r="V600" s="1172"/>
      <c r="W600" s="17"/>
      <c r="X600" s="17"/>
      <c r="Y600" s="17"/>
      <c r="Z600" s="17"/>
    </row>
    <row r="601">
      <c r="A601" s="17"/>
      <c r="B601" s="379"/>
      <c r="C601" s="513"/>
      <c r="D601" s="513"/>
      <c r="E601" s="513"/>
      <c r="F601" s="513"/>
      <c r="G601" s="514"/>
      <c r="H601" s="1166"/>
      <c r="I601" s="1167"/>
      <c r="J601" s="1168"/>
      <c r="K601" s="513"/>
      <c r="L601" s="1169"/>
      <c r="M601" s="513"/>
      <c r="N601" s="1170"/>
      <c r="O601" s="1166"/>
      <c r="P601" s="1171"/>
      <c r="Q601" s="348"/>
      <c r="R601" s="1128"/>
      <c r="S601" s="348"/>
      <c r="T601" s="1129"/>
      <c r="U601" s="1129"/>
      <c r="V601" s="1172"/>
      <c r="W601" s="17"/>
      <c r="X601" s="17"/>
      <c r="Y601" s="17"/>
      <c r="Z601" s="17"/>
    </row>
    <row r="602">
      <c r="A602" s="17"/>
      <c r="B602" s="379"/>
      <c r="C602" s="513"/>
      <c r="D602" s="513"/>
      <c r="E602" s="513"/>
      <c r="F602" s="513"/>
      <c r="G602" s="514"/>
      <c r="H602" s="1166"/>
      <c r="I602" s="1167"/>
      <c r="J602" s="1168"/>
      <c r="K602" s="513"/>
      <c r="L602" s="1169"/>
      <c r="M602" s="513"/>
      <c r="N602" s="1170"/>
      <c r="O602" s="1166"/>
      <c r="P602" s="1171"/>
      <c r="Q602" s="348"/>
      <c r="R602" s="1128"/>
      <c r="S602" s="348"/>
      <c r="T602" s="1129"/>
      <c r="U602" s="1129"/>
      <c r="V602" s="1172"/>
      <c r="W602" s="17"/>
      <c r="X602" s="17"/>
      <c r="Y602" s="17"/>
      <c r="Z602" s="17"/>
    </row>
    <row r="603">
      <c r="A603" s="17"/>
      <c r="B603" s="379"/>
      <c r="C603" s="513"/>
      <c r="D603" s="513"/>
      <c r="E603" s="513"/>
      <c r="F603" s="513"/>
      <c r="G603" s="514"/>
      <c r="H603" s="1166"/>
      <c r="I603" s="1167"/>
      <c r="J603" s="1168"/>
      <c r="K603" s="513"/>
      <c r="L603" s="1169"/>
      <c r="M603" s="513"/>
      <c r="N603" s="1170"/>
      <c r="O603" s="1166"/>
      <c r="P603" s="1171"/>
      <c r="Q603" s="348"/>
      <c r="R603" s="1128"/>
      <c r="S603" s="348"/>
      <c r="T603" s="1129"/>
      <c r="U603" s="1129"/>
      <c r="V603" s="1172"/>
      <c r="W603" s="17"/>
      <c r="X603" s="17"/>
      <c r="Y603" s="17"/>
      <c r="Z603" s="17"/>
    </row>
    <row r="604">
      <c r="A604" s="17"/>
      <c r="B604" s="379"/>
      <c r="C604" s="513"/>
      <c r="D604" s="513"/>
      <c r="E604" s="513"/>
      <c r="F604" s="513"/>
      <c r="G604" s="514"/>
      <c r="H604" s="1166"/>
      <c r="I604" s="1167"/>
      <c r="J604" s="1168"/>
      <c r="K604" s="513"/>
      <c r="L604" s="1169"/>
      <c r="M604" s="513"/>
      <c r="N604" s="1170"/>
      <c r="O604" s="1166"/>
      <c r="P604" s="1171"/>
      <c r="Q604" s="348"/>
      <c r="R604" s="1128"/>
      <c r="S604" s="348"/>
      <c r="T604" s="1129"/>
      <c r="U604" s="1129"/>
      <c r="V604" s="1172"/>
      <c r="W604" s="17"/>
      <c r="X604" s="17"/>
      <c r="Y604" s="17"/>
      <c r="Z604" s="17"/>
    </row>
    <row r="605">
      <c r="A605" s="17"/>
      <c r="B605" s="379"/>
      <c r="C605" s="513"/>
      <c r="D605" s="513"/>
      <c r="E605" s="513"/>
      <c r="F605" s="513"/>
      <c r="G605" s="514"/>
      <c r="H605" s="1166"/>
      <c r="I605" s="1167"/>
      <c r="J605" s="1168"/>
      <c r="K605" s="513"/>
      <c r="L605" s="1169"/>
      <c r="M605" s="513"/>
      <c r="N605" s="1170"/>
      <c r="O605" s="1166"/>
      <c r="P605" s="1171"/>
      <c r="Q605" s="348"/>
      <c r="R605" s="1128"/>
      <c r="S605" s="348"/>
      <c r="T605" s="1129"/>
      <c r="U605" s="1129"/>
      <c r="V605" s="1172"/>
      <c r="W605" s="17"/>
      <c r="X605" s="17"/>
      <c r="Y605" s="17"/>
      <c r="Z605" s="17"/>
    </row>
    <row r="606">
      <c r="A606" s="17"/>
      <c r="B606" s="379"/>
      <c r="C606" s="513"/>
      <c r="D606" s="513"/>
      <c r="E606" s="513"/>
      <c r="F606" s="513"/>
      <c r="G606" s="514"/>
      <c r="H606" s="1166"/>
      <c r="I606" s="1167"/>
      <c r="J606" s="1168"/>
      <c r="K606" s="513"/>
      <c r="L606" s="1169"/>
      <c r="M606" s="513"/>
      <c r="N606" s="1170"/>
      <c r="O606" s="1166"/>
      <c r="P606" s="1171"/>
      <c r="Q606" s="348"/>
      <c r="R606" s="1128"/>
      <c r="S606" s="348"/>
      <c r="T606" s="1129"/>
      <c r="U606" s="1129"/>
      <c r="V606" s="1172"/>
      <c r="W606" s="17"/>
      <c r="X606" s="17"/>
      <c r="Y606" s="17"/>
      <c r="Z606" s="17"/>
    </row>
    <row r="607">
      <c r="A607" s="17"/>
      <c r="B607" s="379"/>
      <c r="C607" s="513"/>
      <c r="D607" s="513"/>
      <c r="E607" s="513"/>
      <c r="F607" s="513"/>
      <c r="G607" s="514"/>
      <c r="H607" s="1166"/>
      <c r="I607" s="1167"/>
      <c r="J607" s="1168"/>
      <c r="K607" s="513"/>
      <c r="L607" s="1169"/>
      <c r="M607" s="513"/>
      <c r="N607" s="1170"/>
      <c r="O607" s="1166"/>
      <c r="P607" s="1171"/>
      <c r="Q607" s="348"/>
      <c r="R607" s="1128"/>
      <c r="S607" s="348"/>
      <c r="T607" s="1129"/>
      <c r="U607" s="1129"/>
      <c r="V607" s="1172"/>
      <c r="W607" s="17"/>
      <c r="X607" s="17"/>
      <c r="Y607" s="17"/>
      <c r="Z607" s="17"/>
    </row>
    <row r="608">
      <c r="A608" s="17"/>
      <c r="B608" s="379"/>
      <c r="C608" s="513"/>
      <c r="D608" s="513"/>
      <c r="E608" s="513"/>
      <c r="F608" s="513"/>
      <c r="G608" s="514"/>
      <c r="H608" s="1166"/>
      <c r="I608" s="1167"/>
      <c r="J608" s="1168"/>
      <c r="K608" s="513"/>
      <c r="L608" s="1169"/>
      <c r="M608" s="513"/>
      <c r="N608" s="1170"/>
      <c r="O608" s="1166"/>
      <c r="P608" s="1171"/>
      <c r="Q608" s="348"/>
      <c r="R608" s="1128"/>
      <c r="S608" s="348"/>
      <c r="T608" s="1129"/>
      <c r="U608" s="1129"/>
      <c r="V608" s="1172"/>
      <c r="W608" s="17"/>
      <c r="X608" s="17"/>
      <c r="Y608" s="17"/>
      <c r="Z608" s="17"/>
    </row>
    <row r="609">
      <c r="A609" s="17"/>
      <c r="B609" s="379"/>
      <c r="C609" s="513"/>
      <c r="D609" s="513"/>
      <c r="E609" s="513"/>
      <c r="F609" s="513"/>
      <c r="G609" s="514"/>
      <c r="H609" s="1166"/>
      <c r="I609" s="1167"/>
      <c r="J609" s="1168"/>
      <c r="K609" s="513"/>
      <c r="L609" s="1169"/>
      <c r="M609" s="513"/>
      <c r="N609" s="1170"/>
      <c r="O609" s="1166"/>
      <c r="P609" s="1171"/>
      <c r="Q609" s="348"/>
      <c r="R609" s="1128"/>
      <c r="S609" s="348"/>
      <c r="T609" s="1129"/>
      <c r="U609" s="1129"/>
      <c r="V609" s="1172"/>
      <c r="W609" s="17"/>
      <c r="X609" s="17"/>
      <c r="Y609" s="17"/>
      <c r="Z609" s="17"/>
    </row>
    <row r="610">
      <c r="A610" s="17"/>
      <c r="B610" s="379"/>
      <c r="C610" s="513"/>
      <c r="D610" s="513"/>
      <c r="E610" s="513"/>
      <c r="F610" s="513"/>
      <c r="G610" s="514"/>
      <c r="H610" s="1166"/>
      <c r="I610" s="1167"/>
      <c r="J610" s="1168"/>
      <c r="K610" s="513"/>
      <c r="L610" s="1169"/>
      <c r="M610" s="513"/>
      <c r="N610" s="1170"/>
      <c r="O610" s="1166"/>
      <c r="P610" s="1171"/>
      <c r="Q610" s="348"/>
      <c r="R610" s="1128"/>
      <c r="S610" s="348"/>
      <c r="T610" s="1129"/>
      <c r="U610" s="1129"/>
      <c r="V610" s="1172"/>
      <c r="W610" s="17"/>
      <c r="X610" s="17"/>
      <c r="Y610" s="17"/>
      <c r="Z610" s="17"/>
    </row>
    <row r="611">
      <c r="A611" s="17"/>
      <c r="B611" s="379"/>
      <c r="C611" s="513"/>
      <c r="D611" s="513"/>
      <c r="E611" s="513"/>
      <c r="F611" s="513"/>
      <c r="G611" s="514"/>
      <c r="H611" s="1166"/>
      <c r="I611" s="1167"/>
      <c r="J611" s="1168"/>
      <c r="K611" s="513"/>
      <c r="L611" s="1169"/>
      <c r="M611" s="513"/>
      <c r="N611" s="1170"/>
      <c r="O611" s="1166"/>
      <c r="P611" s="1171"/>
      <c r="Q611" s="348"/>
      <c r="R611" s="1128"/>
      <c r="S611" s="348"/>
      <c r="T611" s="1129"/>
      <c r="U611" s="1129"/>
      <c r="V611" s="1172"/>
      <c r="W611" s="17"/>
      <c r="X611" s="17"/>
      <c r="Y611" s="17"/>
      <c r="Z611" s="17"/>
    </row>
    <row r="612">
      <c r="A612" s="17"/>
      <c r="B612" s="379"/>
      <c r="C612" s="513"/>
      <c r="D612" s="513"/>
      <c r="E612" s="513"/>
      <c r="F612" s="513"/>
      <c r="G612" s="514"/>
      <c r="H612" s="1166"/>
      <c r="I612" s="1167"/>
      <c r="J612" s="1168"/>
      <c r="K612" s="513"/>
      <c r="L612" s="1169"/>
      <c r="M612" s="513"/>
      <c r="N612" s="1170"/>
      <c r="O612" s="1166"/>
      <c r="P612" s="1171"/>
      <c r="Q612" s="348"/>
      <c r="R612" s="1128"/>
      <c r="S612" s="348"/>
      <c r="T612" s="1129"/>
      <c r="U612" s="1129"/>
      <c r="V612" s="1172"/>
      <c r="W612" s="17"/>
      <c r="X612" s="17"/>
      <c r="Y612" s="17"/>
      <c r="Z612" s="17"/>
    </row>
    <row r="613">
      <c r="A613" s="17"/>
      <c r="B613" s="379"/>
      <c r="C613" s="513"/>
      <c r="D613" s="513"/>
      <c r="E613" s="513"/>
      <c r="F613" s="513"/>
      <c r="G613" s="514"/>
      <c r="H613" s="1166"/>
      <c r="I613" s="1167"/>
      <c r="J613" s="1168"/>
      <c r="K613" s="513"/>
      <c r="L613" s="1169"/>
      <c r="M613" s="513"/>
      <c r="N613" s="1170"/>
      <c r="O613" s="1166"/>
      <c r="P613" s="1171"/>
      <c r="Q613" s="348"/>
      <c r="R613" s="1128"/>
      <c r="S613" s="348"/>
      <c r="T613" s="1129"/>
      <c r="U613" s="1129"/>
      <c r="V613" s="1172"/>
      <c r="W613" s="17"/>
      <c r="X613" s="17"/>
      <c r="Y613" s="17"/>
      <c r="Z613" s="17"/>
    </row>
    <row r="614">
      <c r="A614" s="17"/>
      <c r="B614" s="379"/>
      <c r="C614" s="513"/>
      <c r="D614" s="513"/>
      <c r="E614" s="513"/>
      <c r="F614" s="513"/>
      <c r="G614" s="514"/>
      <c r="H614" s="1166"/>
      <c r="I614" s="1167"/>
      <c r="J614" s="1168"/>
      <c r="K614" s="513"/>
      <c r="L614" s="1169"/>
      <c r="M614" s="513"/>
      <c r="N614" s="1170"/>
      <c r="O614" s="1166"/>
      <c r="P614" s="1171"/>
      <c r="Q614" s="348"/>
      <c r="R614" s="1128"/>
      <c r="S614" s="348"/>
      <c r="T614" s="1129"/>
      <c r="U614" s="1129"/>
      <c r="V614" s="1172"/>
      <c r="W614" s="17"/>
      <c r="X614" s="17"/>
      <c r="Y614" s="17"/>
      <c r="Z614" s="17"/>
    </row>
    <row r="615">
      <c r="A615" s="17"/>
      <c r="B615" s="379"/>
      <c r="C615" s="513"/>
      <c r="D615" s="513"/>
      <c r="E615" s="513"/>
      <c r="F615" s="513"/>
      <c r="G615" s="514"/>
      <c r="H615" s="1166"/>
      <c r="I615" s="1167"/>
      <c r="J615" s="1168"/>
      <c r="K615" s="513"/>
      <c r="L615" s="1169"/>
      <c r="M615" s="513"/>
      <c r="N615" s="1170"/>
      <c r="O615" s="1166"/>
      <c r="P615" s="1171"/>
      <c r="Q615" s="348"/>
      <c r="R615" s="1128"/>
      <c r="S615" s="348"/>
      <c r="T615" s="1129"/>
      <c r="U615" s="1129"/>
      <c r="V615" s="1172"/>
      <c r="W615" s="17"/>
      <c r="X615" s="17"/>
      <c r="Y615" s="17"/>
      <c r="Z615" s="17"/>
    </row>
    <row r="616">
      <c r="A616" s="17"/>
      <c r="B616" s="379"/>
      <c r="C616" s="513"/>
      <c r="D616" s="513"/>
      <c r="E616" s="513"/>
      <c r="F616" s="513"/>
      <c r="G616" s="514"/>
      <c r="H616" s="1166"/>
      <c r="I616" s="1167"/>
      <c r="J616" s="1168"/>
      <c r="K616" s="513"/>
      <c r="L616" s="1169"/>
      <c r="M616" s="513"/>
      <c r="N616" s="1170"/>
      <c r="O616" s="1166"/>
      <c r="P616" s="1171"/>
      <c r="Q616" s="348"/>
      <c r="R616" s="1128"/>
      <c r="S616" s="348"/>
      <c r="T616" s="1129"/>
      <c r="U616" s="1129"/>
      <c r="V616" s="1172"/>
      <c r="W616" s="17"/>
      <c r="X616" s="17"/>
      <c r="Y616" s="17"/>
      <c r="Z616" s="17"/>
    </row>
    <row r="617">
      <c r="A617" s="17"/>
      <c r="B617" s="379"/>
      <c r="C617" s="513"/>
      <c r="D617" s="513"/>
      <c r="E617" s="513"/>
      <c r="F617" s="513"/>
      <c r="G617" s="514"/>
      <c r="H617" s="1166"/>
      <c r="I617" s="1167"/>
      <c r="J617" s="1168"/>
      <c r="K617" s="513"/>
      <c r="L617" s="1169"/>
      <c r="M617" s="513"/>
      <c r="N617" s="1170"/>
      <c r="O617" s="1166"/>
      <c r="P617" s="1171"/>
      <c r="Q617" s="348"/>
      <c r="R617" s="1128"/>
      <c r="S617" s="348"/>
      <c r="T617" s="1129"/>
      <c r="U617" s="1129"/>
      <c r="V617" s="1172"/>
      <c r="W617" s="17"/>
      <c r="X617" s="17"/>
      <c r="Y617" s="17"/>
      <c r="Z617" s="17"/>
    </row>
    <row r="618">
      <c r="A618" s="17"/>
      <c r="B618" s="379"/>
      <c r="C618" s="513"/>
      <c r="D618" s="513"/>
      <c r="E618" s="513"/>
      <c r="F618" s="513"/>
      <c r="G618" s="514"/>
      <c r="H618" s="1166"/>
      <c r="I618" s="1167"/>
      <c r="J618" s="1168"/>
      <c r="K618" s="513"/>
      <c r="L618" s="1169"/>
      <c r="M618" s="513"/>
      <c r="N618" s="1170"/>
      <c r="O618" s="1166"/>
      <c r="P618" s="1171"/>
      <c r="Q618" s="348"/>
      <c r="R618" s="1128"/>
      <c r="S618" s="348"/>
      <c r="T618" s="1129"/>
      <c r="U618" s="1129"/>
      <c r="V618" s="1172"/>
      <c r="W618" s="17"/>
      <c r="X618" s="17"/>
      <c r="Y618" s="17"/>
      <c r="Z618" s="17"/>
    </row>
    <row r="619">
      <c r="A619" s="17"/>
      <c r="B619" s="379"/>
      <c r="C619" s="513"/>
      <c r="D619" s="513"/>
      <c r="E619" s="513"/>
      <c r="F619" s="513"/>
      <c r="G619" s="514"/>
      <c r="H619" s="1166"/>
      <c r="I619" s="1167"/>
      <c r="J619" s="1168"/>
      <c r="K619" s="513"/>
      <c r="L619" s="1169"/>
      <c r="M619" s="513"/>
      <c r="N619" s="1170"/>
      <c r="O619" s="1166"/>
      <c r="P619" s="1171"/>
      <c r="Q619" s="348"/>
      <c r="R619" s="1128"/>
      <c r="S619" s="348"/>
      <c r="T619" s="1129"/>
      <c r="U619" s="1129"/>
      <c r="V619" s="1172"/>
      <c r="W619" s="17"/>
      <c r="X619" s="17"/>
      <c r="Y619" s="17"/>
      <c r="Z619" s="17"/>
    </row>
    <row r="620">
      <c r="A620" s="17"/>
      <c r="B620" s="379"/>
      <c r="C620" s="513"/>
      <c r="D620" s="513"/>
      <c r="E620" s="513"/>
      <c r="F620" s="513"/>
      <c r="G620" s="514"/>
      <c r="H620" s="1166"/>
      <c r="I620" s="1167"/>
      <c r="J620" s="1168"/>
      <c r="K620" s="513"/>
      <c r="L620" s="1169"/>
      <c r="M620" s="513"/>
      <c r="N620" s="1170"/>
      <c r="O620" s="1166"/>
      <c r="P620" s="1171"/>
      <c r="Q620" s="348"/>
      <c r="R620" s="1128"/>
      <c r="S620" s="348"/>
      <c r="T620" s="1129"/>
      <c r="U620" s="1129"/>
      <c r="V620" s="1172"/>
      <c r="W620" s="17"/>
      <c r="X620" s="17"/>
      <c r="Y620" s="17"/>
      <c r="Z620" s="17"/>
    </row>
    <row r="621">
      <c r="A621" s="17"/>
      <c r="B621" s="379"/>
      <c r="C621" s="513"/>
      <c r="D621" s="513"/>
      <c r="E621" s="513"/>
      <c r="F621" s="513"/>
      <c r="G621" s="514"/>
      <c r="H621" s="1166"/>
      <c r="I621" s="1167"/>
      <c r="J621" s="1168"/>
      <c r="K621" s="513"/>
      <c r="L621" s="1169"/>
      <c r="M621" s="513"/>
      <c r="N621" s="1170"/>
      <c r="O621" s="1166"/>
      <c r="P621" s="1171"/>
      <c r="Q621" s="348"/>
      <c r="R621" s="1128"/>
      <c r="S621" s="348"/>
      <c r="T621" s="1129"/>
      <c r="U621" s="1129"/>
      <c r="V621" s="1172"/>
      <c r="W621" s="17"/>
      <c r="X621" s="17"/>
      <c r="Y621" s="17"/>
      <c r="Z621" s="17"/>
    </row>
    <row r="622">
      <c r="A622" s="17"/>
      <c r="B622" s="379"/>
      <c r="C622" s="513"/>
      <c r="D622" s="513"/>
      <c r="E622" s="513"/>
      <c r="F622" s="513"/>
      <c r="G622" s="514"/>
      <c r="H622" s="1166"/>
      <c r="I622" s="1167"/>
      <c r="J622" s="1168"/>
      <c r="K622" s="513"/>
      <c r="L622" s="1169"/>
      <c r="M622" s="513"/>
      <c r="N622" s="1170"/>
      <c r="O622" s="1166"/>
      <c r="P622" s="1171"/>
      <c r="Q622" s="348"/>
      <c r="R622" s="1128"/>
      <c r="S622" s="348"/>
      <c r="T622" s="1129"/>
      <c r="U622" s="1129"/>
      <c r="V622" s="1172"/>
      <c r="W622" s="17"/>
      <c r="X622" s="17"/>
      <c r="Y622" s="17"/>
      <c r="Z622" s="17"/>
    </row>
    <row r="623">
      <c r="A623" s="17"/>
      <c r="B623" s="379"/>
      <c r="C623" s="513"/>
      <c r="D623" s="513"/>
      <c r="E623" s="513"/>
      <c r="F623" s="513"/>
      <c r="G623" s="514"/>
      <c r="H623" s="1166"/>
      <c r="I623" s="1167"/>
      <c r="J623" s="1168"/>
      <c r="K623" s="513"/>
      <c r="L623" s="1169"/>
      <c r="M623" s="513"/>
      <c r="N623" s="1170"/>
      <c r="O623" s="1166"/>
      <c r="P623" s="1171"/>
      <c r="Q623" s="348"/>
      <c r="R623" s="1128"/>
      <c r="S623" s="348"/>
      <c r="T623" s="1129"/>
      <c r="U623" s="1129"/>
      <c r="V623" s="1172"/>
      <c r="W623" s="17"/>
      <c r="X623" s="17"/>
      <c r="Y623" s="17"/>
      <c r="Z623" s="17"/>
    </row>
    <row r="624">
      <c r="A624" s="17"/>
      <c r="B624" s="379"/>
      <c r="C624" s="513"/>
      <c r="D624" s="513"/>
      <c r="E624" s="513"/>
      <c r="F624" s="513"/>
      <c r="G624" s="514"/>
      <c r="H624" s="1166"/>
      <c r="I624" s="1167"/>
      <c r="J624" s="1168"/>
      <c r="K624" s="513"/>
      <c r="L624" s="1169"/>
      <c r="M624" s="513"/>
      <c r="N624" s="1170"/>
      <c r="O624" s="1166"/>
      <c r="P624" s="1171"/>
      <c r="Q624" s="348"/>
      <c r="R624" s="1128"/>
      <c r="S624" s="348"/>
      <c r="T624" s="1129"/>
      <c r="U624" s="1129"/>
      <c r="V624" s="1172"/>
      <c r="W624" s="17"/>
      <c r="X624" s="17"/>
      <c r="Y624" s="17"/>
      <c r="Z624" s="17"/>
    </row>
    <row r="625">
      <c r="A625" s="17"/>
      <c r="B625" s="379"/>
      <c r="C625" s="513"/>
      <c r="D625" s="513"/>
      <c r="E625" s="513"/>
      <c r="F625" s="513"/>
      <c r="G625" s="514"/>
      <c r="H625" s="1166"/>
      <c r="I625" s="1167"/>
      <c r="J625" s="1168"/>
      <c r="K625" s="513"/>
      <c r="L625" s="1169"/>
      <c r="M625" s="513"/>
      <c r="N625" s="1170"/>
      <c r="O625" s="1166"/>
      <c r="P625" s="1171"/>
      <c r="Q625" s="348"/>
      <c r="R625" s="1128"/>
      <c r="S625" s="348"/>
      <c r="T625" s="1129"/>
      <c r="U625" s="1129"/>
      <c r="V625" s="1172"/>
      <c r="W625" s="17"/>
      <c r="X625" s="17"/>
      <c r="Y625" s="17"/>
      <c r="Z625" s="17"/>
    </row>
    <row r="626">
      <c r="A626" s="17"/>
      <c r="B626" s="379"/>
      <c r="C626" s="513"/>
      <c r="D626" s="513"/>
      <c r="E626" s="513"/>
      <c r="F626" s="513"/>
      <c r="G626" s="514"/>
      <c r="H626" s="1166"/>
      <c r="I626" s="1167"/>
      <c r="J626" s="1168"/>
      <c r="K626" s="513"/>
      <c r="L626" s="1169"/>
      <c r="M626" s="513"/>
      <c r="N626" s="1170"/>
      <c r="O626" s="1166"/>
      <c r="P626" s="1171"/>
      <c r="Q626" s="348"/>
      <c r="R626" s="1128"/>
      <c r="S626" s="348"/>
      <c r="T626" s="1129"/>
      <c r="U626" s="1129"/>
      <c r="V626" s="1172"/>
      <c r="W626" s="17"/>
      <c r="X626" s="17"/>
      <c r="Y626" s="17"/>
      <c r="Z626" s="17"/>
    </row>
    <row r="627">
      <c r="A627" s="17"/>
      <c r="B627" s="379"/>
      <c r="C627" s="513"/>
      <c r="D627" s="513"/>
      <c r="E627" s="513"/>
      <c r="F627" s="513"/>
      <c r="G627" s="514"/>
      <c r="H627" s="1166"/>
      <c r="I627" s="1167"/>
      <c r="J627" s="1168"/>
      <c r="K627" s="513"/>
      <c r="L627" s="1169"/>
      <c r="M627" s="513"/>
      <c r="N627" s="1170"/>
      <c r="O627" s="1166"/>
      <c r="P627" s="1171"/>
      <c r="Q627" s="348"/>
      <c r="R627" s="1128"/>
      <c r="S627" s="348"/>
      <c r="T627" s="1129"/>
      <c r="U627" s="1129"/>
      <c r="V627" s="1172"/>
      <c r="W627" s="17"/>
      <c r="X627" s="17"/>
      <c r="Y627" s="17"/>
      <c r="Z627" s="17"/>
    </row>
    <row r="628">
      <c r="A628" s="17"/>
      <c r="B628" s="379"/>
      <c r="C628" s="513"/>
      <c r="D628" s="513"/>
      <c r="E628" s="513"/>
      <c r="F628" s="513"/>
      <c r="G628" s="514"/>
      <c r="H628" s="1166"/>
      <c r="I628" s="1167"/>
      <c r="J628" s="1168"/>
      <c r="K628" s="513"/>
      <c r="L628" s="1169"/>
      <c r="M628" s="513"/>
      <c r="N628" s="1170"/>
      <c r="O628" s="1166"/>
      <c r="P628" s="1171"/>
      <c r="Q628" s="348"/>
      <c r="R628" s="1128"/>
      <c r="S628" s="348"/>
      <c r="T628" s="1129"/>
      <c r="U628" s="1129"/>
      <c r="V628" s="1172"/>
      <c r="W628" s="17"/>
      <c r="X628" s="17"/>
      <c r="Y628" s="17"/>
      <c r="Z628" s="17"/>
    </row>
    <row r="629">
      <c r="A629" s="17"/>
      <c r="B629" s="379"/>
      <c r="C629" s="513"/>
      <c r="D629" s="513"/>
      <c r="E629" s="513"/>
      <c r="F629" s="513"/>
      <c r="G629" s="514"/>
      <c r="H629" s="1166"/>
      <c r="I629" s="1167"/>
      <c r="J629" s="1168"/>
      <c r="K629" s="513"/>
      <c r="L629" s="1169"/>
      <c r="M629" s="513"/>
      <c r="N629" s="1170"/>
      <c r="O629" s="1166"/>
      <c r="P629" s="1171"/>
      <c r="Q629" s="348"/>
      <c r="R629" s="1128"/>
      <c r="S629" s="348"/>
      <c r="T629" s="1129"/>
      <c r="U629" s="1129"/>
      <c r="V629" s="1172"/>
      <c r="W629" s="17"/>
      <c r="X629" s="17"/>
      <c r="Y629" s="17"/>
      <c r="Z629" s="17"/>
    </row>
    <row r="630">
      <c r="A630" s="17"/>
      <c r="B630" s="379"/>
      <c r="C630" s="513"/>
      <c r="D630" s="513"/>
      <c r="E630" s="513"/>
      <c r="F630" s="513"/>
      <c r="G630" s="514"/>
      <c r="H630" s="1166"/>
      <c r="I630" s="1167"/>
      <c r="J630" s="1168"/>
      <c r="K630" s="513"/>
      <c r="L630" s="1169"/>
      <c r="M630" s="513"/>
      <c r="N630" s="1170"/>
      <c r="O630" s="1166"/>
      <c r="P630" s="1171"/>
      <c r="Q630" s="348"/>
      <c r="R630" s="1128"/>
      <c r="S630" s="348"/>
      <c r="T630" s="1129"/>
      <c r="U630" s="1129"/>
      <c r="V630" s="1172"/>
      <c r="W630" s="17"/>
      <c r="X630" s="17"/>
      <c r="Y630" s="17"/>
      <c r="Z630" s="17"/>
    </row>
    <row r="631">
      <c r="A631" s="17"/>
      <c r="B631" s="379"/>
      <c r="C631" s="513"/>
      <c r="D631" s="513"/>
      <c r="E631" s="513"/>
      <c r="F631" s="513"/>
      <c r="G631" s="514"/>
      <c r="H631" s="1166"/>
      <c r="I631" s="1167"/>
      <c r="J631" s="1168"/>
      <c r="K631" s="513"/>
      <c r="L631" s="1169"/>
      <c r="M631" s="513"/>
      <c r="N631" s="1170"/>
      <c r="O631" s="1166"/>
      <c r="P631" s="1171"/>
      <c r="Q631" s="348"/>
      <c r="R631" s="1128"/>
      <c r="S631" s="348"/>
      <c r="T631" s="1129"/>
      <c r="U631" s="1129"/>
      <c r="V631" s="1172"/>
      <c r="W631" s="17"/>
      <c r="X631" s="17"/>
      <c r="Y631" s="17"/>
      <c r="Z631" s="17"/>
    </row>
    <row r="632">
      <c r="A632" s="17"/>
      <c r="B632" s="379"/>
      <c r="C632" s="513"/>
      <c r="D632" s="513"/>
      <c r="E632" s="513"/>
      <c r="F632" s="513"/>
      <c r="G632" s="514"/>
      <c r="H632" s="1166"/>
      <c r="I632" s="1167"/>
      <c r="J632" s="1168"/>
      <c r="K632" s="513"/>
      <c r="L632" s="1169"/>
      <c r="M632" s="513"/>
      <c r="N632" s="1170"/>
      <c r="O632" s="1166"/>
      <c r="P632" s="1171"/>
      <c r="Q632" s="348"/>
      <c r="R632" s="1128"/>
      <c r="S632" s="348"/>
      <c r="T632" s="1129"/>
      <c r="U632" s="1129"/>
      <c r="V632" s="1172"/>
      <c r="W632" s="17"/>
      <c r="X632" s="17"/>
      <c r="Y632" s="17"/>
      <c r="Z632" s="17"/>
    </row>
    <row r="633">
      <c r="A633" s="17"/>
      <c r="B633" s="379"/>
      <c r="C633" s="513"/>
      <c r="D633" s="513"/>
      <c r="E633" s="513"/>
      <c r="F633" s="513"/>
      <c r="G633" s="514"/>
      <c r="H633" s="1166"/>
      <c r="I633" s="1167"/>
      <c r="J633" s="1168"/>
      <c r="K633" s="513"/>
      <c r="L633" s="1169"/>
      <c r="M633" s="513"/>
      <c r="N633" s="1170"/>
      <c r="O633" s="1166"/>
      <c r="P633" s="1171"/>
      <c r="Q633" s="348"/>
      <c r="R633" s="1128"/>
      <c r="S633" s="348"/>
      <c r="T633" s="1129"/>
      <c r="U633" s="1129"/>
      <c r="V633" s="1172"/>
      <c r="W633" s="17"/>
      <c r="X633" s="17"/>
      <c r="Y633" s="17"/>
      <c r="Z633" s="17"/>
    </row>
    <row r="634">
      <c r="A634" s="17"/>
      <c r="B634" s="379"/>
      <c r="C634" s="513"/>
      <c r="D634" s="513"/>
      <c r="E634" s="513"/>
      <c r="F634" s="513"/>
      <c r="G634" s="514"/>
      <c r="H634" s="1166"/>
      <c r="I634" s="1167"/>
      <c r="J634" s="1168"/>
      <c r="K634" s="513"/>
      <c r="L634" s="1169"/>
      <c r="M634" s="513"/>
      <c r="N634" s="1170"/>
      <c r="O634" s="1166"/>
      <c r="P634" s="1171"/>
      <c r="Q634" s="348"/>
      <c r="R634" s="1128"/>
      <c r="S634" s="348"/>
      <c r="T634" s="1129"/>
      <c r="U634" s="1129"/>
      <c r="V634" s="1172"/>
      <c r="W634" s="17"/>
      <c r="X634" s="17"/>
      <c r="Y634" s="17"/>
      <c r="Z634" s="17"/>
    </row>
    <row r="635">
      <c r="A635" s="17"/>
      <c r="B635" s="379"/>
      <c r="C635" s="513"/>
      <c r="D635" s="513"/>
      <c r="E635" s="513"/>
      <c r="F635" s="513"/>
      <c r="G635" s="514"/>
      <c r="H635" s="1166"/>
      <c r="I635" s="1167"/>
      <c r="J635" s="1168"/>
      <c r="K635" s="513"/>
      <c r="L635" s="1169"/>
      <c r="M635" s="513"/>
      <c r="N635" s="1170"/>
      <c r="O635" s="1166"/>
      <c r="P635" s="1171"/>
      <c r="Q635" s="348"/>
      <c r="R635" s="1128"/>
      <c r="S635" s="348"/>
      <c r="T635" s="1129"/>
      <c r="U635" s="1129"/>
      <c r="V635" s="1172"/>
      <c r="W635" s="17"/>
      <c r="X635" s="17"/>
      <c r="Y635" s="17"/>
      <c r="Z635" s="17"/>
    </row>
    <row r="636">
      <c r="A636" s="17"/>
      <c r="B636" s="379"/>
      <c r="C636" s="513"/>
      <c r="D636" s="513"/>
      <c r="E636" s="513"/>
      <c r="F636" s="513"/>
      <c r="G636" s="514"/>
      <c r="H636" s="1166"/>
      <c r="I636" s="1167"/>
      <c r="J636" s="1168"/>
      <c r="K636" s="513"/>
      <c r="L636" s="1169"/>
      <c r="M636" s="513"/>
      <c r="N636" s="1170"/>
      <c r="O636" s="1166"/>
      <c r="P636" s="1171"/>
      <c r="Q636" s="348"/>
      <c r="R636" s="1128"/>
      <c r="S636" s="348"/>
      <c r="T636" s="1129"/>
      <c r="U636" s="1129"/>
      <c r="V636" s="1172"/>
      <c r="W636" s="17"/>
      <c r="X636" s="17"/>
      <c r="Y636" s="17"/>
      <c r="Z636" s="17"/>
    </row>
    <row r="637">
      <c r="A637" s="17"/>
      <c r="B637" s="379"/>
      <c r="C637" s="513"/>
      <c r="D637" s="513"/>
      <c r="E637" s="513"/>
      <c r="F637" s="513"/>
      <c r="G637" s="514"/>
      <c r="H637" s="1166"/>
      <c r="I637" s="1167"/>
      <c r="J637" s="1168"/>
      <c r="K637" s="513"/>
      <c r="L637" s="1169"/>
      <c r="M637" s="513"/>
      <c r="N637" s="1170"/>
      <c r="O637" s="1166"/>
      <c r="P637" s="1171"/>
      <c r="Q637" s="348"/>
      <c r="R637" s="1128"/>
      <c r="S637" s="348"/>
      <c r="T637" s="1129"/>
      <c r="U637" s="1129"/>
      <c r="V637" s="1172"/>
      <c r="W637" s="17"/>
      <c r="X637" s="17"/>
      <c r="Y637" s="17"/>
      <c r="Z637" s="17"/>
    </row>
    <row r="638">
      <c r="A638" s="17"/>
      <c r="B638" s="379"/>
      <c r="C638" s="513"/>
      <c r="D638" s="513"/>
      <c r="E638" s="513"/>
      <c r="F638" s="513"/>
      <c r="G638" s="514"/>
      <c r="H638" s="1166"/>
      <c r="I638" s="1167"/>
      <c r="J638" s="1168"/>
      <c r="K638" s="513"/>
      <c r="L638" s="1169"/>
      <c r="M638" s="513"/>
      <c r="N638" s="1170"/>
      <c r="O638" s="1166"/>
      <c r="P638" s="1171"/>
      <c r="Q638" s="348"/>
      <c r="R638" s="1128"/>
      <c r="S638" s="348"/>
      <c r="T638" s="1129"/>
      <c r="U638" s="1129"/>
      <c r="V638" s="1172"/>
      <c r="W638" s="17"/>
      <c r="X638" s="17"/>
      <c r="Y638" s="17"/>
      <c r="Z638" s="17"/>
    </row>
    <row r="639">
      <c r="A639" s="17"/>
      <c r="B639" s="379"/>
      <c r="C639" s="513"/>
      <c r="D639" s="513"/>
      <c r="E639" s="513"/>
      <c r="F639" s="513"/>
      <c r="G639" s="514"/>
      <c r="H639" s="1166"/>
      <c r="I639" s="1167"/>
      <c r="J639" s="1168"/>
      <c r="K639" s="513"/>
      <c r="L639" s="1169"/>
      <c r="M639" s="513"/>
      <c r="N639" s="1170"/>
      <c r="O639" s="1166"/>
      <c r="P639" s="1171"/>
      <c r="Q639" s="348"/>
      <c r="R639" s="1128"/>
      <c r="S639" s="348"/>
      <c r="T639" s="1129"/>
      <c r="U639" s="1129"/>
      <c r="V639" s="1172"/>
      <c r="W639" s="17"/>
      <c r="X639" s="17"/>
      <c r="Y639" s="17"/>
      <c r="Z639" s="17"/>
    </row>
    <row r="640">
      <c r="A640" s="17"/>
      <c r="B640" s="379"/>
      <c r="C640" s="513"/>
      <c r="D640" s="513"/>
      <c r="E640" s="513"/>
      <c r="F640" s="513"/>
      <c r="G640" s="514"/>
      <c r="H640" s="1166"/>
      <c r="I640" s="1167"/>
      <c r="J640" s="1168"/>
      <c r="K640" s="513"/>
      <c r="L640" s="1169"/>
      <c r="M640" s="513"/>
      <c r="N640" s="1170"/>
      <c r="O640" s="1166"/>
      <c r="P640" s="1171"/>
      <c r="Q640" s="348"/>
      <c r="R640" s="1128"/>
      <c r="S640" s="348"/>
      <c r="T640" s="1129"/>
      <c r="U640" s="1129"/>
      <c r="V640" s="1172"/>
      <c r="W640" s="17"/>
      <c r="X640" s="17"/>
      <c r="Y640" s="17"/>
      <c r="Z640" s="17"/>
    </row>
    <row r="641">
      <c r="A641" s="17"/>
      <c r="B641" s="379"/>
      <c r="C641" s="513"/>
      <c r="D641" s="513"/>
      <c r="E641" s="513"/>
      <c r="F641" s="513"/>
      <c r="G641" s="514"/>
      <c r="H641" s="1166"/>
      <c r="I641" s="1167"/>
      <c r="J641" s="1168"/>
      <c r="K641" s="513"/>
      <c r="L641" s="1169"/>
      <c r="M641" s="513"/>
      <c r="N641" s="1170"/>
      <c r="O641" s="1166"/>
      <c r="P641" s="1171"/>
      <c r="Q641" s="348"/>
      <c r="R641" s="1128"/>
      <c r="S641" s="348"/>
      <c r="T641" s="1129"/>
      <c r="U641" s="1129"/>
      <c r="V641" s="1172"/>
      <c r="W641" s="17"/>
      <c r="X641" s="17"/>
      <c r="Y641" s="17"/>
      <c r="Z641" s="17"/>
    </row>
    <row r="642">
      <c r="A642" s="17"/>
      <c r="B642" s="379"/>
      <c r="C642" s="513"/>
      <c r="D642" s="513"/>
      <c r="E642" s="513"/>
      <c r="F642" s="513"/>
      <c r="G642" s="514"/>
      <c r="H642" s="1166"/>
      <c r="I642" s="1167"/>
      <c r="J642" s="1168"/>
      <c r="K642" s="513"/>
      <c r="L642" s="1169"/>
      <c r="M642" s="513"/>
      <c r="N642" s="1170"/>
      <c r="O642" s="1166"/>
      <c r="P642" s="1171"/>
      <c r="Q642" s="348"/>
      <c r="R642" s="1128"/>
      <c r="S642" s="348"/>
      <c r="T642" s="1129"/>
      <c r="U642" s="1129"/>
      <c r="V642" s="1172"/>
      <c r="W642" s="17"/>
      <c r="X642" s="17"/>
      <c r="Y642" s="17"/>
      <c r="Z642" s="17"/>
    </row>
    <row r="643">
      <c r="A643" s="17"/>
      <c r="B643" s="379"/>
      <c r="C643" s="513"/>
      <c r="D643" s="513"/>
      <c r="E643" s="513"/>
      <c r="F643" s="513"/>
      <c r="G643" s="514"/>
      <c r="H643" s="1166"/>
      <c r="I643" s="1167"/>
      <c r="J643" s="1168"/>
      <c r="K643" s="513"/>
      <c r="L643" s="1169"/>
      <c r="M643" s="513"/>
      <c r="N643" s="1170"/>
      <c r="O643" s="1166"/>
      <c r="P643" s="1171"/>
      <c r="Q643" s="348"/>
      <c r="R643" s="1128"/>
      <c r="S643" s="348"/>
      <c r="T643" s="1129"/>
      <c r="U643" s="1129"/>
      <c r="V643" s="1172"/>
      <c r="W643" s="17"/>
      <c r="X643" s="17"/>
      <c r="Y643" s="17"/>
      <c r="Z643" s="17"/>
    </row>
    <row r="644">
      <c r="A644" s="17"/>
      <c r="B644" s="379"/>
      <c r="C644" s="513"/>
      <c r="D644" s="513"/>
      <c r="E644" s="513"/>
      <c r="F644" s="513"/>
      <c r="G644" s="514"/>
      <c r="H644" s="1166"/>
      <c r="I644" s="1167"/>
      <c r="J644" s="1168"/>
      <c r="K644" s="513"/>
      <c r="L644" s="1169"/>
      <c r="M644" s="513"/>
      <c r="N644" s="1170"/>
      <c r="O644" s="1166"/>
      <c r="P644" s="1171"/>
      <c r="Q644" s="348"/>
      <c r="R644" s="1128"/>
      <c r="S644" s="348"/>
      <c r="T644" s="1129"/>
      <c r="U644" s="1129"/>
      <c r="V644" s="1172"/>
      <c r="W644" s="17"/>
      <c r="X644" s="17"/>
      <c r="Y644" s="17"/>
      <c r="Z644" s="17"/>
    </row>
    <row r="645">
      <c r="A645" s="17"/>
      <c r="B645" s="379"/>
      <c r="C645" s="513"/>
      <c r="D645" s="513"/>
      <c r="E645" s="513"/>
      <c r="F645" s="513"/>
      <c r="G645" s="514"/>
      <c r="H645" s="1166"/>
      <c r="I645" s="1167"/>
      <c r="J645" s="1168"/>
      <c r="K645" s="513"/>
      <c r="L645" s="1169"/>
      <c r="M645" s="513"/>
      <c r="N645" s="1170"/>
      <c r="O645" s="1166"/>
      <c r="P645" s="1171"/>
      <c r="Q645" s="348"/>
      <c r="R645" s="1128"/>
      <c r="S645" s="348"/>
      <c r="T645" s="1129"/>
      <c r="U645" s="1129"/>
      <c r="V645" s="1172"/>
      <c r="W645" s="17"/>
      <c r="X645" s="17"/>
      <c r="Y645" s="17"/>
      <c r="Z645" s="17"/>
    </row>
    <row r="646">
      <c r="A646" s="17"/>
      <c r="B646" s="379"/>
      <c r="C646" s="513"/>
      <c r="D646" s="513"/>
      <c r="E646" s="513"/>
      <c r="F646" s="513"/>
      <c r="G646" s="514"/>
      <c r="H646" s="1166"/>
      <c r="I646" s="1167"/>
      <c r="J646" s="1168"/>
      <c r="K646" s="513"/>
      <c r="L646" s="1169"/>
      <c r="M646" s="513"/>
      <c r="N646" s="1170"/>
      <c r="O646" s="1166"/>
      <c r="P646" s="1171"/>
      <c r="Q646" s="348"/>
      <c r="R646" s="1128"/>
      <c r="S646" s="348"/>
      <c r="T646" s="1129"/>
      <c r="U646" s="1129"/>
      <c r="V646" s="1172"/>
      <c r="W646" s="17"/>
      <c r="X646" s="17"/>
      <c r="Y646" s="17"/>
      <c r="Z646" s="17"/>
    </row>
    <row r="647">
      <c r="A647" s="17"/>
      <c r="B647" s="379"/>
      <c r="C647" s="513"/>
      <c r="D647" s="513"/>
      <c r="E647" s="513"/>
      <c r="F647" s="513"/>
      <c r="G647" s="514"/>
      <c r="H647" s="1166"/>
      <c r="I647" s="1167"/>
      <c r="J647" s="1168"/>
      <c r="K647" s="513"/>
      <c r="L647" s="1169"/>
      <c r="M647" s="513"/>
      <c r="N647" s="1170"/>
      <c r="O647" s="1166"/>
      <c r="P647" s="1171"/>
      <c r="Q647" s="348"/>
      <c r="R647" s="1128"/>
      <c r="S647" s="348"/>
      <c r="T647" s="1129"/>
      <c r="U647" s="1129"/>
      <c r="V647" s="1172"/>
      <c r="W647" s="17"/>
      <c r="X647" s="17"/>
      <c r="Y647" s="17"/>
      <c r="Z647" s="17"/>
    </row>
    <row r="648">
      <c r="A648" s="17"/>
      <c r="B648" s="379"/>
      <c r="C648" s="513"/>
      <c r="D648" s="513"/>
      <c r="E648" s="513"/>
      <c r="F648" s="513"/>
      <c r="G648" s="514"/>
      <c r="H648" s="1166"/>
      <c r="I648" s="1167"/>
      <c r="J648" s="1168"/>
      <c r="K648" s="513"/>
      <c r="L648" s="1169"/>
      <c r="M648" s="513"/>
      <c r="N648" s="1170"/>
      <c r="O648" s="1166"/>
      <c r="P648" s="1171"/>
      <c r="Q648" s="348"/>
      <c r="R648" s="1128"/>
      <c r="S648" s="348"/>
      <c r="T648" s="1129"/>
      <c r="U648" s="1129"/>
      <c r="V648" s="1172"/>
      <c r="W648" s="17"/>
      <c r="X648" s="17"/>
      <c r="Y648" s="17"/>
      <c r="Z648" s="17"/>
    </row>
    <row r="649">
      <c r="A649" s="17"/>
      <c r="B649" s="379"/>
      <c r="C649" s="513"/>
      <c r="D649" s="513"/>
      <c r="E649" s="513"/>
      <c r="F649" s="513"/>
      <c r="G649" s="514"/>
      <c r="H649" s="1166"/>
      <c r="I649" s="1167"/>
      <c r="J649" s="1168"/>
      <c r="K649" s="513"/>
      <c r="L649" s="1169"/>
      <c r="M649" s="513"/>
      <c r="N649" s="1170"/>
      <c r="O649" s="1166"/>
      <c r="P649" s="1171"/>
      <c r="Q649" s="348"/>
      <c r="R649" s="1128"/>
      <c r="S649" s="348"/>
      <c r="T649" s="1129"/>
      <c r="U649" s="1129"/>
      <c r="V649" s="1172"/>
      <c r="W649" s="17"/>
      <c r="X649" s="17"/>
      <c r="Y649" s="17"/>
      <c r="Z649" s="17"/>
    </row>
    <row r="650">
      <c r="A650" s="17"/>
      <c r="B650" s="379"/>
      <c r="C650" s="513"/>
      <c r="D650" s="513"/>
      <c r="E650" s="513"/>
      <c r="F650" s="513"/>
      <c r="G650" s="514"/>
      <c r="H650" s="1166"/>
      <c r="I650" s="1167"/>
      <c r="J650" s="1168"/>
      <c r="K650" s="513"/>
      <c r="L650" s="1169"/>
      <c r="M650" s="513"/>
      <c r="N650" s="1170"/>
      <c r="O650" s="1166"/>
      <c r="P650" s="1171"/>
      <c r="Q650" s="348"/>
      <c r="R650" s="1128"/>
      <c r="S650" s="348"/>
      <c r="T650" s="1129"/>
      <c r="U650" s="1129"/>
      <c r="V650" s="1172"/>
      <c r="W650" s="17"/>
      <c r="X650" s="17"/>
      <c r="Y650" s="17"/>
      <c r="Z650" s="17"/>
    </row>
    <row r="651">
      <c r="A651" s="17"/>
      <c r="B651" s="379"/>
      <c r="C651" s="513"/>
      <c r="D651" s="513"/>
      <c r="E651" s="513"/>
      <c r="F651" s="513"/>
      <c r="G651" s="514"/>
      <c r="H651" s="1166"/>
      <c r="I651" s="1167"/>
      <c r="J651" s="1168"/>
      <c r="K651" s="513"/>
      <c r="L651" s="1169"/>
      <c r="M651" s="513"/>
      <c r="N651" s="1170"/>
      <c r="O651" s="1166"/>
      <c r="P651" s="1171"/>
      <c r="Q651" s="348"/>
      <c r="R651" s="1128"/>
      <c r="S651" s="348"/>
      <c r="T651" s="1129"/>
      <c r="U651" s="1129"/>
      <c r="V651" s="1172"/>
      <c r="W651" s="17"/>
      <c r="X651" s="17"/>
      <c r="Y651" s="17"/>
      <c r="Z651" s="17"/>
    </row>
    <row r="652">
      <c r="A652" s="17"/>
      <c r="B652" s="379"/>
      <c r="C652" s="513"/>
      <c r="D652" s="513"/>
      <c r="E652" s="513"/>
      <c r="F652" s="513"/>
      <c r="G652" s="514"/>
      <c r="H652" s="1166"/>
      <c r="I652" s="1167"/>
      <c r="J652" s="1168"/>
      <c r="K652" s="513"/>
      <c r="L652" s="1169"/>
      <c r="M652" s="513"/>
      <c r="N652" s="1170"/>
      <c r="O652" s="1166"/>
      <c r="P652" s="1171"/>
      <c r="Q652" s="348"/>
      <c r="R652" s="1128"/>
      <c r="S652" s="348"/>
      <c r="T652" s="1129"/>
      <c r="U652" s="1129"/>
      <c r="V652" s="1172"/>
      <c r="W652" s="17"/>
      <c r="X652" s="17"/>
      <c r="Y652" s="17"/>
      <c r="Z652" s="17"/>
    </row>
    <row r="653">
      <c r="A653" s="17"/>
      <c r="B653" s="379"/>
      <c r="C653" s="513"/>
      <c r="D653" s="513"/>
      <c r="E653" s="513"/>
      <c r="F653" s="513"/>
      <c r="G653" s="514"/>
      <c r="H653" s="1166"/>
      <c r="I653" s="1167"/>
      <c r="J653" s="1168"/>
      <c r="K653" s="513"/>
      <c r="L653" s="1169"/>
      <c r="M653" s="513"/>
      <c r="N653" s="1170"/>
      <c r="O653" s="1166"/>
      <c r="P653" s="1171"/>
      <c r="Q653" s="348"/>
      <c r="R653" s="1128"/>
      <c r="S653" s="348"/>
      <c r="T653" s="1129"/>
      <c r="U653" s="1129"/>
      <c r="V653" s="1172"/>
      <c r="W653" s="17"/>
      <c r="X653" s="17"/>
      <c r="Y653" s="17"/>
      <c r="Z653" s="17"/>
    </row>
    <row r="654">
      <c r="A654" s="17"/>
      <c r="B654" s="379"/>
      <c r="C654" s="513"/>
      <c r="D654" s="513"/>
      <c r="E654" s="513"/>
      <c r="F654" s="513"/>
      <c r="G654" s="514"/>
      <c r="H654" s="1166"/>
      <c r="I654" s="1167"/>
      <c r="J654" s="1168"/>
      <c r="K654" s="513"/>
      <c r="L654" s="1169"/>
      <c r="M654" s="513"/>
      <c r="N654" s="1170"/>
      <c r="O654" s="1166"/>
      <c r="P654" s="1171"/>
      <c r="Q654" s="348"/>
      <c r="R654" s="1128"/>
      <c r="S654" s="348"/>
      <c r="T654" s="1129"/>
      <c r="U654" s="1129"/>
      <c r="V654" s="1172"/>
      <c r="W654" s="17"/>
      <c r="X654" s="17"/>
      <c r="Y654" s="17"/>
      <c r="Z654" s="17"/>
    </row>
    <row r="655">
      <c r="A655" s="17"/>
      <c r="B655" s="379"/>
      <c r="C655" s="513"/>
      <c r="D655" s="513"/>
      <c r="E655" s="513"/>
      <c r="F655" s="513"/>
      <c r="G655" s="514"/>
      <c r="H655" s="1166"/>
      <c r="I655" s="1167"/>
      <c r="J655" s="1168"/>
      <c r="K655" s="513"/>
      <c r="L655" s="1169"/>
      <c r="M655" s="513"/>
      <c r="N655" s="1170"/>
      <c r="O655" s="1166"/>
      <c r="P655" s="1171"/>
      <c r="Q655" s="348"/>
      <c r="R655" s="1128"/>
      <c r="S655" s="348"/>
      <c r="T655" s="1129"/>
      <c r="U655" s="1129"/>
      <c r="V655" s="1172"/>
      <c r="W655" s="17"/>
      <c r="X655" s="17"/>
      <c r="Y655" s="17"/>
      <c r="Z655" s="17"/>
    </row>
    <row r="656">
      <c r="A656" s="17"/>
      <c r="B656" s="379"/>
      <c r="C656" s="513"/>
      <c r="D656" s="513"/>
      <c r="E656" s="513"/>
      <c r="F656" s="513"/>
      <c r="G656" s="514"/>
      <c r="H656" s="1166"/>
      <c r="I656" s="1167"/>
      <c r="J656" s="1168"/>
      <c r="K656" s="513"/>
      <c r="L656" s="1169"/>
      <c r="M656" s="513"/>
      <c r="N656" s="1170"/>
      <c r="O656" s="1166"/>
      <c r="P656" s="1171"/>
      <c r="Q656" s="348"/>
      <c r="R656" s="1128"/>
      <c r="S656" s="348"/>
      <c r="T656" s="1129"/>
      <c r="U656" s="1129"/>
      <c r="V656" s="1172"/>
      <c r="W656" s="17"/>
      <c r="X656" s="17"/>
      <c r="Y656" s="17"/>
      <c r="Z656" s="17"/>
    </row>
    <row r="657">
      <c r="A657" s="17"/>
      <c r="B657" s="379"/>
      <c r="C657" s="513"/>
      <c r="D657" s="513"/>
      <c r="E657" s="513"/>
      <c r="F657" s="513"/>
      <c r="G657" s="514"/>
      <c r="H657" s="1166"/>
      <c r="I657" s="1167"/>
      <c r="J657" s="1168"/>
      <c r="K657" s="513"/>
      <c r="L657" s="1169"/>
      <c r="M657" s="513"/>
      <c r="N657" s="1170"/>
      <c r="O657" s="1166"/>
      <c r="P657" s="1171"/>
      <c r="Q657" s="348"/>
      <c r="R657" s="1128"/>
      <c r="S657" s="348"/>
      <c r="T657" s="1129"/>
      <c r="U657" s="1129"/>
      <c r="V657" s="1172"/>
      <c r="W657" s="17"/>
      <c r="X657" s="17"/>
      <c r="Y657" s="17"/>
      <c r="Z657" s="17"/>
    </row>
    <row r="658">
      <c r="A658" s="17"/>
      <c r="B658" s="379"/>
      <c r="C658" s="513"/>
      <c r="D658" s="513"/>
      <c r="E658" s="513"/>
      <c r="F658" s="513"/>
      <c r="G658" s="514"/>
      <c r="H658" s="1166"/>
      <c r="I658" s="1167"/>
      <c r="J658" s="1168"/>
      <c r="K658" s="513"/>
      <c r="L658" s="1169"/>
      <c r="M658" s="513"/>
      <c r="N658" s="1170"/>
      <c r="O658" s="1166"/>
      <c r="P658" s="1171"/>
      <c r="Q658" s="348"/>
      <c r="R658" s="1128"/>
      <c r="S658" s="348"/>
      <c r="T658" s="1129"/>
      <c r="U658" s="1129"/>
      <c r="V658" s="1172"/>
      <c r="W658" s="17"/>
      <c r="X658" s="17"/>
      <c r="Y658" s="17"/>
      <c r="Z658" s="17"/>
    </row>
    <row r="659">
      <c r="A659" s="17"/>
      <c r="B659" s="379"/>
      <c r="C659" s="513"/>
      <c r="D659" s="513"/>
      <c r="E659" s="513"/>
      <c r="F659" s="513"/>
      <c r="G659" s="514"/>
      <c r="H659" s="1166"/>
      <c r="I659" s="1167"/>
      <c r="J659" s="1168"/>
      <c r="K659" s="513"/>
      <c r="L659" s="1169"/>
      <c r="M659" s="513"/>
      <c r="N659" s="1170"/>
      <c r="O659" s="1166"/>
      <c r="P659" s="1171"/>
      <c r="Q659" s="348"/>
      <c r="R659" s="1128"/>
      <c r="S659" s="348"/>
      <c r="T659" s="1129"/>
      <c r="U659" s="1129"/>
      <c r="V659" s="1172"/>
      <c r="W659" s="17"/>
      <c r="X659" s="17"/>
      <c r="Y659" s="17"/>
      <c r="Z659" s="17"/>
    </row>
    <row r="660">
      <c r="A660" s="17"/>
      <c r="B660" s="379"/>
      <c r="C660" s="513"/>
      <c r="D660" s="513"/>
      <c r="E660" s="513"/>
      <c r="F660" s="513"/>
      <c r="G660" s="514"/>
      <c r="H660" s="1166"/>
      <c r="I660" s="1167"/>
      <c r="J660" s="1168"/>
      <c r="K660" s="513"/>
      <c r="L660" s="1169"/>
      <c r="M660" s="513"/>
      <c r="N660" s="1170"/>
      <c r="O660" s="1166"/>
      <c r="P660" s="1171"/>
      <c r="Q660" s="348"/>
      <c r="R660" s="1128"/>
      <c r="S660" s="348"/>
      <c r="T660" s="1129"/>
      <c r="U660" s="1129"/>
      <c r="V660" s="1172"/>
      <c r="W660" s="17"/>
      <c r="X660" s="17"/>
      <c r="Y660" s="17"/>
      <c r="Z660" s="17"/>
    </row>
    <row r="661">
      <c r="A661" s="17"/>
      <c r="B661" s="379"/>
      <c r="C661" s="513"/>
      <c r="D661" s="513"/>
      <c r="E661" s="513"/>
      <c r="F661" s="513"/>
      <c r="G661" s="514"/>
      <c r="H661" s="1166"/>
      <c r="I661" s="1167"/>
      <c r="J661" s="1168"/>
      <c r="K661" s="513"/>
      <c r="L661" s="1169"/>
      <c r="M661" s="513"/>
      <c r="N661" s="1170"/>
      <c r="O661" s="1166"/>
      <c r="P661" s="1171"/>
      <c r="Q661" s="348"/>
      <c r="R661" s="1128"/>
      <c r="S661" s="348"/>
      <c r="T661" s="1129"/>
      <c r="U661" s="1129"/>
      <c r="V661" s="1172"/>
      <c r="W661" s="17"/>
      <c r="X661" s="17"/>
      <c r="Y661" s="17"/>
      <c r="Z661" s="17"/>
    </row>
    <row r="662">
      <c r="A662" s="17"/>
      <c r="B662" s="379"/>
      <c r="C662" s="513"/>
      <c r="D662" s="513"/>
      <c r="E662" s="513"/>
      <c r="F662" s="513"/>
      <c r="G662" s="514"/>
      <c r="H662" s="1166"/>
      <c r="I662" s="1167"/>
      <c r="J662" s="1168"/>
      <c r="K662" s="513"/>
      <c r="L662" s="1169"/>
      <c r="M662" s="513"/>
      <c r="N662" s="1170"/>
      <c r="O662" s="1166"/>
      <c r="P662" s="1171"/>
      <c r="Q662" s="348"/>
      <c r="R662" s="1128"/>
      <c r="S662" s="348"/>
      <c r="T662" s="1129"/>
      <c r="U662" s="1129"/>
      <c r="V662" s="1172"/>
      <c r="W662" s="17"/>
      <c r="X662" s="17"/>
      <c r="Y662" s="17"/>
      <c r="Z662" s="17"/>
    </row>
    <row r="663">
      <c r="A663" s="17"/>
      <c r="B663" s="379"/>
      <c r="C663" s="513"/>
      <c r="D663" s="513"/>
      <c r="E663" s="513"/>
      <c r="F663" s="513"/>
      <c r="G663" s="514"/>
      <c r="H663" s="1166"/>
      <c r="I663" s="1167"/>
      <c r="J663" s="1168"/>
      <c r="K663" s="513"/>
      <c r="L663" s="1169"/>
      <c r="M663" s="513"/>
      <c r="N663" s="1170"/>
      <c r="O663" s="1166"/>
      <c r="P663" s="1171"/>
      <c r="Q663" s="348"/>
      <c r="R663" s="1128"/>
      <c r="S663" s="348"/>
      <c r="T663" s="1129"/>
      <c r="U663" s="1129"/>
      <c r="V663" s="1172"/>
      <c r="W663" s="17"/>
      <c r="X663" s="17"/>
      <c r="Y663" s="17"/>
      <c r="Z663" s="17"/>
    </row>
    <row r="664">
      <c r="A664" s="17"/>
      <c r="B664" s="379"/>
      <c r="C664" s="513"/>
      <c r="D664" s="513"/>
      <c r="E664" s="513"/>
      <c r="F664" s="513"/>
      <c r="G664" s="514"/>
      <c r="H664" s="1166"/>
      <c r="I664" s="1167"/>
      <c r="J664" s="1168"/>
      <c r="K664" s="513"/>
      <c r="L664" s="1169"/>
      <c r="M664" s="513"/>
      <c r="N664" s="1170"/>
      <c r="O664" s="1166"/>
      <c r="P664" s="1171"/>
      <c r="Q664" s="348"/>
      <c r="R664" s="1128"/>
      <c r="S664" s="348"/>
      <c r="T664" s="1129"/>
      <c r="U664" s="1129"/>
      <c r="V664" s="1172"/>
      <c r="W664" s="17"/>
      <c r="X664" s="17"/>
      <c r="Y664" s="17"/>
      <c r="Z664" s="17"/>
    </row>
    <row r="665">
      <c r="A665" s="17"/>
      <c r="B665" s="379"/>
      <c r="C665" s="513"/>
      <c r="D665" s="513"/>
      <c r="E665" s="513"/>
      <c r="F665" s="513"/>
      <c r="G665" s="514"/>
      <c r="H665" s="1166"/>
      <c r="I665" s="1167"/>
      <c r="J665" s="1168"/>
      <c r="K665" s="513"/>
      <c r="L665" s="1169"/>
      <c r="M665" s="513"/>
      <c r="N665" s="1170"/>
      <c r="O665" s="1166"/>
      <c r="P665" s="1171"/>
      <c r="Q665" s="348"/>
      <c r="R665" s="1128"/>
      <c r="S665" s="348"/>
      <c r="T665" s="1129"/>
      <c r="U665" s="1129"/>
      <c r="V665" s="1172"/>
      <c r="W665" s="17"/>
      <c r="X665" s="17"/>
      <c r="Y665" s="17"/>
      <c r="Z665" s="17"/>
    </row>
    <row r="666">
      <c r="A666" s="17"/>
      <c r="B666" s="379"/>
      <c r="C666" s="513"/>
      <c r="D666" s="513"/>
      <c r="E666" s="513"/>
      <c r="F666" s="513"/>
      <c r="G666" s="514"/>
      <c r="H666" s="1166"/>
      <c r="I666" s="1167"/>
      <c r="J666" s="1168"/>
      <c r="K666" s="513"/>
      <c r="L666" s="1169"/>
      <c r="M666" s="513"/>
      <c r="N666" s="1170"/>
      <c r="O666" s="1166"/>
      <c r="P666" s="1171"/>
      <c r="Q666" s="348"/>
      <c r="R666" s="1128"/>
      <c r="S666" s="348"/>
      <c r="T666" s="1129"/>
      <c r="U666" s="1129"/>
      <c r="V666" s="1172"/>
      <c r="W666" s="17"/>
      <c r="X666" s="17"/>
      <c r="Y666" s="17"/>
      <c r="Z666" s="17"/>
    </row>
    <row r="667">
      <c r="A667" s="17"/>
      <c r="B667" s="379"/>
      <c r="C667" s="513"/>
      <c r="D667" s="513"/>
      <c r="E667" s="513"/>
      <c r="F667" s="513"/>
      <c r="G667" s="514"/>
      <c r="H667" s="1166"/>
      <c r="I667" s="1167"/>
      <c r="J667" s="1168"/>
      <c r="K667" s="513"/>
      <c r="L667" s="1169"/>
      <c r="M667" s="513"/>
      <c r="N667" s="1170"/>
      <c r="O667" s="1166"/>
      <c r="P667" s="1171"/>
      <c r="Q667" s="348"/>
      <c r="R667" s="1128"/>
      <c r="S667" s="348"/>
      <c r="T667" s="1129"/>
      <c r="U667" s="1129"/>
      <c r="V667" s="1172"/>
      <c r="W667" s="17"/>
      <c r="X667" s="17"/>
      <c r="Y667" s="17"/>
      <c r="Z667" s="17"/>
    </row>
    <row r="668">
      <c r="A668" s="17"/>
      <c r="B668" s="379"/>
      <c r="C668" s="513"/>
      <c r="D668" s="513"/>
      <c r="E668" s="513"/>
      <c r="F668" s="513"/>
      <c r="G668" s="514"/>
      <c r="H668" s="1166"/>
      <c r="I668" s="1167"/>
      <c r="J668" s="1168"/>
      <c r="K668" s="513"/>
      <c r="L668" s="1169"/>
      <c r="M668" s="513"/>
      <c r="N668" s="1170"/>
      <c r="O668" s="1166"/>
      <c r="P668" s="1171"/>
      <c r="Q668" s="348"/>
      <c r="R668" s="1128"/>
      <c r="S668" s="348"/>
      <c r="T668" s="1129"/>
      <c r="U668" s="1129"/>
      <c r="V668" s="1172"/>
      <c r="W668" s="17"/>
      <c r="X668" s="17"/>
      <c r="Y668" s="17"/>
      <c r="Z668" s="17"/>
    </row>
    <row r="669">
      <c r="A669" s="17"/>
      <c r="B669" s="379"/>
      <c r="C669" s="513"/>
      <c r="D669" s="513"/>
      <c r="E669" s="513"/>
      <c r="F669" s="513"/>
      <c r="G669" s="514"/>
      <c r="H669" s="1166"/>
      <c r="I669" s="1167"/>
      <c r="J669" s="1168"/>
      <c r="K669" s="513"/>
      <c r="L669" s="1169"/>
      <c r="M669" s="513"/>
      <c r="N669" s="1170"/>
      <c r="O669" s="1166"/>
      <c r="P669" s="1171"/>
      <c r="Q669" s="348"/>
      <c r="R669" s="1128"/>
      <c r="S669" s="348"/>
      <c r="T669" s="1129"/>
      <c r="U669" s="1129"/>
      <c r="V669" s="1172"/>
      <c r="W669" s="17"/>
      <c r="X669" s="17"/>
      <c r="Y669" s="17"/>
      <c r="Z669" s="17"/>
    </row>
    <row r="670">
      <c r="A670" s="17"/>
      <c r="B670" s="379"/>
      <c r="C670" s="513"/>
      <c r="D670" s="513"/>
      <c r="E670" s="513"/>
      <c r="F670" s="513"/>
      <c r="G670" s="514"/>
      <c r="H670" s="1166"/>
      <c r="I670" s="1167"/>
      <c r="J670" s="1168"/>
      <c r="K670" s="513"/>
      <c r="L670" s="1169"/>
      <c r="M670" s="513"/>
      <c r="N670" s="1170"/>
      <c r="O670" s="1166"/>
      <c r="P670" s="1171"/>
      <c r="Q670" s="348"/>
      <c r="R670" s="1128"/>
      <c r="S670" s="348"/>
      <c r="T670" s="1129"/>
      <c r="U670" s="1129"/>
      <c r="V670" s="1172"/>
      <c r="W670" s="17"/>
      <c r="X670" s="17"/>
      <c r="Y670" s="17"/>
      <c r="Z670" s="17"/>
    </row>
    <row r="671">
      <c r="A671" s="17"/>
      <c r="B671" s="379"/>
      <c r="C671" s="513"/>
      <c r="D671" s="513"/>
      <c r="E671" s="513"/>
      <c r="F671" s="513"/>
      <c r="G671" s="514"/>
      <c r="H671" s="1166"/>
      <c r="I671" s="1167"/>
      <c r="J671" s="1168"/>
      <c r="K671" s="513"/>
      <c r="L671" s="1169"/>
      <c r="M671" s="513"/>
      <c r="N671" s="1170"/>
      <c r="O671" s="1166"/>
      <c r="P671" s="1171"/>
      <c r="Q671" s="348"/>
      <c r="R671" s="1128"/>
      <c r="S671" s="348"/>
      <c r="T671" s="1129"/>
      <c r="U671" s="1129"/>
      <c r="V671" s="1172"/>
      <c r="W671" s="17"/>
      <c r="X671" s="17"/>
      <c r="Y671" s="17"/>
      <c r="Z671" s="17"/>
    </row>
    <row r="672">
      <c r="A672" s="17"/>
      <c r="B672" s="379"/>
      <c r="C672" s="513"/>
      <c r="D672" s="513"/>
      <c r="E672" s="513"/>
      <c r="F672" s="513"/>
      <c r="G672" s="514"/>
      <c r="H672" s="1166"/>
      <c r="I672" s="1167"/>
      <c r="J672" s="1168"/>
      <c r="K672" s="513"/>
      <c r="L672" s="1169"/>
      <c r="M672" s="513"/>
      <c r="N672" s="1170"/>
      <c r="O672" s="1166"/>
      <c r="P672" s="1171"/>
      <c r="Q672" s="348"/>
      <c r="R672" s="1128"/>
      <c r="S672" s="348"/>
      <c r="T672" s="1129"/>
      <c r="U672" s="1129"/>
      <c r="V672" s="1172"/>
      <c r="W672" s="17"/>
      <c r="X672" s="17"/>
      <c r="Y672" s="17"/>
      <c r="Z672" s="17"/>
    </row>
    <row r="673">
      <c r="A673" s="17"/>
      <c r="B673" s="379"/>
      <c r="C673" s="513"/>
      <c r="D673" s="513"/>
      <c r="E673" s="513"/>
      <c r="F673" s="513"/>
      <c r="G673" s="514"/>
      <c r="H673" s="1166"/>
      <c r="I673" s="1167"/>
      <c r="J673" s="1168"/>
      <c r="K673" s="513"/>
      <c r="L673" s="1169"/>
      <c r="M673" s="513"/>
      <c r="N673" s="1170"/>
      <c r="O673" s="1166"/>
      <c r="P673" s="1171"/>
      <c r="Q673" s="348"/>
      <c r="R673" s="1128"/>
      <c r="S673" s="348"/>
      <c r="T673" s="1129"/>
      <c r="U673" s="1129"/>
      <c r="V673" s="1172"/>
      <c r="W673" s="17"/>
      <c r="X673" s="17"/>
      <c r="Y673" s="17"/>
      <c r="Z673" s="17"/>
    </row>
    <row r="674">
      <c r="A674" s="17"/>
      <c r="B674" s="379"/>
      <c r="C674" s="513"/>
      <c r="D674" s="513"/>
      <c r="E674" s="513"/>
      <c r="F674" s="513"/>
      <c r="G674" s="514"/>
      <c r="H674" s="1166"/>
      <c r="I674" s="1167"/>
      <c r="J674" s="1168"/>
      <c r="K674" s="513"/>
      <c r="L674" s="1169"/>
      <c r="M674" s="513"/>
      <c r="N674" s="1170"/>
      <c r="O674" s="1166"/>
      <c r="P674" s="1171"/>
      <c r="Q674" s="348"/>
      <c r="R674" s="1128"/>
      <c r="S674" s="348"/>
      <c r="T674" s="1129"/>
      <c r="U674" s="1129"/>
      <c r="V674" s="1172"/>
      <c r="W674" s="17"/>
      <c r="X674" s="17"/>
      <c r="Y674" s="17"/>
      <c r="Z674" s="17"/>
    </row>
    <row r="675">
      <c r="A675" s="17"/>
      <c r="B675" s="379"/>
      <c r="C675" s="513"/>
      <c r="D675" s="513"/>
      <c r="E675" s="513"/>
      <c r="F675" s="513"/>
      <c r="G675" s="514"/>
      <c r="H675" s="1166"/>
      <c r="I675" s="1167"/>
      <c r="J675" s="1168"/>
      <c r="K675" s="513"/>
      <c r="L675" s="1169"/>
      <c r="M675" s="513"/>
      <c r="N675" s="1170"/>
      <c r="O675" s="1166"/>
      <c r="P675" s="1171"/>
      <c r="Q675" s="348"/>
      <c r="R675" s="1128"/>
      <c r="S675" s="348"/>
      <c r="T675" s="1129"/>
      <c r="U675" s="1129"/>
      <c r="V675" s="1172"/>
      <c r="W675" s="17"/>
      <c r="X675" s="17"/>
      <c r="Y675" s="17"/>
      <c r="Z675" s="17"/>
    </row>
    <row r="676">
      <c r="A676" s="17"/>
      <c r="B676" s="379"/>
      <c r="C676" s="513"/>
      <c r="D676" s="513"/>
      <c r="E676" s="513"/>
      <c r="F676" s="513"/>
      <c r="G676" s="514"/>
      <c r="H676" s="1166"/>
      <c r="I676" s="1167"/>
      <c r="J676" s="1168"/>
      <c r="K676" s="513"/>
      <c r="L676" s="1169"/>
      <c r="M676" s="513"/>
      <c r="N676" s="1170"/>
      <c r="O676" s="1166"/>
      <c r="P676" s="1171"/>
      <c r="Q676" s="348"/>
      <c r="R676" s="1128"/>
      <c r="S676" s="348"/>
      <c r="T676" s="1129"/>
      <c r="U676" s="1129"/>
      <c r="V676" s="1172"/>
      <c r="W676" s="17"/>
      <c r="X676" s="17"/>
      <c r="Y676" s="17"/>
      <c r="Z676" s="17"/>
    </row>
    <row r="677">
      <c r="A677" s="17"/>
      <c r="B677" s="379"/>
      <c r="C677" s="513"/>
      <c r="D677" s="513"/>
      <c r="E677" s="513"/>
      <c r="F677" s="513"/>
      <c r="G677" s="514"/>
      <c r="H677" s="1166"/>
      <c r="I677" s="1167"/>
      <c r="J677" s="1168"/>
      <c r="K677" s="513"/>
      <c r="L677" s="1169"/>
      <c r="M677" s="513"/>
      <c r="N677" s="1170"/>
      <c r="O677" s="1166"/>
      <c r="P677" s="1171"/>
      <c r="Q677" s="348"/>
      <c r="R677" s="1128"/>
      <c r="S677" s="348"/>
      <c r="T677" s="1129"/>
      <c r="U677" s="1129"/>
      <c r="V677" s="1172"/>
      <c r="W677" s="17"/>
      <c r="X677" s="17"/>
      <c r="Y677" s="17"/>
      <c r="Z677" s="17"/>
    </row>
    <row r="678">
      <c r="A678" s="17"/>
      <c r="B678" s="379"/>
      <c r="C678" s="513"/>
      <c r="D678" s="513"/>
      <c r="E678" s="513"/>
      <c r="F678" s="513"/>
      <c r="G678" s="514"/>
      <c r="H678" s="1166"/>
      <c r="I678" s="1167"/>
      <c r="J678" s="1168"/>
      <c r="K678" s="513"/>
      <c r="L678" s="1169"/>
      <c r="M678" s="513"/>
      <c r="N678" s="1170"/>
      <c r="O678" s="1166"/>
      <c r="P678" s="1171"/>
      <c r="Q678" s="348"/>
      <c r="R678" s="1128"/>
      <c r="S678" s="348"/>
      <c r="T678" s="1129"/>
      <c r="U678" s="1129"/>
      <c r="V678" s="1172"/>
      <c r="W678" s="17"/>
      <c r="X678" s="17"/>
      <c r="Y678" s="17"/>
      <c r="Z678" s="17"/>
    </row>
    <row r="679">
      <c r="A679" s="17"/>
      <c r="B679" s="379"/>
      <c r="C679" s="513"/>
      <c r="D679" s="513"/>
      <c r="E679" s="513"/>
      <c r="F679" s="513"/>
      <c r="G679" s="514"/>
      <c r="H679" s="1166"/>
      <c r="I679" s="1167"/>
      <c r="J679" s="1168"/>
      <c r="K679" s="513"/>
      <c r="L679" s="1169"/>
      <c r="M679" s="513"/>
      <c r="N679" s="1170"/>
      <c r="O679" s="1166"/>
      <c r="P679" s="1171"/>
      <c r="Q679" s="348"/>
      <c r="R679" s="1128"/>
      <c r="S679" s="348"/>
      <c r="T679" s="1129"/>
      <c r="U679" s="1129"/>
      <c r="V679" s="1172"/>
      <c r="W679" s="17"/>
      <c r="X679" s="17"/>
      <c r="Y679" s="17"/>
      <c r="Z679" s="17"/>
    </row>
    <row r="680">
      <c r="A680" s="17"/>
      <c r="B680" s="379"/>
      <c r="C680" s="513"/>
      <c r="D680" s="513"/>
      <c r="E680" s="513"/>
      <c r="F680" s="513"/>
      <c r="G680" s="514"/>
      <c r="H680" s="1166"/>
      <c r="I680" s="1167"/>
      <c r="J680" s="1168"/>
      <c r="K680" s="513"/>
      <c r="L680" s="1169"/>
      <c r="M680" s="513"/>
      <c r="N680" s="1170"/>
      <c r="O680" s="1166"/>
      <c r="P680" s="1171"/>
      <c r="Q680" s="348"/>
      <c r="R680" s="1128"/>
      <c r="S680" s="348"/>
      <c r="T680" s="1129"/>
      <c r="U680" s="1129"/>
      <c r="V680" s="1172"/>
      <c r="W680" s="17"/>
      <c r="X680" s="17"/>
      <c r="Y680" s="17"/>
      <c r="Z680" s="17"/>
    </row>
    <row r="681">
      <c r="A681" s="17"/>
      <c r="B681" s="379"/>
      <c r="C681" s="513"/>
      <c r="D681" s="513"/>
      <c r="E681" s="513"/>
      <c r="F681" s="513"/>
      <c r="G681" s="514"/>
      <c r="H681" s="1166"/>
      <c r="I681" s="1167"/>
      <c r="J681" s="1168"/>
      <c r="K681" s="513"/>
      <c r="L681" s="1169"/>
      <c r="M681" s="513"/>
      <c r="N681" s="1170"/>
      <c r="O681" s="1166"/>
      <c r="P681" s="1171"/>
      <c r="Q681" s="348"/>
      <c r="R681" s="1128"/>
      <c r="S681" s="348"/>
      <c r="T681" s="1129"/>
      <c r="U681" s="1129"/>
      <c r="V681" s="1172"/>
      <c r="W681" s="17"/>
      <c r="X681" s="17"/>
      <c r="Y681" s="17"/>
      <c r="Z681" s="17"/>
    </row>
    <row r="682">
      <c r="A682" s="17"/>
      <c r="B682" s="379"/>
      <c r="C682" s="513"/>
      <c r="D682" s="513"/>
      <c r="E682" s="513"/>
      <c r="F682" s="513"/>
      <c r="G682" s="514"/>
      <c r="H682" s="1166"/>
      <c r="I682" s="1167"/>
      <c r="J682" s="1168"/>
      <c r="K682" s="513"/>
      <c r="L682" s="1169"/>
      <c r="M682" s="513"/>
      <c r="N682" s="1170"/>
      <c r="O682" s="1166"/>
      <c r="P682" s="1171"/>
      <c r="Q682" s="348"/>
      <c r="R682" s="1128"/>
      <c r="S682" s="348"/>
      <c r="T682" s="1129"/>
      <c r="U682" s="1129"/>
      <c r="V682" s="1172"/>
      <c r="W682" s="17"/>
      <c r="X682" s="17"/>
      <c r="Y682" s="17"/>
      <c r="Z682" s="17"/>
    </row>
    <row r="683">
      <c r="A683" s="17"/>
      <c r="B683" s="379"/>
      <c r="C683" s="513"/>
      <c r="D683" s="513"/>
      <c r="E683" s="513"/>
      <c r="F683" s="513"/>
      <c r="G683" s="514"/>
      <c r="H683" s="1166"/>
      <c r="I683" s="1167"/>
      <c r="J683" s="1168"/>
      <c r="K683" s="513"/>
      <c r="L683" s="1169"/>
      <c r="M683" s="513"/>
      <c r="N683" s="1170"/>
      <c r="O683" s="1166"/>
      <c r="P683" s="1171"/>
      <c r="Q683" s="348"/>
      <c r="R683" s="1128"/>
      <c r="S683" s="348"/>
      <c r="T683" s="1129"/>
      <c r="U683" s="1129"/>
      <c r="V683" s="1172"/>
      <c r="W683" s="17"/>
      <c r="X683" s="17"/>
      <c r="Y683" s="17"/>
      <c r="Z683" s="17"/>
    </row>
    <row r="684">
      <c r="A684" s="17"/>
      <c r="B684" s="379"/>
      <c r="C684" s="513"/>
      <c r="D684" s="513"/>
      <c r="E684" s="513"/>
      <c r="F684" s="513"/>
      <c r="G684" s="514"/>
      <c r="H684" s="1166"/>
      <c r="I684" s="1167"/>
      <c r="J684" s="1168"/>
      <c r="K684" s="513"/>
      <c r="L684" s="1169"/>
      <c r="M684" s="513"/>
      <c r="N684" s="1170"/>
      <c r="O684" s="1166"/>
      <c r="P684" s="1171"/>
      <c r="Q684" s="348"/>
      <c r="R684" s="1128"/>
      <c r="S684" s="348"/>
      <c r="T684" s="1129"/>
      <c r="U684" s="1129"/>
      <c r="V684" s="1172"/>
      <c r="W684" s="17"/>
      <c r="X684" s="17"/>
      <c r="Y684" s="17"/>
      <c r="Z684" s="17"/>
    </row>
    <row r="685">
      <c r="A685" s="17"/>
      <c r="B685" s="379"/>
      <c r="C685" s="513"/>
      <c r="D685" s="513"/>
      <c r="E685" s="513"/>
      <c r="F685" s="513"/>
      <c r="G685" s="514"/>
      <c r="H685" s="1166"/>
      <c r="I685" s="1167"/>
      <c r="J685" s="1168"/>
      <c r="K685" s="513"/>
      <c r="L685" s="1169"/>
      <c r="M685" s="513"/>
      <c r="N685" s="1170"/>
      <c r="O685" s="1166"/>
      <c r="P685" s="1171"/>
      <c r="Q685" s="348"/>
      <c r="R685" s="1128"/>
      <c r="S685" s="348"/>
      <c r="T685" s="1129"/>
      <c r="U685" s="1129"/>
      <c r="V685" s="1172"/>
      <c r="W685" s="17"/>
      <c r="X685" s="17"/>
      <c r="Y685" s="17"/>
      <c r="Z685" s="17"/>
    </row>
    <row r="686">
      <c r="A686" s="17"/>
      <c r="B686" s="379"/>
      <c r="C686" s="513"/>
      <c r="D686" s="513"/>
      <c r="E686" s="513"/>
      <c r="F686" s="513"/>
      <c r="G686" s="514"/>
      <c r="H686" s="1166"/>
      <c r="I686" s="1167"/>
      <c r="J686" s="1168"/>
      <c r="K686" s="513"/>
      <c r="L686" s="1169"/>
      <c r="M686" s="513"/>
      <c r="N686" s="1170"/>
      <c r="O686" s="1166"/>
      <c r="P686" s="1171"/>
      <c r="Q686" s="348"/>
      <c r="R686" s="1128"/>
      <c r="S686" s="348"/>
      <c r="T686" s="1129"/>
      <c r="U686" s="1129"/>
      <c r="V686" s="1172"/>
      <c r="W686" s="17"/>
      <c r="X686" s="17"/>
      <c r="Y686" s="17"/>
      <c r="Z686" s="17"/>
    </row>
    <row r="687">
      <c r="A687" s="17"/>
      <c r="B687" s="379"/>
      <c r="C687" s="513"/>
      <c r="D687" s="513"/>
      <c r="E687" s="513"/>
      <c r="F687" s="513"/>
      <c r="G687" s="514"/>
      <c r="H687" s="1166"/>
      <c r="I687" s="1167"/>
      <c r="J687" s="1168"/>
      <c r="K687" s="513"/>
      <c r="L687" s="1169"/>
      <c r="M687" s="513"/>
      <c r="N687" s="1170"/>
      <c r="O687" s="1166"/>
      <c r="P687" s="1171"/>
      <c r="Q687" s="348"/>
      <c r="R687" s="1128"/>
      <c r="S687" s="348"/>
      <c r="T687" s="1129"/>
      <c r="U687" s="1129"/>
      <c r="V687" s="1172"/>
      <c r="W687" s="17"/>
      <c r="X687" s="17"/>
      <c r="Y687" s="17"/>
      <c r="Z687" s="17"/>
    </row>
    <row r="688">
      <c r="A688" s="17"/>
      <c r="B688" s="379"/>
      <c r="C688" s="513"/>
      <c r="D688" s="513"/>
      <c r="E688" s="513"/>
      <c r="F688" s="513"/>
      <c r="G688" s="514"/>
      <c r="H688" s="1166"/>
      <c r="I688" s="1167"/>
      <c r="J688" s="1168"/>
      <c r="K688" s="513"/>
      <c r="L688" s="1169"/>
      <c r="M688" s="513"/>
      <c r="N688" s="1170"/>
      <c r="O688" s="1166"/>
      <c r="P688" s="1171"/>
      <c r="Q688" s="348"/>
      <c r="R688" s="1128"/>
      <c r="S688" s="348"/>
      <c r="T688" s="1129"/>
      <c r="U688" s="1129"/>
      <c r="V688" s="1172"/>
      <c r="W688" s="17"/>
      <c r="X688" s="17"/>
      <c r="Y688" s="17"/>
      <c r="Z688" s="17"/>
    </row>
    <row r="689">
      <c r="A689" s="17"/>
      <c r="B689" s="379"/>
      <c r="C689" s="513"/>
      <c r="D689" s="513"/>
      <c r="E689" s="513"/>
      <c r="F689" s="513"/>
      <c r="G689" s="514"/>
      <c r="H689" s="1166"/>
      <c r="I689" s="1167"/>
      <c r="J689" s="1168"/>
      <c r="K689" s="513"/>
      <c r="L689" s="1169"/>
      <c r="M689" s="513"/>
      <c r="N689" s="1170"/>
      <c r="O689" s="1166"/>
      <c r="P689" s="1171"/>
      <c r="Q689" s="348"/>
      <c r="R689" s="1128"/>
      <c r="S689" s="348"/>
      <c r="T689" s="1129"/>
      <c r="U689" s="1129"/>
      <c r="V689" s="1172"/>
      <c r="W689" s="17"/>
      <c r="X689" s="17"/>
      <c r="Y689" s="17"/>
      <c r="Z689" s="17"/>
    </row>
    <row r="690">
      <c r="A690" s="17"/>
      <c r="B690" s="379"/>
      <c r="C690" s="513"/>
      <c r="D690" s="513"/>
      <c r="E690" s="513"/>
      <c r="F690" s="513"/>
      <c r="G690" s="514"/>
      <c r="H690" s="1166"/>
      <c r="I690" s="1167"/>
      <c r="J690" s="1168"/>
      <c r="K690" s="513"/>
      <c r="L690" s="1169"/>
      <c r="M690" s="513"/>
      <c r="N690" s="1170"/>
      <c r="O690" s="1166"/>
      <c r="P690" s="1171"/>
      <c r="Q690" s="348"/>
      <c r="R690" s="1128"/>
      <c r="S690" s="348"/>
      <c r="T690" s="1129"/>
      <c r="U690" s="1129"/>
      <c r="V690" s="1172"/>
      <c r="W690" s="17"/>
      <c r="X690" s="17"/>
      <c r="Y690" s="17"/>
      <c r="Z690" s="17"/>
    </row>
    <row r="691">
      <c r="A691" s="17"/>
      <c r="B691" s="379"/>
      <c r="C691" s="513"/>
      <c r="D691" s="513"/>
      <c r="E691" s="513"/>
      <c r="F691" s="513"/>
      <c r="G691" s="514"/>
      <c r="H691" s="1166"/>
      <c r="I691" s="1167"/>
      <c r="J691" s="1168"/>
      <c r="K691" s="513"/>
      <c r="L691" s="1169"/>
      <c r="M691" s="513"/>
      <c r="N691" s="1170"/>
      <c r="O691" s="1166"/>
      <c r="P691" s="1171"/>
      <c r="Q691" s="348"/>
      <c r="R691" s="1128"/>
      <c r="S691" s="348"/>
      <c r="T691" s="1129"/>
      <c r="U691" s="1129"/>
      <c r="V691" s="1172"/>
      <c r="W691" s="17"/>
      <c r="X691" s="17"/>
      <c r="Y691" s="17"/>
      <c r="Z691" s="17"/>
    </row>
    <row r="692">
      <c r="A692" s="17"/>
      <c r="B692" s="379"/>
      <c r="C692" s="513"/>
      <c r="D692" s="513"/>
      <c r="E692" s="513"/>
      <c r="F692" s="513"/>
      <c r="G692" s="514"/>
      <c r="H692" s="1166"/>
      <c r="I692" s="1167"/>
      <c r="J692" s="1168"/>
      <c r="K692" s="513"/>
      <c r="L692" s="1169"/>
      <c r="M692" s="513"/>
      <c r="N692" s="1170"/>
      <c r="O692" s="1166"/>
      <c r="P692" s="1171"/>
      <c r="Q692" s="348"/>
      <c r="R692" s="1128"/>
      <c r="S692" s="348"/>
      <c r="T692" s="1129"/>
      <c r="U692" s="1129"/>
      <c r="V692" s="1172"/>
      <c r="W692" s="17"/>
      <c r="X692" s="17"/>
      <c r="Y692" s="17"/>
      <c r="Z692" s="17"/>
    </row>
    <row r="693">
      <c r="A693" s="17"/>
      <c r="B693" s="379"/>
      <c r="C693" s="513"/>
      <c r="D693" s="513"/>
      <c r="E693" s="513"/>
      <c r="F693" s="513"/>
      <c r="G693" s="514"/>
      <c r="H693" s="1166"/>
      <c r="I693" s="1167"/>
      <c r="J693" s="1168"/>
      <c r="K693" s="513"/>
      <c r="L693" s="1169"/>
      <c r="M693" s="513"/>
      <c r="N693" s="1170"/>
      <c r="O693" s="1166"/>
      <c r="P693" s="1171"/>
      <c r="Q693" s="348"/>
      <c r="R693" s="1128"/>
      <c r="S693" s="348"/>
      <c r="T693" s="1129"/>
      <c r="U693" s="1129"/>
      <c r="V693" s="1172"/>
      <c r="W693" s="17"/>
      <c r="X693" s="17"/>
      <c r="Y693" s="17"/>
      <c r="Z693" s="17"/>
    </row>
    <row r="694">
      <c r="A694" s="17"/>
      <c r="B694" s="379"/>
      <c r="C694" s="513"/>
      <c r="D694" s="513"/>
      <c r="E694" s="513"/>
      <c r="F694" s="513"/>
      <c r="G694" s="514"/>
      <c r="H694" s="1166"/>
      <c r="I694" s="1167"/>
      <c r="J694" s="1168"/>
      <c r="K694" s="513"/>
      <c r="L694" s="1169"/>
      <c r="M694" s="513"/>
      <c r="N694" s="1170"/>
      <c r="O694" s="1166"/>
      <c r="P694" s="1171"/>
      <c r="Q694" s="348"/>
      <c r="R694" s="1128"/>
      <c r="S694" s="348"/>
      <c r="T694" s="1129"/>
      <c r="U694" s="1129"/>
      <c r="V694" s="1172"/>
      <c r="W694" s="17"/>
      <c r="X694" s="17"/>
      <c r="Y694" s="17"/>
      <c r="Z694" s="17"/>
    </row>
    <row r="695">
      <c r="A695" s="17"/>
      <c r="B695" s="379"/>
      <c r="C695" s="513"/>
      <c r="D695" s="513"/>
      <c r="E695" s="513"/>
      <c r="F695" s="513"/>
      <c r="G695" s="514"/>
      <c r="H695" s="1166"/>
      <c r="I695" s="1167"/>
      <c r="J695" s="1168"/>
      <c r="K695" s="513"/>
      <c r="L695" s="1169"/>
      <c r="M695" s="513"/>
      <c r="N695" s="1170"/>
      <c r="O695" s="1166"/>
      <c r="P695" s="1171"/>
      <c r="Q695" s="348"/>
      <c r="R695" s="1128"/>
      <c r="S695" s="348"/>
      <c r="T695" s="1129"/>
      <c r="U695" s="1129"/>
      <c r="V695" s="1172"/>
      <c r="W695" s="17"/>
      <c r="X695" s="17"/>
      <c r="Y695" s="17"/>
      <c r="Z695" s="17"/>
    </row>
    <row r="696">
      <c r="A696" s="17"/>
      <c r="B696" s="379"/>
      <c r="C696" s="513"/>
      <c r="D696" s="513"/>
      <c r="E696" s="513"/>
      <c r="F696" s="513"/>
      <c r="G696" s="514"/>
      <c r="H696" s="1166"/>
      <c r="I696" s="1167"/>
      <c r="J696" s="1168"/>
      <c r="K696" s="513"/>
      <c r="L696" s="1169"/>
      <c r="M696" s="513"/>
      <c r="N696" s="1170"/>
      <c r="O696" s="1166"/>
      <c r="P696" s="1171"/>
      <c r="Q696" s="348"/>
      <c r="R696" s="1128"/>
      <c r="S696" s="348"/>
      <c r="T696" s="1129"/>
      <c r="U696" s="1129"/>
      <c r="V696" s="1172"/>
      <c r="W696" s="17"/>
      <c r="X696" s="17"/>
      <c r="Y696" s="17"/>
      <c r="Z696" s="17"/>
    </row>
    <row r="697">
      <c r="A697" s="17"/>
      <c r="B697" s="379"/>
      <c r="C697" s="513"/>
      <c r="D697" s="513"/>
      <c r="E697" s="513"/>
      <c r="F697" s="513"/>
      <c r="G697" s="514"/>
      <c r="H697" s="1166"/>
      <c r="I697" s="1167"/>
      <c r="J697" s="1168"/>
      <c r="K697" s="513"/>
      <c r="L697" s="1169"/>
      <c r="M697" s="513"/>
      <c r="N697" s="1170"/>
      <c r="O697" s="1166"/>
      <c r="P697" s="1171"/>
      <c r="Q697" s="348"/>
      <c r="R697" s="1128"/>
      <c r="S697" s="348"/>
      <c r="T697" s="1129"/>
      <c r="U697" s="1129"/>
      <c r="V697" s="1172"/>
      <c r="W697" s="17"/>
      <c r="X697" s="17"/>
      <c r="Y697" s="17"/>
      <c r="Z697" s="17"/>
    </row>
    <row r="698">
      <c r="A698" s="17"/>
      <c r="B698" s="379"/>
      <c r="C698" s="513"/>
      <c r="D698" s="513"/>
      <c r="E698" s="513"/>
      <c r="F698" s="513"/>
      <c r="G698" s="514"/>
      <c r="H698" s="1166"/>
      <c r="I698" s="1167"/>
      <c r="J698" s="1168"/>
      <c r="K698" s="513"/>
      <c r="L698" s="1169"/>
      <c r="M698" s="513"/>
      <c r="N698" s="1170"/>
      <c r="O698" s="1166"/>
      <c r="P698" s="1171"/>
      <c r="Q698" s="348"/>
      <c r="R698" s="1128"/>
      <c r="S698" s="348"/>
      <c r="T698" s="1129"/>
      <c r="U698" s="1129"/>
      <c r="V698" s="1172"/>
      <c r="W698" s="17"/>
      <c r="X698" s="17"/>
      <c r="Y698" s="17"/>
      <c r="Z698" s="17"/>
    </row>
    <row r="699">
      <c r="A699" s="17"/>
      <c r="B699" s="379"/>
      <c r="C699" s="513"/>
      <c r="D699" s="513"/>
      <c r="E699" s="513"/>
      <c r="F699" s="513"/>
      <c r="G699" s="514"/>
      <c r="H699" s="1166"/>
      <c r="I699" s="1167"/>
      <c r="J699" s="1168"/>
      <c r="K699" s="513"/>
      <c r="L699" s="1169"/>
      <c r="M699" s="513"/>
      <c r="N699" s="1170"/>
      <c r="O699" s="1166"/>
      <c r="P699" s="1171"/>
      <c r="Q699" s="348"/>
      <c r="R699" s="1128"/>
      <c r="S699" s="348"/>
      <c r="T699" s="1129"/>
      <c r="U699" s="1129"/>
      <c r="V699" s="1172"/>
      <c r="W699" s="17"/>
      <c r="X699" s="17"/>
      <c r="Y699" s="17"/>
      <c r="Z699" s="17"/>
    </row>
    <row r="700">
      <c r="A700" s="17"/>
      <c r="B700" s="379"/>
      <c r="C700" s="513"/>
      <c r="D700" s="513"/>
      <c r="E700" s="513"/>
      <c r="F700" s="513"/>
      <c r="G700" s="514"/>
      <c r="H700" s="1166"/>
      <c r="I700" s="1167"/>
      <c r="J700" s="1168"/>
      <c r="K700" s="513"/>
      <c r="L700" s="1169"/>
      <c r="M700" s="513"/>
      <c r="N700" s="1170"/>
      <c r="O700" s="1166"/>
      <c r="P700" s="1171"/>
      <c r="Q700" s="348"/>
      <c r="R700" s="1128"/>
      <c r="S700" s="348"/>
      <c r="T700" s="1129"/>
      <c r="U700" s="1129"/>
      <c r="V700" s="1172"/>
      <c r="W700" s="17"/>
      <c r="X700" s="17"/>
      <c r="Y700" s="17"/>
      <c r="Z700" s="17"/>
    </row>
    <row r="701">
      <c r="A701" s="17"/>
      <c r="B701" s="379"/>
      <c r="C701" s="513"/>
      <c r="D701" s="513"/>
      <c r="E701" s="513"/>
      <c r="F701" s="513"/>
      <c r="G701" s="514"/>
      <c r="H701" s="1166"/>
      <c r="I701" s="1167"/>
      <c r="J701" s="1168"/>
      <c r="K701" s="513"/>
      <c r="L701" s="1169"/>
      <c r="M701" s="513"/>
      <c r="N701" s="1170"/>
      <c r="O701" s="1166"/>
      <c r="P701" s="1171"/>
      <c r="Q701" s="348"/>
      <c r="R701" s="1128"/>
      <c r="S701" s="348"/>
      <c r="T701" s="1129"/>
      <c r="U701" s="1129"/>
      <c r="V701" s="1172"/>
      <c r="W701" s="17"/>
      <c r="X701" s="17"/>
      <c r="Y701" s="17"/>
      <c r="Z701" s="17"/>
    </row>
    <row r="702">
      <c r="A702" s="17"/>
      <c r="B702" s="379"/>
      <c r="C702" s="513"/>
      <c r="D702" s="513"/>
      <c r="E702" s="513"/>
      <c r="F702" s="513"/>
      <c r="G702" s="514"/>
      <c r="H702" s="1166"/>
      <c r="I702" s="1167"/>
      <c r="J702" s="1168"/>
      <c r="K702" s="513"/>
      <c r="L702" s="1169"/>
      <c r="M702" s="513"/>
      <c r="N702" s="1170"/>
      <c r="O702" s="1166"/>
      <c r="P702" s="1171"/>
      <c r="Q702" s="348"/>
      <c r="R702" s="1128"/>
      <c r="S702" s="348"/>
      <c r="T702" s="1129"/>
      <c r="U702" s="1129"/>
      <c r="V702" s="1172"/>
      <c r="W702" s="17"/>
      <c r="X702" s="17"/>
      <c r="Y702" s="17"/>
      <c r="Z702" s="17"/>
    </row>
    <row r="703">
      <c r="A703" s="17"/>
      <c r="B703" s="379"/>
      <c r="C703" s="513"/>
      <c r="D703" s="513"/>
      <c r="E703" s="513"/>
      <c r="F703" s="513"/>
      <c r="G703" s="514"/>
      <c r="H703" s="1166"/>
      <c r="I703" s="1167"/>
      <c r="J703" s="1168"/>
      <c r="K703" s="513"/>
      <c r="L703" s="1169"/>
      <c r="M703" s="513"/>
      <c r="N703" s="1170"/>
      <c r="O703" s="1166"/>
      <c r="P703" s="1171"/>
      <c r="Q703" s="348"/>
      <c r="R703" s="1128"/>
      <c r="S703" s="348"/>
      <c r="T703" s="1129"/>
      <c r="U703" s="1129"/>
      <c r="V703" s="1172"/>
      <c r="W703" s="17"/>
      <c r="X703" s="17"/>
      <c r="Y703" s="17"/>
      <c r="Z703" s="17"/>
    </row>
    <row r="704">
      <c r="A704" s="17"/>
      <c r="B704" s="379"/>
      <c r="C704" s="513"/>
      <c r="D704" s="513"/>
      <c r="E704" s="513"/>
      <c r="F704" s="513"/>
      <c r="G704" s="514"/>
      <c r="H704" s="1166"/>
      <c r="I704" s="1167"/>
      <c r="J704" s="1168"/>
      <c r="K704" s="513"/>
      <c r="L704" s="1169"/>
      <c r="M704" s="513"/>
      <c r="N704" s="1170"/>
      <c r="O704" s="1166"/>
      <c r="P704" s="1171"/>
      <c r="Q704" s="348"/>
      <c r="R704" s="1128"/>
      <c r="S704" s="348"/>
      <c r="T704" s="1129"/>
      <c r="U704" s="1129"/>
      <c r="V704" s="1172"/>
      <c r="W704" s="17"/>
      <c r="X704" s="17"/>
      <c r="Y704" s="17"/>
      <c r="Z704" s="17"/>
    </row>
    <row r="705">
      <c r="A705" s="17"/>
      <c r="B705" s="379"/>
      <c r="C705" s="513"/>
      <c r="D705" s="513"/>
      <c r="E705" s="513"/>
      <c r="F705" s="513"/>
      <c r="G705" s="514"/>
      <c r="H705" s="1166"/>
      <c r="I705" s="1167"/>
      <c r="J705" s="1168"/>
      <c r="K705" s="513"/>
      <c r="L705" s="1169"/>
      <c r="M705" s="513"/>
      <c r="N705" s="1170"/>
      <c r="O705" s="1166"/>
      <c r="P705" s="1171"/>
      <c r="Q705" s="348"/>
      <c r="R705" s="1128"/>
      <c r="S705" s="348"/>
      <c r="T705" s="1129"/>
      <c r="U705" s="1129"/>
      <c r="V705" s="1172"/>
      <c r="W705" s="17"/>
      <c r="X705" s="17"/>
      <c r="Y705" s="17"/>
      <c r="Z705" s="17"/>
    </row>
    <row r="706">
      <c r="A706" s="17"/>
      <c r="B706" s="379"/>
      <c r="C706" s="513"/>
      <c r="D706" s="513"/>
      <c r="E706" s="513"/>
      <c r="F706" s="513"/>
      <c r="G706" s="514"/>
      <c r="H706" s="1166"/>
      <c r="I706" s="1167"/>
      <c r="J706" s="1168"/>
      <c r="K706" s="513"/>
      <c r="L706" s="1169"/>
      <c r="M706" s="513"/>
      <c r="N706" s="1170"/>
      <c r="O706" s="1166"/>
      <c r="P706" s="1171"/>
      <c r="Q706" s="348"/>
      <c r="R706" s="1128"/>
      <c r="S706" s="348"/>
      <c r="T706" s="1129"/>
      <c r="U706" s="1129"/>
      <c r="V706" s="1172"/>
      <c r="W706" s="17"/>
      <c r="X706" s="17"/>
      <c r="Y706" s="17"/>
      <c r="Z706" s="17"/>
    </row>
    <row r="707">
      <c r="A707" s="17"/>
      <c r="B707" s="379"/>
      <c r="C707" s="513"/>
      <c r="D707" s="513"/>
      <c r="E707" s="513"/>
      <c r="F707" s="513"/>
      <c r="G707" s="514"/>
      <c r="H707" s="1166"/>
      <c r="I707" s="1167"/>
      <c r="J707" s="1168"/>
      <c r="K707" s="513"/>
      <c r="L707" s="1169"/>
      <c r="M707" s="513"/>
      <c r="N707" s="1170"/>
      <c r="O707" s="1166"/>
      <c r="P707" s="1171"/>
      <c r="Q707" s="348"/>
      <c r="R707" s="1128"/>
      <c r="S707" s="348"/>
      <c r="T707" s="1129"/>
      <c r="U707" s="1129"/>
      <c r="V707" s="1172"/>
      <c r="W707" s="17"/>
      <c r="X707" s="17"/>
      <c r="Y707" s="17"/>
      <c r="Z707" s="17"/>
    </row>
    <row r="708">
      <c r="A708" s="17"/>
      <c r="B708" s="379"/>
      <c r="C708" s="513"/>
      <c r="D708" s="513"/>
      <c r="E708" s="513"/>
      <c r="F708" s="513"/>
      <c r="G708" s="514"/>
      <c r="H708" s="1166"/>
      <c r="I708" s="1167"/>
      <c r="J708" s="1168"/>
      <c r="K708" s="513"/>
      <c r="L708" s="1169"/>
      <c r="M708" s="513"/>
      <c r="N708" s="1170"/>
      <c r="O708" s="1166"/>
      <c r="P708" s="1171"/>
      <c r="Q708" s="348"/>
      <c r="R708" s="1128"/>
      <c r="S708" s="348"/>
      <c r="T708" s="1129"/>
      <c r="U708" s="1129"/>
      <c r="V708" s="1172"/>
      <c r="W708" s="17"/>
      <c r="X708" s="17"/>
      <c r="Y708" s="17"/>
      <c r="Z708" s="17"/>
    </row>
    <row r="709">
      <c r="A709" s="17"/>
      <c r="B709" s="379"/>
      <c r="C709" s="513"/>
      <c r="D709" s="513"/>
      <c r="E709" s="513"/>
      <c r="F709" s="513"/>
      <c r="G709" s="514"/>
      <c r="H709" s="1166"/>
      <c r="I709" s="1167"/>
      <c r="J709" s="1168"/>
      <c r="K709" s="513"/>
      <c r="L709" s="1169"/>
      <c r="M709" s="513"/>
      <c r="N709" s="1170"/>
      <c r="O709" s="1166"/>
      <c r="P709" s="1171"/>
      <c r="Q709" s="348"/>
      <c r="R709" s="1128"/>
      <c r="S709" s="348"/>
      <c r="T709" s="1129"/>
      <c r="U709" s="1129"/>
      <c r="V709" s="1172"/>
      <c r="W709" s="17"/>
      <c r="X709" s="17"/>
      <c r="Y709" s="17"/>
      <c r="Z709" s="17"/>
    </row>
    <row r="710">
      <c r="A710" s="17"/>
      <c r="B710" s="379"/>
      <c r="C710" s="513"/>
      <c r="D710" s="513"/>
      <c r="E710" s="513"/>
      <c r="F710" s="513"/>
      <c r="G710" s="514"/>
      <c r="H710" s="1166"/>
      <c r="I710" s="1167"/>
      <c r="J710" s="1168"/>
      <c r="K710" s="513"/>
      <c r="L710" s="1169"/>
      <c r="M710" s="513"/>
      <c r="N710" s="1170"/>
      <c r="O710" s="1166"/>
      <c r="P710" s="1171"/>
      <c r="Q710" s="348"/>
      <c r="R710" s="1128"/>
      <c r="S710" s="348"/>
      <c r="T710" s="1129"/>
      <c r="U710" s="1129"/>
      <c r="V710" s="1172"/>
      <c r="W710" s="17"/>
      <c r="X710" s="17"/>
      <c r="Y710" s="17"/>
      <c r="Z710" s="17"/>
    </row>
    <row r="711">
      <c r="A711" s="17"/>
      <c r="B711" s="379"/>
      <c r="C711" s="513"/>
      <c r="D711" s="513"/>
      <c r="E711" s="513"/>
      <c r="F711" s="513"/>
      <c r="G711" s="514"/>
      <c r="H711" s="1166"/>
      <c r="I711" s="1167"/>
      <c r="J711" s="1168"/>
      <c r="K711" s="513"/>
      <c r="L711" s="1169"/>
      <c r="M711" s="513"/>
      <c r="N711" s="1170"/>
      <c r="O711" s="1166"/>
      <c r="P711" s="1171"/>
      <c r="Q711" s="348"/>
      <c r="R711" s="1128"/>
      <c r="S711" s="348"/>
      <c r="T711" s="1129"/>
      <c r="U711" s="1129"/>
      <c r="V711" s="1172"/>
      <c r="W711" s="17"/>
      <c r="X711" s="17"/>
      <c r="Y711" s="17"/>
      <c r="Z711" s="17"/>
    </row>
    <row r="712">
      <c r="A712" s="17"/>
      <c r="B712" s="379"/>
      <c r="C712" s="513"/>
      <c r="D712" s="513"/>
      <c r="E712" s="513"/>
      <c r="F712" s="513"/>
      <c r="G712" s="514"/>
      <c r="H712" s="1166"/>
      <c r="I712" s="1167"/>
      <c r="J712" s="1168"/>
      <c r="K712" s="513"/>
      <c r="L712" s="1169"/>
      <c r="M712" s="513"/>
      <c r="N712" s="1170"/>
      <c r="O712" s="1166"/>
      <c r="P712" s="1171"/>
      <c r="Q712" s="348"/>
      <c r="R712" s="1128"/>
      <c r="S712" s="348"/>
      <c r="T712" s="1129"/>
      <c r="U712" s="1129"/>
      <c r="V712" s="1172"/>
      <c r="W712" s="17"/>
      <c r="X712" s="17"/>
      <c r="Y712" s="17"/>
      <c r="Z712" s="17"/>
    </row>
    <row r="713">
      <c r="A713" s="17"/>
      <c r="B713" s="379"/>
      <c r="C713" s="513"/>
      <c r="D713" s="513"/>
      <c r="E713" s="513"/>
      <c r="F713" s="513"/>
      <c r="G713" s="514"/>
      <c r="H713" s="1166"/>
      <c r="I713" s="1167"/>
      <c r="J713" s="1168"/>
      <c r="K713" s="513"/>
      <c r="L713" s="1169"/>
      <c r="M713" s="513"/>
      <c r="N713" s="1170"/>
      <c r="O713" s="1166"/>
      <c r="P713" s="1171"/>
      <c r="Q713" s="348"/>
      <c r="R713" s="1128"/>
      <c r="S713" s="348"/>
      <c r="T713" s="1129"/>
      <c r="U713" s="1129"/>
      <c r="V713" s="1172"/>
      <c r="W713" s="17"/>
      <c r="X713" s="17"/>
      <c r="Y713" s="17"/>
      <c r="Z713" s="17"/>
    </row>
    <row r="714">
      <c r="A714" s="17"/>
      <c r="B714" s="379"/>
      <c r="C714" s="513"/>
      <c r="D714" s="513"/>
      <c r="E714" s="513"/>
      <c r="F714" s="513"/>
      <c r="G714" s="514"/>
      <c r="H714" s="1166"/>
      <c r="I714" s="1167"/>
      <c r="J714" s="1168"/>
      <c r="K714" s="513"/>
      <c r="L714" s="1169"/>
      <c r="M714" s="513"/>
      <c r="N714" s="1170"/>
      <c r="O714" s="1166"/>
      <c r="P714" s="1171"/>
      <c r="Q714" s="348"/>
      <c r="R714" s="1128"/>
      <c r="S714" s="348"/>
      <c r="T714" s="1129"/>
      <c r="U714" s="1129"/>
      <c r="V714" s="1172"/>
      <c r="W714" s="17"/>
      <c r="X714" s="17"/>
      <c r="Y714" s="17"/>
      <c r="Z714" s="17"/>
    </row>
    <row r="715">
      <c r="A715" s="17"/>
      <c r="B715" s="379"/>
      <c r="C715" s="513"/>
      <c r="D715" s="513"/>
      <c r="E715" s="513"/>
      <c r="F715" s="513"/>
      <c r="G715" s="514"/>
      <c r="H715" s="1166"/>
      <c r="I715" s="1167"/>
      <c r="J715" s="1168"/>
      <c r="K715" s="513"/>
      <c r="L715" s="1169"/>
      <c r="M715" s="513"/>
      <c r="N715" s="1170"/>
      <c r="O715" s="1166"/>
      <c r="P715" s="1171"/>
      <c r="Q715" s="348"/>
      <c r="R715" s="1128"/>
      <c r="S715" s="348"/>
      <c r="T715" s="1129"/>
      <c r="U715" s="1129"/>
      <c r="V715" s="1172"/>
      <c r="W715" s="17"/>
      <c r="X715" s="17"/>
      <c r="Y715" s="17"/>
      <c r="Z715" s="17"/>
    </row>
    <row r="716">
      <c r="A716" s="17"/>
      <c r="B716" s="379"/>
      <c r="C716" s="513"/>
      <c r="D716" s="513"/>
      <c r="E716" s="513"/>
      <c r="F716" s="513"/>
      <c r="G716" s="514"/>
      <c r="H716" s="1166"/>
      <c r="I716" s="1167"/>
      <c r="J716" s="1168"/>
      <c r="K716" s="513"/>
      <c r="L716" s="1169"/>
      <c r="M716" s="513"/>
      <c r="N716" s="1170"/>
      <c r="O716" s="1166"/>
      <c r="P716" s="1171"/>
      <c r="Q716" s="348"/>
      <c r="R716" s="1128"/>
      <c r="S716" s="348"/>
      <c r="T716" s="1129"/>
      <c r="U716" s="1129"/>
      <c r="V716" s="1172"/>
      <c r="W716" s="17"/>
      <c r="X716" s="17"/>
      <c r="Y716" s="17"/>
      <c r="Z716" s="17"/>
    </row>
    <row r="717">
      <c r="A717" s="17"/>
      <c r="B717" s="379"/>
      <c r="C717" s="513"/>
      <c r="D717" s="513"/>
      <c r="E717" s="513"/>
      <c r="F717" s="513"/>
      <c r="G717" s="514"/>
      <c r="H717" s="1166"/>
      <c r="I717" s="1167"/>
      <c r="J717" s="1168"/>
      <c r="K717" s="513"/>
      <c r="L717" s="1169"/>
      <c r="M717" s="513"/>
      <c r="N717" s="1170"/>
      <c r="O717" s="1166"/>
      <c r="P717" s="1171"/>
      <c r="Q717" s="348"/>
      <c r="R717" s="1128"/>
      <c r="S717" s="348"/>
      <c r="T717" s="1129"/>
      <c r="U717" s="1129"/>
      <c r="V717" s="1172"/>
      <c r="W717" s="17"/>
      <c r="X717" s="17"/>
      <c r="Y717" s="17"/>
      <c r="Z717" s="17"/>
    </row>
    <row r="718">
      <c r="A718" s="17"/>
      <c r="B718" s="379"/>
      <c r="C718" s="513"/>
      <c r="D718" s="513"/>
      <c r="E718" s="513"/>
      <c r="F718" s="513"/>
      <c r="G718" s="514"/>
      <c r="H718" s="1166"/>
      <c r="I718" s="1167"/>
      <c r="J718" s="1168"/>
      <c r="K718" s="513"/>
      <c r="L718" s="1169"/>
      <c r="M718" s="513"/>
      <c r="N718" s="1170"/>
      <c r="O718" s="1166"/>
      <c r="P718" s="1171"/>
      <c r="Q718" s="348"/>
      <c r="R718" s="1128"/>
      <c r="S718" s="348"/>
      <c r="T718" s="1129"/>
      <c r="U718" s="1129"/>
      <c r="V718" s="1172"/>
      <c r="W718" s="17"/>
      <c r="X718" s="17"/>
      <c r="Y718" s="17"/>
      <c r="Z718" s="17"/>
    </row>
    <row r="719">
      <c r="A719" s="17"/>
      <c r="B719" s="379"/>
      <c r="C719" s="513"/>
      <c r="D719" s="513"/>
      <c r="E719" s="513"/>
      <c r="F719" s="513"/>
      <c r="G719" s="514"/>
      <c r="H719" s="1166"/>
      <c r="I719" s="1167"/>
      <c r="J719" s="1168"/>
      <c r="K719" s="513"/>
      <c r="L719" s="1169"/>
      <c r="M719" s="513"/>
      <c r="N719" s="1170"/>
      <c r="O719" s="1166"/>
      <c r="P719" s="1171"/>
      <c r="Q719" s="348"/>
      <c r="R719" s="1128"/>
      <c r="S719" s="348"/>
      <c r="T719" s="1129"/>
      <c r="U719" s="1129"/>
      <c r="V719" s="1172"/>
      <c r="W719" s="17"/>
      <c r="X719" s="17"/>
      <c r="Y719" s="17"/>
      <c r="Z719" s="17"/>
    </row>
    <row r="720">
      <c r="A720" s="17"/>
      <c r="B720" s="379"/>
      <c r="C720" s="513"/>
      <c r="D720" s="513"/>
      <c r="E720" s="513"/>
      <c r="F720" s="513"/>
      <c r="G720" s="514"/>
      <c r="H720" s="1166"/>
      <c r="I720" s="1167"/>
      <c r="J720" s="1168"/>
      <c r="K720" s="513"/>
      <c r="L720" s="1169"/>
      <c r="M720" s="513"/>
      <c r="N720" s="1170"/>
      <c r="O720" s="1166"/>
      <c r="P720" s="1171"/>
      <c r="Q720" s="348"/>
      <c r="R720" s="1128"/>
      <c r="S720" s="348"/>
      <c r="T720" s="1129"/>
      <c r="U720" s="1129"/>
      <c r="V720" s="1172"/>
      <c r="W720" s="17"/>
      <c r="X720" s="17"/>
      <c r="Y720" s="17"/>
      <c r="Z720" s="17"/>
    </row>
    <row r="721">
      <c r="A721" s="17"/>
      <c r="B721" s="379"/>
      <c r="C721" s="513"/>
      <c r="D721" s="513"/>
      <c r="E721" s="513"/>
      <c r="F721" s="513"/>
      <c r="G721" s="514"/>
      <c r="H721" s="1166"/>
      <c r="I721" s="1167"/>
      <c r="J721" s="1168"/>
      <c r="K721" s="513"/>
      <c r="L721" s="1169"/>
      <c r="M721" s="513"/>
      <c r="N721" s="1170"/>
      <c r="O721" s="1166"/>
      <c r="P721" s="1171"/>
      <c r="Q721" s="348"/>
      <c r="R721" s="1128"/>
      <c r="S721" s="348"/>
      <c r="T721" s="1129"/>
      <c r="U721" s="1129"/>
      <c r="V721" s="1172"/>
      <c r="W721" s="17"/>
      <c r="X721" s="17"/>
      <c r="Y721" s="17"/>
      <c r="Z721" s="17"/>
    </row>
    <row r="722">
      <c r="A722" s="17"/>
      <c r="B722" s="379"/>
      <c r="C722" s="513"/>
      <c r="D722" s="513"/>
      <c r="E722" s="513"/>
      <c r="F722" s="513"/>
      <c r="G722" s="514"/>
      <c r="H722" s="1166"/>
      <c r="I722" s="1167"/>
      <c r="J722" s="1168"/>
      <c r="K722" s="513"/>
      <c r="L722" s="1169"/>
      <c r="M722" s="513"/>
      <c r="N722" s="1170"/>
      <c r="O722" s="1166"/>
      <c r="P722" s="1171"/>
      <c r="Q722" s="348"/>
      <c r="R722" s="1128"/>
      <c r="S722" s="348"/>
      <c r="T722" s="1129"/>
      <c r="U722" s="1129"/>
      <c r="V722" s="1172"/>
      <c r="W722" s="17"/>
      <c r="X722" s="17"/>
      <c r="Y722" s="17"/>
      <c r="Z722" s="17"/>
    </row>
    <row r="723">
      <c r="A723" s="17"/>
      <c r="B723" s="379"/>
      <c r="C723" s="513"/>
      <c r="D723" s="513"/>
      <c r="E723" s="513"/>
      <c r="F723" s="513"/>
      <c r="G723" s="514"/>
      <c r="H723" s="1166"/>
      <c r="I723" s="1167"/>
      <c r="J723" s="1168"/>
      <c r="K723" s="513"/>
      <c r="L723" s="1169"/>
      <c r="M723" s="513"/>
      <c r="N723" s="1170"/>
      <c r="O723" s="1166"/>
      <c r="P723" s="1171"/>
      <c r="Q723" s="348"/>
      <c r="R723" s="1128"/>
      <c r="S723" s="348"/>
      <c r="T723" s="1129"/>
      <c r="U723" s="1129"/>
      <c r="V723" s="1172"/>
      <c r="W723" s="17"/>
      <c r="X723" s="17"/>
      <c r="Y723" s="17"/>
      <c r="Z723" s="17"/>
    </row>
    <row r="724">
      <c r="A724" s="17"/>
      <c r="B724" s="379"/>
      <c r="C724" s="513"/>
      <c r="D724" s="513"/>
      <c r="E724" s="513"/>
      <c r="F724" s="513"/>
      <c r="G724" s="514"/>
      <c r="H724" s="1166"/>
      <c r="I724" s="1167"/>
      <c r="J724" s="1168"/>
      <c r="K724" s="513"/>
      <c r="L724" s="1169"/>
      <c r="M724" s="513"/>
      <c r="N724" s="1170"/>
      <c r="O724" s="1166"/>
      <c r="P724" s="1171"/>
      <c r="Q724" s="348"/>
      <c r="R724" s="1128"/>
      <c r="S724" s="348"/>
      <c r="T724" s="1129"/>
      <c r="U724" s="1129"/>
      <c r="V724" s="1172"/>
      <c r="W724" s="17"/>
      <c r="X724" s="17"/>
      <c r="Y724" s="17"/>
      <c r="Z724" s="17"/>
    </row>
    <row r="725">
      <c r="A725" s="17"/>
      <c r="B725" s="379"/>
      <c r="C725" s="513"/>
      <c r="D725" s="513"/>
      <c r="E725" s="513"/>
      <c r="F725" s="513"/>
      <c r="G725" s="514"/>
      <c r="H725" s="1166"/>
      <c r="I725" s="1167"/>
      <c r="J725" s="1168"/>
      <c r="K725" s="513"/>
      <c r="L725" s="1169"/>
      <c r="M725" s="513"/>
      <c r="N725" s="1170"/>
      <c r="O725" s="1166"/>
      <c r="P725" s="1171"/>
      <c r="Q725" s="348"/>
      <c r="R725" s="1128"/>
      <c r="S725" s="348"/>
      <c r="T725" s="1129"/>
      <c r="U725" s="1129"/>
      <c r="V725" s="1172"/>
      <c r="W725" s="17"/>
      <c r="X725" s="17"/>
      <c r="Y725" s="17"/>
      <c r="Z725" s="17"/>
    </row>
    <row r="726">
      <c r="A726" s="17"/>
      <c r="B726" s="379"/>
      <c r="C726" s="513"/>
      <c r="D726" s="513"/>
      <c r="E726" s="513"/>
      <c r="F726" s="513"/>
      <c r="G726" s="514"/>
      <c r="H726" s="1166"/>
      <c r="I726" s="1167"/>
      <c r="J726" s="1168"/>
      <c r="K726" s="513"/>
      <c r="L726" s="1169"/>
      <c r="M726" s="513"/>
      <c r="N726" s="1170"/>
      <c r="O726" s="1166"/>
      <c r="P726" s="1171"/>
      <c r="Q726" s="348"/>
      <c r="R726" s="1128"/>
      <c r="S726" s="348"/>
      <c r="T726" s="1129"/>
      <c r="U726" s="1129"/>
      <c r="V726" s="1172"/>
      <c r="W726" s="17"/>
      <c r="X726" s="17"/>
      <c r="Y726" s="17"/>
      <c r="Z726" s="17"/>
    </row>
    <row r="727">
      <c r="A727" s="17"/>
      <c r="B727" s="379"/>
      <c r="C727" s="513"/>
      <c r="D727" s="513"/>
      <c r="E727" s="513"/>
      <c r="F727" s="513"/>
      <c r="G727" s="514"/>
      <c r="H727" s="1166"/>
      <c r="I727" s="1167"/>
      <c r="J727" s="1168"/>
      <c r="K727" s="513"/>
      <c r="L727" s="1169"/>
      <c r="M727" s="513"/>
      <c r="N727" s="1170"/>
      <c r="O727" s="1166"/>
      <c r="P727" s="1171"/>
      <c r="Q727" s="348"/>
      <c r="R727" s="1128"/>
      <c r="S727" s="348"/>
      <c r="T727" s="1129"/>
      <c r="U727" s="1129"/>
      <c r="V727" s="1172"/>
      <c r="W727" s="17"/>
      <c r="X727" s="17"/>
      <c r="Y727" s="17"/>
      <c r="Z727" s="17"/>
    </row>
    <row r="728">
      <c r="A728" s="17"/>
      <c r="B728" s="379"/>
      <c r="C728" s="513"/>
      <c r="D728" s="513"/>
      <c r="E728" s="513"/>
      <c r="F728" s="513"/>
      <c r="G728" s="514"/>
      <c r="H728" s="1166"/>
      <c r="I728" s="1167"/>
      <c r="J728" s="1168"/>
      <c r="K728" s="513"/>
      <c r="L728" s="1169"/>
      <c r="M728" s="513"/>
      <c r="N728" s="1170"/>
      <c r="O728" s="1166"/>
      <c r="P728" s="1171"/>
      <c r="Q728" s="348"/>
      <c r="R728" s="1128"/>
      <c r="S728" s="348"/>
      <c r="T728" s="1129"/>
      <c r="U728" s="1129"/>
      <c r="V728" s="1172"/>
      <c r="W728" s="17"/>
      <c r="X728" s="17"/>
      <c r="Y728" s="17"/>
      <c r="Z728" s="17"/>
    </row>
    <row r="729">
      <c r="A729" s="17"/>
      <c r="B729" s="379"/>
      <c r="C729" s="513"/>
      <c r="D729" s="513"/>
      <c r="E729" s="513"/>
      <c r="F729" s="513"/>
      <c r="G729" s="514"/>
      <c r="H729" s="1166"/>
      <c r="I729" s="1167"/>
      <c r="J729" s="1168"/>
      <c r="K729" s="513"/>
      <c r="L729" s="1169"/>
      <c r="M729" s="513"/>
      <c r="N729" s="1170"/>
      <c r="O729" s="1166"/>
      <c r="P729" s="1171"/>
      <c r="Q729" s="348"/>
      <c r="R729" s="1128"/>
      <c r="S729" s="348"/>
      <c r="T729" s="1129"/>
      <c r="U729" s="1129"/>
      <c r="V729" s="1172"/>
      <c r="W729" s="17"/>
      <c r="X729" s="17"/>
      <c r="Y729" s="17"/>
      <c r="Z729" s="17"/>
    </row>
    <row r="730">
      <c r="A730" s="17"/>
      <c r="B730" s="379"/>
      <c r="C730" s="513"/>
      <c r="D730" s="513"/>
      <c r="E730" s="513"/>
      <c r="F730" s="513"/>
      <c r="G730" s="514"/>
      <c r="H730" s="1166"/>
      <c r="I730" s="1167"/>
      <c r="J730" s="1168"/>
      <c r="K730" s="513"/>
      <c r="L730" s="1169"/>
      <c r="M730" s="513"/>
      <c r="N730" s="1170"/>
      <c r="O730" s="1166"/>
      <c r="P730" s="1171"/>
      <c r="Q730" s="348"/>
      <c r="R730" s="1128"/>
      <c r="S730" s="348"/>
      <c r="T730" s="1129"/>
      <c r="U730" s="1129"/>
      <c r="V730" s="1172"/>
      <c r="W730" s="17"/>
      <c r="X730" s="17"/>
      <c r="Y730" s="17"/>
      <c r="Z730" s="17"/>
    </row>
    <row r="731">
      <c r="A731" s="17"/>
      <c r="B731" s="379"/>
      <c r="C731" s="513"/>
      <c r="D731" s="513"/>
      <c r="E731" s="513"/>
      <c r="F731" s="513"/>
      <c r="G731" s="514"/>
      <c r="H731" s="1166"/>
      <c r="I731" s="1167"/>
      <c r="J731" s="1168"/>
      <c r="K731" s="513"/>
      <c r="L731" s="1169"/>
      <c r="M731" s="513"/>
      <c r="N731" s="1170"/>
      <c r="O731" s="1166"/>
      <c r="P731" s="1171"/>
      <c r="Q731" s="348"/>
      <c r="R731" s="1128"/>
      <c r="S731" s="348"/>
      <c r="T731" s="1129"/>
      <c r="U731" s="1129"/>
      <c r="V731" s="1172"/>
      <c r="W731" s="17"/>
      <c r="X731" s="17"/>
      <c r="Y731" s="17"/>
      <c r="Z731" s="17"/>
    </row>
    <row r="732">
      <c r="A732" s="17"/>
      <c r="B732" s="379"/>
      <c r="C732" s="513"/>
      <c r="D732" s="513"/>
      <c r="E732" s="513"/>
      <c r="F732" s="513"/>
      <c r="G732" s="514"/>
      <c r="H732" s="1166"/>
      <c r="I732" s="1167"/>
      <c r="J732" s="1168"/>
      <c r="K732" s="513"/>
      <c r="L732" s="1169"/>
      <c r="M732" s="513"/>
      <c r="N732" s="1170"/>
      <c r="O732" s="1166"/>
      <c r="P732" s="1171"/>
      <c r="Q732" s="348"/>
      <c r="R732" s="1128"/>
      <c r="S732" s="348"/>
      <c r="T732" s="1129"/>
      <c r="U732" s="1129"/>
      <c r="V732" s="1172"/>
      <c r="W732" s="17"/>
      <c r="X732" s="17"/>
      <c r="Y732" s="17"/>
      <c r="Z732" s="17"/>
    </row>
    <row r="733">
      <c r="A733" s="17"/>
      <c r="B733" s="379"/>
      <c r="C733" s="513"/>
      <c r="D733" s="513"/>
      <c r="E733" s="513"/>
      <c r="F733" s="513"/>
      <c r="G733" s="514"/>
      <c r="H733" s="1166"/>
      <c r="I733" s="1167"/>
      <c r="J733" s="1168"/>
      <c r="K733" s="513"/>
      <c r="L733" s="1169"/>
      <c r="M733" s="513"/>
      <c r="N733" s="1170"/>
      <c r="O733" s="1166"/>
      <c r="P733" s="1171"/>
      <c r="Q733" s="348"/>
      <c r="R733" s="1128"/>
      <c r="S733" s="348"/>
      <c r="T733" s="1129"/>
      <c r="U733" s="1129"/>
      <c r="V733" s="1172"/>
      <c r="W733" s="17"/>
      <c r="X733" s="17"/>
      <c r="Y733" s="17"/>
      <c r="Z733" s="17"/>
    </row>
    <row r="734">
      <c r="A734" s="17"/>
      <c r="B734" s="379"/>
      <c r="C734" s="513"/>
      <c r="D734" s="513"/>
      <c r="E734" s="513"/>
      <c r="F734" s="513"/>
      <c r="G734" s="514"/>
      <c r="H734" s="1166"/>
      <c r="I734" s="1167"/>
      <c r="J734" s="1168"/>
      <c r="K734" s="513"/>
      <c r="L734" s="1169"/>
      <c r="M734" s="513"/>
      <c r="N734" s="1170"/>
      <c r="O734" s="1166"/>
      <c r="P734" s="1171"/>
      <c r="Q734" s="348"/>
      <c r="R734" s="1128"/>
      <c r="S734" s="348"/>
      <c r="T734" s="1129"/>
      <c r="U734" s="1129"/>
      <c r="V734" s="1172"/>
      <c r="W734" s="17"/>
      <c r="X734" s="17"/>
      <c r="Y734" s="17"/>
      <c r="Z734" s="17"/>
    </row>
    <row r="735">
      <c r="A735" s="17"/>
      <c r="B735" s="379"/>
      <c r="C735" s="513"/>
      <c r="D735" s="513"/>
      <c r="E735" s="513"/>
      <c r="F735" s="513"/>
      <c r="G735" s="514"/>
      <c r="H735" s="1166"/>
      <c r="I735" s="1167"/>
      <c r="J735" s="1168"/>
      <c r="K735" s="513"/>
      <c r="L735" s="1169"/>
      <c r="M735" s="513"/>
      <c r="N735" s="1170"/>
      <c r="O735" s="1166"/>
      <c r="P735" s="1171"/>
      <c r="Q735" s="348"/>
      <c r="R735" s="1128"/>
      <c r="S735" s="348"/>
      <c r="T735" s="1129"/>
      <c r="U735" s="1129"/>
      <c r="V735" s="1172"/>
      <c r="W735" s="17"/>
      <c r="X735" s="17"/>
      <c r="Y735" s="17"/>
      <c r="Z735" s="17"/>
    </row>
    <row r="736">
      <c r="A736" s="17"/>
      <c r="B736" s="379"/>
      <c r="C736" s="513"/>
      <c r="D736" s="513"/>
      <c r="E736" s="513"/>
      <c r="F736" s="513"/>
      <c r="G736" s="514"/>
      <c r="H736" s="1166"/>
      <c r="I736" s="1167"/>
      <c r="J736" s="1168"/>
      <c r="K736" s="513"/>
      <c r="L736" s="1169"/>
      <c r="M736" s="513"/>
      <c r="N736" s="1170"/>
      <c r="O736" s="1166"/>
      <c r="P736" s="1171"/>
      <c r="Q736" s="348"/>
      <c r="R736" s="1128"/>
      <c r="S736" s="348"/>
      <c r="T736" s="1129"/>
      <c r="U736" s="1129"/>
      <c r="V736" s="1172"/>
      <c r="W736" s="17"/>
      <c r="X736" s="17"/>
      <c r="Y736" s="17"/>
      <c r="Z736" s="17"/>
    </row>
    <row r="737">
      <c r="A737" s="17"/>
      <c r="B737" s="379"/>
      <c r="C737" s="513"/>
      <c r="D737" s="513"/>
      <c r="E737" s="513"/>
      <c r="F737" s="513"/>
      <c r="G737" s="514"/>
      <c r="H737" s="1166"/>
      <c r="I737" s="1167"/>
      <c r="J737" s="1168"/>
      <c r="K737" s="513"/>
      <c r="L737" s="1169"/>
      <c r="M737" s="513"/>
      <c r="N737" s="1170"/>
      <c r="O737" s="1166"/>
      <c r="P737" s="1171"/>
      <c r="Q737" s="348"/>
      <c r="R737" s="1128"/>
      <c r="S737" s="348"/>
      <c r="T737" s="1129"/>
      <c r="U737" s="1129"/>
      <c r="V737" s="1172"/>
      <c r="W737" s="17"/>
      <c r="X737" s="17"/>
      <c r="Y737" s="17"/>
      <c r="Z737" s="17"/>
    </row>
    <row r="738">
      <c r="A738" s="17"/>
      <c r="B738" s="379"/>
      <c r="C738" s="513"/>
      <c r="D738" s="513"/>
      <c r="E738" s="513"/>
      <c r="F738" s="513"/>
      <c r="G738" s="514"/>
      <c r="H738" s="1166"/>
      <c r="I738" s="1167"/>
      <c r="J738" s="1168"/>
      <c r="K738" s="513"/>
      <c r="L738" s="1169"/>
      <c r="M738" s="513"/>
      <c r="N738" s="1170"/>
      <c r="O738" s="1166"/>
      <c r="P738" s="1171"/>
      <c r="Q738" s="348"/>
      <c r="R738" s="1128"/>
      <c r="S738" s="348"/>
      <c r="T738" s="1129"/>
      <c r="U738" s="1129"/>
      <c r="V738" s="1172"/>
      <c r="W738" s="17"/>
      <c r="X738" s="17"/>
      <c r="Y738" s="17"/>
      <c r="Z738" s="17"/>
    </row>
    <row r="739">
      <c r="A739" s="17"/>
      <c r="B739" s="379"/>
      <c r="C739" s="513"/>
      <c r="D739" s="513"/>
      <c r="E739" s="513"/>
      <c r="F739" s="513"/>
      <c r="G739" s="514"/>
      <c r="H739" s="1166"/>
      <c r="I739" s="1167"/>
      <c r="J739" s="1168"/>
      <c r="K739" s="513"/>
      <c r="L739" s="1169"/>
      <c r="M739" s="513"/>
      <c r="N739" s="1170"/>
      <c r="O739" s="1166"/>
      <c r="P739" s="1171"/>
      <c r="Q739" s="348"/>
      <c r="R739" s="1128"/>
      <c r="S739" s="348"/>
      <c r="T739" s="1129"/>
      <c r="U739" s="1129"/>
      <c r="V739" s="1172"/>
      <c r="W739" s="17"/>
      <c r="X739" s="17"/>
      <c r="Y739" s="17"/>
      <c r="Z739" s="17"/>
    </row>
    <row r="740">
      <c r="A740" s="17"/>
      <c r="B740" s="379"/>
      <c r="C740" s="513"/>
      <c r="D740" s="513"/>
      <c r="E740" s="513"/>
      <c r="F740" s="513"/>
      <c r="G740" s="514"/>
      <c r="H740" s="1166"/>
      <c r="I740" s="1167"/>
      <c r="J740" s="1168"/>
      <c r="K740" s="513"/>
      <c r="L740" s="1169"/>
      <c r="M740" s="513"/>
      <c r="N740" s="1170"/>
      <c r="O740" s="1166"/>
      <c r="P740" s="1171"/>
      <c r="Q740" s="348"/>
      <c r="R740" s="1128"/>
      <c r="S740" s="348"/>
      <c r="T740" s="1129"/>
      <c r="U740" s="1129"/>
      <c r="V740" s="1172"/>
      <c r="W740" s="17"/>
      <c r="X740" s="17"/>
      <c r="Y740" s="17"/>
      <c r="Z740" s="17"/>
    </row>
    <row r="741">
      <c r="A741" s="17"/>
      <c r="B741" s="379"/>
      <c r="C741" s="513"/>
      <c r="D741" s="513"/>
      <c r="E741" s="513"/>
      <c r="F741" s="513"/>
      <c r="G741" s="514"/>
      <c r="H741" s="1166"/>
      <c r="I741" s="1167"/>
      <c r="J741" s="1168"/>
      <c r="K741" s="513"/>
      <c r="L741" s="1169"/>
      <c r="M741" s="513"/>
      <c r="N741" s="1170"/>
      <c r="O741" s="1166"/>
      <c r="P741" s="1171"/>
      <c r="Q741" s="348"/>
      <c r="R741" s="1128"/>
      <c r="S741" s="348"/>
      <c r="T741" s="1129"/>
      <c r="U741" s="1129"/>
      <c r="V741" s="1172"/>
      <c r="W741" s="17"/>
      <c r="X741" s="17"/>
      <c r="Y741" s="17"/>
      <c r="Z741" s="17"/>
    </row>
    <row r="742">
      <c r="A742" s="17"/>
      <c r="B742" s="379"/>
      <c r="C742" s="513"/>
      <c r="D742" s="513"/>
      <c r="E742" s="513"/>
      <c r="F742" s="513"/>
      <c r="G742" s="514"/>
      <c r="H742" s="1166"/>
      <c r="I742" s="1167"/>
      <c r="J742" s="1168"/>
      <c r="K742" s="513"/>
      <c r="L742" s="1169"/>
      <c r="M742" s="513"/>
      <c r="N742" s="1170"/>
      <c r="O742" s="1166"/>
      <c r="P742" s="1171"/>
      <c r="Q742" s="348"/>
      <c r="R742" s="1128"/>
      <c r="S742" s="348"/>
      <c r="T742" s="1129"/>
      <c r="U742" s="1129"/>
      <c r="V742" s="1172"/>
      <c r="W742" s="17"/>
      <c r="X742" s="17"/>
      <c r="Y742" s="17"/>
      <c r="Z742" s="17"/>
    </row>
    <row r="743">
      <c r="A743" s="17"/>
      <c r="B743" s="379"/>
      <c r="C743" s="513"/>
      <c r="D743" s="513"/>
      <c r="E743" s="513"/>
      <c r="F743" s="513"/>
      <c r="G743" s="514"/>
      <c r="H743" s="1166"/>
      <c r="I743" s="1167"/>
      <c r="J743" s="1168"/>
      <c r="K743" s="513"/>
      <c r="L743" s="1169"/>
      <c r="M743" s="513"/>
      <c r="N743" s="1170"/>
      <c r="O743" s="1166"/>
      <c r="P743" s="1171"/>
      <c r="Q743" s="348"/>
      <c r="R743" s="1128"/>
      <c r="S743" s="348"/>
      <c r="T743" s="1129"/>
      <c r="U743" s="1129"/>
      <c r="V743" s="1172"/>
      <c r="W743" s="17"/>
      <c r="X743" s="17"/>
      <c r="Y743" s="17"/>
      <c r="Z743" s="17"/>
    </row>
    <row r="744">
      <c r="A744" s="17"/>
      <c r="B744" s="379"/>
      <c r="C744" s="513"/>
      <c r="D744" s="513"/>
      <c r="E744" s="513"/>
      <c r="F744" s="513"/>
      <c r="G744" s="514"/>
      <c r="H744" s="1166"/>
      <c r="I744" s="1167"/>
      <c r="J744" s="1168"/>
      <c r="K744" s="513"/>
      <c r="L744" s="1169"/>
      <c r="M744" s="513"/>
      <c r="N744" s="1170"/>
      <c r="O744" s="1166"/>
      <c r="P744" s="1171"/>
      <c r="Q744" s="348"/>
      <c r="R744" s="1128"/>
      <c r="S744" s="348"/>
      <c r="T744" s="1129"/>
      <c r="U744" s="1129"/>
      <c r="V744" s="1172"/>
      <c r="W744" s="17"/>
      <c r="X744" s="17"/>
      <c r="Y744" s="17"/>
      <c r="Z744" s="17"/>
    </row>
    <row r="745">
      <c r="A745" s="17"/>
      <c r="B745" s="379"/>
      <c r="C745" s="513"/>
      <c r="D745" s="513"/>
      <c r="E745" s="513"/>
      <c r="F745" s="513"/>
      <c r="G745" s="514"/>
      <c r="H745" s="1166"/>
      <c r="I745" s="1167"/>
      <c r="J745" s="1168"/>
      <c r="K745" s="513"/>
      <c r="L745" s="1169"/>
      <c r="M745" s="513"/>
      <c r="N745" s="1170"/>
      <c r="O745" s="1166"/>
      <c r="P745" s="1171"/>
      <c r="Q745" s="348"/>
      <c r="R745" s="1128"/>
      <c r="S745" s="348"/>
      <c r="T745" s="1129"/>
      <c r="U745" s="1129"/>
      <c r="V745" s="1172"/>
      <c r="W745" s="17"/>
      <c r="X745" s="17"/>
      <c r="Y745" s="17"/>
      <c r="Z745" s="17"/>
    </row>
    <row r="746">
      <c r="A746" s="17"/>
      <c r="B746" s="379"/>
      <c r="C746" s="513"/>
      <c r="D746" s="513"/>
      <c r="E746" s="513"/>
      <c r="F746" s="513"/>
      <c r="G746" s="514"/>
      <c r="H746" s="1166"/>
      <c r="I746" s="1167"/>
      <c r="J746" s="1168"/>
      <c r="K746" s="513"/>
      <c r="L746" s="1169"/>
      <c r="M746" s="513"/>
      <c r="N746" s="1170"/>
      <c r="O746" s="1166"/>
      <c r="P746" s="1171"/>
      <c r="Q746" s="348"/>
      <c r="R746" s="1128"/>
      <c r="S746" s="348"/>
      <c r="T746" s="1129"/>
      <c r="U746" s="1129"/>
      <c r="V746" s="1172"/>
      <c r="W746" s="17"/>
      <c r="X746" s="17"/>
      <c r="Y746" s="17"/>
      <c r="Z746" s="17"/>
    </row>
    <row r="747">
      <c r="A747" s="17"/>
      <c r="B747" s="379"/>
      <c r="C747" s="513"/>
      <c r="D747" s="513"/>
      <c r="E747" s="513"/>
      <c r="F747" s="513"/>
      <c r="G747" s="514"/>
      <c r="H747" s="1166"/>
      <c r="I747" s="1167"/>
      <c r="J747" s="1168"/>
      <c r="K747" s="513"/>
      <c r="L747" s="1169"/>
      <c r="M747" s="513"/>
      <c r="N747" s="1170"/>
      <c r="O747" s="1166"/>
      <c r="P747" s="1171"/>
      <c r="Q747" s="348"/>
      <c r="R747" s="1128"/>
      <c r="S747" s="348"/>
      <c r="T747" s="1129"/>
      <c r="U747" s="1129"/>
      <c r="V747" s="1172"/>
      <c r="W747" s="17"/>
      <c r="X747" s="17"/>
      <c r="Y747" s="17"/>
      <c r="Z747" s="17"/>
    </row>
    <row r="748">
      <c r="A748" s="17"/>
      <c r="B748" s="379"/>
      <c r="C748" s="513"/>
      <c r="D748" s="513"/>
      <c r="E748" s="513"/>
      <c r="F748" s="513"/>
      <c r="G748" s="514"/>
      <c r="H748" s="1166"/>
      <c r="I748" s="1167"/>
      <c r="J748" s="1168"/>
      <c r="K748" s="513"/>
      <c r="L748" s="1169"/>
      <c r="M748" s="513"/>
      <c r="N748" s="1170"/>
      <c r="O748" s="1166"/>
      <c r="P748" s="1171"/>
      <c r="Q748" s="348"/>
      <c r="R748" s="1128"/>
      <c r="S748" s="348"/>
      <c r="T748" s="1129"/>
      <c r="U748" s="1129"/>
      <c r="V748" s="1172"/>
      <c r="W748" s="17"/>
      <c r="X748" s="17"/>
      <c r="Y748" s="17"/>
      <c r="Z748" s="17"/>
    </row>
    <row r="749">
      <c r="A749" s="17"/>
      <c r="B749" s="379"/>
      <c r="C749" s="513"/>
      <c r="D749" s="513"/>
      <c r="E749" s="513"/>
      <c r="F749" s="513"/>
      <c r="G749" s="514"/>
      <c r="H749" s="1166"/>
      <c r="I749" s="1167"/>
      <c r="J749" s="1168"/>
      <c r="K749" s="513"/>
      <c r="L749" s="1169"/>
      <c r="M749" s="513"/>
      <c r="N749" s="1170"/>
      <c r="O749" s="1166"/>
      <c r="P749" s="1171"/>
      <c r="Q749" s="348"/>
      <c r="R749" s="1128"/>
      <c r="S749" s="348"/>
      <c r="T749" s="1129"/>
      <c r="U749" s="1129"/>
      <c r="V749" s="1172"/>
      <c r="W749" s="17"/>
      <c r="X749" s="17"/>
      <c r="Y749" s="17"/>
      <c r="Z749" s="17"/>
    </row>
    <row r="750">
      <c r="A750" s="17"/>
      <c r="B750" s="379"/>
      <c r="C750" s="513"/>
      <c r="D750" s="513"/>
      <c r="E750" s="513"/>
      <c r="F750" s="513"/>
      <c r="G750" s="514"/>
      <c r="H750" s="1166"/>
      <c r="I750" s="1167"/>
      <c r="J750" s="1168"/>
      <c r="K750" s="513"/>
      <c r="L750" s="1169"/>
      <c r="M750" s="513"/>
      <c r="N750" s="1170"/>
      <c r="O750" s="1166"/>
      <c r="P750" s="1171"/>
      <c r="Q750" s="348"/>
      <c r="R750" s="1128"/>
      <c r="S750" s="348"/>
      <c r="T750" s="1129"/>
      <c r="U750" s="1129"/>
      <c r="V750" s="1172"/>
      <c r="W750" s="17"/>
      <c r="X750" s="17"/>
      <c r="Y750" s="17"/>
      <c r="Z750" s="17"/>
    </row>
    <row r="751">
      <c r="A751" s="17"/>
      <c r="B751" s="379"/>
      <c r="C751" s="513"/>
      <c r="D751" s="513"/>
      <c r="E751" s="513"/>
      <c r="F751" s="513"/>
      <c r="G751" s="514"/>
      <c r="H751" s="1166"/>
      <c r="I751" s="1167"/>
      <c r="J751" s="1168"/>
      <c r="K751" s="513"/>
      <c r="L751" s="1169"/>
      <c r="M751" s="513"/>
      <c r="N751" s="1170"/>
      <c r="O751" s="1166"/>
      <c r="P751" s="1171"/>
      <c r="Q751" s="348"/>
      <c r="R751" s="1128"/>
      <c r="S751" s="348"/>
      <c r="T751" s="1129"/>
      <c r="U751" s="1129"/>
      <c r="V751" s="1172"/>
      <c r="W751" s="17"/>
      <c r="X751" s="17"/>
      <c r="Y751" s="17"/>
      <c r="Z751" s="17"/>
    </row>
    <row r="752">
      <c r="A752" s="17"/>
      <c r="B752" s="379"/>
      <c r="C752" s="513"/>
      <c r="D752" s="513"/>
      <c r="E752" s="513"/>
      <c r="F752" s="513"/>
      <c r="G752" s="514"/>
      <c r="H752" s="1166"/>
      <c r="I752" s="1167"/>
      <c r="J752" s="1168"/>
      <c r="K752" s="513"/>
      <c r="L752" s="1169"/>
      <c r="M752" s="513"/>
      <c r="N752" s="1170"/>
      <c r="O752" s="1166"/>
      <c r="P752" s="1171"/>
      <c r="Q752" s="348"/>
      <c r="R752" s="1128"/>
      <c r="S752" s="348"/>
      <c r="T752" s="1129"/>
      <c r="U752" s="1129"/>
      <c r="V752" s="1172"/>
      <c r="W752" s="17"/>
      <c r="X752" s="17"/>
      <c r="Y752" s="17"/>
      <c r="Z752" s="17"/>
    </row>
    <row r="753">
      <c r="A753" s="17"/>
      <c r="B753" s="379"/>
      <c r="C753" s="513"/>
      <c r="D753" s="513"/>
      <c r="E753" s="513"/>
      <c r="F753" s="513"/>
      <c r="G753" s="514"/>
      <c r="H753" s="1166"/>
      <c r="I753" s="1167"/>
      <c r="J753" s="1168"/>
      <c r="K753" s="513"/>
      <c r="L753" s="1169"/>
      <c r="M753" s="513"/>
      <c r="N753" s="1170"/>
      <c r="O753" s="1166"/>
      <c r="P753" s="1171"/>
      <c r="Q753" s="348"/>
      <c r="R753" s="1128"/>
      <c r="S753" s="348"/>
      <c r="T753" s="1129"/>
      <c r="U753" s="1129"/>
      <c r="V753" s="1172"/>
      <c r="W753" s="17"/>
      <c r="X753" s="17"/>
      <c r="Y753" s="17"/>
      <c r="Z753" s="17"/>
    </row>
    <row r="754">
      <c r="A754" s="17"/>
      <c r="B754" s="379"/>
      <c r="C754" s="513"/>
      <c r="D754" s="513"/>
      <c r="E754" s="513"/>
      <c r="F754" s="513"/>
      <c r="G754" s="514"/>
      <c r="H754" s="1166"/>
      <c r="I754" s="1167"/>
      <c r="J754" s="1168"/>
      <c r="K754" s="513"/>
      <c r="L754" s="1169"/>
      <c r="M754" s="513"/>
      <c r="N754" s="1170"/>
      <c r="O754" s="1166"/>
      <c r="P754" s="1171"/>
      <c r="Q754" s="348"/>
      <c r="R754" s="1128"/>
      <c r="S754" s="348"/>
      <c r="T754" s="1129"/>
      <c r="U754" s="1129"/>
      <c r="V754" s="1172"/>
      <c r="W754" s="17"/>
      <c r="X754" s="17"/>
      <c r="Y754" s="17"/>
      <c r="Z754" s="17"/>
    </row>
    <row r="755">
      <c r="A755" s="17"/>
      <c r="B755" s="379"/>
      <c r="C755" s="513"/>
      <c r="D755" s="513"/>
      <c r="E755" s="513"/>
      <c r="F755" s="513"/>
      <c r="G755" s="514"/>
      <c r="H755" s="1166"/>
      <c r="I755" s="1167"/>
      <c r="J755" s="1168"/>
      <c r="K755" s="513"/>
      <c r="L755" s="1169"/>
      <c r="M755" s="513"/>
      <c r="N755" s="1170"/>
      <c r="O755" s="1166"/>
      <c r="P755" s="1171"/>
      <c r="Q755" s="348"/>
      <c r="R755" s="1128"/>
      <c r="S755" s="348"/>
      <c r="T755" s="1129"/>
      <c r="U755" s="1129"/>
      <c r="V755" s="1172"/>
      <c r="W755" s="17"/>
      <c r="X755" s="17"/>
      <c r="Y755" s="17"/>
      <c r="Z755" s="17"/>
    </row>
    <row r="756">
      <c r="A756" s="17"/>
      <c r="B756" s="379"/>
      <c r="C756" s="513"/>
      <c r="D756" s="513"/>
      <c r="E756" s="513"/>
      <c r="F756" s="513"/>
      <c r="G756" s="514"/>
      <c r="H756" s="1166"/>
      <c r="I756" s="1167"/>
      <c r="J756" s="1168"/>
      <c r="K756" s="513"/>
      <c r="L756" s="1169"/>
      <c r="M756" s="513"/>
      <c r="N756" s="1170"/>
      <c r="O756" s="1166"/>
      <c r="P756" s="1171"/>
      <c r="Q756" s="348"/>
      <c r="R756" s="1128"/>
      <c r="S756" s="348"/>
      <c r="T756" s="1129"/>
      <c r="U756" s="1129"/>
      <c r="V756" s="1172"/>
      <c r="W756" s="17"/>
      <c r="X756" s="17"/>
      <c r="Y756" s="17"/>
      <c r="Z756" s="17"/>
    </row>
    <row r="757">
      <c r="A757" s="17"/>
      <c r="B757" s="379"/>
      <c r="C757" s="513"/>
      <c r="D757" s="513"/>
      <c r="E757" s="513"/>
      <c r="F757" s="513"/>
      <c r="G757" s="514"/>
      <c r="H757" s="1166"/>
      <c r="I757" s="1167"/>
      <c r="J757" s="1168"/>
      <c r="K757" s="513"/>
      <c r="L757" s="1169"/>
      <c r="M757" s="513"/>
      <c r="N757" s="1170"/>
      <c r="O757" s="1166"/>
      <c r="P757" s="1171"/>
      <c r="Q757" s="348"/>
      <c r="R757" s="1128"/>
      <c r="S757" s="348"/>
      <c r="T757" s="1129"/>
      <c r="U757" s="1129"/>
      <c r="V757" s="1172"/>
      <c r="W757" s="17"/>
      <c r="X757" s="17"/>
      <c r="Y757" s="17"/>
      <c r="Z757" s="17"/>
    </row>
    <row r="758">
      <c r="A758" s="17"/>
      <c r="B758" s="379"/>
      <c r="C758" s="513"/>
      <c r="D758" s="513"/>
      <c r="E758" s="513"/>
      <c r="F758" s="513"/>
      <c r="G758" s="514"/>
      <c r="H758" s="1166"/>
      <c r="I758" s="1167"/>
      <c r="J758" s="1168"/>
      <c r="K758" s="513"/>
      <c r="L758" s="1169"/>
      <c r="M758" s="513"/>
      <c r="N758" s="1170"/>
      <c r="O758" s="1166"/>
      <c r="P758" s="1171"/>
      <c r="Q758" s="348"/>
      <c r="R758" s="1128"/>
      <c r="S758" s="348"/>
      <c r="T758" s="1129"/>
      <c r="U758" s="1129"/>
      <c r="V758" s="1172"/>
      <c r="W758" s="17"/>
      <c r="X758" s="17"/>
      <c r="Y758" s="17"/>
      <c r="Z758" s="17"/>
    </row>
    <row r="759">
      <c r="A759" s="17"/>
      <c r="B759" s="379"/>
      <c r="C759" s="513"/>
      <c r="D759" s="513"/>
      <c r="E759" s="513"/>
      <c r="F759" s="513"/>
      <c r="G759" s="514"/>
      <c r="H759" s="1166"/>
      <c r="I759" s="1167"/>
      <c r="J759" s="1168"/>
      <c r="K759" s="513"/>
      <c r="L759" s="1169"/>
      <c r="M759" s="513"/>
      <c r="N759" s="1170"/>
      <c r="O759" s="1166"/>
      <c r="P759" s="1171"/>
      <c r="Q759" s="348"/>
      <c r="R759" s="1128"/>
      <c r="S759" s="348"/>
      <c r="T759" s="1129"/>
      <c r="U759" s="1129"/>
      <c r="V759" s="1172"/>
      <c r="W759" s="17"/>
      <c r="X759" s="17"/>
      <c r="Y759" s="17"/>
      <c r="Z759" s="17"/>
    </row>
    <row r="760">
      <c r="A760" s="17"/>
      <c r="B760" s="379"/>
      <c r="C760" s="513"/>
      <c r="D760" s="513"/>
      <c r="E760" s="513"/>
      <c r="F760" s="513"/>
      <c r="G760" s="514"/>
      <c r="H760" s="1166"/>
      <c r="I760" s="1167"/>
      <c r="J760" s="1168"/>
      <c r="K760" s="513"/>
      <c r="L760" s="1169"/>
      <c r="M760" s="513"/>
      <c r="N760" s="1170"/>
      <c r="O760" s="1166"/>
      <c r="P760" s="1171"/>
      <c r="Q760" s="348"/>
      <c r="R760" s="1128"/>
      <c r="S760" s="348"/>
      <c r="T760" s="1129"/>
      <c r="U760" s="1129"/>
      <c r="V760" s="1172"/>
      <c r="W760" s="17"/>
      <c r="X760" s="17"/>
      <c r="Y760" s="17"/>
      <c r="Z760" s="17"/>
    </row>
    <row r="761">
      <c r="A761" s="17"/>
      <c r="B761" s="379"/>
      <c r="C761" s="513"/>
      <c r="D761" s="513"/>
      <c r="E761" s="513"/>
      <c r="F761" s="513"/>
      <c r="G761" s="514"/>
      <c r="H761" s="1166"/>
      <c r="I761" s="1167"/>
      <c r="J761" s="1168"/>
      <c r="K761" s="513"/>
      <c r="L761" s="1169"/>
      <c r="M761" s="513"/>
      <c r="N761" s="1170"/>
      <c r="O761" s="1166"/>
      <c r="P761" s="1171"/>
      <c r="Q761" s="348"/>
      <c r="R761" s="1128"/>
      <c r="S761" s="348"/>
      <c r="T761" s="1129"/>
      <c r="U761" s="1129"/>
      <c r="V761" s="1172"/>
      <c r="W761" s="17"/>
      <c r="X761" s="17"/>
      <c r="Y761" s="17"/>
      <c r="Z761" s="17"/>
    </row>
    <row r="762">
      <c r="A762" s="17"/>
      <c r="B762" s="379"/>
      <c r="C762" s="513"/>
      <c r="D762" s="513"/>
      <c r="E762" s="513"/>
      <c r="F762" s="513"/>
      <c r="G762" s="514"/>
      <c r="H762" s="1166"/>
      <c r="I762" s="1167"/>
      <c r="J762" s="1168"/>
      <c r="K762" s="513"/>
      <c r="L762" s="1169"/>
      <c r="M762" s="513"/>
      <c r="N762" s="1170"/>
      <c r="O762" s="1166"/>
      <c r="P762" s="1171"/>
      <c r="Q762" s="348"/>
      <c r="R762" s="1128"/>
      <c r="S762" s="348"/>
      <c r="T762" s="1129"/>
      <c r="U762" s="1129"/>
      <c r="V762" s="1172"/>
      <c r="W762" s="17"/>
      <c r="X762" s="17"/>
      <c r="Y762" s="17"/>
      <c r="Z762" s="17"/>
    </row>
    <row r="763">
      <c r="A763" s="17"/>
      <c r="B763" s="379"/>
      <c r="C763" s="513"/>
      <c r="D763" s="513"/>
      <c r="E763" s="513"/>
      <c r="F763" s="513"/>
      <c r="G763" s="514"/>
      <c r="H763" s="1166"/>
      <c r="I763" s="1167"/>
      <c r="J763" s="1168"/>
      <c r="K763" s="513"/>
      <c r="L763" s="1169"/>
      <c r="M763" s="513"/>
      <c r="N763" s="1170"/>
      <c r="O763" s="1166"/>
      <c r="P763" s="1171"/>
      <c r="Q763" s="348"/>
      <c r="R763" s="1128"/>
      <c r="S763" s="348"/>
      <c r="T763" s="1129"/>
      <c r="U763" s="1129"/>
      <c r="V763" s="1172"/>
      <c r="W763" s="17"/>
      <c r="X763" s="17"/>
      <c r="Y763" s="17"/>
      <c r="Z763" s="17"/>
    </row>
    <row r="764">
      <c r="A764" s="17"/>
      <c r="B764" s="379"/>
      <c r="C764" s="513"/>
      <c r="D764" s="513"/>
      <c r="E764" s="513"/>
      <c r="F764" s="513"/>
      <c r="G764" s="514"/>
      <c r="H764" s="1166"/>
      <c r="I764" s="1167"/>
      <c r="J764" s="1168"/>
      <c r="K764" s="513"/>
      <c r="L764" s="1169"/>
      <c r="M764" s="513"/>
      <c r="N764" s="1170"/>
      <c r="O764" s="1166"/>
      <c r="P764" s="1171"/>
      <c r="Q764" s="348"/>
      <c r="R764" s="1128"/>
      <c r="S764" s="348"/>
      <c r="T764" s="1129"/>
      <c r="U764" s="1129"/>
      <c r="V764" s="1172"/>
      <c r="W764" s="17"/>
      <c r="X764" s="17"/>
      <c r="Y764" s="17"/>
      <c r="Z764" s="17"/>
    </row>
    <row r="765">
      <c r="A765" s="17"/>
      <c r="B765" s="379"/>
      <c r="C765" s="513"/>
      <c r="D765" s="513"/>
      <c r="E765" s="513"/>
      <c r="F765" s="513"/>
      <c r="G765" s="514"/>
      <c r="H765" s="1166"/>
      <c r="I765" s="1167"/>
      <c r="J765" s="1168"/>
      <c r="K765" s="513"/>
      <c r="L765" s="1169"/>
      <c r="M765" s="513"/>
      <c r="N765" s="1170"/>
      <c r="O765" s="1166"/>
      <c r="P765" s="1171"/>
      <c r="Q765" s="348"/>
      <c r="R765" s="1128"/>
      <c r="S765" s="348"/>
      <c r="T765" s="1129"/>
      <c r="U765" s="1129"/>
      <c r="V765" s="1172"/>
      <c r="W765" s="17"/>
      <c r="X765" s="17"/>
      <c r="Y765" s="17"/>
      <c r="Z765" s="17"/>
    </row>
    <row r="766">
      <c r="A766" s="17"/>
      <c r="B766" s="379"/>
      <c r="C766" s="513"/>
      <c r="D766" s="513"/>
      <c r="E766" s="513"/>
      <c r="F766" s="513"/>
      <c r="G766" s="514"/>
      <c r="H766" s="1166"/>
      <c r="I766" s="1167"/>
      <c r="J766" s="1168"/>
      <c r="K766" s="513"/>
      <c r="L766" s="1169"/>
      <c r="M766" s="513"/>
      <c r="N766" s="1170"/>
      <c r="O766" s="1166"/>
      <c r="P766" s="1171"/>
      <c r="Q766" s="348"/>
      <c r="R766" s="1128"/>
      <c r="S766" s="348"/>
      <c r="T766" s="1129"/>
      <c r="U766" s="1129"/>
      <c r="V766" s="1172"/>
      <c r="W766" s="17"/>
      <c r="X766" s="17"/>
      <c r="Y766" s="17"/>
      <c r="Z766" s="17"/>
    </row>
    <row r="767">
      <c r="A767" s="17"/>
      <c r="B767" s="379"/>
      <c r="C767" s="513"/>
      <c r="D767" s="513"/>
      <c r="E767" s="513"/>
      <c r="F767" s="513"/>
      <c r="G767" s="514"/>
      <c r="H767" s="1166"/>
      <c r="I767" s="1167"/>
      <c r="J767" s="1168"/>
      <c r="K767" s="513"/>
      <c r="L767" s="1169"/>
      <c r="M767" s="513"/>
      <c r="N767" s="1170"/>
      <c r="O767" s="1166"/>
      <c r="P767" s="1171"/>
      <c r="Q767" s="348"/>
      <c r="R767" s="1128"/>
      <c r="S767" s="348"/>
      <c r="T767" s="1129"/>
      <c r="U767" s="1129"/>
      <c r="V767" s="1172"/>
      <c r="W767" s="17"/>
      <c r="X767" s="17"/>
      <c r="Y767" s="17"/>
      <c r="Z767" s="17"/>
    </row>
    <row r="768">
      <c r="A768" s="17"/>
      <c r="B768" s="379"/>
      <c r="C768" s="513"/>
      <c r="D768" s="513"/>
      <c r="E768" s="513"/>
      <c r="F768" s="513"/>
      <c r="G768" s="514"/>
      <c r="H768" s="1166"/>
      <c r="I768" s="1167"/>
      <c r="J768" s="1168"/>
      <c r="K768" s="513"/>
      <c r="L768" s="1169"/>
      <c r="M768" s="513"/>
      <c r="N768" s="1170"/>
      <c r="O768" s="1166"/>
      <c r="P768" s="1171"/>
      <c r="Q768" s="348"/>
      <c r="R768" s="1128"/>
      <c r="S768" s="348"/>
      <c r="T768" s="1129"/>
      <c r="U768" s="1129"/>
      <c r="V768" s="1172"/>
      <c r="W768" s="17"/>
      <c r="X768" s="17"/>
      <c r="Y768" s="17"/>
      <c r="Z768" s="17"/>
    </row>
    <row r="769">
      <c r="A769" s="17"/>
      <c r="B769" s="379"/>
      <c r="C769" s="513"/>
      <c r="D769" s="513"/>
      <c r="E769" s="513"/>
      <c r="F769" s="513"/>
      <c r="G769" s="514"/>
      <c r="H769" s="1166"/>
      <c r="I769" s="1167"/>
      <c r="J769" s="1168"/>
      <c r="K769" s="513"/>
      <c r="L769" s="1169"/>
      <c r="M769" s="513"/>
      <c r="N769" s="1170"/>
      <c r="O769" s="1166"/>
      <c r="P769" s="1171"/>
      <c r="Q769" s="348"/>
      <c r="R769" s="1128"/>
      <c r="S769" s="348"/>
      <c r="T769" s="1129"/>
      <c r="U769" s="1129"/>
      <c r="V769" s="1172"/>
      <c r="W769" s="17"/>
      <c r="X769" s="17"/>
      <c r="Y769" s="17"/>
      <c r="Z769" s="17"/>
    </row>
    <row r="770">
      <c r="A770" s="17"/>
      <c r="B770" s="379"/>
      <c r="C770" s="513"/>
      <c r="D770" s="513"/>
      <c r="E770" s="513"/>
      <c r="F770" s="513"/>
      <c r="G770" s="514"/>
      <c r="H770" s="1166"/>
      <c r="I770" s="1167"/>
      <c r="J770" s="1168"/>
      <c r="K770" s="513"/>
      <c r="L770" s="1169"/>
      <c r="M770" s="513"/>
      <c r="N770" s="1170"/>
      <c r="O770" s="1166"/>
      <c r="P770" s="1171"/>
      <c r="Q770" s="348"/>
      <c r="R770" s="1128"/>
      <c r="S770" s="348"/>
      <c r="T770" s="1129"/>
      <c r="U770" s="1129"/>
      <c r="V770" s="1172"/>
      <c r="W770" s="17"/>
      <c r="X770" s="17"/>
      <c r="Y770" s="17"/>
      <c r="Z770" s="17"/>
    </row>
    <row r="771">
      <c r="A771" s="17"/>
      <c r="B771" s="379"/>
      <c r="C771" s="513"/>
      <c r="D771" s="513"/>
      <c r="E771" s="513"/>
      <c r="F771" s="513"/>
      <c r="G771" s="514"/>
      <c r="H771" s="1166"/>
      <c r="I771" s="1167"/>
      <c r="J771" s="1168"/>
      <c r="K771" s="513"/>
      <c r="L771" s="1169"/>
      <c r="M771" s="513"/>
      <c r="N771" s="1170"/>
      <c r="O771" s="1166"/>
      <c r="P771" s="1171"/>
      <c r="Q771" s="348"/>
      <c r="R771" s="1128"/>
      <c r="S771" s="348"/>
      <c r="T771" s="1129"/>
      <c r="U771" s="1129"/>
      <c r="V771" s="1172"/>
      <c r="W771" s="17"/>
      <c r="X771" s="17"/>
      <c r="Y771" s="17"/>
      <c r="Z771" s="17"/>
    </row>
    <row r="772">
      <c r="A772" s="17"/>
      <c r="B772" s="379"/>
      <c r="C772" s="513"/>
      <c r="D772" s="513"/>
      <c r="E772" s="513"/>
      <c r="F772" s="513"/>
      <c r="G772" s="514"/>
      <c r="H772" s="1166"/>
      <c r="I772" s="1167"/>
      <c r="J772" s="1168"/>
      <c r="K772" s="513"/>
      <c r="L772" s="1169"/>
      <c r="M772" s="513"/>
      <c r="N772" s="1170"/>
      <c r="O772" s="1166"/>
      <c r="P772" s="1171"/>
      <c r="Q772" s="348"/>
      <c r="R772" s="1128"/>
      <c r="S772" s="348"/>
      <c r="T772" s="1129"/>
      <c r="U772" s="1129"/>
      <c r="V772" s="1172"/>
      <c r="W772" s="17"/>
      <c r="X772" s="17"/>
      <c r="Y772" s="17"/>
      <c r="Z772" s="17"/>
    </row>
    <row r="773">
      <c r="A773" s="17"/>
      <c r="B773" s="379"/>
      <c r="C773" s="513"/>
      <c r="D773" s="513"/>
      <c r="E773" s="513"/>
      <c r="F773" s="513"/>
      <c r="G773" s="514"/>
      <c r="H773" s="1166"/>
      <c r="I773" s="1167"/>
      <c r="J773" s="1168"/>
      <c r="K773" s="513"/>
      <c r="L773" s="1169"/>
      <c r="M773" s="513"/>
      <c r="N773" s="1170"/>
      <c r="O773" s="1166"/>
      <c r="P773" s="1171"/>
      <c r="Q773" s="348"/>
      <c r="R773" s="1128"/>
      <c r="S773" s="348"/>
      <c r="T773" s="1129"/>
      <c r="U773" s="1129"/>
      <c r="V773" s="1172"/>
      <c r="W773" s="17"/>
      <c r="X773" s="17"/>
      <c r="Y773" s="17"/>
      <c r="Z773" s="17"/>
    </row>
    <row r="774">
      <c r="A774" s="17"/>
      <c r="B774" s="379"/>
      <c r="C774" s="513"/>
      <c r="D774" s="513"/>
      <c r="E774" s="513"/>
      <c r="F774" s="513"/>
      <c r="G774" s="514"/>
      <c r="H774" s="1166"/>
      <c r="I774" s="1167"/>
      <c r="J774" s="1168"/>
      <c r="K774" s="513"/>
      <c r="L774" s="1169"/>
      <c r="M774" s="513"/>
      <c r="N774" s="1170"/>
      <c r="O774" s="1166"/>
      <c r="P774" s="1171"/>
      <c r="Q774" s="348"/>
      <c r="R774" s="1128"/>
      <c r="S774" s="348"/>
      <c r="T774" s="1129"/>
      <c r="U774" s="1129"/>
      <c r="V774" s="1172"/>
      <c r="W774" s="17"/>
      <c r="X774" s="17"/>
      <c r="Y774" s="17"/>
      <c r="Z774" s="17"/>
    </row>
    <row r="775">
      <c r="A775" s="17"/>
      <c r="B775" s="379"/>
      <c r="C775" s="513"/>
      <c r="D775" s="513"/>
      <c r="E775" s="513"/>
      <c r="F775" s="513"/>
      <c r="G775" s="514"/>
      <c r="H775" s="1166"/>
      <c r="I775" s="1167"/>
      <c r="J775" s="1168"/>
      <c r="K775" s="513"/>
      <c r="L775" s="1169"/>
      <c r="M775" s="513"/>
      <c r="N775" s="1170"/>
      <c r="O775" s="1166"/>
      <c r="P775" s="1171"/>
      <c r="Q775" s="348"/>
      <c r="R775" s="1128"/>
      <c r="S775" s="348"/>
      <c r="T775" s="1129"/>
      <c r="U775" s="1129"/>
      <c r="V775" s="1172"/>
      <c r="W775" s="17"/>
      <c r="X775" s="17"/>
      <c r="Y775" s="17"/>
      <c r="Z775" s="17"/>
    </row>
    <row r="776">
      <c r="A776" s="17"/>
      <c r="B776" s="379"/>
      <c r="C776" s="513"/>
      <c r="D776" s="513"/>
      <c r="E776" s="513"/>
      <c r="F776" s="513"/>
      <c r="G776" s="514"/>
      <c r="H776" s="1166"/>
      <c r="I776" s="1167"/>
      <c r="J776" s="1168"/>
      <c r="K776" s="513"/>
      <c r="L776" s="1169"/>
      <c r="M776" s="513"/>
      <c r="N776" s="1170"/>
      <c r="O776" s="1166"/>
      <c r="P776" s="1171"/>
      <c r="Q776" s="348"/>
      <c r="R776" s="1128"/>
      <c r="S776" s="348"/>
      <c r="T776" s="1129"/>
      <c r="U776" s="1129"/>
      <c r="V776" s="1172"/>
      <c r="W776" s="17"/>
      <c r="X776" s="17"/>
      <c r="Y776" s="17"/>
      <c r="Z776" s="17"/>
    </row>
    <row r="777">
      <c r="A777" s="17"/>
      <c r="B777" s="379"/>
      <c r="C777" s="513"/>
      <c r="D777" s="513"/>
      <c r="E777" s="513"/>
      <c r="F777" s="513"/>
      <c r="G777" s="514"/>
      <c r="H777" s="1166"/>
      <c r="I777" s="1167"/>
      <c r="J777" s="1168"/>
      <c r="K777" s="513"/>
      <c r="L777" s="1169"/>
      <c r="M777" s="513"/>
      <c r="N777" s="1170"/>
      <c r="O777" s="1166"/>
      <c r="P777" s="1171"/>
      <c r="Q777" s="348"/>
      <c r="R777" s="1128"/>
      <c r="S777" s="348"/>
      <c r="T777" s="1129"/>
      <c r="U777" s="1129"/>
      <c r="V777" s="1172"/>
      <c r="W777" s="17"/>
      <c r="X777" s="17"/>
      <c r="Y777" s="17"/>
      <c r="Z777" s="17"/>
    </row>
    <row r="778">
      <c r="A778" s="17"/>
      <c r="B778" s="379"/>
      <c r="C778" s="513"/>
      <c r="D778" s="513"/>
      <c r="E778" s="513"/>
      <c r="F778" s="513"/>
      <c r="G778" s="514"/>
      <c r="H778" s="1166"/>
      <c r="I778" s="1167"/>
      <c r="J778" s="1168"/>
      <c r="K778" s="513"/>
      <c r="L778" s="1169"/>
      <c r="M778" s="513"/>
      <c r="N778" s="1170"/>
      <c r="O778" s="1166"/>
      <c r="P778" s="1171"/>
      <c r="Q778" s="348"/>
      <c r="R778" s="1128"/>
      <c r="S778" s="348"/>
      <c r="T778" s="1129"/>
      <c r="U778" s="1129"/>
      <c r="V778" s="1172"/>
      <c r="W778" s="17"/>
      <c r="X778" s="17"/>
      <c r="Y778" s="17"/>
      <c r="Z778" s="17"/>
    </row>
    <row r="779">
      <c r="A779" s="17"/>
      <c r="B779" s="379"/>
      <c r="C779" s="513"/>
      <c r="D779" s="513"/>
      <c r="E779" s="513"/>
      <c r="F779" s="513"/>
      <c r="G779" s="514"/>
      <c r="H779" s="1166"/>
      <c r="I779" s="1167"/>
      <c r="J779" s="1168"/>
      <c r="K779" s="513"/>
      <c r="L779" s="1169"/>
      <c r="M779" s="513"/>
      <c r="N779" s="1170"/>
      <c r="O779" s="1166"/>
      <c r="P779" s="1171"/>
      <c r="Q779" s="348"/>
      <c r="R779" s="1128"/>
      <c r="S779" s="348"/>
      <c r="T779" s="1129"/>
      <c r="U779" s="1129"/>
      <c r="V779" s="1172"/>
      <c r="W779" s="17"/>
      <c r="X779" s="17"/>
      <c r="Y779" s="17"/>
      <c r="Z779" s="17"/>
    </row>
    <row r="780">
      <c r="A780" s="17"/>
      <c r="B780" s="379"/>
      <c r="C780" s="513"/>
      <c r="D780" s="513"/>
      <c r="E780" s="513"/>
      <c r="F780" s="513"/>
      <c r="G780" s="514"/>
      <c r="H780" s="1166"/>
      <c r="I780" s="1167"/>
      <c r="J780" s="1168"/>
      <c r="K780" s="513"/>
      <c r="L780" s="1169"/>
      <c r="M780" s="513"/>
      <c r="N780" s="1170"/>
      <c r="O780" s="1166"/>
      <c r="P780" s="1171"/>
      <c r="Q780" s="348"/>
      <c r="R780" s="1128"/>
      <c r="S780" s="348"/>
      <c r="T780" s="1129"/>
      <c r="U780" s="1129"/>
      <c r="V780" s="1172"/>
      <c r="W780" s="17"/>
      <c r="X780" s="17"/>
      <c r="Y780" s="17"/>
      <c r="Z780" s="17"/>
    </row>
    <row r="781">
      <c r="A781" s="17"/>
      <c r="B781" s="379"/>
      <c r="C781" s="513"/>
      <c r="D781" s="513"/>
      <c r="E781" s="513"/>
      <c r="F781" s="513"/>
      <c r="G781" s="514"/>
      <c r="H781" s="1166"/>
      <c r="I781" s="1167"/>
      <c r="J781" s="1168"/>
      <c r="K781" s="513"/>
      <c r="L781" s="1169"/>
      <c r="M781" s="513"/>
      <c r="N781" s="1170"/>
      <c r="O781" s="1166"/>
      <c r="P781" s="1171"/>
      <c r="Q781" s="348"/>
      <c r="R781" s="1128"/>
      <c r="S781" s="348"/>
      <c r="T781" s="1129"/>
      <c r="U781" s="1129"/>
      <c r="V781" s="1172"/>
      <c r="W781" s="17"/>
      <c r="X781" s="17"/>
      <c r="Y781" s="17"/>
      <c r="Z781" s="17"/>
    </row>
    <row r="782">
      <c r="A782" s="17"/>
      <c r="B782" s="379"/>
      <c r="C782" s="513"/>
      <c r="D782" s="513"/>
      <c r="E782" s="513"/>
      <c r="F782" s="513"/>
      <c r="G782" s="514"/>
      <c r="H782" s="1166"/>
      <c r="I782" s="1167"/>
      <c r="J782" s="1168"/>
      <c r="K782" s="513"/>
      <c r="L782" s="1169"/>
      <c r="M782" s="513"/>
      <c r="N782" s="1170"/>
      <c r="O782" s="1166"/>
      <c r="P782" s="1171"/>
      <c r="Q782" s="348"/>
      <c r="R782" s="1128"/>
      <c r="S782" s="348"/>
      <c r="T782" s="1129"/>
      <c r="U782" s="1129"/>
      <c r="V782" s="1172"/>
      <c r="W782" s="17"/>
      <c r="X782" s="17"/>
      <c r="Y782" s="17"/>
      <c r="Z782" s="17"/>
    </row>
    <row r="783">
      <c r="A783" s="17"/>
      <c r="B783" s="379"/>
      <c r="C783" s="513"/>
      <c r="D783" s="513"/>
      <c r="E783" s="513"/>
      <c r="F783" s="513"/>
      <c r="G783" s="514"/>
      <c r="H783" s="1166"/>
      <c r="I783" s="1167"/>
      <c r="J783" s="1168"/>
      <c r="K783" s="513"/>
      <c r="L783" s="1169"/>
      <c r="M783" s="513"/>
      <c r="N783" s="1170"/>
      <c r="O783" s="1166"/>
      <c r="P783" s="1171"/>
      <c r="Q783" s="348"/>
      <c r="R783" s="1128"/>
      <c r="S783" s="348"/>
      <c r="T783" s="1129"/>
      <c r="U783" s="1129"/>
      <c r="V783" s="1172"/>
      <c r="W783" s="17"/>
      <c r="X783" s="17"/>
      <c r="Y783" s="17"/>
      <c r="Z783" s="17"/>
    </row>
    <row r="784">
      <c r="A784" s="17"/>
      <c r="B784" s="379"/>
      <c r="C784" s="513"/>
      <c r="D784" s="513"/>
      <c r="E784" s="513"/>
      <c r="F784" s="513"/>
      <c r="G784" s="514"/>
      <c r="H784" s="1166"/>
      <c r="I784" s="1167"/>
      <c r="J784" s="1168"/>
      <c r="K784" s="513"/>
      <c r="L784" s="1169"/>
      <c r="M784" s="513"/>
      <c r="N784" s="1170"/>
      <c r="O784" s="1166"/>
      <c r="P784" s="1171"/>
      <c r="Q784" s="348"/>
      <c r="R784" s="1128"/>
      <c r="S784" s="348"/>
      <c r="T784" s="1129"/>
      <c r="U784" s="1129"/>
      <c r="V784" s="1172"/>
      <c r="W784" s="17"/>
      <c r="X784" s="17"/>
      <c r="Y784" s="17"/>
      <c r="Z784" s="17"/>
    </row>
    <row r="785">
      <c r="A785" s="17"/>
      <c r="B785" s="379"/>
      <c r="C785" s="513"/>
      <c r="D785" s="513"/>
      <c r="E785" s="513"/>
      <c r="F785" s="513"/>
      <c r="G785" s="514"/>
      <c r="H785" s="1166"/>
      <c r="I785" s="1167"/>
      <c r="J785" s="1168"/>
      <c r="K785" s="513"/>
      <c r="L785" s="1169"/>
      <c r="M785" s="513"/>
      <c r="N785" s="1170"/>
      <c r="O785" s="1166"/>
      <c r="P785" s="1171"/>
      <c r="Q785" s="348"/>
      <c r="R785" s="1128"/>
      <c r="S785" s="348"/>
      <c r="T785" s="1129"/>
      <c r="U785" s="1129"/>
      <c r="V785" s="1172"/>
      <c r="W785" s="17"/>
      <c r="X785" s="17"/>
      <c r="Y785" s="17"/>
      <c r="Z785" s="17"/>
    </row>
    <row r="786">
      <c r="A786" s="17"/>
      <c r="B786" s="379"/>
      <c r="C786" s="513"/>
      <c r="D786" s="513"/>
      <c r="E786" s="513"/>
      <c r="F786" s="513"/>
      <c r="G786" s="514"/>
      <c r="H786" s="1166"/>
      <c r="I786" s="1167"/>
      <c r="J786" s="1168"/>
      <c r="K786" s="513"/>
      <c r="L786" s="1169"/>
      <c r="M786" s="513"/>
      <c r="N786" s="1170"/>
      <c r="O786" s="1166"/>
      <c r="P786" s="1171"/>
      <c r="Q786" s="348"/>
      <c r="R786" s="1128"/>
      <c r="S786" s="348"/>
      <c r="T786" s="1129"/>
      <c r="U786" s="1129"/>
      <c r="V786" s="1172"/>
      <c r="W786" s="17"/>
      <c r="X786" s="17"/>
      <c r="Y786" s="17"/>
      <c r="Z786" s="17"/>
    </row>
    <row r="787">
      <c r="A787" s="17"/>
      <c r="B787" s="379"/>
      <c r="C787" s="513"/>
      <c r="D787" s="513"/>
      <c r="E787" s="513"/>
      <c r="F787" s="513"/>
      <c r="G787" s="514"/>
      <c r="H787" s="1166"/>
      <c r="I787" s="1167"/>
      <c r="J787" s="1168"/>
      <c r="K787" s="513"/>
      <c r="L787" s="1169"/>
      <c r="M787" s="513"/>
      <c r="N787" s="1170"/>
      <c r="O787" s="1166"/>
      <c r="P787" s="1171"/>
      <c r="Q787" s="348"/>
      <c r="R787" s="1128"/>
      <c r="S787" s="348"/>
      <c r="T787" s="1129"/>
      <c r="U787" s="1129"/>
      <c r="V787" s="1172"/>
      <c r="W787" s="17"/>
      <c r="X787" s="17"/>
      <c r="Y787" s="17"/>
      <c r="Z787" s="17"/>
    </row>
    <row r="788">
      <c r="A788" s="17"/>
      <c r="B788" s="379"/>
      <c r="C788" s="513"/>
      <c r="D788" s="513"/>
      <c r="E788" s="513"/>
      <c r="F788" s="513"/>
      <c r="G788" s="514"/>
      <c r="H788" s="1166"/>
      <c r="I788" s="1167"/>
      <c r="J788" s="1168"/>
      <c r="K788" s="513"/>
      <c r="L788" s="1169"/>
      <c r="M788" s="513"/>
      <c r="N788" s="1170"/>
      <c r="O788" s="1166"/>
      <c r="P788" s="1171"/>
      <c r="Q788" s="348"/>
      <c r="R788" s="1128"/>
      <c r="S788" s="348"/>
      <c r="T788" s="1129"/>
      <c r="U788" s="1129"/>
      <c r="V788" s="1172"/>
      <c r="W788" s="17"/>
      <c r="X788" s="17"/>
      <c r="Y788" s="17"/>
      <c r="Z788" s="17"/>
    </row>
    <row r="789">
      <c r="A789" s="17"/>
      <c r="B789" s="379"/>
      <c r="C789" s="513"/>
      <c r="D789" s="513"/>
      <c r="E789" s="513"/>
      <c r="F789" s="513"/>
      <c r="G789" s="514"/>
      <c r="H789" s="1166"/>
      <c r="I789" s="1167"/>
      <c r="J789" s="1168"/>
      <c r="K789" s="513"/>
      <c r="L789" s="1169"/>
      <c r="M789" s="513"/>
      <c r="N789" s="1170"/>
      <c r="O789" s="1166"/>
      <c r="P789" s="1171"/>
      <c r="Q789" s="348"/>
      <c r="R789" s="1128"/>
      <c r="S789" s="348"/>
      <c r="T789" s="1129"/>
      <c r="U789" s="1129"/>
      <c r="V789" s="1172"/>
      <c r="W789" s="17"/>
      <c r="X789" s="17"/>
      <c r="Y789" s="17"/>
      <c r="Z789" s="17"/>
    </row>
    <row r="790">
      <c r="A790" s="17"/>
      <c r="B790" s="379"/>
      <c r="C790" s="513"/>
      <c r="D790" s="513"/>
      <c r="E790" s="513"/>
      <c r="F790" s="513"/>
      <c r="G790" s="514"/>
      <c r="H790" s="1166"/>
      <c r="I790" s="1167"/>
      <c r="J790" s="1168"/>
      <c r="K790" s="513"/>
      <c r="L790" s="1169"/>
      <c r="M790" s="513"/>
      <c r="N790" s="1170"/>
      <c r="O790" s="1166"/>
      <c r="P790" s="1171"/>
      <c r="Q790" s="348"/>
      <c r="R790" s="1128"/>
      <c r="S790" s="348"/>
      <c r="T790" s="1129"/>
      <c r="U790" s="1129"/>
      <c r="V790" s="1172"/>
      <c r="W790" s="17"/>
      <c r="X790" s="17"/>
      <c r="Y790" s="17"/>
      <c r="Z790" s="17"/>
    </row>
    <row r="791">
      <c r="A791" s="17"/>
      <c r="B791" s="379"/>
      <c r="C791" s="513"/>
      <c r="D791" s="513"/>
      <c r="E791" s="513"/>
      <c r="F791" s="513"/>
      <c r="G791" s="514"/>
      <c r="H791" s="1166"/>
      <c r="I791" s="1167"/>
      <c r="J791" s="1168"/>
      <c r="K791" s="513"/>
      <c r="L791" s="1169"/>
      <c r="M791" s="513"/>
      <c r="N791" s="1170"/>
      <c r="O791" s="1166"/>
      <c r="P791" s="1171"/>
      <c r="Q791" s="348"/>
      <c r="R791" s="1128"/>
      <c r="S791" s="348"/>
      <c r="T791" s="1129"/>
      <c r="U791" s="1129"/>
      <c r="V791" s="1172"/>
      <c r="W791" s="17"/>
      <c r="X791" s="17"/>
      <c r="Y791" s="17"/>
      <c r="Z791" s="17"/>
    </row>
    <row r="792">
      <c r="A792" s="17"/>
      <c r="B792" s="379"/>
      <c r="C792" s="513"/>
      <c r="D792" s="513"/>
      <c r="E792" s="513"/>
      <c r="F792" s="513"/>
      <c r="G792" s="514"/>
      <c r="H792" s="1166"/>
      <c r="I792" s="1167"/>
      <c r="J792" s="1168"/>
      <c r="K792" s="513"/>
      <c r="L792" s="1169"/>
      <c r="M792" s="513"/>
      <c r="N792" s="1170"/>
      <c r="O792" s="1166"/>
      <c r="P792" s="1171"/>
      <c r="Q792" s="348"/>
      <c r="R792" s="1128"/>
      <c r="S792" s="348"/>
      <c r="T792" s="1129"/>
      <c r="U792" s="1129"/>
      <c r="V792" s="1172"/>
      <c r="W792" s="17"/>
      <c r="X792" s="17"/>
      <c r="Y792" s="17"/>
      <c r="Z792" s="17"/>
    </row>
    <row r="793">
      <c r="A793" s="17"/>
      <c r="B793" s="379"/>
      <c r="C793" s="513"/>
      <c r="D793" s="513"/>
      <c r="E793" s="513"/>
      <c r="F793" s="513"/>
      <c r="G793" s="514"/>
      <c r="H793" s="1166"/>
      <c r="I793" s="1167"/>
      <c r="J793" s="1168"/>
      <c r="K793" s="513"/>
      <c r="L793" s="1169"/>
      <c r="M793" s="513"/>
      <c r="N793" s="1170"/>
      <c r="O793" s="1166"/>
      <c r="P793" s="1171"/>
      <c r="Q793" s="348"/>
      <c r="R793" s="1128"/>
      <c r="S793" s="348"/>
      <c r="T793" s="1129"/>
      <c r="U793" s="1129"/>
      <c r="V793" s="1172"/>
      <c r="W793" s="17"/>
      <c r="X793" s="17"/>
      <c r="Y793" s="17"/>
      <c r="Z793" s="17"/>
    </row>
    <row r="794">
      <c r="A794" s="17"/>
      <c r="B794" s="379"/>
      <c r="C794" s="513"/>
      <c r="D794" s="513"/>
      <c r="E794" s="513"/>
      <c r="F794" s="513"/>
      <c r="G794" s="514"/>
      <c r="H794" s="1166"/>
      <c r="I794" s="1167"/>
      <c r="J794" s="1168"/>
      <c r="K794" s="513"/>
      <c r="L794" s="1169"/>
      <c r="M794" s="513"/>
      <c r="N794" s="1170"/>
      <c r="O794" s="1166"/>
      <c r="P794" s="1171"/>
      <c r="Q794" s="348"/>
      <c r="R794" s="1128"/>
      <c r="S794" s="348"/>
      <c r="T794" s="1129"/>
      <c r="U794" s="1129"/>
      <c r="V794" s="1172"/>
      <c r="W794" s="17"/>
      <c r="X794" s="17"/>
      <c r="Y794" s="17"/>
      <c r="Z794" s="17"/>
    </row>
    <row r="795">
      <c r="A795" s="17"/>
      <c r="B795" s="379"/>
      <c r="C795" s="513"/>
      <c r="D795" s="513"/>
      <c r="E795" s="513"/>
      <c r="F795" s="513"/>
      <c r="G795" s="514"/>
      <c r="H795" s="1166"/>
      <c r="I795" s="1167"/>
      <c r="J795" s="1168"/>
      <c r="K795" s="513"/>
      <c r="L795" s="1169"/>
      <c r="M795" s="513"/>
      <c r="N795" s="1170"/>
      <c r="O795" s="1166"/>
      <c r="P795" s="1171"/>
      <c r="Q795" s="348"/>
      <c r="R795" s="1128"/>
      <c r="S795" s="348"/>
      <c r="T795" s="1129"/>
      <c r="U795" s="1129"/>
      <c r="V795" s="1172"/>
      <c r="W795" s="17"/>
      <c r="X795" s="17"/>
      <c r="Y795" s="17"/>
      <c r="Z795" s="17"/>
    </row>
    <row r="796">
      <c r="A796" s="17"/>
      <c r="B796" s="379"/>
      <c r="C796" s="513"/>
      <c r="D796" s="513"/>
      <c r="E796" s="513"/>
      <c r="F796" s="513"/>
      <c r="G796" s="514"/>
      <c r="H796" s="1166"/>
      <c r="I796" s="1167"/>
      <c r="J796" s="1168"/>
      <c r="K796" s="513"/>
      <c r="L796" s="1169"/>
      <c r="M796" s="513"/>
      <c r="N796" s="1170"/>
      <c r="O796" s="1166"/>
      <c r="P796" s="1171"/>
      <c r="Q796" s="348"/>
      <c r="R796" s="1128"/>
      <c r="S796" s="348"/>
      <c r="T796" s="1129"/>
      <c r="U796" s="1129"/>
      <c r="V796" s="1172"/>
      <c r="W796" s="17"/>
      <c r="X796" s="17"/>
      <c r="Y796" s="17"/>
      <c r="Z796" s="17"/>
    </row>
    <row r="797">
      <c r="A797" s="17"/>
      <c r="B797" s="379"/>
      <c r="C797" s="513"/>
      <c r="D797" s="513"/>
      <c r="E797" s="513"/>
      <c r="F797" s="513"/>
      <c r="G797" s="514"/>
      <c r="H797" s="1166"/>
      <c r="I797" s="1167"/>
      <c r="J797" s="1168"/>
      <c r="K797" s="513"/>
      <c r="L797" s="1169"/>
      <c r="M797" s="513"/>
      <c r="N797" s="1170"/>
      <c r="O797" s="1166"/>
      <c r="P797" s="1171"/>
      <c r="Q797" s="348"/>
      <c r="R797" s="1128"/>
      <c r="S797" s="348"/>
      <c r="T797" s="1129"/>
      <c r="U797" s="1129"/>
      <c r="V797" s="1172"/>
      <c r="W797" s="17"/>
      <c r="X797" s="17"/>
      <c r="Y797" s="17"/>
      <c r="Z797" s="17"/>
    </row>
    <row r="798">
      <c r="A798" s="17"/>
      <c r="B798" s="379"/>
      <c r="C798" s="513"/>
      <c r="D798" s="513"/>
      <c r="E798" s="513"/>
      <c r="F798" s="513"/>
      <c r="G798" s="514"/>
      <c r="H798" s="1166"/>
      <c r="I798" s="1167"/>
      <c r="J798" s="1168"/>
      <c r="K798" s="513"/>
      <c r="L798" s="1169"/>
      <c r="M798" s="513"/>
      <c r="N798" s="1170"/>
      <c r="O798" s="1166"/>
      <c r="P798" s="1171"/>
      <c r="Q798" s="348"/>
      <c r="R798" s="1128"/>
      <c r="S798" s="348"/>
      <c r="T798" s="1129"/>
      <c r="U798" s="1129"/>
      <c r="V798" s="1172"/>
      <c r="W798" s="17"/>
      <c r="X798" s="17"/>
      <c r="Y798" s="17"/>
      <c r="Z798" s="17"/>
    </row>
    <row r="799">
      <c r="A799" s="17"/>
      <c r="B799" s="379"/>
      <c r="C799" s="513"/>
      <c r="D799" s="513"/>
      <c r="E799" s="513"/>
      <c r="F799" s="513"/>
      <c r="G799" s="514"/>
      <c r="H799" s="1166"/>
      <c r="I799" s="1167"/>
      <c r="J799" s="1168"/>
      <c r="K799" s="513"/>
      <c r="L799" s="1169"/>
      <c r="M799" s="513"/>
      <c r="N799" s="1170"/>
      <c r="O799" s="1166"/>
      <c r="P799" s="1171"/>
      <c r="Q799" s="348"/>
      <c r="R799" s="1128"/>
      <c r="S799" s="348"/>
      <c r="T799" s="1129"/>
      <c r="U799" s="1129"/>
      <c r="V799" s="1172"/>
      <c r="W799" s="17"/>
      <c r="X799" s="17"/>
      <c r="Y799" s="17"/>
      <c r="Z799" s="17"/>
    </row>
    <row r="800">
      <c r="A800" s="17"/>
      <c r="B800" s="379"/>
      <c r="C800" s="513"/>
      <c r="D800" s="513"/>
      <c r="E800" s="513"/>
      <c r="F800" s="513"/>
      <c r="G800" s="514"/>
      <c r="H800" s="1166"/>
      <c r="I800" s="1167"/>
      <c r="J800" s="1168"/>
      <c r="K800" s="513"/>
      <c r="L800" s="1169"/>
      <c r="M800" s="513"/>
      <c r="N800" s="1170"/>
      <c r="O800" s="1166"/>
      <c r="P800" s="1171"/>
      <c r="Q800" s="348"/>
      <c r="R800" s="1128"/>
      <c r="S800" s="348"/>
      <c r="T800" s="1129"/>
      <c r="U800" s="1129"/>
      <c r="V800" s="1172"/>
      <c r="W800" s="17"/>
      <c r="X800" s="17"/>
      <c r="Y800" s="17"/>
      <c r="Z800" s="17"/>
    </row>
    <row r="801">
      <c r="A801" s="17"/>
      <c r="B801" s="379"/>
      <c r="C801" s="513"/>
      <c r="D801" s="513"/>
      <c r="E801" s="513"/>
      <c r="F801" s="513"/>
      <c r="G801" s="514"/>
      <c r="H801" s="1166"/>
      <c r="I801" s="1167"/>
      <c r="J801" s="1168"/>
      <c r="K801" s="513"/>
      <c r="L801" s="1169"/>
      <c r="M801" s="513"/>
      <c r="N801" s="1170"/>
      <c r="O801" s="1166"/>
      <c r="P801" s="1171"/>
      <c r="Q801" s="348"/>
      <c r="R801" s="1128"/>
      <c r="S801" s="348"/>
      <c r="T801" s="1129"/>
      <c r="U801" s="1129"/>
      <c r="V801" s="1172"/>
      <c r="W801" s="17"/>
      <c r="X801" s="17"/>
      <c r="Y801" s="17"/>
      <c r="Z801" s="17"/>
    </row>
    <row r="802">
      <c r="A802" s="17"/>
      <c r="B802" s="379"/>
      <c r="C802" s="513"/>
      <c r="D802" s="513"/>
      <c r="E802" s="513"/>
      <c r="F802" s="513"/>
      <c r="G802" s="514"/>
      <c r="H802" s="1166"/>
      <c r="I802" s="1167"/>
      <c r="J802" s="1168"/>
      <c r="K802" s="513"/>
      <c r="L802" s="1169"/>
      <c r="M802" s="513"/>
      <c r="N802" s="1170"/>
      <c r="O802" s="1166"/>
      <c r="P802" s="1171"/>
      <c r="Q802" s="348"/>
      <c r="R802" s="1128"/>
      <c r="S802" s="348"/>
      <c r="T802" s="1129"/>
      <c r="U802" s="1129"/>
      <c r="V802" s="1172"/>
      <c r="W802" s="17"/>
      <c r="X802" s="17"/>
      <c r="Y802" s="17"/>
      <c r="Z802" s="17"/>
    </row>
    <row r="803">
      <c r="A803" s="17"/>
      <c r="B803" s="379"/>
      <c r="C803" s="513"/>
      <c r="D803" s="513"/>
      <c r="E803" s="513"/>
      <c r="F803" s="513"/>
      <c r="G803" s="514"/>
      <c r="H803" s="1166"/>
      <c r="I803" s="1167"/>
      <c r="J803" s="1168"/>
      <c r="K803" s="513"/>
      <c r="L803" s="1169"/>
      <c r="M803" s="513"/>
      <c r="N803" s="1170"/>
      <c r="O803" s="1166"/>
      <c r="P803" s="1171"/>
      <c r="Q803" s="348"/>
      <c r="R803" s="1128"/>
      <c r="S803" s="348"/>
      <c r="T803" s="1129"/>
      <c r="U803" s="1129"/>
      <c r="V803" s="1172"/>
      <c r="W803" s="17"/>
      <c r="X803" s="17"/>
      <c r="Y803" s="17"/>
      <c r="Z803" s="17"/>
    </row>
    <row r="804">
      <c r="A804" s="17"/>
      <c r="B804" s="379"/>
      <c r="C804" s="513"/>
      <c r="D804" s="513"/>
      <c r="E804" s="513"/>
      <c r="F804" s="513"/>
      <c r="G804" s="514"/>
      <c r="H804" s="1166"/>
      <c r="I804" s="1167"/>
      <c r="J804" s="1168"/>
      <c r="K804" s="513"/>
      <c r="L804" s="1169"/>
      <c r="M804" s="513"/>
      <c r="N804" s="1170"/>
      <c r="O804" s="1166"/>
      <c r="P804" s="1171"/>
      <c r="Q804" s="348"/>
      <c r="R804" s="1128"/>
      <c r="S804" s="348"/>
      <c r="T804" s="1129"/>
      <c r="U804" s="1129"/>
      <c r="V804" s="1172"/>
      <c r="W804" s="17"/>
      <c r="X804" s="17"/>
      <c r="Y804" s="17"/>
      <c r="Z804" s="17"/>
    </row>
    <row r="805">
      <c r="A805" s="17"/>
      <c r="B805" s="379"/>
      <c r="C805" s="513"/>
      <c r="D805" s="513"/>
      <c r="E805" s="513"/>
      <c r="F805" s="513"/>
      <c r="G805" s="514"/>
      <c r="H805" s="1166"/>
      <c r="I805" s="1167"/>
      <c r="J805" s="1168"/>
      <c r="K805" s="513"/>
      <c r="L805" s="1169"/>
      <c r="M805" s="513"/>
      <c r="N805" s="1170"/>
      <c r="O805" s="1166"/>
      <c r="P805" s="1171"/>
      <c r="Q805" s="348"/>
      <c r="R805" s="1128"/>
      <c r="S805" s="348"/>
      <c r="T805" s="1129"/>
      <c r="U805" s="1129"/>
      <c r="V805" s="1172"/>
      <c r="W805" s="17"/>
      <c r="X805" s="17"/>
      <c r="Y805" s="17"/>
      <c r="Z805" s="17"/>
    </row>
    <row r="806">
      <c r="A806" s="17"/>
      <c r="B806" s="379"/>
      <c r="C806" s="513"/>
      <c r="D806" s="513"/>
      <c r="E806" s="513"/>
      <c r="F806" s="513"/>
      <c r="G806" s="514"/>
      <c r="H806" s="1166"/>
      <c r="I806" s="1167"/>
      <c r="J806" s="1168"/>
      <c r="K806" s="513"/>
      <c r="L806" s="1169"/>
      <c r="M806" s="513"/>
      <c r="N806" s="1170"/>
      <c r="O806" s="1166"/>
      <c r="P806" s="1171"/>
      <c r="Q806" s="348"/>
      <c r="R806" s="1128"/>
      <c r="S806" s="348"/>
      <c r="T806" s="1129"/>
      <c r="U806" s="1129"/>
      <c r="V806" s="1172"/>
      <c r="W806" s="17"/>
      <c r="X806" s="17"/>
      <c r="Y806" s="17"/>
      <c r="Z806" s="17"/>
    </row>
    <row r="807">
      <c r="A807" s="17"/>
      <c r="B807" s="379"/>
      <c r="C807" s="513"/>
      <c r="D807" s="513"/>
      <c r="E807" s="513"/>
      <c r="F807" s="513"/>
      <c r="G807" s="514"/>
      <c r="H807" s="1166"/>
      <c r="I807" s="1167"/>
      <c r="J807" s="1168"/>
      <c r="K807" s="513"/>
      <c r="L807" s="1169"/>
      <c r="M807" s="513"/>
      <c r="N807" s="1170"/>
      <c r="O807" s="1166"/>
      <c r="P807" s="1171"/>
      <c r="Q807" s="348"/>
      <c r="R807" s="1128"/>
      <c r="S807" s="348"/>
      <c r="T807" s="1129"/>
      <c r="U807" s="1129"/>
      <c r="V807" s="1172"/>
      <c r="W807" s="17"/>
      <c r="X807" s="17"/>
      <c r="Y807" s="17"/>
      <c r="Z807" s="17"/>
    </row>
    <row r="808">
      <c r="A808" s="17"/>
      <c r="B808" s="379"/>
      <c r="C808" s="513"/>
      <c r="D808" s="513"/>
      <c r="E808" s="513"/>
      <c r="F808" s="513"/>
      <c r="G808" s="514"/>
      <c r="H808" s="1166"/>
      <c r="I808" s="1167"/>
      <c r="J808" s="1168"/>
      <c r="K808" s="513"/>
      <c r="L808" s="1169"/>
      <c r="M808" s="513"/>
      <c r="N808" s="1170"/>
      <c r="O808" s="1166"/>
      <c r="P808" s="1171"/>
      <c r="Q808" s="348"/>
      <c r="R808" s="1128"/>
      <c r="S808" s="348"/>
      <c r="T808" s="1129"/>
      <c r="U808" s="1129"/>
      <c r="V808" s="1172"/>
      <c r="W808" s="17"/>
      <c r="X808" s="17"/>
      <c r="Y808" s="17"/>
      <c r="Z808" s="17"/>
    </row>
    <row r="809">
      <c r="A809" s="17"/>
      <c r="B809" s="379"/>
      <c r="C809" s="513"/>
      <c r="D809" s="513"/>
      <c r="E809" s="513"/>
      <c r="F809" s="513"/>
      <c r="G809" s="514"/>
      <c r="H809" s="1166"/>
      <c r="I809" s="1167"/>
      <c r="J809" s="1168"/>
      <c r="K809" s="513"/>
      <c r="L809" s="1169"/>
      <c r="M809" s="513"/>
      <c r="N809" s="1170"/>
      <c r="O809" s="1166"/>
      <c r="P809" s="1171"/>
      <c r="Q809" s="348"/>
      <c r="R809" s="1128"/>
      <c r="S809" s="348"/>
      <c r="T809" s="1129"/>
      <c r="U809" s="1129"/>
      <c r="V809" s="1172"/>
      <c r="W809" s="17"/>
      <c r="X809" s="17"/>
      <c r="Y809" s="17"/>
      <c r="Z809" s="17"/>
    </row>
    <row r="810">
      <c r="A810" s="17"/>
      <c r="B810" s="379"/>
      <c r="C810" s="513"/>
      <c r="D810" s="513"/>
      <c r="E810" s="513"/>
      <c r="F810" s="513"/>
      <c r="G810" s="514"/>
      <c r="H810" s="1166"/>
      <c r="I810" s="1167"/>
      <c r="J810" s="1168"/>
      <c r="K810" s="513"/>
      <c r="L810" s="1169"/>
      <c r="M810" s="513"/>
      <c r="N810" s="1170"/>
      <c r="O810" s="1166"/>
      <c r="P810" s="1171"/>
      <c r="Q810" s="348"/>
      <c r="R810" s="1128"/>
      <c r="S810" s="348"/>
      <c r="T810" s="1129"/>
      <c r="U810" s="1129"/>
      <c r="V810" s="1172"/>
      <c r="W810" s="17"/>
      <c r="X810" s="17"/>
      <c r="Y810" s="17"/>
      <c r="Z810" s="17"/>
    </row>
    <row r="811">
      <c r="A811" s="17"/>
      <c r="B811" s="379"/>
      <c r="C811" s="513"/>
      <c r="D811" s="513"/>
      <c r="E811" s="513"/>
      <c r="F811" s="513"/>
      <c r="G811" s="514"/>
      <c r="H811" s="1166"/>
      <c r="I811" s="1167"/>
      <c r="J811" s="1168"/>
      <c r="K811" s="513"/>
      <c r="L811" s="1169"/>
      <c r="M811" s="513"/>
      <c r="N811" s="1170"/>
      <c r="O811" s="1166"/>
      <c r="P811" s="1171"/>
      <c r="Q811" s="348"/>
      <c r="R811" s="1128"/>
      <c r="S811" s="348"/>
      <c r="T811" s="1129"/>
      <c r="U811" s="1129"/>
      <c r="V811" s="1172"/>
      <c r="W811" s="17"/>
      <c r="X811" s="17"/>
      <c r="Y811" s="17"/>
      <c r="Z811" s="17"/>
    </row>
    <row r="812">
      <c r="A812" s="17"/>
      <c r="B812" s="379"/>
      <c r="C812" s="513"/>
      <c r="D812" s="513"/>
      <c r="E812" s="513"/>
      <c r="F812" s="513"/>
      <c r="G812" s="514"/>
      <c r="H812" s="1166"/>
      <c r="I812" s="1167"/>
      <c r="J812" s="1168"/>
      <c r="K812" s="513"/>
      <c r="L812" s="1169"/>
      <c r="M812" s="513"/>
      <c r="N812" s="1170"/>
      <c r="O812" s="1166"/>
      <c r="P812" s="1171"/>
      <c r="Q812" s="348"/>
      <c r="R812" s="1128"/>
      <c r="S812" s="348"/>
      <c r="T812" s="1129"/>
      <c r="U812" s="1129"/>
      <c r="V812" s="1172"/>
      <c r="W812" s="17"/>
      <c r="X812" s="17"/>
      <c r="Y812" s="17"/>
      <c r="Z812" s="17"/>
    </row>
    <row r="813">
      <c r="A813" s="17"/>
      <c r="B813" s="379"/>
      <c r="C813" s="513"/>
      <c r="D813" s="513"/>
      <c r="E813" s="513"/>
      <c r="F813" s="513"/>
      <c r="G813" s="514"/>
      <c r="H813" s="1166"/>
      <c r="I813" s="1167"/>
      <c r="J813" s="1168"/>
      <c r="K813" s="513"/>
      <c r="L813" s="1169"/>
      <c r="M813" s="513"/>
      <c r="N813" s="1170"/>
      <c r="O813" s="1166"/>
      <c r="P813" s="1171"/>
      <c r="Q813" s="348"/>
      <c r="R813" s="1128"/>
      <c r="S813" s="348"/>
      <c r="T813" s="1129"/>
      <c r="U813" s="1129"/>
      <c r="V813" s="1172"/>
      <c r="W813" s="17"/>
      <c r="X813" s="17"/>
      <c r="Y813" s="17"/>
      <c r="Z813" s="17"/>
    </row>
    <row r="814">
      <c r="A814" s="17"/>
      <c r="B814" s="379"/>
      <c r="C814" s="513"/>
      <c r="D814" s="513"/>
      <c r="E814" s="513"/>
      <c r="F814" s="513"/>
      <c r="G814" s="514"/>
      <c r="H814" s="1166"/>
      <c r="I814" s="1167"/>
      <c r="J814" s="1168"/>
      <c r="K814" s="513"/>
      <c r="L814" s="1169"/>
      <c r="M814" s="513"/>
      <c r="N814" s="1170"/>
      <c r="O814" s="1166"/>
      <c r="P814" s="1171"/>
      <c r="Q814" s="348"/>
      <c r="R814" s="1128"/>
      <c r="S814" s="348"/>
      <c r="T814" s="1129"/>
      <c r="U814" s="1129"/>
      <c r="V814" s="1172"/>
      <c r="W814" s="17"/>
      <c r="X814" s="17"/>
      <c r="Y814" s="17"/>
      <c r="Z814" s="17"/>
    </row>
    <row r="815">
      <c r="A815" s="17"/>
      <c r="B815" s="379"/>
      <c r="C815" s="513"/>
      <c r="D815" s="513"/>
      <c r="E815" s="513"/>
      <c r="F815" s="513"/>
      <c r="G815" s="514"/>
      <c r="H815" s="1166"/>
      <c r="I815" s="1167"/>
      <c r="J815" s="1168"/>
      <c r="K815" s="513"/>
      <c r="L815" s="1169"/>
      <c r="M815" s="513"/>
      <c r="N815" s="1170"/>
      <c r="O815" s="1166"/>
      <c r="P815" s="1171"/>
      <c r="Q815" s="348"/>
      <c r="R815" s="1128"/>
      <c r="S815" s="348"/>
      <c r="T815" s="1129"/>
      <c r="U815" s="1129"/>
      <c r="V815" s="1172"/>
      <c r="W815" s="17"/>
      <c r="X815" s="17"/>
      <c r="Y815" s="17"/>
      <c r="Z815" s="17"/>
    </row>
    <row r="816">
      <c r="A816" s="17"/>
      <c r="B816" s="379"/>
      <c r="C816" s="513"/>
      <c r="D816" s="513"/>
      <c r="E816" s="513"/>
      <c r="F816" s="513"/>
      <c r="G816" s="514"/>
      <c r="H816" s="1166"/>
      <c r="I816" s="1167"/>
      <c r="J816" s="1168"/>
      <c r="K816" s="513"/>
      <c r="L816" s="1169"/>
      <c r="M816" s="513"/>
      <c r="N816" s="1170"/>
      <c r="O816" s="1166"/>
      <c r="P816" s="1171"/>
      <c r="Q816" s="348"/>
      <c r="R816" s="1128"/>
      <c r="S816" s="348"/>
      <c r="T816" s="1129"/>
      <c r="U816" s="1129"/>
      <c r="V816" s="1172"/>
      <c r="W816" s="17"/>
      <c r="X816" s="17"/>
      <c r="Y816" s="17"/>
      <c r="Z816" s="17"/>
    </row>
    <row r="817">
      <c r="A817" s="17"/>
      <c r="B817" s="379"/>
      <c r="C817" s="513"/>
      <c r="D817" s="513"/>
      <c r="E817" s="513"/>
      <c r="F817" s="513"/>
      <c r="G817" s="514"/>
      <c r="H817" s="1166"/>
      <c r="I817" s="1167"/>
      <c r="J817" s="1168"/>
      <c r="K817" s="513"/>
      <c r="L817" s="1169"/>
      <c r="M817" s="513"/>
      <c r="N817" s="1170"/>
      <c r="O817" s="1166"/>
      <c r="P817" s="1171"/>
      <c r="Q817" s="348"/>
      <c r="R817" s="1128"/>
      <c r="S817" s="348"/>
      <c r="T817" s="1129"/>
      <c r="U817" s="1129"/>
      <c r="V817" s="1172"/>
      <c r="W817" s="17"/>
      <c r="X817" s="17"/>
      <c r="Y817" s="17"/>
      <c r="Z817" s="17"/>
    </row>
    <row r="818">
      <c r="A818" s="17"/>
      <c r="B818" s="379"/>
      <c r="C818" s="513"/>
      <c r="D818" s="513"/>
      <c r="E818" s="513"/>
      <c r="F818" s="513"/>
      <c r="G818" s="514"/>
      <c r="H818" s="1166"/>
      <c r="I818" s="1167"/>
      <c r="J818" s="1168"/>
      <c r="K818" s="513"/>
      <c r="L818" s="1169"/>
      <c r="M818" s="513"/>
      <c r="N818" s="1170"/>
      <c r="O818" s="1166"/>
      <c r="P818" s="1171"/>
      <c r="Q818" s="348"/>
      <c r="R818" s="1128"/>
      <c r="S818" s="348"/>
      <c r="T818" s="1129"/>
      <c r="U818" s="1129"/>
      <c r="V818" s="1172"/>
      <c r="W818" s="17"/>
      <c r="X818" s="17"/>
      <c r="Y818" s="17"/>
      <c r="Z818" s="17"/>
    </row>
    <row r="819">
      <c r="A819" s="17"/>
      <c r="B819" s="379"/>
      <c r="C819" s="513"/>
      <c r="D819" s="513"/>
      <c r="E819" s="513"/>
      <c r="F819" s="513"/>
      <c r="G819" s="514"/>
      <c r="H819" s="1166"/>
      <c r="I819" s="1167"/>
      <c r="J819" s="1168"/>
      <c r="K819" s="513"/>
      <c r="L819" s="1169"/>
      <c r="M819" s="513"/>
      <c r="N819" s="1170"/>
      <c r="O819" s="1166"/>
      <c r="P819" s="1171"/>
      <c r="Q819" s="348"/>
      <c r="R819" s="1128"/>
      <c r="S819" s="348"/>
      <c r="T819" s="1129"/>
      <c r="U819" s="1129"/>
      <c r="V819" s="1172"/>
      <c r="W819" s="17"/>
      <c r="X819" s="17"/>
      <c r="Y819" s="17"/>
      <c r="Z819" s="17"/>
    </row>
    <row r="820">
      <c r="A820" s="17"/>
      <c r="B820" s="379"/>
      <c r="C820" s="513"/>
      <c r="D820" s="513"/>
      <c r="E820" s="513"/>
      <c r="F820" s="513"/>
      <c r="G820" s="514"/>
      <c r="H820" s="1166"/>
      <c r="I820" s="1167"/>
      <c r="J820" s="1168"/>
      <c r="K820" s="513"/>
      <c r="L820" s="1169"/>
      <c r="M820" s="513"/>
      <c r="N820" s="1170"/>
      <c r="O820" s="1166"/>
      <c r="P820" s="1171"/>
      <c r="Q820" s="348"/>
      <c r="R820" s="1128"/>
      <c r="S820" s="348"/>
      <c r="T820" s="1129"/>
      <c r="U820" s="1129"/>
      <c r="V820" s="1172"/>
      <c r="W820" s="17"/>
      <c r="X820" s="17"/>
      <c r="Y820" s="17"/>
      <c r="Z820" s="17"/>
    </row>
    <row r="821">
      <c r="A821" s="17"/>
      <c r="B821" s="379"/>
      <c r="C821" s="513"/>
      <c r="D821" s="513"/>
      <c r="E821" s="513"/>
      <c r="F821" s="513"/>
      <c r="G821" s="514"/>
      <c r="H821" s="1166"/>
      <c r="I821" s="1167"/>
      <c r="J821" s="1168"/>
      <c r="K821" s="513"/>
      <c r="L821" s="1169"/>
      <c r="M821" s="513"/>
      <c r="N821" s="1170"/>
      <c r="O821" s="1166"/>
      <c r="P821" s="1171"/>
      <c r="Q821" s="348"/>
      <c r="R821" s="1128"/>
      <c r="S821" s="348"/>
      <c r="T821" s="1129"/>
      <c r="U821" s="1129"/>
      <c r="V821" s="1172"/>
      <c r="W821" s="17"/>
      <c r="X821" s="17"/>
      <c r="Y821" s="17"/>
      <c r="Z821" s="17"/>
    </row>
    <row r="822">
      <c r="A822" s="17"/>
      <c r="B822" s="379"/>
      <c r="C822" s="513"/>
      <c r="D822" s="513"/>
      <c r="E822" s="513"/>
      <c r="F822" s="513"/>
      <c r="G822" s="514"/>
      <c r="H822" s="1166"/>
      <c r="I822" s="1167"/>
      <c r="J822" s="1168"/>
      <c r="K822" s="513"/>
      <c r="L822" s="1169"/>
      <c r="M822" s="513"/>
      <c r="N822" s="1170"/>
      <c r="O822" s="1166"/>
      <c r="P822" s="1171"/>
      <c r="Q822" s="348"/>
      <c r="R822" s="1128"/>
      <c r="S822" s="348"/>
      <c r="T822" s="1129"/>
      <c r="U822" s="1129"/>
      <c r="V822" s="1172"/>
      <c r="W822" s="17"/>
      <c r="X822" s="17"/>
      <c r="Y822" s="17"/>
      <c r="Z822" s="17"/>
    </row>
    <row r="823">
      <c r="A823" s="17"/>
      <c r="B823" s="379"/>
      <c r="C823" s="513"/>
      <c r="D823" s="513"/>
      <c r="E823" s="513"/>
      <c r="F823" s="513"/>
      <c r="G823" s="514"/>
      <c r="H823" s="1166"/>
      <c r="I823" s="1167"/>
      <c r="J823" s="1168"/>
      <c r="K823" s="513"/>
      <c r="L823" s="1169"/>
      <c r="M823" s="513"/>
      <c r="N823" s="1170"/>
      <c r="O823" s="1166"/>
      <c r="P823" s="1171"/>
      <c r="Q823" s="348"/>
      <c r="R823" s="1128"/>
      <c r="S823" s="348"/>
      <c r="T823" s="1129"/>
      <c r="U823" s="1129"/>
      <c r="V823" s="1172"/>
      <c r="W823" s="17"/>
      <c r="X823" s="17"/>
      <c r="Y823" s="17"/>
      <c r="Z823" s="17"/>
    </row>
    <row r="824">
      <c r="A824" s="17"/>
      <c r="B824" s="379"/>
      <c r="C824" s="513"/>
      <c r="D824" s="513"/>
      <c r="E824" s="513"/>
      <c r="F824" s="513"/>
      <c r="G824" s="514"/>
      <c r="H824" s="1166"/>
      <c r="I824" s="1167"/>
      <c r="J824" s="1168"/>
      <c r="K824" s="513"/>
      <c r="L824" s="1169"/>
      <c r="M824" s="513"/>
      <c r="N824" s="1170"/>
      <c r="O824" s="1166"/>
      <c r="P824" s="1171"/>
      <c r="Q824" s="348"/>
      <c r="R824" s="1128"/>
      <c r="S824" s="348"/>
      <c r="T824" s="1129"/>
      <c r="U824" s="1129"/>
      <c r="V824" s="1172"/>
      <c r="W824" s="17"/>
      <c r="X824" s="17"/>
      <c r="Y824" s="17"/>
      <c r="Z824" s="17"/>
    </row>
    <row r="825">
      <c r="A825" s="17"/>
      <c r="B825" s="379"/>
      <c r="C825" s="513"/>
      <c r="D825" s="513"/>
      <c r="E825" s="513"/>
      <c r="F825" s="513"/>
      <c r="G825" s="514"/>
      <c r="H825" s="1166"/>
      <c r="I825" s="1167"/>
      <c r="J825" s="1168"/>
      <c r="K825" s="513"/>
      <c r="L825" s="1169"/>
      <c r="M825" s="513"/>
      <c r="N825" s="1170"/>
      <c r="O825" s="1166"/>
      <c r="P825" s="1171"/>
      <c r="Q825" s="348"/>
      <c r="R825" s="1128"/>
      <c r="S825" s="348"/>
      <c r="T825" s="1129"/>
      <c r="U825" s="1129"/>
      <c r="V825" s="1172"/>
      <c r="W825" s="17"/>
      <c r="X825" s="17"/>
      <c r="Y825" s="17"/>
      <c r="Z825" s="17"/>
    </row>
    <row r="826">
      <c r="A826" s="17"/>
      <c r="B826" s="379"/>
      <c r="C826" s="513"/>
      <c r="D826" s="513"/>
      <c r="E826" s="513"/>
      <c r="F826" s="513"/>
      <c r="G826" s="514"/>
      <c r="H826" s="1166"/>
      <c r="I826" s="1167"/>
      <c r="J826" s="1168"/>
      <c r="K826" s="513"/>
      <c r="L826" s="1169"/>
      <c r="M826" s="513"/>
      <c r="N826" s="1170"/>
      <c r="O826" s="1166"/>
      <c r="P826" s="1171"/>
      <c r="Q826" s="348"/>
      <c r="R826" s="1128"/>
      <c r="S826" s="348"/>
      <c r="T826" s="1129"/>
      <c r="U826" s="1129"/>
      <c r="V826" s="1172"/>
      <c r="W826" s="17"/>
      <c r="X826" s="17"/>
      <c r="Y826" s="17"/>
      <c r="Z826" s="17"/>
    </row>
    <row r="827">
      <c r="A827" s="17"/>
      <c r="B827" s="379"/>
      <c r="C827" s="513"/>
      <c r="D827" s="513"/>
      <c r="E827" s="513"/>
      <c r="F827" s="513"/>
      <c r="G827" s="514"/>
      <c r="H827" s="1166"/>
      <c r="I827" s="1167"/>
      <c r="J827" s="1168"/>
      <c r="K827" s="513"/>
      <c r="L827" s="1169"/>
      <c r="M827" s="513"/>
      <c r="N827" s="1170"/>
      <c r="O827" s="1166"/>
      <c r="P827" s="1171"/>
      <c r="Q827" s="348"/>
      <c r="R827" s="1128"/>
      <c r="S827" s="348"/>
      <c r="T827" s="1129"/>
      <c r="U827" s="1129"/>
      <c r="V827" s="1172"/>
      <c r="W827" s="17"/>
      <c r="X827" s="17"/>
      <c r="Y827" s="17"/>
      <c r="Z827" s="17"/>
    </row>
    <row r="828">
      <c r="A828" s="17"/>
      <c r="B828" s="379"/>
      <c r="C828" s="513"/>
      <c r="D828" s="513"/>
      <c r="E828" s="513"/>
      <c r="F828" s="513"/>
      <c r="G828" s="514"/>
      <c r="H828" s="1166"/>
      <c r="I828" s="1167"/>
      <c r="J828" s="1168"/>
      <c r="K828" s="513"/>
      <c r="L828" s="1169"/>
      <c r="M828" s="513"/>
      <c r="N828" s="1170"/>
      <c r="O828" s="1166"/>
      <c r="P828" s="1171"/>
      <c r="Q828" s="348"/>
      <c r="R828" s="1128"/>
      <c r="S828" s="348"/>
      <c r="T828" s="1129"/>
      <c r="U828" s="1129"/>
      <c r="V828" s="1172"/>
      <c r="W828" s="17"/>
      <c r="X828" s="17"/>
      <c r="Y828" s="17"/>
      <c r="Z828" s="17"/>
    </row>
    <row r="829">
      <c r="A829" s="17"/>
      <c r="B829" s="379"/>
      <c r="C829" s="513"/>
      <c r="D829" s="513"/>
      <c r="E829" s="513"/>
      <c r="F829" s="513"/>
      <c r="G829" s="514"/>
      <c r="H829" s="1166"/>
      <c r="I829" s="1167"/>
      <c r="J829" s="1168"/>
      <c r="K829" s="513"/>
      <c r="L829" s="1169"/>
      <c r="M829" s="513"/>
      <c r="N829" s="1170"/>
      <c r="O829" s="1166"/>
      <c r="P829" s="1171"/>
      <c r="Q829" s="348"/>
      <c r="R829" s="1128"/>
      <c r="S829" s="348"/>
      <c r="T829" s="1129"/>
      <c r="U829" s="1129"/>
      <c r="V829" s="1172"/>
      <c r="W829" s="17"/>
      <c r="X829" s="17"/>
      <c r="Y829" s="17"/>
      <c r="Z829" s="17"/>
    </row>
    <row r="830">
      <c r="A830" s="17"/>
      <c r="B830" s="379"/>
      <c r="C830" s="513"/>
      <c r="D830" s="513"/>
      <c r="E830" s="513"/>
      <c r="F830" s="513"/>
      <c r="G830" s="514"/>
      <c r="H830" s="1166"/>
      <c r="I830" s="1167"/>
      <c r="J830" s="1168"/>
      <c r="K830" s="513"/>
      <c r="L830" s="1169"/>
      <c r="M830" s="513"/>
      <c r="N830" s="1170"/>
      <c r="O830" s="1166"/>
      <c r="P830" s="1171"/>
      <c r="Q830" s="348"/>
      <c r="R830" s="1128"/>
      <c r="S830" s="348"/>
      <c r="T830" s="1129"/>
      <c r="U830" s="1129"/>
      <c r="V830" s="1172"/>
      <c r="W830" s="17"/>
      <c r="X830" s="17"/>
      <c r="Y830" s="17"/>
      <c r="Z830" s="17"/>
    </row>
    <row r="831">
      <c r="A831" s="17"/>
      <c r="B831" s="379"/>
      <c r="C831" s="513"/>
      <c r="D831" s="513"/>
      <c r="E831" s="513"/>
      <c r="F831" s="513"/>
      <c r="G831" s="514"/>
      <c r="H831" s="1166"/>
      <c r="I831" s="1167"/>
      <c r="J831" s="1168"/>
      <c r="K831" s="513"/>
      <c r="L831" s="1169"/>
      <c r="M831" s="513"/>
      <c r="N831" s="1170"/>
      <c r="O831" s="1166"/>
      <c r="P831" s="1171"/>
      <c r="Q831" s="348"/>
      <c r="R831" s="1128"/>
      <c r="S831" s="348"/>
      <c r="T831" s="1129"/>
      <c r="U831" s="1129"/>
      <c r="V831" s="1172"/>
      <c r="W831" s="17"/>
      <c r="X831" s="17"/>
      <c r="Y831" s="17"/>
      <c r="Z831" s="17"/>
    </row>
    <row r="832">
      <c r="A832" s="17"/>
      <c r="B832" s="379"/>
      <c r="C832" s="513"/>
      <c r="D832" s="513"/>
      <c r="E832" s="513"/>
      <c r="F832" s="513"/>
      <c r="G832" s="514"/>
      <c r="H832" s="1166"/>
      <c r="I832" s="1167"/>
      <c r="J832" s="1168"/>
      <c r="K832" s="513"/>
      <c r="L832" s="1169"/>
      <c r="M832" s="513"/>
      <c r="N832" s="1170"/>
      <c r="O832" s="1166"/>
      <c r="P832" s="1171"/>
      <c r="Q832" s="348"/>
      <c r="R832" s="1128"/>
      <c r="S832" s="348"/>
      <c r="T832" s="1129"/>
      <c r="U832" s="1129"/>
      <c r="V832" s="1172"/>
      <c r="W832" s="17"/>
      <c r="X832" s="17"/>
      <c r="Y832" s="17"/>
      <c r="Z832" s="17"/>
    </row>
    <row r="833">
      <c r="A833" s="17"/>
      <c r="B833" s="379"/>
      <c r="C833" s="513"/>
      <c r="D833" s="513"/>
      <c r="E833" s="513"/>
      <c r="F833" s="513"/>
      <c r="G833" s="514"/>
      <c r="H833" s="1166"/>
      <c r="I833" s="1167"/>
      <c r="J833" s="1168"/>
      <c r="K833" s="513"/>
      <c r="L833" s="1169"/>
      <c r="M833" s="513"/>
      <c r="N833" s="1170"/>
      <c r="O833" s="1166"/>
      <c r="P833" s="1171"/>
      <c r="Q833" s="348"/>
      <c r="R833" s="1128"/>
      <c r="S833" s="348"/>
      <c r="T833" s="1129"/>
      <c r="U833" s="1129"/>
      <c r="V833" s="1172"/>
      <c r="W833" s="17"/>
      <c r="X833" s="17"/>
      <c r="Y833" s="17"/>
      <c r="Z833" s="17"/>
    </row>
    <row r="834">
      <c r="A834" s="17"/>
      <c r="B834" s="379"/>
      <c r="C834" s="513"/>
      <c r="D834" s="513"/>
      <c r="E834" s="513"/>
      <c r="F834" s="513"/>
      <c r="G834" s="514"/>
      <c r="H834" s="1166"/>
      <c r="I834" s="1167"/>
      <c r="J834" s="1168"/>
      <c r="K834" s="513"/>
      <c r="L834" s="1169"/>
      <c r="M834" s="513"/>
      <c r="N834" s="1170"/>
      <c r="O834" s="1166"/>
      <c r="P834" s="1171"/>
      <c r="Q834" s="348"/>
      <c r="R834" s="1128"/>
      <c r="S834" s="348"/>
      <c r="T834" s="1129"/>
      <c r="U834" s="1129"/>
      <c r="V834" s="1172"/>
      <c r="W834" s="17"/>
      <c r="X834" s="17"/>
      <c r="Y834" s="17"/>
      <c r="Z834" s="17"/>
    </row>
    <row r="835">
      <c r="A835" s="17"/>
      <c r="B835" s="379"/>
      <c r="C835" s="513"/>
      <c r="D835" s="513"/>
      <c r="E835" s="513"/>
      <c r="F835" s="513"/>
      <c r="G835" s="514"/>
      <c r="H835" s="1166"/>
      <c r="I835" s="1167"/>
      <c r="J835" s="1168"/>
      <c r="K835" s="513"/>
      <c r="L835" s="1169"/>
      <c r="M835" s="513"/>
      <c r="N835" s="1170"/>
      <c r="O835" s="1166"/>
      <c r="P835" s="1171"/>
      <c r="Q835" s="348"/>
      <c r="R835" s="1128"/>
      <c r="S835" s="348"/>
      <c r="T835" s="1129"/>
      <c r="U835" s="1129"/>
      <c r="V835" s="1172"/>
      <c r="W835" s="17"/>
      <c r="X835" s="17"/>
      <c r="Y835" s="17"/>
      <c r="Z835" s="17"/>
    </row>
    <row r="836">
      <c r="A836" s="17"/>
      <c r="B836" s="379"/>
      <c r="C836" s="513"/>
      <c r="D836" s="513"/>
      <c r="E836" s="513"/>
      <c r="F836" s="513"/>
      <c r="G836" s="514"/>
      <c r="H836" s="1166"/>
      <c r="I836" s="1167"/>
      <c r="J836" s="1168"/>
      <c r="K836" s="513"/>
      <c r="L836" s="1169"/>
      <c r="M836" s="513"/>
      <c r="N836" s="1170"/>
      <c r="O836" s="1166"/>
      <c r="P836" s="1171"/>
      <c r="Q836" s="348"/>
      <c r="R836" s="1128"/>
      <c r="S836" s="348"/>
      <c r="T836" s="1129"/>
      <c r="U836" s="1129"/>
      <c r="V836" s="1172"/>
      <c r="W836" s="17"/>
      <c r="X836" s="17"/>
      <c r="Y836" s="17"/>
      <c r="Z836" s="17"/>
    </row>
    <row r="837">
      <c r="A837" s="17"/>
      <c r="B837" s="379"/>
      <c r="C837" s="513"/>
      <c r="D837" s="513"/>
      <c r="E837" s="513"/>
      <c r="F837" s="513"/>
      <c r="G837" s="514"/>
      <c r="H837" s="1166"/>
      <c r="I837" s="1167"/>
      <c r="J837" s="1168"/>
      <c r="K837" s="513"/>
      <c r="L837" s="1169"/>
      <c r="M837" s="513"/>
      <c r="N837" s="1170"/>
      <c r="O837" s="1166"/>
      <c r="P837" s="1171"/>
      <c r="Q837" s="348"/>
      <c r="R837" s="1128"/>
      <c r="S837" s="348"/>
      <c r="T837" s="1129"/>
      <c r="U837" s="1129"/>
      <c r="V837" s="1172"/>
      <c r="W837" s="17"/>
      <c r="X837" s="17"/>
      <c r="Y837" s="17"/>
      <c r="Z837" s="17"/>
    </row>
    <row r="838">
      <c r="A838" s="17"/>
      <c r="B838" s="379"/>
      <c r="C838" s="513"/>
      <c r="D838" s="513"/>
      <c r="E838" s="513"/>
      <c r="F838" s="513"/>
      <c r="G838" s="514"/>
      <c r="H838" s="1166"/>
      <c r="I838" s="1167"/>
      <c r="J838" s="1168"/>
      <c r="K838" s="513"/>
      <c r="L838" s="1169"/>
      <c r="M838" s="513"/>
      <c r="N838" s="1170"/>
      <c r="O838" s="1166"/>
      <c r="P838" s="1171"/>
      <c r="Q838" s="348"/>
      <c r="R838" s="1128"/>
      <c r="S838" s="348"/>
      <c r="T838" s="1129"/>
      <c r="U838" s="1129"/>
      <c r="V838" s="1172"/>
      <c r="W838" s="17"/>
      <c r="X838" s="17"/>
      <c r="Y838" s="17"/>
      <c r="Z838" s="17"/>
    </row>
    <row r="839">
      <c r="A839" s="17"/>
      <c r="B839" s="379"/>
      <c r="C839" s="513"/>
      <c r="D839" s="513"/>
      <c r="E839" s="513"/>
      <c r="F839" s="513"/>
      <c r="G839" s="514"/>
      <c r="H839" s="1166"/>
      <c r="I839" s="1167"/>
      <c r="J839" s="1168"/>
      <c r="K839" s="513"/>
      <c r="L839" s="1169"/>
      <c r="M839" s="513"/>
      <c r="N839" s="1170"/>
      <c r="O839" s="1166"/>
      <c r="P839" s="1171"/>
      <c r="Q839" s="348"/>
      <c r="R839" s="1128"/>
      <c r="S839" s="348"/>
      <c r="T839" s="1129"/>
      <c r="U839" s="1129"/>
      <c r="V839" s="1172"/>
      <c r="W839" s="17"/>
      <c r="X839" s="17"/>
      <c r="Y839" s="17"/>
      <c r="Z839" s="17"/>
    </row>
    <row r="840">
      <c r="A840" s="17"/>
      <c r="B840" s="379"/>
      <c r="C840" s="513"/>
      <c r="D840" s="513"/>
      <c r="E840" s="513"/>
      <c r="F840" s="513"/>
      <c r="G840" s="514"/>
      <c r="H840" s="1166"/>
      <c r="I840" s="1167"/>
      <c r="J840" s="1168"/>
      <c r="K840" s="513"/>
      <c r="L840" s="1169"/>
      <c r="M840" s="513"/>
      <c r="N840" s="1170"/>
      <c r="O840" s="1166"/>
      <c r="P840" s="1171"/>
      <c r="Q840" s="348"/>
      <c r="R840" s="1128"/>
      <c r="S840" s="348"/>
      <c r="T840" s="1129"/>
      <c r="U840" s="1129"/>
      <c r="V840" s="1172"/>
      <c r="W840" s="17"/>
      <c r="X840" s="17"/>
      <c r="Y840" s="17"/>
      <c r="Z840" s="17"/>
    </row>
    <row r="841">
      <c r="A841" s="17"/>
      <c r="B841" s="379"/>
      <c r="C841" s="513"/>
      <c r="D841" s="513"/>
      <c r="E841" s="513"/>
      <c r="F841" s="513"/>
      <c r="G841" s="514"/>
      <c r="H841" s="1166"/>
      <c r="I841" s="1167"/>
      <c r="J841" s="1168"/>
      <c r="K841" s="513"/>
      <c r="L841" s="1169"/>
      <c r="M841" s="513"/>
      <c r="N841" s="1170"/>
      <c r="O841" s="1166"/>
      <c r="P841" s="1171"/>
      <c r="Q841" s="348"/>
      <c r="R841" s="1128"/>
      <c r="S841" s="348"/>
      <c r="T841" s="1129"/>
      <c r="U841" s="1129"/>
      <c r="V841" s="1172"/>
      <c r="W841" s="17"/>
      <c r="X841" s="17"/>
      <c r="Y841" s="17"/>
      <c r="Z841" s="17"/>
    </row>
    <row r="842">
      <c r="A842" s="17"/>
      <c r="B842" s="379"/>
      <c r="C842" s="513"/>
      <c r="D842" s="513"/>
      <c r="E842" s="513"/>
      <c r="F842" s="513"/>
      <c r="G842" s="514"/>
      <c r="H842" s="1166"/>
      <c r="I842" s="1167"/>
      <c r="J842" s="1168"/>
      <c r="K842" s="513"/>
      <c r="L842" s="1169"/>
      <c r="M842" s="513"/>
      <c r="N842" s="1170"/>
      <c r="O842" s="1166"/>
      <c r="P842" s="1171"/>
      <c r="Q842" s="348"/>
      <c r="R842" s="1128"/>
      <c r="S842" s="348"/>
      <c r="T842" s="1129"/>
      <c r="U842" s="1129"/>
      <c r="V842" s="1172"/>
      <c r="W842" s="17"/>
      <c r="X842" s="17"/>
      <c r="Y842" s="17"/>
      <c r="Z842" s="17"/>
    </row>
    <row r="843">
      <c r="A843" s="17"/>
      <c r="B843" s="379"/>
      <c r="C843" s="513"/>
      <c r="D843" s="513"/>
      <c r="E843" s="513"/>
      <c r="F843" s="513"/>
      <c r="G843" s="514"/>
      <c r="H843" s="1166"/>
      <c r="I843" s="1167"/>
      <c r="J843" s="1168"/>
      <c r="K843" s="513"/>
      <c r="L843" s="1169"/>
      <c r="M843" s="513"/>
      <c r="N843" s="1170"/>
      <c r="O843" s="1166"/>
      <c r="P843" s="1171"/>
      <c r="Q843" s="348"/>
      <c r="R843" s="1128"/>
      <c r="S843" s="348"/>
      <c r="T843" s="1129"/>
      <c r="U843" s="1129"/>
      <c r="V843" s="1172"/>
      <c r="W843" s="17"/>
      <c r="X843" s="17"/>
      <c r="Y843" s="17"/>
      <c r="Z843" s="17"/>
    </row>
    <row r="844">
      <c r="A844" s="17"/>
      <c r="B844" s="379"/>
      <c r="C844" s="513"/>
      <c r="D844" s="513"/>
      <c r="E844" s="513"/>
      <c r="F844" s="513"/>
      <c r="G844" s="514"/>
      <c r="H844" s="1166"/>
      <c r="I844" s="1167"/>
      <c r="J844" s="1168"/>
      <c r="K844" s="513"/>
      <c r="L844" s="1169"/>
      <c r="M844" s="513"/>
      <c r="N844" s="1170"/>
      <c r="O844" s="1166"/>
      <c r="P844" s="1171"/>
      <c r="Q844" s="348"/>
      <c r="R844" s="1128"/>
      <c r="S844" s="348"/>
      <c r="T844" s="1129"/>
      <c r="U844" s="1129"/>
      <c r="V844" s="1172"/>
      <c r="W844" s="17"/>
      <c r="X844" s="17"/>
      <c r="Y844" s="17"/>
      <c r="Z844" s="17"/>
    </row>
    <row r="845">
      <c r="A845" s="17"/>
      <c r="B845" s="379"/>
      <c r="C845" s="513"/>
      <c r="D845" s="513"/>
      <c r="E845" s="513"/>
      <c r="F845" s="513"/>
      <c r="G845" s="514"/>
      <c r="H845" s="1166"/>
      <c r="I845" s="1167"/>
      <c r="J845" s="1168"/>
      <c r="K845" s="513"/>
      <c r="L845" s="1169"/>
      <c r="M845" s="513"/>
      <c r="N845" s="1170"/>
      <c r="O845" s="1166"/>
      <c r="P845" s="1171"/>
      <c r="Q845" s="348"/>
      <c r="R845" s="1128"/>
      <c r="S845" s="348"/>
      <c r="T845" s="1129"/>
      <c r="U845" s="1129"/>
      <c r="V845" s="1172"/>
      <c r="W845" s="17"/>
      <c r="X845" s="17"/>
      <c r="Y845" s="17"/>
      <c r="Z845" s="17"/>
    </row>
    <row r="846">
      <c r="A846" s="17"/>
      <c r="B846" s="379"/>
      <c r="C846" s="513"/>
      <c r="D846" s="513"/>
      <c r="E846" s="513"/>
      <c r="F846" s="513"/>
      <c r="G846" s="514"/>
      <c r="H846" s="1166"/>
      <c r="I846" s="1167"/>
      <c r="J846" s="1168"/>
      <c r="K846" s="513"/>
      <c r="L846" s="1169"/>
      <c r="M846" s="513"/>
      <c r="N846" s="1170"/>
      <c r="O846" s="1166"/>
      <c r="P846" s="1171"/>
      <c r="Q846" s="348"/>
      <c r="R846" s="1128"/>
      <c r="S846" s="348"/>
      <c r="T846" s="1129"/>
      <c r="U846" s="1129"/>
      <c r="V846" s="1172"/>
      <c r="W846" s="17"/>
      <c r="X846" s="17"/>
      <c r="Y846" s="17"/>
      <c r="Z846" s="17"/>
    </row>
    <row r="847">
      <c r="A847" s="17"/>
      <c r="B847" s="379"/>
      <c r="C847" s="513"/>
      <c r="D847" s="513"/>
      <c r="E847" s="513"/>
      <c r="F847" s="513"/>
      <c r="G847" s="514"/>
      <c r="H847" s="1166"/>
      <c r="I847" s="1167"/>
      <c r="J847" s="1168"/>
      <c r="K847" s="513"/>
      <c r="L847" s="1169"/>
      <c r="M847" s="513"/>
      <c r="N847" s="1170"/>
      <c r="O847" s="1166"/>
      <c r="P847" s="1171"/>
      <c r="Q847" s="348"/>
      <c r="R847" s="1128"/>
      <c r="S847" s="348"/>
      <c r="T847" s="1129"/>
      <c r="U847" s="1129"/>
      <c r="V847" s="1172"/>
      <c r="W847" s="17"/>
      <c r="X847" s="17"/>
      <c r="Y847" s="17"/>
      <c r="Z847" s="17"/>
    </row>
    <row r="848">
      <c r="A848" s="17"/>
      <c r="B848" s="379"/>
      <c r="C848" s="513"/>
      <c r="D848" s="513"/>
      <c r="E848" s="513"/>
      <c r="F848" s="513"/>
      <c r="G848" s="514"/>
      <c r="H848" s="1166"/>
      <c r="I848" s="1167"/>
      <c r="J848" s="1168"/>
      <c r="K848" s="513"/>
      <c r="L848" s="1169"/>
      <c r="M848" s="513"/>
      <c r="N848" s="1170"/>
      <c r="O848" s="1166"/>
      <c r="P848" s="1171"/>
      <c r="Q848" s="348"/>
      <c r="R848" s="1128"/>
      <c r="S848" s="348"/>
      <c r="T848" s="1129"/>
      <c r="U848" s="1129"/>
      <c r="V848" s="1172"/>
      <c r="W848" s="17"/>
      <c r="X848" s="17"/>
      <c r="Y848" s="17"/>
      <c r="Z848" s="17"/>
    </row>
    <row r="849">
      <c r="A849" s="17"/>
      <c r="B849" s="379"/>
      <c r="C849" s="513"/>
      <c r="D849" s="513"/>
      <c r="E849" s="513"/>
      <c r="F849" s="513"/>
      <c r="G849" s="514"/>
      <c r="H849" s="1166"/>
      <c r="I849" s="1167"/>
      <c r="J849" s="1168"/>
      <c r="K849" s="513"/>
      <c r="L849" s="1169"/>
      <c r="M849" s="513"/>
      <c r="N849" s="1170"/>
      <c r="O849" s="1166"/>
      <c r="P849" s="1171"/>
      <c r="Q849" s="348"/>
      <c r="R849" s="1128"/>
      <c r="S849" s="348"/>
      <c r="T849" s="1129"/>
      <c r="U849" s="1129"/>
      <c r="V849" s="1172"/>
      <c r="W849" s="17"/>
      <c r="X849" s="17"/>
      <c r="Y849" s="17"/>
      <c r="Z849" s="17"/>
    </row>
    <row r="850">
      <c r="A850" s="17"/>
      <c r="B850" s="379"/>
      <c r="C850" s="513"/>
      <c r="D850" s="513"/>
      <c r="E850" s="513"/>
      <c r="F850" s="513"/>
      <c r="G850" s="514"/>
      <c r="H850" s="1166"/>
      <c r="I850" s="1167"/>
      <c r="J850" s="1168"/>
      <c r="K850" s="513"/>
      <c r="L850" s="1169"/>
      <c r="M850" s="513"/>
      <c r="N850" s="1170"/>
      <c r="O850" s="1166"/>
      <c r="P850" s="1171"/>
      <c r="Q850" s="348"/>
      <c r="R850" s="1128"/>
      <c r="S850" s="348"/>
      <c r="T850" s="1129"/>
      <c r="U850" s="1129"/>
      <c r="V850" s="1172"/>
      <c r="W850" s="17"/>
      <c r="X850" s="17"/>
      <c r="Y850" s="17"/>
      <c r="Z850" s="17"/>
    </row>
    <row r="851">
      <c r="A851" s="17"/>
      <c r="B851" s="379"/>
      <c r="C851" s="513"/>
      <c r="D851" s="513"/>
      <c r="E851" s="513"/>
      <c r="F851" s="513"/>
      <c r="G851" s="514"/>
      <c r="H851" s="1166"/>
      <c r="I851" s="1167"/>
      <c r="J851" s="1168"/>
      <c r="K851" s="513"/>
      <c r="L851" s="1169"/>
      <c r="M851" s="513"/>
      <c r="N851" s="1170"/>
      <c r="O851" s="1166"/>
      <c r="P851" s="1171"/>
      <c r="Q851" s="348"/>
      <c r="R851" s="1128"/>
      <c r="S851" s="348"/>
      <c r="T851" s="1129"/>
      <c r="U851" s="1129"/>
      <c r="V851" s="1172"/>
      <c r="W851" s="17"/>
      <c r="X851" s="17"/>
      <c r="Y851" s="17"/>
      <c r="Z851" s="17"/>
    </row>
    <row r="852">
      <c r="A852" s="17"/>
      <c r="B852" s="379"/>
      <c r="C852" s="513"/>
      <c r="D852" s="513"/>
      <c r="E852" s="513"/>
      <c r="F852" s="513"/>
      <c r="G852" s="514"/>
      <c r="H852" s="1166"/>
      <c r="I852" s="1167"/>
      <c r="J852" s="1168"/>
      <c r="K852" s="513"/>
      <c r="L852" s="1169"/>
      <c r="M852" s="513"/>
      <c r="N852" s="1170"/>
      <c r="O852" s="1166"/>
      <c r="P852" s="1171"/>
      <c r="Q852" s="348"/>
      <c r="R852" s="1128"/>
      <c r="S852" s="348"/>
      <c r="T852" s="1129"/>
      <c r="U852" s="1129"/>
      <c r="V852" s="1172"/>
      <c r="W852" s="17"/>
      <c r="X852" s="17"/>
      <c r="Y852" s="17"/>
      <c r="Z852" s="17"/>
    </row>
    <row r="853">
      <c r="A853" s="17"/>
      <c r="B853" s="379"/>
      <c r="C853" s="513"/>
      <c r="D853" s="513"/>
      <c r="E853" s="513"/>
      <c r="F853" s="513"/>
      <c r="G853" s="514"/>
      <c r="H853" s="1166"/>
      <c r="I853" s="1167"/>
      <c r="J853" s="1168"/>
      <c r="K853" s="513"/>
      <c r="L853" s="1169"/>
      <c r="M853" s="513"/>
      <c r="N853" s="1170"/>
      <c r="O853" s="1166"/>
      <c r="P853" s="1171"/>
      <c r="Q853" s="348"/>
      <c r="R853" s="1128"/>
      <c r="S853" s="348"/>
      <c r="T853" s="1129"/>
      <c r="U853" s="1129"/>
      <c r="V853" s="1172"/>
      <c r="W853" s="17"/>
      <c r="X853" s="17"/>
      <c r="Y853" s="17"/>
      <c r="Z853" s="17"/>
    </row>
    <row r="854">
      <c r="A854" s="17"/>
      <c r="B854" s="379"/>
      <c r="C854" s="513"/>
      <c r="D854" s="513"/>
      <c r="E854" s="513"/>
      <c r="F854" s="513"/>
      <c r="G854" s="514"/>
      <c r="H854" s="1166"/>
      <c r="I854" s="1167"/>
      <c r="J854" s="1168"/>
      <c r="K854" s="513"/>
      <c r="L854" s="1169"/>
      <c r="M854" s="513"/>
      <c r="N854" s="1170"/>
      <c r="O854" s="1166"/>
      <c r="P854" s="1171"/>
      <c r="Q854" s="348"/>
      <c r="R854" s="1128"/>
      <c r="S854" s="348"/>
      <c r="T854" s="1129"/>
      <c r="U854" s="1129"/>
      <c r="V854" s="1172"/>
      <c r="W854" s="17"/>
      <c r="X854" s="17"/>
      <c r="Y854" s="17"/>
      <c r="Z854" s="17"/>
    </row>
    <row r="855">
      <c r="A855" s="17"/>
      <c r="B855" s="379"/>
      <c r="C855" s="513"/>
      <c r="D855" s="513"/>
      <c r="E855" s="513"/>
      <c r="F855" s="513"/>
      <c r="G855" s="514"/>
      <c r="H855" s="1166"/>
      <c r="I855" s="1167"/>
      <c r="J855" s="1168"/>
      <c r="K855" s="513"/>
      <c r="L855" s="1169"/>
      <c r="M855" s="513"/>
      <c r="N855" s="1170"/>
      <c r="O855" s="1166"/>
      <c r="P855" s="1171"/>
      <c r="Q855" s="348"/>
      <c r="R855" s="1128"/>
      <c r="S855" s="348"/>
      <c r="T855" s="1129"/>
      <c r="U855" s="1129"/>
      <c r="V855" s="1172"/>
      <c r="W855" s="17"/>
      <c r="X855" s="17"/>
      <c r="Y855" s="17"/>
      <c r="Z855" s="17"/>
    </row>
    <row r="856">
      <c r="A856" s="17"/>
      <c r="B856" s="379"/>
      <c r="C856" s="513"/>
      <c r="D856" s="513"/>
      <c r="E856" s="513"/>
      <c r="F856" s="513"/>
      <c r="G856" s="514"/>
      <c r="H856" s="1166"/>
      <c r="I856" s="1167"/>
      <c r="J856" s="1168"/>
      <c r="K856" s="513"/>
      <c r="L856" s="1169"/>
      <c r="M856" s="513"/>
      <c r="N856" s="1170"/>
      <c r="O856" s="1166"/>
      <c r="P856" s="1171"/>
      <c r="Q856" s="348"/>
      <c r="R856" s="1128"/>
      <c r="S856" s="348"/>
      <c r="T856" s="1129"/>
      <c r="U856" s="1129"/>
      <c r="V856" s="1172"/>
      <c r="W856" s="17"/>
      <c r="X856" s="17"/>
      <c r="Y856" s="17"/>
      <c r="Z856" s="17"/>
    </row>
    <row r="857">
      <c r="A857" s="17"/>
      <c r="B857" s="379"/>
      <c r="C857" s="513"/>
      <c r="D857" s="513"/>
      <c r="E857" s="513"/>
      <c r="F857" s="513"/>
      <c r="G857" s="514"/>
      <c r="H857" s="1166"/>
      <c r="I857" s="1167"/>
      <c r="J857" s="1168"/>
      <c r="K857" s="513"/>
      <c r="L857" s="1169"/>
      <c r="M857" s="513"/>
      <c r="N857" s="1170"/>
      <c r="O857" s="1166"/>
      <c r="P857" s="1171"/>
      <c r="Q857" s="348"/>
      <c r="R857" s="1128"/>
      <c r="S857" s="348"/>
      <c r="T857" s="1129"/>
      <c r="U857" s="1129"/>
      <c r="V857" s="1172"/>
      <c r="W857" s="17"/>
      <c r="X857" s="17"/>
      <c r="Y857" s="17"/>
      <c r="Z857" s="17"/>
    </row>
    <row r="858">
      <c r="A858" s="17"/>
      <c r="B858" s="379"/>
      <c r="C858" s="513"/>
      <c r="D858" s="513"/>
      <c r="E858" s="513"/>
      <c r="F858" s="513"/>
      <c r="G858" s="514"/>
      <c r="H858" s="1166"/>
      <c r="I858" s="1167"/>
      <c r="J858" s="1168"/>
      <c r="K858" s="513"/>
      <c r="L858" s="1169"/>
      <c r="M858" s="513"/>
      <c r="N858" s="1170"/>
      <c r="O858" s="1166"/>
      <c r="P858" s="1171"/>
      <c r="Q858" s="348"/>
      <c r="R858" s="1128"/>
      <c r="S858" s="348"/>
      <c r="T858" s="1129"/>
      <c r="U858" s="1129"/>
      <c r="V858" s="1172"/>
      <c r="W858" s="17"/>
      <c r="X858" s="17"/>
      <c r="Y858" s="17"/>
      <c r="Z858" s="17"/>
    </row>
    <row r="859">
      <c r="A859" s="17"/>
      <c r="B859" s="379"/>
      <c r="C859" s="513"/>
      <c r="D859" s="513"/>
      <c r="E859" s="513"/>
      <c r="F859" s="513"/>
      <c r="G859" s="514"/>
      <c r="H859" s="1166"/>
      <c r="I859" s="1167"/>
      <c r="J859" s="1168"/>
      <c r="K859" s="513"/>
      <c r="L859" s="1169"/>
      <c r="M859" s="513"/>
      <c r="N859" s="1170"/>
      <c r="O859" s="1166"/>
      <c r="P859" s="1171"/>
      <c r="Q859" s="348"/>
      <c r="R859" s="1128"/>
      <c r="S859" s="348"/>
      <c r="T859" s="1129"/>
      <c r="U859" s="1129"/>
      <c r="V859" s="1172"/>
      <c r="W859" s="17"/>
      <c r="X859" s="17"/>
      <c r="Y859" s="17"/>
      <c r="Z859" s="17"/>
    </row>
    <row r="860">
      <c r="A860" s="17"/>
      <c r="B860" s="379"/>
      <c r="C860" s="513"/>
      <c r="D860" s="513"/>
      <c r="E860" s="513"/>
      <c r="F860" s="513"/>
      <c r="G860" s="514"/>
      <c r="H860" s="1166"/>
      <c r="I860" s="1167"/>
      <c r="J860" s="1168"/>
      <c r="K860" s="513"/>
      <c r="L860" s="1169"/>
      <c r="M860" s="513"/>
      <c r="N860" s="1170"/>
      <c r="O860" s="1166"/>
      <c r="P860" s="1171"/>
      <c r="Q860" s="348"/>
      <c r="R860" s="1128"/>
      <c r="S860" s="348"/>
      <c r="T860" s="1129"/>
      <c r="U860" s="1129"/>
      <c r="V860" s="1172"/>
      <c r="W860" s="17"/>
      <c r="X860" s="17"/>
      <c r="Y860" s="17"/>
      <c r="Z860" s="17"/>
    </row>
    <row r="861">
      <c r="A861" s="17"/>
      <c r="B861" s="379"/>
      <c r="C861" s="513"/>
      <c r="D861" s="513"/>
      <c r="E861" s="513"/>
      <c r="F861" s="513"/>
      <c r="G861" s="514"/>
      <c r="H861" s="1166"/>
      <c r="I861" s="1167"/>
      <c r="J861" s="1168"/>
      <c r="K861" s="513"/>
      <c r="L861" s="1169"/>
      <c r="M861" s="513"/>
      <c r="N861" s="1170"/>
      <c r="O861" s="1166"/>
      <c r="P861" s="1171"/>
      <c r="Q861" s="348"/>
      <c r="R861" s="1128"/>
      <c r="S861" s="348"/>
      <c r="T861" s="1129"/>
      <c r="U861" s="1129"/>
      <c r="V861" s="1172"/>
      <c r="W861" s="17"/>
      <c r="X861" s="17"/>
      <c r="Y861" s="17"/>
      <c r="Z861" s="17"/>
    </row>
    <row r="862">
      <c r="A862" s="17"/>
      <c r="B862" s="379"/>
      <c r="C862" s="513"/>
      <c r="D862" s="513"/>
      <c r="E862" s="513"/>
      <c r="F862" s="513"/>
      <c r="G862" s="514"/>
      <c r="H862" s="1166"/>
      <c r="I862" s="1167"/>
      <c r="J862" s="1168"/>
      <c r="K862" s="513"/>
      <c r="L862" s="1169"/>
      <c r="M862" s="513"/>
      <c r="N862" s="1170"/>
      <c r="O862" s="1166"/>
      <c r="P862" s="1171"/>
      <c r="Q862" s="348"/>
      <c r="R862" s="1128"/>
      <c r="S862" s="348"/>
      <c r="T862" s="1129"/>
      <c r="U862" s="1129"/>
      <c r="V862" s="1172"/>
      <c r="W862" s="17"/>
      <c r="X862" s="17"/>
      <c r="Y862" s="17"/>
      <c r="Z862" s="17"/>
    </row>
    <row r="863">
      <c r="A863" s="17"/>
      <c r="B863" s="379"/>
      <c r="C863" s="513"/>
      <c r="D863" s="513"/>
      <c r="E863" s="513"/>
      <c r="F863" s="513"/>
      <c r="G863" s="514"/>
      <c r="H863" s="1166"/>
      <c r="I863" s="1167"/>
      <c r="J863" s="1168"/>
      <c r="K863" s="513"/>
      <c r="L863" s="1169"/>
      <c r="M863" s="513"/>
      <c r="N863" s="1170"/>
      <c r="O863" s="1166"/>
      <c r="P863" s="1171"/>
      <c r="Q863" s="348"/>
      <c r="R863" s="1128"/>
      <c r="S863" s="348"/>
      <c r="T863" s="1129"/>
      <c r="U863" s="1129"/>
      <c r="V863" s="1172"/>
      <c r="W863" s="17"/>
      <c r="X863" s="17"/>
      <c r="Y863" s="17"/>
      <c r="Z863" s="17"/>
    </row>
    <row r="864">
      <c r="A864" s="17"/>
      <c r="B864" s="379"/>
      <c r="C864" s="513"/>
      <c r="D864" s="513"/>
      <c r="E864" s="513"/>
      <c r="F864" s="513"/>
      <c r="G864" s="514"/>
      <c r="H864" s="1166"/>
      <c r="I864" s="1167"/>
      <c r="J864" s="1168"/>
      <c r="K864" s="513"/>
      <c r="L864" s="1169"/>
      <c r="M864" s="513"/>
      <c r="N864" s="1170"/>
      <c r="O864" s="1166"/>
      <c r="P864" s="1171"/>
      <c r="Q864" s="348"/>
      <c r="R864" s="1128"/>
      <c r="S864" s="348"/>
      <c r="T864" s="1129"/>
      <c r="U864" s="1129"/>
      <c r="V864" s="1172"/>
      <c r="W864" s="17"/>
      <c r="X864" s="17"/>
      <c r="Y864" s="17"/>
      <c r="Z864" s="17"/>
    </row>
    <row r="865">
      <c r="A865" s="17"/>
      <c r="B865" s="379"/>
      <c r="C865" s="513"/>
      <c r="D865" s="513"/>
      <c r="E865" s="513"/>
      <c r="F865" s="513"/>
      <c r="G865" s="514"/>
      <c r="H865" s="1166"/>
      <c r="I865" s="1167"/>
      <c r="J865" s="1168"/>
      <c r="K865" s="513"/>
      <c r="L865" s="1169"/>
      <c r="M865" s="513"/>
      <c r="N865" s="1170"/>
      <c r="O865" s="1166"/>
      <c r="P865" s="1171"/>
      <c r="Q865" s="348"/>
      <c r="R865" s="1128"/>
      <c r="S865" s="348"/>
      <c r="T865" s="1129"/>
      <c r="U865" s="1129"/>
      <c r="V865" s="1172"/>
      <c r="W865" s="17"/>
      <c r="X865" s="17"/>
      <c r="Y865" s="17"/>
      <c r="Z865" s="17"/>
    </row>
    <row r="866">
      <c r="A866" s="17"/>
      <c r="B866" s="379"/>
      <c r="C866" s="513"/>
      <c r="D866" s="513"/>
      <c r="E866" s="513"/>
      <c r="F866" s="513"/>
      <c r="G866" s="514"/>
      <c r="H866" s="1166"/>
      <c r="I866" s="1167"/>
      <c r="J866" s="1168"/>
      <c r="K866" s="513"/>
      <c r="L866" s="1169"/>
      <c r="M866" s="513"/>
      <c r="N866" s="1170"/>
      <c r="O866" s="1166"/>
      <c r="P866" s="1171"/>
      <c r="Q866" s="348"/>
      <c r="R866" s="1128"/>
      <c r="S866" s="348"/>
      <c r="T866" s="1129"/>
      <c r="U866" s="1129"/>
      <c r="V866" s="1172"/>
      <c r="W866" s="17"/>
      <c r="X866" s="17"/>
      <c r="Y866" s="17"/>
      <c r="Z866" s="17"/>
    </row>
    <row r="867">
      <c r="A867" s="17"/>
      <c r="B867" s="379"/>
      <c r="C867" s="513"/>
      <c r="D867" s="513"/>
      <c r="E867" s="513"/>
      <c r="F867" s="513"/>
      <c r="G867" s="514"/>
      <c r="H867" s="1166"/>
      <c r="I867" s="1167"/>
      <c r="J867" s="1168"/>
      <c r="K867" s="513"/>
      <c r="L867" s="1169"/>
      <c r="M867" s="513"/>
      <c r="N867" s="1170"/>
      <c r="O867" s="1166"/>
      <c r="P867" s="1171"/>
      <c r="Q867" s="348"/>
      <c r="R867" s="1128"/>
      <c r="S867" s="348"/>
      <c r="T867" s="1129"/>
      <c r="U867" s="1129"/>
      <c r="V867" s="1172"/>
      <c r="W867" s="17"/>
      <c r="X867" s="17"/>
      <c r="Y867" s="17"/>
      <c r="Z867" s="17"/>
    </row>
    <row r="868">
      <c r="A868" s="17"/>
      <c r="B868" s="379"/>
      <c r="C868" s="513"/>
      <c r="D868" s="513"/>
      <c r="E868" s="513"/>
      <c r="F868" s="513"/>
      <c r="G868" s="514"/>
      <c r="H868" s="1166"/>
      <c r="I868" s="1167"/>
      <c r="J868" s="1168"/>
      <c r="K868" s="513"/>
      <c r="L868" s="1169"/>
      <c r="M868" s="513"/>
      <c r="N868" s="1170"/>
      <c r="O868" s="1166"/>
      <c r="P868" s="1171"/>
      <c r="Q868" s="348"/>
      <c r="R868" s="1128"/>
      <c r="S868" s="348"/>
      <c r="T868" s="1129"/>
      <c r="U868" s="1129"/>
      <c r="V868" s="1172"/>
      <c r="W868" s="17"/>
      <c r="X868" s="17"/>
      <c r="Y868" s="17"/>
      <c r="Z868" s="17"/>
    </row>
    <row r="869">
      <c r="A869" s="17"/>
      <c r="B869" s="379"/>
      <c r="C869" s="513"/>
      <c r="D869" s="513"/>
      <c r="E869" s="513"/>
      <c r="F869" s="513"/>
      <c r="G869" s="514"/>
      <c r="H869" s="1166"/>
      <c r="I869" s="1167"/>
      <c r="J869" s="1168"/>
      <c r="K869" s="513"/>
      <c r="L869" s="1169"/>
      <c r="M869" s="513"/>
      <c r="N869" s="1170"/>
      <c r="O869" s="1166"/>
      <c r="P869" s="1171"/>
      <c r="Q869" s="348"/>
      <c r="R869" s="1128"/>
      <c r="S869" s="348"/>
      <c r="T869" s="1129"/>
      <c r="U869" s="1129"/>
      <c r="V869" s="1172"/>
      <c r="W869" s="17"/>
      <c r="X869" s="17"/>
      <c r="Y869" s="17"/>
      <c r="Z869" s="17"/>
    </row>
    <row r="870">
      <c r="A870" s="17"/>
      <c r="B870" s="379"/>
      <c r="C870" s="513"/>
      <c r="D870" s="513"/>
      <c r="E870" s="513"/>
      <c r="F870" s="513"/>
      <c r="G870" s="514"/>
      <c r="H870" s="1166"/>
      <c r="I870" s="1167"/>
      <c r="J870" s="1168"/>
      <c r="K870" s="513"/>
      <c r="L870" s="1169"/>
      <c r="M870" s="513"/>
      <c r="N870" s="1170"/>
      <c r="O870" s="1166"/>
      <c r="P870" s="1171"/>
      <c r="Q870" s="348"/>
      <c r="R870" s="1128"/>
      <c r="S870" s="348"/>
      <c r="T870" s="1129"/>
      <c r="U870" s="1129"/>
      <c r="V870" s="1172"/>
      <c r="W870" s="17"/>
      <c r="X870" s="17"/>
      <c r="Y870" s="17"/>
      <c r="Z870" s="17"/>
    </row>
    <row r="871">
      <c r="A871" s="17"/>
      <c r="B871" s="379"/>
      <c r="C871" s="513"/>
      <c r="D871" s="513"/>
      <c r="E871" s="513"/>
      <c r="F871" s="513"/>
      <c r="G871" s="514"/>
      <c r="H871" s="1166"/>
      <c r="I871" s="1167"/>
      <c r="J871" s="1168"/>
      <c r="K871" s="513"/>
      <c r="L871" s="1169"/>
      <c r="M871" s="513"/>
      <c r="N871" s="1170"/>
      <c r="O871" s="1166"/>
      <c r="P871" s="1171"/>
      <c r="Q871" s="348"/>
      <c r="R871" s="1128"/>
      <c r="S871" s="348"/>
      <c r="T871" s="1129"/>
      <c r="U871" s="1129"/>
      <c r="V871" s="1172"/>
      <c r="W871" s="17"/>
      <c r="X871" s="17"/>
      <c r="Y871" s="17"/>
      <c r="Z871" s="17"/>
    </row>
    <row r="872">
      <c r="A872" s="17"/>
      <c r="B872" s="379"/>
      <c r="C872" s="513"/>
      <c r="D872" s="513"/>
      <c r="E872" s="513"/>
      <c r="F872" s="513"/>
      <c r="G872" s="514"/>
      <c r="H872" s="1166"/>
      <c r="I872" s="1167"/>
      <c r="J872" s="1168"/>
      <c r="K872" s="513"/>
      <c r="L872" s="1169"/>
      <c r="M872" s="513"/>
      <c r="N872" s="1170"/>
      <c r="O872" s="1166"/>
      <c r="P872" s="1171"/>
      <c r="Q872" s="348"/>
      <c r="R872" s="1128"/>
      <c r="S872" s="348"/>
      <c r="T872" s="1129"/>
      <c r="U872" s="1129"/>
      <c r="V872" s="1172"/>
      <c r="W872" s="17"/>
      <c r="X872" s="17"/>
      <c r="Y872" s="17"/>
      <c r="Z872" s="17"/>
    </row>
    <row r="873">
      <c r="A873" s="17"/>
      <c r="B873" s="379"/>
      <c r="C873" s="513"/>
      <c r="D873" s="513"/>
      <c r="E873" s="513"/>
      <c r="F873" s="513"/>
      <c r="G873" s="514"/>
      <c r="H873" s="1166"/>
      <c r="I873" s="1167"/>
      <c r="J873" s="1168"/>
      <c r="K873" s="513"/>
      <c r="L873" s="1169"/>
      <c r="M873" s="513"/>
      <c r="N873" s="1170"/>
      <c r="O873" s="1166"/>
      <c r="P873" s="1171"/>
      <c r="Q873" s="348"/>
      <c r="R873" s="1128"/>
      <c r="S873" s="348"/>
      <c r="T873" s="1129"/>
      <c r="U873" s="1129"/>
      <c r="V873" s="1172"/>
      <c r="W873" s="17"/>
      <c r="X873" s="17"/>
      <c r="Y873" s="17"/>
      <c r="Z873" s="17"/>
    </row>
    <row r="874">
      <c r="A874" s="17"/>
      <c r="B874" s="379"/>
      <c r="C874" s="513"/>
      <c r="D874" s="513"/>
      <c r="E874" s="513"/>
      <c r="F874" s="513"/>
      <c r="G874" s="514"/>
      <c r="H874" s="1166"/>
      <c r="I874" s="1167"/>
      <c r="J874" s="1168"/>
      <c r="K874" s="513"/>
      <c r="L874" s="1169"/>
      <c r="M874" s="513"/>
      <c r="N874" s="1170"/>
      <c r="O874" s="1166"/>
      <c r="P874" s="1171"/>
      <c r="Q874" s="348"/>
      <c r="R874" s="1128"/>
      <c r="S874" s="348"/>
      <c r="T874" s="1129"/>
      <c r="U874" s="1129"/>
      <c r="V874" s="1172"/>
      <c r="W874" s="17"/>
      <c r="X874" s="17"/>
      <c r="Y874" s="17"/>
      <c r="Z874" s="17"/>
    </row>
    <row r="875">
      <c r="A875" s="17"/>
      <c r="B875" s="379"/>
      <c r="C875" s="513"/>
      <c r="D875" s="513"/>
      <c r="E875" s="513"/>
      <c r="F875" s="513"/>
      <c r="G875" s="514"/>
      <c r="H875" s="1166"/>
      <c r="I875" s="1167"/>
      <c r="J875" s="1168"/>
      <c r="K875" s="513"/>
      <c r="L875" s="1169"/>
      <c r="M875" s="513"/>
      <c r="N875" s="1170"/>
      <c r="O875" s="1166"/>
      <c r="P875" s="1171"/>
      <c r="Q875" s="348"/>
      <c r="R875" s="1128"/>
      <c r="S875" s="348"/>
      <c r="T875" s="1129"/>
      <c r="U875" s="1129"/>
      <c r="V875" s="1172"/>
      <c r="W875" s="17"/>
      <c r="X875" s="17"/>
      <c r="Y875" s="17"/>
      <c r="Z875" s="17"/>
    </row>
    <row r="876">
      <c r="A876" s="17"/>
      <c r="B876" s="379"/>
      <c r="C876" s="513"/>
      <c r="D876" s="513"/>
      <c r="E876" s="513"/>
      <c r="F876" s="513"/>
      <c r="G876" s="514"/>
      <c r="H876" s="1166"/>
      <c r="I876" s="1167"/>
      <c r="J876" s="1168"/>
      <c r="K876" s="513"/>
      <c r="L876" s="1169"/>
      <c r="M876" s="513"/>
      <c r="N876" s="1170"/>
      <c r="O876" s="1166"/>
      <c r="P876" s="1171"/>
      <c r="Q876" s="348"/>
      <c r="R876" s="1128"/>
      <c r="S876" s="348"/>
      <c r="T876" s="1129"/>
      <c r="U876" s="1129"/>
      <c r="V876" s="1172"/>
      <c r="W876" s="17"/>
      <c r="X876" s="17"/>
      <c r="Y876" s="17"/>
      <c r="Z876" s="17"/>
    </row>
    <row r="877">
      <c r="A877" s="17"/>
      <c r="B877" s="379"/>
      <c r="C877" s="513"/>
      <c r="D877" s="513"/>
      <c r="E877" s="513"/>
      <c r="F877" s="513"/>
      <c r="G877" s="514"/>
      <c r="H877" s="1166"/>
      <c r="I877" s="1167"/>
      <c r="J877" s="1168"/>
      <c r="K877" s="513"/>
      <c r="L877" s="1169"/>
      <c r="M877" s="513"/>
      <c r="N877" s="1170"/>
      <c r="O877" s="1166"/>
      <c r="P877" s="1171"/>
      <c r="Q877" s="348"/>
      <c r="R877" s="1128"/>
      <c r="S877" s="348"/>
      <c r="T877" s="1129"/>
      <c r="U877" s="1129"/>
      <c r="V877" s="1172"/>
      <c r="W877" s="17"/>
      <c r="X877" s="17"/>
      <c r="Y877" s="17"/>
      <c r="Z877" s="17"/>
    </row>
    <row r="878">
      <c r="A878" s="17"/>
      <c r="B878" s="379"/>
      <c r="C878" s="513"/>
      <c r="D878" s="513"/>
      <c r="E878" s="513"/>
      <c r="F878" s="513"/>
      <c r="G878" s="514"/>
      <c r="H878" s="1166"/>
      <c r="I878" s="1167"/>
      <c r="J878" s="1168"/>
      <c r="K878" s="513"/>
      <c r="L878" s="1169"/>
      <c r="M878" s="513"/>
      <c r="N878" s="1170"/>
      <c r="O878" s="1166"/>
      <c r="P878" s="1171"/>
      <c r="Q878" s="348"/>
      <c r="R878" s="1128"/>
      <c r="S878" s="348"/>
      <c r="T878" s="1129"/>
      <c r="U878" s="1129"/>
      <c r="V878" s="1172"/>
      <c r="W878" s="17"/>
      <c r="X878" s="17"/>
      <c r="Y878" s="17"/>
      <c r="Z878" s="17"/>
    </row>
    <row r="879">
      <c r="A879" s="17"/>
      <c r="B879" s="379"/>
      <c r="C879" s="513"/>
      <c r="D879" s="513"/>
      <c r="E879" s="513"/>
      <c r="F879" s="513"/>
      <c r="G879" s="514"/>
      <c r="H879" s="1166"/>
      <c r="I879" s="1167"/>
      <c r="J879" s="1168"/>
      <c r="K879" s="513"/>
      <c r="L879" s="1169"/>
      <c r="M879" s="513"/>
      <c r="N879" s="1170"/>
      <c r="O879" s="1166"/>
      <c r="P879" s="1171"/>
      <c r="Q879" s="348"/>
      <c r="R879" s="1128"/>
      <c r="S879" s="348"/>
      <c r="T879" s="1129"/>
      <c r="U879" s="1129"/>
      <c r="V879" s="1172"/>
      <c r="W879" s="17"/>
      <c r="X879" s="17"/>
      <c r="Y879" s="17"/>
      <c r="Z879" s="17"/>
    </row>
    <row r="880">
      <c r="A880" s="17"/>
      <c r="B880" s="379"/>
      <c r="C880" s="513"/>
      <c r="D880" s="513"/>
      <c r="E880" s="513"/>
      <c r="F880" s="513"/>
      <c r="G880" s="514"/>
      <c r="H880" s="1166"/>
      <c r="I880" s="1167"/>
      <c r="J880" s="1168"/>
      <c r="K880" s="513"/>
      <c r="L880" s="1169"/>
      <c r="M880" s="513"/>
      <c r="N880" s="1170"/>
      <c r="O880" s="1166"/>
      <c r="P880" s="1171"/>
      <c r="Q880" s="348"/>
      <c r="R880" s="1128"/>
      <c r="S880" s="348"/>
      <c r="T880" s="1129"/>
      <c r="U880" s="1129"/>
      <c r="V880" s="1172"/>
      <c r="W880" s="17"/>
      <c r="X880" s="17"/>
      <c r="Y880" s="17"/>
      <c r="Z880" s="17"/>
    </row>
    <row r="881">
      <c r="A881" s="17"/>
      <c r="B881" s="379"/>
      <c r="C881" s="513"/>
      <c r="D881" s="513"/>
      <c r="E881" s="513"/>
      <c r="F881" s="513"/>
      <c r="G881" s="514"/>
      <c r="H881" s="1166"/>
      <c r="I881" s="1167"/>
      <c r="J881" s="1168"/>
      <c r="K881" s="513"/>
      <c r="L881" s="1169"/>
      <c r="M881" s="513"/>
      <c r="N881" s="1170"/>
      <c r="O881" s="1166"/>
      <c r="P881" s="1171"/>
      <c r="Q881" s="348"/>
      <c r="R881" s="1128"/>
      <c r="S881" s="348"/>
      <c r="T881" s="1129"/>
      <c r="U881" s="1129"/>
      <c r="V881" s="1172"/>
      <c r="W881" s="17"/>
      <c r="X881" s="17"/>
      <c r="Y881" s="17"/>
      <c r="Z881" s="17"/>
    </row>
    <row r="882">
      <c r="A882" s="17"/>
      <c r="B882" s="379"/>
      <c r="C882" s="513"/>
      <c r="D882" s="513"/>
      <c r="E882" s="513"/>
      <c r="F882" s="513"/>
      <c r="G882" s="514"/>
      <c r="H882" s="1166"/>
      <c r="I882" s="1167"/>
      <c r="J882" s="1168"/>
      <c r="K882" s="513"/>
      <c r="L882" s="1169"/>
      <c r="M882" s="513"/>
      <c r="N882" s="1170"/>
      <c r="O882" s="1166"/>
      <c r="P882" s="1171"/>
      <c r="Q882" s="348"/>
      <c r="R882" s="1128"/>
      <c r="S882" s="348"/>
      <c r="T882" s="1129"/>
      <c r="U882" s="1129"/>
      <c r="V882" s="1172"/>
      <c r="W882" s="17"/>
      <c r="X882" s="17"/>
      <c r="Y882" s="17"/>
      <c r="Z882" s="17"/>
    </row>
    <row r="883">
      <c r="A883" s="17"/>
      <c r="B883" s="379"/>
      <c r="C883" s="513"/>
      <c r="D883" s="513"/>
      <c r="E883" s="513"/>
      <c r="F883" s="513"/>
      <c r="G883" s="514"/>
      <c r="H883" s="1166"/>
      <c r="I883" s="1167"/>
      <c r="J883" s="1168"/>
      <c r="K883" s="513"/>
      <c r="L883" s="1169"/>
      <c r="M883" s="513"/>
      <c r="N883" s="1170"/>
      <c r="O883" s="1166"/>
      <c r="P883" s="1171"/>
      <c r="Q883" s="348"/>
      <c r="R883" s="1128"/>
      <c r="S883" s="348"/>
      <c r="T883" s="1129"/>
      <c r="U883" s="1129"/>
      <c r="V883" s="1172"/>
      <c r="W883" s="17"/>
      <c r="X883" s="17"/>
      <c r="Y883" s="17"/>
      <c r="Z883" s="17"/>
    </row>
    <row r="884">
      <c r="A884" s="17"/>
      <c r="B884" s="379"/>
      <c r="C884" s="513"/>
      <c r="D884" s="513"/>
      <c r="E884" s="513"/>
      <c r="F884" s="513"/>
      <c r="G884" s="514"/>
      <c r="H884" s="1166"/>
      <c r="I884" s="1167"/>
      <c r="J884" s="1168"/>
      <c r="K884" s="513"/>
      <c r="L884" s="1169"/>
      <c r="M884" s="513"/>
      <c r="N884" s="1170"/>
      <c r="O884" s="1166"/>
      <c r="P884" s="1171"/>
      <c r="Q884" s="348"/>
      <c r="R884" s="1128"/>
      <c r="S884" s="348"/>
      <c r="T884" s="1129"/>
      <c r="U884" s="1129"/>
      <c r="V884" s="1172"/>
      <c r="W884" s="17"/>
      <c r="X884" s="17"/>
      <c r="Y884" s="17"/>
      <c r="Z884" s="17"/>
    </row>
    <row r="885">
      <c r="A885" s="17"/>
      <c r="B885" s="379"/>
      <c r="C885" s="513"/>
      <c r="D885" s="513"/>
      <c r="E885" s="513"/>
      <c r="F885" s="513"/>
      <c r="G885" s="514"/>
      <c r="H885" s="1166"/>
      <c r="I885" s="1167"/>
      <c r="J885" s="1168"/>
      <c r="K885" s="513"/>
      <c r="L885" s="1169"/>
      <c r="M885" s="513"/>
      <c r="N885" s="1170"/>
      <c r="O885" s="1166"/>
      <c r="P885" s="1171"/>
      <c r="Q885" s="348"/>
      <c r="R885" s="1128"/>
      <c r="S885" s="348"/>
      <c r="T885" s="1129"/>
      <c r="U885" s="1129"/>
      <c r="V885" s="1172"/>
      <c r="W885" s="17"/>
      <c r="X885" s="17"/>
      <c r="Y885" s="17"/>
      <c r="Z885" s="17"/>
    </row>
    <row r="886">
      <c r="A886" s="17"/>
      <c r="B886" s="379"/>
      <c r="C886" s="513"/>
      <c r="D886" s="513"/>
      <c r="E886" s="513"/>
      <c r="F886" s="513"/>
      <c r="G886" s="514"/>
      <c r="H886" s="1166"/>
      <c r="I886" s="1167"/>
      <c r="J886" s="1168"/>
      <c r="K886" s="513"/>
      <c r="L886" s="1169"/>
      <c r="M886" s="513"/>
      <c r="N886" s="1170"/>
      <c r="O886" s="1166"/>
      <c r="P886" s="1171"/>
      <c r="Q886" s="348"/>
      <c r="R886" s="1128"/>
      <c r="S886" s="348"/>
      <c r="T886" s="1129"/>
      <c r="U886" s="1129"/>
      <c r="V886" s="1172"/>
      <c r="W886" s="17"/>
      <c r="X886" s="17"/>
      <c r="Y886" s="17"/>
      <c r="Z886" s="17"/>
    </row>
    <row r="887">
      <c r="A887" s="17"/>
      <c r="B887" s="379"/>
      <c r="C887" s="513"/>
      <c r="D887" s="513"/>
      <c r="E887" s="513"/>
      <c r="F887" s="513"/>
      <c r="G887" s="514"/>
      <c r="H887" s="1166"/>
      <c r="I887" s="1167"/>
      <c r="J887" s="1168"/>
      <c r="K887" s="513"/>
      <c r="L887" s="1169"/>
      <c r="M887" s="513"/>
      <c r="N887" s="1170"/>
      <c r="O887" s="1166"/>
      <c r="P887" s="1171"/>
      <c r="Q887" s="348"/>
      <c r="R887" s="1128"/>
      <c r="S887" s="348"/>
      <c r="T887" s="1129"/>
      <c r="U887" s="1129"/>
      <c r="V887" s="1172"/>
      <c r="W887" s="17"/>
      <c r="X887" s="17"/>
      <c r="Y887" s="17"/>
      <c r="Z887" s="17"/>
    </row>
    <row r="888">
      <c r="A888" s="17"/>
      <c r="B888" s="379"/>
      <c r="C888" s="513"/>
      <c r="D888" s="513"/>
      <c r="E888" s="513"/>
      <c r="F888" s="513"/>
      <c r="G888" s="514"/>
      <c r="H888" s="1166"/>
      <c r="I888" s="1167"/>
      <c r="J888" s="1168"/>
      <c r="K888" s="513"/>
      <c r="L888" s="1169"/>
      <c r="M888" s="513"/>
      <c r="N888" s="1170"/>
      <c r="O888" s="1166"/>
      <c r="P888" s="1171"/>
      <c r="Q888" s="348"/>
      <c r="R888" s="1128"/>
      <c r="S888" s="348"/>
      <c r="T888" s="1129"/>
      <c r="U888" s="1129"/>
      <c r="V888" s="1172"/>
      <c r="W888" s="17"/>
      <c r="X888" s="17"/>
      <c r="Y888" s="17"/>
      <c r="Z888" s="17"/>
    </row>
    <row r="889">
      <c r="A889" s="17"/>
      <c r="B889" s="379"/>
      <c r="C889" s="513"/>
      <c r="D889" s="513"/>
      <c r="E889" s="513"/>
      <c r="F889" s="513"/>
      <c r="G889" s="514"/>
      <c r="H889" s="1166"/>
      <c r="I889" s="1167"/>
      <c r="J889" s="1168"/>
      <c r="K889" s="513"/>
      <c r="L889" s="1169"/>
      <c r="M889" s="513"/>
      <c r="N889" s="1170"/>
      <c r="O889" s="1166"/>
      <c r="P889" s="1171"/>
      <c r="Q889" s="348"/>
      <c r="R889" s="1128"/>
      <c r="S889" s="348"/>
      <c r="T889" s="1129"/>
      <c r="U889" s="1129"/>
      <c r="V889" s="1172"/>
      <c r="W889" s="17"/>
      <c r="X889" s="17"/>
      <c r="Y889" s="17"/>
      <c r="Z889" s="17"/>
    </row>
    <row r="890">
      <c r="A890" s="17"/>
      <c r="B890" s="379"/>
      <c r="C890" s="513"/>
      <c r="D890" s="513"/>
      <c r="E890" s="513"/>
      <c r="F890" s="513"/>
      <c r="G890" s="514"/>
      <c r="H890" s="1166"/>
      <c r="I890" s="1167"/>
      <c r="J890" s="1168"/>
      <c r="K890" s="513"/>
      <c r="L890" s="1169"/>
      <c r="M890" s="513"/>
      <c r="N890" s="1170"/>
      <c r="O890" s="1166"/>
      <c r="P890" s="1171"/>
      <c r="Q890" s="348"/>
      <c r="R890" s="1128"/>
      <c r="S890" s="348"/>
      <c r="T890" s="1129"/>
      <c r="U890" s="1129"/>
      <c r="V890" s="1172"/>
      <c r="W890" s="17"/>
      <c r="X890" s="17"/>
      <c r="Y890" s="17"/>
      <c r="Z890" s="17"/>
    </row>
    <row r="891">
      <c r="A891" s="17"/>
      <c r="B891" s="379"/>
      <c r="C891" s="513"/>
      <c r="D891" s="513"/>
      <c r="E891" s="513"/>
      <c r="F891" s="513"/>
      <c r="G891" s="514"/>
      <c r="H891" s="1166"/>
      <c r="I891" s="1167"/>
      <c r="J891" s="1168"/>
      <c r="K891" s="513"/>
      <c r="L891" s="1169"/>
      <c r="M891" s="513"/>
      <c r="N891" s="1170"/>
      <c r="O891" s="1166"/>
      <c r="P891" s="1171"/>
      <c r="Q891" s="348"/>
      <c r="R891" s="1128"/>
      <c r="S891" s="348"/>
      <c r="T891" s="1129"/>
      <c r="U891" s="1129"/>
      <c r="V891" s="1172"/>
      <c r="W891" s="17"/>
      <c r="X891" s="17"/>
      <c r="Y891" s="17"/>
      <c r="Z891" s="17"/>
    </row>
    <row r="892">
      <c r="A892" s="17"/>
      <c r="B892" s="379"/>
      <c r="C892" s="513"/>
      <c r="D892" s="513"/>
      <c r="E892" s="513"/>
      <c r="F892" s="513"/>
      <c r="G892" s="514"/>
      <c r="H892" s="1166"/>
      <c r="I892" s="1167"/>
      <c r="J892" s="1168"/>
      <c r="K892" s="513"/>
      <c r="L892" s="1169"/>
      <c r="M892" s="513"/>
      <c r="N892" s="1170"/>
      <c r="O892" s="1166"/>
      <c r="P892" s="1171"/>
      <c r="Q892" s="348"/>
      <c r="R892" s="1128"/>
      <c r="S892" s="348"/>
      <c r="T892" s="1129"/>
      <c r="U892" s="1129"/>
      <c r="V892" s="1172"/>
      <c r="W892" s="17"/>
      <c r="X892" s="17"/>
      <c r="Y892" s="17"/>
      <c r="Z892" s="17"/>
    </row>
    <row r="893">
      <c r="A893" s="17"/>
      <c r="B893" s="379"/>
      <c r="C893" s="513"/>
      <c r="D893" s="513"/>
      <c r="E893" s="513"/>
      <c r="F893" s="513"/>
      <c r="G893" s="514"/>
      <c r="H893" s="1166"/>
      <c r="I893" s="1167"/>
      <c r="J893" s="1168"/>
      <c r="K893" s="513"/>
      <c r="L893" s="1169"/>
      <c r="M893" s="513"/>
      <c r="N893" s="1170"/>
      <c r="O893" s="1166"/>
      <c r="P893" s="1171"/>
      <c r="Q893" s="348"/>
      <c r="R893" s="1128"/>
      <c r="S893" s="348"/>
      <c r="T893" s="1129"/>
      <c r="U893" s="1129"/>
      <c r="V893" s="1172"/>
      <c r="W893" s="17"/>
      <c r="X893" s="17"/>
      <c r="Y893" s="17"/>
      <c r="Z893" s="17"/>
    </row>
    <row r="894">
      <c r="A894" s="17"/>
      <c r="B894" s="379"/>
      <c r="C894" s="513"/>
      <c r="D894" s="513"/>
      <c r="E894" s="513"/>
      <c r="F894" s="513"/>
      <c r="G894" s="514"/>
      <c r="H894" s="1166"/>
      <c r="I894" s="1167"/>
      <c r="J894" s="1168"/>
      <c r="K894" s="513"/>
      <c r="L894" s="1169"/>
      <c r="M894" s="513"/>
      <c r="N894" s="1170"/>
      <c r="O894" s="1166"/>
      <c r="P894" s="1171"/>
      <c r="Q894" s="348"/>
      <c r="R894" s="1128"/>
      <c r="S894" s="348"/>
      <c r="T894" s="1129"/>
      <c r="U894" s="1129"/>
      <c r="V894" s="1172"/>
      <c r="W894" s="17"/>
      <c r="X894" s="17"/>
      <c r="Y894" s="17"/>
      <c r="Z894" s="17"/>
    </row>
    <row r="895">
      <c r="A895" s="17"/>
      <c r="B895" s="379"/>
      <c r="C895" s="513"/>
      <c r="D895" s="513"/>
      <c r="E895" s="513"/>
      <c r="F895" s="513"/>
      <c r="G895" s="514"/>
      <c r="H895" s="1166"/>
      <c r="I895" s="1167"/>
      <c r="J895" s="1168"/>
      <c r="K895" s="513"/>
      <c r="L895" s="1169"/>
      <c r="M895" s="513"/>
      <c r="N895" s="1170"/>
      <c r="O895" s="1166"/>
      <c r="P895" s="1171"/>
      <c r="Q895" s="348"/>
      <c r="R895" s="1128"/>
      <c r="S895" s="348"/>
      <c r="T895" s="1129"/>
      <c r="U895" s="1129"/>
      <c r="V895" s="1172"/>
      <c r="W895" s="17"/>
      <c r="X895" s="17"/>
      <c r="Y895" s="17"/>
      <c r="Z895" s="17"/>
    </row>
    <row r="896">
      <c r="A896" s="17"/>
      <c r="B896" s="379"/>
      <c r="C896" s="513"/>
      <c r="D896" s="513"/>
      <c r="E896" s="513"/>
      <c r="F896" s="513"/>
      <c r="G896" s="514"/>
      <c r="H896" s="1166"/>
      <c r="I896" s="1167"/>
      <c r="J896" s="1168"/>
      <c r="K896" s="513"/>
      <c r="L896" s="1169"/>
      <c r="M896" s="513"/>
      <c r="N896" s="1170"/>
      <c r="O896" s="1166"/>
      <c r="P896" s="1171"/>
      <c r="Q896" s="348"/>
      <c r="R896" s="1128"/>
      <c r="S896" s="348"/>
      <c r="T896" s="1129"/>
      <c r="U896" s="1129"/>
      <c r="V896" s="1172"/>
      <c r="W896" s="17"/>
      <c r="X896" s="17"/>
      <c r="Y896" s="17"/>
      <c r="Z896" s="17"/>
    </row>
    <row r="897">
      <c r="A897" s="17"/>
      <c r="B897" s="379"/>
      <c r="C897" s="513"/>
      <c r="D897" s="513"/>
      <c r="E897" s="513"/>
      <c r="F897" s="513"/>
      <c r="G897" s="514"/>
      <c r="H897" s="1166"/>
      <c r="I897" s="1167"/>
      <c r="J897" s="1168"/>
      <c r="K897" s="513"/>
      <c r="L897" s="1169"/>
      <c r="M897" s="513"/>
      <c r="N897" s="1170"/>
      <c r="O897" s="1166"/>
      <c r="P897" s="1171"/>
      <c r="Q897" s="348"/>
      <c r="R897" s="1128"/>
      <c r="S897" s="348"/>
      <c r="T897" s="1129"/>
      <c r="U897" s="1129"/>
      <c r="V897" s="1172"/>
      <c r="W897" s="17"/>
      <c r="X897" s="17"/>
      <c r="Y897" s="17"/>
      <c r="Z897" s="17"/>
    </row>
    <row r="898">
      <c r="A898" s="17"/>
      <c r="B898" s="379"/>
      <c r="C898" s="513"/>
      <c r="D898" s="513"/>
      <c r="E898" s="513"/>
      <c r="F898" s="513"/>
      <c r="G898" s="514"/>
      <c r="H898" s="1166"/>
      <c r="I898" s="1167"/>
      <c r="J898" s="1168"/>
      <c r="K898" s="513"/>
      <c r="L898" s="1169"/>
      <c r="M898" s="513"/>
      <c r="N898" s="1170"/>
      <c r="O898" s="1166"/>
      <c r="P898" s="1171"/>
      <c r="Q898" s="348"/>
      <c r="R898" s="1128"/>
      <c r="S898" s="348"/>
      <c r="T898" s="1129"/>
      <c r="U898" s="1129"/>
      <c r="V898" s="1172"/>
      <c r="W898" s="17"/>
      <c r="X898" s="17"/>
      <c r="Y898" s="17"/>
      <c r="Z898" s="17"/>
    </row>
    <row r="899">
      <c r="A899" s="17"/>
      <c r="B899" s="379"/>
      <c r="C899" s="513"/>
      <c r="D899" s="513"/>
      <c r="E899" s="513"/>
      <c r="F899" s="513"/>
      <c r="G899" s="514"/>
      <c r="H899" s="1166"/>
      <c r="I899" s="1167"/>
      <c r="J899" s="1168"/>
      <c r="K899" s="513"/>
      <c r="L899" s="1169"/>
      <c r="M899" s="513"/>
      <c r="N899" s="1170"/>
      <c r="O899" s="1166"/>
      <c r="P899" s="1171"/>
      <c r="Q899" s="348"/>
      <c r="R899" s="1128"/>
      <c r="S899" s="348"/>
      <c r="T899" s="1129"/>
      <c r="U899" s="1129"/>
      <c r="V899" s="1172"/>
      <c r="W899" s="17"/>
      <c r="X899" s="17"/>
      <c r="Y899" s="17"/>
      <c r="Z899" s="17"/>
    </row>
    <row r="900">
      <c r="A900" s="17"/>
      <c r="B900" s="379"/>
      <c r="C900" s="513"/>
      <c r="D900" s="513"/>
      <c r="E900" s="513"/>
      <c r="F900" s="513"/>
      <c r="G900" s="514"/>
      <c r="H900" s="1166"/>
      <c r="I900" s="1167"/>
      <c r="J900" s="1168"/>
      <c r="K900" s="513"/>
      <c r="L900" s="1169"/>
      <c r="M900" s="513"/>
      <c r="N900" s="1170"/>
      <c r="O900" s="1166"/>
      <c r="P900" s="1171"/>
      <c r="Q900" s="348"/>
      <c r="R900" s="1128"/>
      <c r="S900" s="348"/>
      <c r="T900" s="1129"/>
      <c r="U900" s="1129"/>
      <c r="V900" s="1172"/>
      <c r="W900" s="17"/>
      <c r="X900" s="17"/>
      <c r="Y900" s="17"/>
      <c r="Z900" s="17"/>
    </row>
    <row r="901">
      <c r="A901" s="17"/>
      <c r="B901" s="379"/>
      <c r="C901" s="513"/>
      <c r="D901" s="513"/>
      <c r="E901" s="513"/>
      <c r="F901" s="513"/>
      <c r="G901" s="514"/>
      <c r="H901" s="1166"/>
      <c r="I901" s="1167"/>
      <c r="J901" s="1168"/>
      <c r="K901" s="513"/>
      <c r="L901" s="1169"/>
      <c r="M901" s="513"/>
      <c r="N901" s="1170"/>
      <c r="O901" s="1166"/>
      <c r="P901" s="1171"/>
      <c r="Q901" s="348"/>
      <c r="R901" s="1128"/>
      <c r="S901" s="348"/>
      <c r="T901" s="1129"/>
      <c r="U901" s="1129"/>
      <c r="V901" s="1172"/>
      <c r="W901" s="17"/>
      <c r="X901" s="17"/>
      <c r="Y901" s="17"/>
      <c r="Z901" s="17"/>
    </row>
    <row r="902">
      <c r="A902" s="17"/>
      <c r="B902" s="379"/>
      <c r="C902" s="513"/>
      <c r="D902" s="513"/>
      <c r="E902" s="513"/>
      <c r="F902" s="513"/>
      <c r="G902" s="514"/>
      <c r="H902" s="1166"/>
      <c r="I902" s="1167"/>
      <c r="J902" s="1168"/>
      <c r="K902" s="513"/>
      <c r="L902" s="1169"/>
      <c r="M902" s="513"/>
      <c r="N902" s="1170"/>
      <c r="O902" s="1166"/>
      <c r="P902" s="1171"/>
      <c r="Q902" s="348"/>
      <c r="R902" s="1128"/>
      <c r="S902" s="348"/>
      <c r="T902" s="1129"/>
      <c r="U902" s="1129"/>
      <c r="V902" s="1172"/>
      <c r="W902" s="17"/>
      <c r="X902" s="17"/>
      <c r="Y902" s="17"/>
      <c r="Z902" s="17"/>
    </row>
    <row r="903">
      <c r="A903" s="17"/>
      <c r="B903" s="379"/>
      <c r="C903" s="513"/>
      <c r="D903" s="513"/>
      <c r="E903" s="513"/>
      <c r="F903" s="513"/>
      <c r="G903" s="514"/>
      <c r="H903" s="1166"/>
      <c r="I903" s="1167"/>
      <c r="J903" s="1168"/>
      <c r="K903" s="513"/>
      <c r="L903" s="1169"/>
      <c r="M903" s="513"/>
      <c r="N903" s="1170"/>
      <c r="O903" s="1166"/>
      <c r="P903" s="1171"/>
      <c r="Q903" s="348"/>
      <c r="R903" s="1128"/>
      <c r="S903" s="348"/>
      <c r="T903" s="1129"/>
      <c r="U903" s="1129"/>
      <c r="V903" s="1172"/>
      <c r="W903" s="17"/>
      <c r="X903" s="17"/>
      <c r="Y903" s="17"/>
      <c r="Z903" s="17"/>
    </row>
    <row r="904">
      <c r="A904" s="17"/>
      <c r="B904" s="379"/>
      <c r="C904" s="513"/>
      <c r="D904" s="513"/>
      <c r="E904" s="513"/>
      <c r="F904" s="513"/>
      <c r="G904" s="514"/>
      <c r="H904" s="1166"/>
      <c r="I904" s="1167"/>
      <c r="J904" s="1168"/>
      <c r="K904" s="513"/>
      <c r="L904" s="1169"/>
      <c r="M904" s="513"/>
      <c r="N904" s="1170"/>
      <c r="O904" s="1166"/>
      <c r="P904" s="1171"/>
      <c r="Q904" s="348"/>
      <c r="R904" s="1128"/>
      <c r="S904" s="348"/>
      <c r="T904" s="1129"/>
      <c r="U904" s="1129"/>
      <c r="V904" s="1172"/>
      <c r="W904" s="17"/>
      <c r="X904" s="17"/>
      <c r="Y904" s="17"/>
      <c r="Z904" s="17"/>
    </row>
    <row r="905">
      <c r="A905" s="17"/>
      <c r="B905" s="379"/>
      <c r="C905" s="513"/>
      <c r="D905" s="513"/>
      <c r="E905" s="513"/>
      <c r="F905" s="513"/>
      <c r="G905" s="514"/>
      <c r="H905" s="1166"/>
      <c r="I905" s="1167"/>
      <c r="J905" s="1168"/>
      <c r="K905" s="513"/>
      <c r="L905" s="1169"/>
      <c r="M905" s="513"/>
      <c r="N905" s="1170"/>
      <c r="O905" s="1166"/>
      <c r="P905" s="1171"/>
      <c r="Q905" s="348"/>
      <c r="R905" s="1128"/>
      <c r="S905" s="348"/>
      <c r="T905" s="1129"/>
      <c r="U905" s="1129"/>
      <c r="V905" s="1172"/>
      <c r="W905" s="17"/>
      <c r="X905" s="17"/>
      <c r="Y905" s="17"/>
      <c r="Z905" s="17"/>
    </row>
    <row r="906">
      <c r="A906" s="17"/>
      <c r="B906" s="379"/>
      <c r="C906" s="513"/>
      <c r="D906" s="513"/>
      <c r="E906" s="513"/>
      <c r="F906" s="513"/>
      <c r="G906" s="514"/>
      <c r="H906" s="1166"/>
      <c r="I906" s="1167"/>
      <c r="J906" s="1168"/>
      <c r="K906" s="513"/>
      <c r="L906" s="1169"/>
      <c r="M906" s="513"/>
      <c r="N906" s="1170"/>
      <c r="O906" s="1166"/>
      <c r="P906" s="1171"/>
      <c r="Q906" s="348"/>
      <c r="R906" s="1128"/>
      <c r="S906" s="348"/>
      <c r="T906" s="1129"/>
      <c r="U906" s="1129"/>
      <c r="V906" s="1172"/>
      <c r="W906" s="17"/>
      <c r="X906" s="17"/>
      <c r="Y906" s="17"/>
      <c r="Z906" s="17"/>
    </row>
    <row r="907">
      <c r="A907" s="17"/>
      <c r="B907" s="379"/>
      <c r="C907" s="513"/>
      <c r="D907" s="513"/>
      <c r="E907" s="513"/>
      <c r="F907" s="513"/>
      <c r="G907" s="514"/>
      <c r="H907" s="1166"/>
      <c r="I907" s="1167"/>
      <c r="J907" s="1168"/>
      <c r="K907" s="513"/>
      <c r="L907" s="1169"/>
      <c r="M907" s="513"/>
      <c r="N907" s="1170"/>
      <c r="O907" s="1166"/>
      <c r="P907" s="1171"/>
      <c r="Q907" s="348"/>
      <c r="R907" s="1128"/>
      <c r="S907" s="348"/>
      <c r="T907" s="1129"/>
      <c r="U907" s="1129"/>
      <c r="V907" s="1172"/>
      <c r="W907" s="17"/>
      <c r="X907" s="17"/>
      <c r="Y907" s="17"/>
      <c r="Z907" s="17"/>
    </row>
    <row r="908">
      <c r="A908" s="17"/>
      <c r="B908" s="379"/>
      <c r="C908" s="513"/>
      <c r="D908" s="513"/>
      <c r="E908" s="513"/>
      <c r="F908" s="513"/>
      <c r="G908" s="514"/>
      <c r="H908" s="1166"/>
      <c r="I908" s="1167"/>
      <c r="J908" s="1168"/>
      <c r="K908" s="513"/>
      <c r="L908" s="1169"/>
      <c r="M908" s="513"/>
      <c r="N908" s="1170"/>
      <c r="O908" s="1166"/>
      <c r="P908" s="1171"/>
      <c r="Q908" s="348"/>
      <c r="R908" s="1128"/>
      <c r="S908" s="348"/>
      <c r="T908" s="1129"/>
      <c r="U908" s="1129"/>
      <c r="V908" s="1172"/>
      <c r="W908" s="17"/>
      <c r="X908" s="17"/>
      <c r="Y908" s="17"/>
      <c r="Z908" s="17"/>
    </row>
    <row r="909">
      <c r="A909" s="17"/>
      <c r="B909" s="379"/>
      <c r="C909" s="513"/>
      <c r="D909" s="513"/>
      <c r="E909" s="513"/>
      <c r="F909" s="513"/>
      <c r="G909" s="514"/>
      <c r="H909" s="1166"/>
      <c r="I909" s="1167"/>
      <c r="J909" s="1168"/>
      <c r="K909" s="513"/>
      <c r="L909" s="1169"/>
      <c r="M909" s="513"/>
      <c r="N909" s="1170"/>
      <c r="O909" s="1166"/>
      <c r="P909" s="1171"/>
      <c r="Q909" s="348"/>
      <c r="R909" s="1128"/>
      <c r="S909" s="348"/>
      <c r="T909" s="1129"/>
      <c r="U909" s="1129"/>
      <c r="V909" s="1172"/>
      <c r="W909" s="17"/>
      <c r="X909" s="17"/>
      <c r="Y909" s="17"/>
      <c r="Z909" s="17"/>
    </row>
    <row r="910">
      <c r="A910" s="17"/>
      <c r="B910" s="379"/>
      <c r="C910" s="513"/>
      <c r="D910" s="513"/>
      <c r="E910" s="513"/>
      <c r="F910" s="513"/>
      <c r="G910" s="514"/>
      <c r="H910" s="1166"/>
      <c r="I910" s="1167"/>
      <c r="J910" s="1168"/>
      <c r="K910" s="513"/>
      <c r="L910" s="1169"/>
      <c r="M910" s="513"/>
      <c r="N910" s="1170"/>
      <c r="O910" s="1166"/>
      <c r="P910" s="1171"/>
      <c r="Q910" s="348"/>
      <c r="R910" s="1128"/>
      <c r="S910" s="348"/>
      <c r="T910" s="1129"/>
      <c r="U910" s="1129"/>
      <c r="V910" s="1172"/>
      <c r="W910" s="17"/>
      <c r="X910" s="17"/>
      <c r="Y910" s="17"/>
      <c r="Z910" s="17"/>
    </row>
    <row r="911">
      <c r="A911" s="17"/>
      <c r="B911" s="379"/>
      <c r="C911" s="513"/>
      <c r="D911" s="513"/>
      <c r="E911" s="513"/>
      <c r="F911" s="513"/>
      <c r="G911" s="514"/>
      <c r="H911" s="1166"/>
      <c r="I911" s="1167"/>
      <c r="J911" s="1168"/>
      <c r="K911" s="513"/>
      <c r="L911" s="1169"/>
      <c r="M911" s="513"/>
      <c r="N911" s="1170"/>
      <c r="O911" s="1166"/>
      <c r="P911" s="1171"/>
      <c r="Q911" s="348"/>
      <c r="R911" s="1128"/>
      <c r="S911" s="348"/>
      <c r="T911" s="1129"/>
      <c r="U911" s="1129"/>
      <c r="V911" s="1172"/>
      <c r="W911" s="17"/>
      <c r="X911" s="17"/>
      <c r="Y911" s="17"/>
      <c r="Z911" s="17"/>
    </row>
    <row r="912">
      <c r="A912" s="17"/>
      <c r="B912" s="379"/>
      <c r="C912" s="513"/>
      <c r="D912" s="513"/>
      <c r="E912" s="513"/>
      <c r="F912" s="513"/>
      <c r="G912" s="514"/>
      <c r="H912" s="1166"/>
      <c r="I912" s="1167"/>
      <c r="J912" s="1168"/>
      <c r="K912" s="513"/>
      <c r="L912" s="1169"/>
      <c r="M912" s="513"/>
      <c r="N912" s="1170"/>
      <c r="O912" s="1166"/>
      <c r="P912" s="1171"/>
      <c r="Q912" s="348"/>
      <c r="R912" s="1128"/>
      <c r="S912" s="348"/>
      <c r="T912" s="1129"/>
      <c r="U912" s="1129"/>
      <c r="V912" s="1172"/>
      <c r="W912" s="17"/>
      <c r="X912" s="17"/>
      <c r="Y912" s="17"/>
      <c r="Z912" s="17"/>
    </row>
    <row r="913">
      <c r="A913" s="17"/>
      <c r="B913" s="379"/>
      <c r="C913" s="513"/>
      <c r="D913" s="513"/>
      <c r="E913" s="513"/>
      <c r="F913" s="513"/>
      <c r="G913" s="514"/>
      <c r="H913" s="1166"/>
      <c r="I913" s="1167"/>
      <c r="J913" s="1168"/>
      <c r="K913" s="513"/>
      <c r="L913" s="1169"/>
      <c r="M913" s="513"/>
      <c r="N913" s="1170"/>
      <c r="O913" s="1166"/>
      <c r="P913" s="1171"/>
      <c r="Q913" s="348"/>
      <c r="R913" s="1128"/>
      <c r="S913" s="348"/>
      <c r="T913" s="1129"/>
      <c r="U913" s="1129"/>
      <c r="V913" s="1172"/>
      <c r="W913" s="17"/>
      <c r="X913" s="17"/>
      <c r="Y913" s="17"/>
      <c r="Z913" s="17"/>
    </row>
    <row r="914">
      <c r="A914" s="17"/>
      <c r="B914" s="379"/>
      <c r="C914" s="513"/>
      <c r="D914" s="513"/>
      <c r="E914" s="513"/>
      <c r="F914" s="513"/>
      <c r="G914" s="514"/>
      <c r="H914" s="1166"/>
      <c r="I914" s="1167"/>
      <c r="J914" s="1168"/>
      <c r="K914" s="513"/>
      <c r="L914" s="1169"/>
      <c r="M914" s="513"/>
      <c r="N914" s="1170"/>
      <c r="O914" s="1166"/>
      <c r="P914" s="1171"/>
      <c r="Q914" s="348"/>
      <c r="R914" s="1128"/>
      <c r="S914" s="348"/>
      <c r="T914" s="1129"/>
      <c r="U914" s="1129"/>
      <c r="V914" s="1172"/>
      <c r="W914" s="17"/>
      <c r="X914" s="17"/>
      <c r="Y914" s="17"/>
      <c r="Z914" s="17"/>
    </row>
    <row r="915">
      <c r="A915" s="17"/>
      <c r="B915" s="379"/>
      <c r="C915" s="513"/>
      <c r="D915" s="513"/>
      <c r="E915" s="513"/>
      <c r="F915" s="513"/>
      <c r="G915" s="514"/>
      <c r="H915" s="1166"/>
      <c r="I915" s="1167"/>
      <c r="J915" s="1168"/>
      <c r="K915" s="513"/>
      <c r="L915" s="1169"/>
      <c r="M915" s="513"/>
      <c r="N915" s="1170"/>
      <c r="O915" s="1166"/>
      <c r="P915" s="1171"/>
      <c r="Q915" s="348"/>
      <c r="R915" s="1128"/>
      <c r="S915" s="348"/>
      <c r="T915" s="1129"/>
      <c r="U915" s="1129"/>
      <c r="V915" s="1172"/>
      <c r="W915" s="17"/>
      <c r="X915" s="17"/>
      <c r="Y915" s="17"/>
      <c r="Z915" s="17"/>
    </row>
    <row r="916">
      <c r="A916" s="17"/>
      <c r="B916" s="379"/>
      <c r="C916" s="513"/>
      <c r="D916" s="513"/>
      <c r="E916" s="513"/>
      <c r="F916" s="513"/>
      <c r="G916" s="514"/>
      <c r="H916" s="1166"/>
      <c r="I916" s="1167"/>
      <c r="J916" s="1168"/>
      <c r="K916" s="513"/>
      <c r="L916" s="1169"/>
      <c r="M916" s="513"/>
      <c r="N916" s="1170"/>
      <c r="O916" s="1166"/>
      <c r="P916" s="1171"/>
      <c r="Q916" s="348"/>
      <c r="R916" s="1128"/>
      <c r="S916" s="348"/>
      <c r="T916" s="1129"/>
      <c r="U916" s="1129"/>
      <c r="V916" s="1172"/>
      <c r="W916" s="17"/>
      <c r="X916" s="17"/>
      <c r="Y916" s="17"/>
      <c r="Z916" s="17"/>
    </row>
    <row r="917">
      <c r="A917" s="17"/>
      <c r="B917" s="379"/>
      <c r="C917" s="513"/>
      <c r="D917" s="513"/>
      <c r="E917" s="513"/>
      <c r="F917" s="513"/>
      <c r="G917" s="514"/>
      <c r="H917" s="1166"/>
      <c r="I917" s="1167"/>
      <c r="J917" s="1168"/>
      <c r="K917" s="513"/>
      <c r="L917" s="1169"/>
      <c r="M917" s="513"/>
      <c r="N917" s="1170"/>
      <c r="O917" s="1166"/>
      <c r="P917" s="1171"/>
      <c r="Q917" s="348"/>
      <c r="R917" s="1128"/>
      <c r="S917" s="348"/>
      <c r="T917" s="1129"/>
      <c r="U917" s="1129"/>
      <c r="V917" s="1172"/>
      <c r="W917" s="17"/>
      <c r="X917" s="17"/>
      <c r="Y917" s="17"/>
      <c r="Z917" s="17"/>
    </row>
    <row r="918">
      <c r="A918" s="17"/>
      <c r="B918" s="379"/>
      <c r="C918" s="513"/>
      <c r="D918" s="513"/>
      <c r="E918" s="513"/>
      <c r="F918" s="513"/>
      <c r="G918" s="514"/>
      <c r="H918" s="1166"/>
      <c r="I918" s="1167"/>
      <c r="J918" s="1168"/>
      <c r="K918" s="513"/>
      <c r="L918" s="1169"/>
      <c r="M918" s="513"/>
      <c r="N918" s="1170"/>
      <c r="O918" s="1166"/>
      <c r="P918" s="1171"/>
      <c r="Q918" s="348"/>
      <c r="R918" s="1128"/>
      <c r="S918" s="348"/>
      <c r="T918" s="1129"/>
      <c r="U918" s="1129"/>
      <c r="V918" s="1172"/>
      <c r="W918" s="17"/>
      <c r="X918" s="17"/>
      <c r="Y918" s="17"/>
      <c r="Z918" s="17"/>
    </row>
    <row r="919">
      <c r="A919" s="17"/>
      <c r="B919" s="379"/>
      <c r="C919" s="513"/>
      <c r="D919" s="513"/>
      <c r="E919" s="513"/>
      <c r="F919" s="513"/>
      <c r="G919" s="514"/>
      <c r="H919" s="1166"/>
      <c r="I919" s="1167"/>
      <c r="J919" s="1168"/>
      <c r="K919" s="513"/>
      <c r="L919" s="1169"/>
      <c r="M919" s="513"/>
      <c r="N919" s="1170"/>
      <c r="O919" s="1166"/>
      <c r="P919" s="1171"/>
      <c r="Q919" s="348"/>
      <c r="R919" s="1128"/>
      <c r="S919" s="348"/>
      <c r="T919" s="1129"/>
      <c r="U919" s="1129"/>
      <c r="V919" s="1172"/>
      <c r="W919" s="17"/>
      <c r="X919" s="17"/>
      <c r="Y919" s="17"/>
      <c r="Z919" s="17"/>
    </row>
    <row r="920">
      <c r="A920" s="17"/>
      <c r="B920" s="379"/>
      <c r="C920" s="513"/>
      <c r="D920" s="513"/>
      <c r="E920" s="513"/>
      <c r="F920" s="513"/>
      <c r="G920" s="514"/>
      <c r="H920" s="1166"/>
      <c r="I920" s="1167"/>
      <c r="J920" s="1168"/>
      <c r="K920" s="513"/>
      <c r="L920" s="1169"/>
      <c r="M920" s="513"/>
      <c r="N920" s="1170"/>
      <c r="O920" s="1166"/>
      <c r="P920" s="1171"/>
      <c r="Q920" s="348"/>
      <c r="R920" s="1128"/>
      <c r="S920" s="348"/>
      <c r="T920" s="1129"/>
      <c r="U920" s="1129"/>
      <c r="V920" s="1172"/>
      <c r="W920" s="17"/>
      <c r="X920" s="17"/>
      <c r="Y920" s="17"/>
      <c r="Z920" s="17"/>
    </row>
    <row r="921">
      <c r="A921" s="17"/>
      <c r="B921" s="379"/>
      <c r="C921" s="513"/>
      <c r="D921" s="513"/>
      <c r="E921" s="513"/>
      <c r="F921" s="513"/>
      <c r="G921" s="514"/>
      <c r="H921" s="1166"/>
      <c r="I921" s="1167"/>
      <c r="J921" s="1168"/>
      <c r="K921" s="513"/>
      <c r="L921" s="1169"/>
      <c r="M921" s="513"/>
      <c r="N921" s="1170"/>
      <c r="O921" s="1166"/>
      <c r="P921" s="1171"/>
      <c r="Q921" s="348"/>
      <c r="R921" s="1128"/>
      <c r="S921" s="348"/>
      <c r="T921" s="1129"/>
      <c r="U921" s="1129"/>
      <c r="V921" s="1172"/>
      <c r="W921" s="17"/>
      <c r="X921" s="17"/>
      <c r="Y921" s="17"/>
      <c r="Z921" s="17"/>
    </row>
    <row r="922">
      <c r="A922" s="17"/>
      <c r="B922" s="379"/>
      <c r="C922" s="513"/>
      <c r="D922" s="513"/>
      <c r="E922" s="513"/>
      <c r="F922" s="513"/>
      <c r="G922" s="514"/>
      <c r="H922" s="1166"/>
      <c r="I922" s="1167"/>
      <c r="J922" s="1168"/>
      <c r="K922" s="513"/>
      <c r="L922" s="1169"/>
      <c r="M922" s="513"/>
      <c r="N922" s="1170"/>
      <c r="O922" s="1166"/>
      <c r="P922" s="1171"/>
      <c r="Q922" s="348"/>
      <c r="R922" s="1128"/>
      <c r="S922" s="348"/>
      <c r="T922" s="1129"/>
      <c r="U922" s="1129"/>
      <c r="V922" s="1172"/>
      <c r="W922" s="17"/>
      <c r="X922" s="17"/>
      <c r="Y922" s="17"/>
      <c r="Z922" s="17"/>
    </row>
    <row r="923">
      <c r="A923" s="17"/>
      <c r="B923" s="379"/>
      <c r="C923" s="513"/>
      <c r="D923" s="513"/>
      <c r="E923" s="513"/>
      <c r="F923" s="513"/>
      <c r="G923" s="514"/>
      <c r="H923" s="1166"/>
      <c r="I923" s="1167"/>
      <c r="J923" s="1168"/>
      <c r="K923" s="513"/>
      <c r="L923" s="1169"/>
      <c r="M923" s="513"/>
      <c r="N923" s="1170"/>
      <c r="O923" s="1166"/>
      <c r="P923" s="1171"/>
      <c r="Q923" s="348"/>
      <c r="R923" s="1128"/>
      <c r="S923" s="348"/>
      <c r="T923" s="1129"/>
      <c r="U923" s="1129"/>
      <c r="V923" s="1172"/>
      <c r="W923" s="17"/>
      <c r="X923" s="17"/>
      <c r="Y923" s="17"/>
      <c r="Z923" s="17"/>
    </row>
    <row r="924">
      <c r="A924" s="17"/>
      <c r="B924" s="379"/>
      <c r="C924" s="513"/>
      <c r="D924" s="513"/>
      <c r="E924" s="513"/>
      <c r="F924" s="513"/>
      <c r="G924" s="514"/>
      <c r="H924" s="1166"/>
      <c r="I924" s="1167"/>
      <c r="J924" s="1168"/>
      <c r="K924" s="513"/>
      <c r="L924" s="1169"/>
      <c r="M924" s="513"/>
      <c r="N924" s="1170"/>
      <c r="O924" s="1166"/>
      <c r="P924" s="1171"/>
      <c r="Q924" s="348"/>
      <c r="R924" s="1128"/>
      <c r="S924" s="348"/>
      <c r="T924" s="1129"/>
      <c r="U924" s="1129"/>
      <c r="V924" s="1172"/>
      <c r="W924" s="17"/>
      <c r="X924" s="17"/>
      <c r="Y924" s="17"/>
      <c r="Z924" s="17"/>
    </row>
    <row r="925">
      <c r="A925" s="17"/>
      <c r="B925" s="379"/>
      <c r="C925" s="513"/>
      <c r="D925" s="513"/>
      <c r="E925" s="513"/>
      <c r="F925" s="513"/>
      <c r="G925" s="514"/>
      <c r="H925" s="1166"/>
      <c r="I925" s="1167"/>
      <c r="J925" s="1168"/>
      <c r="K925" s="513"/>
      <c r="L925" s="1169"/>
      <c r="M925" s="513"/>
      <c r="N925" s="1170"/>
      <c r="O925" s="1166"/>
      <c r="P925" s="1171"/>
      <c r="Q925" s="348"/>
      <c r="R925" s="1128"/>
      <c r="S925" s="348"/>
      <c r="T925" s="1129"/>
      <c r="U925" s="1129"/>
      <c r="V925" s="1172"/>
      <c r="W925" s="17"/>
      <c r="X925" s="17"/>
      <c r="Y925" s="17"/>
      <c r="Z925" s="17"/>
    </row>
    <row r="926">
      <c r="A926" s="17"/>
      <c r="B926" s="379"/>
      <c r="C926" s="513"/>
      <c r="D926" s="513"/>
      <c r="E926" s="513"/>
      <c r="F926" s="513"/>
      <c r="G926" s="514"/>
      <c r="H926" s="1166"/>
      <c r="I926" s="1167"/>
      <c r="J926" s="1168"/>
      <c r="K926" s="513"/>
      <c r="L926" s="1169"/>
      <c r="M926" s="513"/>
      <c r="N926" s="1170"/>
      <c r="O926" s="1166"/>
      <c r="P926" s="1171"/>
      <c r="Q926" s="348"/>
      <c r="R926" s="1128"/>
      <c r="S926" s="348"/>
      <c r="T926" s="1129"/>
      <c r="U926" s="1129"/>
      <c r="V926" s="1172"/>
      <c r="W926" s="17"/>
      <c r="X926" s="17"/>
      <c r="Y926" s="17"/>
      <c r="Z926" s="17"/>
    </row>
    <row r="927">
      <c r="A927" s="17"/>
      <c r="B927" s="379"/>
      <c r="C927" s="513"/>
      <c r="D927" s="513"/>
      <c r="E927" s="513"/>
      <c r="F927" s="513"/>
      <c r="G927" s="514"/>
      <c r="H927" s="1166"/>
      <c r="I927" s="1167"/>
      <c r="J927" s="1168"/>
      <c r="K927" s="513"/>
      <c r="L927" s="1169"/>
      <c r="M927" s="513"/>
      <c r="N927" s="1170"/>
      <c r="O927" s="1166"/>
      <c r="P927" s="1171"/>
      <c r="Q927" s="348"/>
      <c r="R927" s="1128"/>
      <c r="S927" s="348"/>
      <c r="T927" s="1129"/>
      <c r="U927" s="1129"/>
      <c r="V927" s="1172"/>
      <c r="W927" s="17"/>
      <c r="X927" s="17"/>
      <c r="Y927" s="17"/>
      <c r="Z927" s="17"/>
    </row>
    <row r="928">
      <c r="A928" s="17"/>
      <c r="B928" s="379"/>
      <c r="C928" s="513"/>
      <c r="D928" s="513"/>
      <c r="E928" s="513"/>
      <c r="F928" s="513"/>
      <c r="G928" s="514"/>
      <c r="H928" s="1166"/>
      <c r="I928" s="1167"/>
      <c r="J928" s="1168"/>
      <c r="K928" s="513"/>
      <c r="L928" s="1169"/>
      <c r="M928" s="513"/>
      <c r="N928" s="1170"/>
      <c r="O928" s="1166"/>
      <c r="P928" s="1171"/>
      <c r="Q928" s="348"/>
      <c r="R928" s="1128"/>
      <c r="S928" s="348"/>
      <c r="T928" s="1129"/>
      <c r="U928" s="1129"/>
      <c r="V928" s="1172"/>
      <c r="W928" s="17"/>
      <c r="X928" s="17"/>
      <c r="Y928" s="17"/>
      <c r="Z928" s="17"/>
    </row>
    <row r="929">
      <c r="A929" s="17"/>
      <c r="B929" s="379"/>
      <c r="C929" s="513"/>
      <c r="D929" s="513"/>
      <c r="E929" s="513"/>
      <c r="F929" s="513"/>
      <c r="G929" s="514"/>
      <c r="H929" s="1166"/>
      <c r="I929" s="1167"/>
      <c r="J929" s="1168"/>
      <c r="K929" s="513"/>
      <c r="L929" s="1169"/>
      <c r="M929" s="513"/>
      <c r="N929" s="1170"/>
      <c r="O929" s="1166"/>
      <c r="P929" s="1171"/>
      <c r="Q929" s="348"/>
      <c r="R929" s="1128"/>
      <c r="S929" s="348"/>
      <c r="T929" s="1129"/>
      <c r="U929" s="1129"/>
      <c r="V929" s="1172"/>
      <c r="W929" s="17"/>
      <c r="X929" s="17"/>
      <c r="Y929" s="17"/>
      <c r="Z929" s="17"/>
    </row>
    <row r="930">
      <c r="A930" s="17"/>
      <c r="B930" s="379"/>
      <c r="C930" s="513"/>
      <c r="D930" s="513"/>
      <c r="E930" s="513"/>
      <c r="F930" s="513"/>
      <c r="G930" s="514"/>
      <c r="H930" s="1166"/>
      <c r="I930" s="1167"/>
      <c r="J930" s="1168"/>
      <c r="K930" s="513"/>
      <c r="L930" s="1169"/>
      <c r="M930" s="513"/>
      <c r="N930" s="1170"/>
      <c r="O930" s="1166"/>
      <c r="P930" s="1171"/>
      <c r="Q930" s="348"/>
      <c r="R930" s="1128"/>
      <c r="S930" s="348"/>
      <c r="T930" s="1129"/>
      <c r="U930" s="1129"/>
      <c r="V930" s="1172"/>
      <c r="W930" s="17"/>
      <c r="X930" s="17"/>
      <c r="Y930" s="17"/>
      <c r="Z930" s="17"/>
    </row>
    <row r="931">
      <c r="A931" s="17"/>
      <c r="B931" s="379"/>
      <c r="C931" s="513"/>
      <c r="D931" s="513"/>
      <c r="E931" s="513"/>
      <c r="F931" s="513"/>
      <c r="G931" s="514"/>
      <c r="H931" s="1166"/>
      <c r="I931" s="1167"/>
      <c r="J931" s="1168"/>
      <c r="K931" s="513"/>
      <c r="L931" s="1169"/>
      <c r="M931" s="513"/>
      <c r="N931" s="1170"/>
      <c r="O931" s="1166"/>
      <c r="P931" s="1171"/>
      <c r="Q931" s="348"/>
      <c r="R931" s="1128"/>
      <c r="S931" s="348"/>
      <c r="T931" s="1129"/>
      <c r="U931" s="1129"/>
      <c r="V931" s="1172"/>
      <c r="W931" s="17"/>
      <c r="X931" s="17"/>
      <c r="Y931" s="17"/>
      <c r="Z931" s="17"/>
    </row>
    <row r="932">
      <c r="A932" s="17"/>
      <c r="B932" s="379"/>
      <c r="C932" s="513"/>
      <c r="D932" s="513"/>
      <c r="E932" s="513"/>
      <c r="F932" s="513"/>
      <c r="G932" s="514"/>
      <c r="H932" s="1166"/>
      <c r="I932" s="1167"/>
      <c r="J932" s="1168"/>
      <c r="K932" s="513"/>
      <c r="L932" s="1169"/>
      <c r="M932" s="513"/>
      <c r="N932" s="1170"/>
      <c r="O932" s="1166"/>
      <c r="P932" s="1171"/>
      <c r="Q932" s="348"/>
      <c r="R932" s="1128"/>
      <c r="S932" s="348"/>
      <c r="T932" s="1129"/>
      <c r="U932" s="1129"/>
      <c r="V932" s="1172"/>
      <c r="W932" s="17"/>
      <c r="X932" s="17"/>
      <c r="Y932" s="17"/>
      <c r="Z932" s="17"/>
    </row>
    <row r="933">
      <c r="A933" s="17"/>
      <c r="B933" s="379"/>
      <c r="C933" s="513"/>
      <c r="D933" s="513"/>
      <c r="E933" s="513"/>
      <c r="F933" s="513"/>
      <c r="G933" s="514"/>
      <c r="H933" s="1166"/>
      <c r="I933" s="1167"/>
      <c r="J933" s="1168"/>
      <c r="K933" s="513"/>
      <c r="L933" s="1169"/>
      <c r="M933" s="513"/>
      <c r="N933" s="1170"/>
      <c r="O933" s="1166"/>
      <c r="P933" s="1171"/>
      <c r="Q933" s="348"/>
      <c r="R933" s="1128"/>
      <c r="S933" s="348"/>
      <c r="T933" s="1129"/>
      <c r="U933" s="1129"/>
      <c r="V933" s="1172"/>
      <c r="W933" s="17"/>
      <c r="X933" s="17"/>
      <c r="Y933" s="17"/>
      <c r="Z933" s="17"/>
    </row>
    <row r="934">
      <c r="A934" s="17"/>
      <c r="B934" s="379"/>
      <c r="C934" s="513"/>
      <c r="D934" s="513"/>
      <c r="E934" s="513"/>
      <c r="F934" s="513"/>
      <c r="G934" s="514"/>
      <c r="H934" s="1166"/>
      <c r="I934" s="1167"/>
      <c r="J934" s="1168"/>
      <c r="K934" s="513"/>
      <c r="L934" s="1169"/>
      <c r="M934" s="513"/>
      <c r="N934" s="1170"/>
      <c r="O934" s="1166"/>
      <c r="P934" s="1171"/>
      <c r="Q934" s="348"/>
      <c r="R934" s="1128"/>
      <c r="S934" s="348"/>
      <c r="T934" s="1129"/>
      <c r="U934" s="1129"/>
      <c r="V934" s="1172"/>
      <c r="W934" s="17"/>
      <c r="X934" s="17"/>
      <c r="Y934" s="17"/>
      <c r="Z934" s="17"/>
    </row>
    <row r="935">
      <c r="A935" s="17"/>
      <c r="B935" s="379"/>
      <c r="C935" s="513"/>
      <c r="D935" s="513"/>
      <c r="E935" s="513"/>
      <c r="F935" s="513"/>
      <c r="G935" s="514"/>
      <c r="H935" s="1166"/>
      <c r="I935" s="1167"/>
      <c r="J935" s="1168"/>
      <c r="K935" s="513"/>
      <c r="L935" s="1169"/>
      <c r="M935" s="513"/>
      <c r="N935" s="1170"/>
      <c r="O935" s="1166"/>
      <c r="P935" s="1171"/>
      <c r="Q935" s="348"/>
      <c r="R935" s="1128"/>
      <c r="S935" s="348"/>
      <c r="T935" s="1129"/>
      <c r="U935" s="1129"/>
      <c r="V935" s="1172"/>
      <c r="W935" s="17"/>
      <c r="X935" s="17"/>
      <c r="Y935" s="17"/>
      <c r="Z935" s="17"/>
    </row>
    <row r="936">
      <c r="A936" s="17"/>
      <c r="B936" s="379"/>
      <c r="C936" s="513"/>
      <c r="D936" s="513"/>
      <c r="E936" s="513"/>
      <c r="F936" s="513"/>
      <c r="G936" s="514"/>
      <c r="H936" s="1166"/>
      <c r="I936" s="1167"/>
      <c r="J936" s="1168"/>
      <c r="K936" s="513"/>
      <c r="L936" s="1169"/>
      <c r="M936" s="513"/>
      <c r="N936" s="1170"/>
      <c r="O936" s="1166"/>
      <c r="P936" s="1171"/>
      <c r="Q936" s="348"/>
      <c r="R936" s="1128"/>
      <c r="S936" s="348"/>
      <c r="T936" s="1129"/>
      <c r="U936" s="1129"/>
      <c r="V936" s="1172"/>
      <c r="W936" s="17"/>
      <c r="X936" s="17"/>
      <c r="Y936" s="17"/>
      <c r="Z936" s="17"/>
    </row>
    <row r="937">
      <c r="A937" s="17"/>
      <c r="B937" s="379"/>
      <c r="C937" s="513"/>
      <c r="D937" s="513"/>
      <c r="E937" s="513"/>
      <c r="F937" s="513"/>
      <c r="G937" s="514"/>
      <c r="H937" s="1166"/>
      <c r="I937" s="1167"/>
      <c r="J937" s="1168"/>
      <c r="K937" s="513"/>
      <c r="L937" s="1169"/>
      <c r="M937" s="513"/>
      <c r="N937" s="1170"/>
      <c r="O937" s="1166"/>
      <c r="P937" s="1171"/>
      <c r="Q937" s="348"/>
      <c r="R937" s="1128"/>
      <c r="S937" s="348"/>
      <c r="T937" s="1129"/>
      <c r="U937" s="1129"/>
      <c r="V937" s="1172"/>
      <c r="W937" s="17"/>
      <c r="X937" s="17"/>
      <c r="Y937" s="17"/>
      <c r="Z937" s="17"/>
    </row>
    <row r="938">
      <c r="A938" s="17"/>
      <c r="B938" s="379"/>
      <c r="C938" s="513"/>
      <c r="D938" s="513"/>
      <c r="E938" s="513"/>
      <c r="F938" s="513"/>
      <c r="G938" s="514"/>
      <c r="H938" s="1166"/>
      <c r="I938" s="1167"/>
      <c r="J938" s="1168"/>
      <c r="K938" s="513"/>
      <c r="L938" s="1169"/>
      <c r="M938" s="513"/>
      <c r="N938" s="1170"/>
      <c r="O938" s="1166"/>
      <c r="P938" s="1171"/>
      <c r="Q938" s="348"/>
      <c r="R938" s="1128"/>
      <c r="S938" s="348"/>
      <c r="T938" s="1129"/>
      <c r="U938" s="1129"/>
      <c r="V938" s="1172"/>
      <c r="W938" s="17"/>
      <c r="X938" s="17"/>
      <c r="Y938" s="17"/>
      <c r="Z938" s="17"/>
    </row>
    <row r="939">
      <c r="A939" s="17"/>
      <c r="B939" s="379"/>
      <c r="C939" s="513"/>
      <c r="D939" s="513"/>
      <c r="E939" s="513"/>
      <c r="F939" s="513"/>
      <c r="G939" s="514"/>
      <c r="H939" s="1166"/>
      <c r="I939" s="1167"/>
      <c r="J939" s="1168"/>
      <c r="K939" s="513"/>
      <c r="L939" s="1169"/>
      <c r="M939" s="513"/>
      <c r="N939" s="1170"/>
      <c r="O939" s="1166"/>
      <c r="P939" s="1171"/>
      <c r="Q939" s="348"/>
      <c r="R939" s="1128"/>
      <c r="S939" s="348"/>
      <c r="T939" s="1129"/>
      <c r="U939" s="1129"/>
      <c r="V939" s="1172"/>
      <c r="W939" s="17"/>
      <c r="X939" s="17"/>
      <c r="Y939" s="17"/>
      <c r="Z939" s="17"/>
    </row>
    <row r="940">
      <c r="A940" s="17"/>
      <c r="B940" s="379"/>
      <c r="C940" s="513"/>
      <c r="D940" s="513"/>
      <c r="E940" s="513"/>
      <c r="F940" s="513"/>
      <c r="G940" s="514"/>
      <c r="H940" s="1166"/>
      <c r="I940" s="1167"/>
      <c r="J940" s="1168"/>
      <c r="K940" s="513"/>
      <c r="L940" s="1169"/>
      <c r="M940" s="513"/>
      <c r="N940" s="1170"/>
      <c r="O940" s="1166"/>
      <c r="P940" s="1171"/>
      <c r="Q940" s="348"/>
      <c r="R940" s="1128"/>
      <c r="S940" s="348"/>
      <c r="T940" s="1129"/>
      <c r="U940" s="1129"/>
      <c r="V940" s="1172"/>
      <c r="W940" s="17"/>
      <c r="X940" s="17"/>
      <c r="Y940" s="17"/>
      <c r="Z940" s="17"/>
    </row>
    <row r="941">
      <c r="A941" s="17"/>
      <c r="B941" s="379"/>
      <c r="C941" s="513"/>
      <c r="D941" s="513"/>
      <c r="E941" s="513"/>
      <c r="F941" s="513"/>
      <c r="G941" s="514"/>
      <c r="H941" s="1166"/>
      <c r="I941" s="1167"/>
      <c r="J941" s="1168"/>
      <c r="K941" s="513"/>
      <c r="L941" s="1169"/>
      <c r="M941" s="513"/>
      <c r="N941" s="1170"/>
      <c r="O941" s="1166"/>
      <c r="P941" s="1171"/>
      <c r="Q941" s="348"/>
      <c r="R941" s="1128"/>
      <c r="S941" s="348"/>
      <c r="T941" s="1129"/>
      <c r="U941" s="1129"/>
      <c r="V941" s="1172"/>
      <c r="W941" s="17"/>
      <c r="X941" s="17"/>
      <c r="Y941" s="17"/>
      <c r="Z941" s="17"/>
    </row>
    <row r="942">
      <c r="A942" s="17"/>
      <c r="B942" s="379"/>
      <c r="C942" s="513"/>
      <c r="D942" s="513"/>
      <c r="E942" s="513"/>
      <c r="F942" s="513"/>
      <c r="G942" s="514"/>
      <c r="H942" s="1166"/>
      <c r="I942" s="1167"/>
      <c r="J942" s="1168"/>
      <c r="K942" s="513"/>
      <c r="L942" s="1169"/>
      <c r="M942" s="513"/>
      <c r="N942" s="1170"/>
      <c r="O942" s="1166"/>
      <c r="P942" s="1171"/>
      <c r="Q942" s="348"/>
      <c r="R942" s="1128"/>
      <c r="S942" s="348"/>
      <c r="T942" s="1129"/>
      <c r="U942" s="1129"/>
      <c r="V942" s="1172"/>
      <c r="W942" s="17"/>
      <c r="X942" s="17"/>
      <c r="Y942" s="17"/>
      <c r="Z942" s="17"/>
    </row>
    <row r="943">
      <c r="A943" s="17"/>
      <c r="B943" s="379"/>
      <c r="C943" s="513"/>
      <c r="D943" s="513"/>
      <c r="E943" s="513"/>
      <c r="F943" s="513"/>
      <c r="G943" s="514"/>
      <c r="H943" s="1166"/>
      <c r="I943" s="1167"/>
      <c r="J943" s="1168"/>
      <c r="K943" s="513"/>
      <c r="L943" s="1169"/>
      <c r="M943" s="513"/>
      <c r="N943" s="1170"/>
      <c r="O943" s="1166"/>
      <c r="P943" s="1171"/>
      <c r="Q943" s="348"/>
      <c r="R943" s="1128"/>
      <c r="S943" s="348"/>
      <c r="T943" s="1129"/>
      <c r="U943" s="1129"/>
      <c r="V943" s="1172"/>
      <c r="W943" s="17"/>
      <c r="X943" s="17"/>
      <c r="Y943" s="17"/>
      <c r="Z943" s="17"/>
    </row>
    <row r="944">
      <c r="A944" s="17"/>
      <c r="B944" s="379"/>
      <c r="C944" s="513"/>
      <c r="D944" s="513"/>
      <c r="E944" s="513"/>
      <c r="F944" s="513"/>
      <c r="G944" s="514"/>
      <c r="H944" s="1166"/>
      <c r="I944" s="1167"/>
      <c r="J944" s="1168"/>
      <c r="K944" s="513"/>
      <c r="L944" s="1169"/>
      <c r="M944" s="513"/>
      <c r="N944" s="1170"/>
      <c r="O944" s="1166"/>
      <c r="P944" s="1171"/>
      <c r="Q944" s="348"/>
      <c r="R944" s="1128"/>
      <c r="S944" s="348"/>
      <c r="T944" s="1129"/>
      <c r="U944" s="1129"/>
      <c r="V944" s="1172"/>
      <c r="W944" s="17"/>
      <c r="X944" s="17"/>
      <c r="Y944" s="17"/>
      <c r="Z944" s="17"/>
    </row>
    <row r="945">
      <c r="A945" s="17"/>
      <c r="B945" s="379"/>
      <c r="C945" s="513"/>
      <c r="D945" s="513"/>
      <c r="E945" s="513"/>
      <c r="F945" s="513"/>
      <c r="G945" s="514"/>
      <c r="H945" s="1166"/>
      <c r="I945" s="1167"/>
      <c r="J945" s="1168"/>
      <c r="K945" s="513"/>
      <c r="L945" s="1169"/>
      <c r="M945" s="513"/>
      <c r="N945" s="1170"/>
      <c r="O945" s="1166"/>
      <c r="P945" s="1171"/>
      <c r="Q945" s="348"/>
      <c r="R945" s="1128"/>
      <c r="S945" s="348"/>
      <c r="T945" s="1129"/>
      <c r="U945" s="1129"/>
      <c r="V945" s="1172"/>
      <c r="W945" s="17"/>
      <c r="X945" s="17"/>
      <c r="Y945" s="17"/>
      <c r="Z945" s="17"/>
    </row>
    <row r="946">
      <c r="A946" s="17"/>
      <c r="B946" s="379"/>
      <c r="C946" s="513"/>
      <c r="D946" s="513"/>
      <c r="E946" s="513"/>
      <c r="F946" s="513"/>
      <c r="G946" s="514"/>
      <c r="H946" s="1166"/>
      <c r="I946" s="1167"/>
      <c r="J946" s="1168"/>
      <c r="K946" s="513"/>
      <c r="L946" s="1169"/>
      <c r="M946" s="513"/>
      <c r="N946" s="1170"/>
      <c r="O946" s="1166"/>
      <c r="P946" s="1171"/>
      <c r="Q946" s="348"/>
      <c r="R946" s="1128"/>
      <c r="S946" s="348"/>
      <c r="T946" s="1129"/>
      <c r="U946" s="1129"/>
      <c r="V946" s="1172"/>
      <c r="W946" s="17"/>
      <c r="X946" s="17"/>
      <c r="Y946" s="17"/>
      <c r="Z946" s="17"/>
    </row>
    <row r="947">
      <c r="A947" s="17"/>
      <c r="B947" s="379"/>
      <c r="C947" s="513"/>
      <c r="D947" s="513"/>
      <c r="E947" s="513"/>
      <c r="F947" s="513"/>
      <c r="G947" s="514"/>
      <c r="H947" s="1166"/>
      <c r="I947" s="1167"/>
      <c r="J947" s="1168"/>
      <c r="K947" s="513"/>
      <c r="L947" s="1169"/>
      <c r="M947" s="513"/>
      <c r="N947" s="1170"/>
      <c r="O947" s="1166"/>
      <c r="P947" s="1171"/>
      <c r="Q947" s="348"/>
      <c r="R947" s="1128"/>
      <c r="S947" s="348"/>
      <c r="T947" s="1129"/>
      <c r="U947" s="1129"/>
      <c r="V947" s="1172"/>
      <c r="W947" s="17"/>
      <c r="X947" s="17"/>
      <c r="Y947" s="17"/>
      <c r="Z947" s="17"/>
    </row>
    <row r="948">
      <c r="A948" s="17"/>
      <c r="B948" s="379"/>
      <c r="C948" s="513"/>
      <c r="D948" s="513"/>
      <c r="E948" s="513"/>
      <c r="F948" s="513"/>
      <c r="G948" s="514"/>
      <c r="H948" s="1166"/>
      <c r="I948" s="1167"/>
      <c r="J948" s="1168"/>
      <c r="K948" s="513"/>
      <c r="L948" s="1169"/>
      <c r="M948" s="513"/>
      <c r="N948" s="1170"/>
      <c r="O948" s="1166"/>
      <c r="P948" s="1171"/>
      <c r="Q948" s="348"/>
      <c r="R948" s="1128"/>
      <c r="S948" s="348"/>
      <c r="T948" s="1129"/>
      <c r="U948" s="1129"/>
      <c r="V948" s="1172"/>
      <c r="W948" s="17"/>
      <c r="X948" s="17"/>
      <c r="Y948" s="17"/>
      <c r="Z948" s="17"/>
    </row>
    <row r="949">
      <c r="A949" s="17"/>
      <c r="B949" s="379"/>
      <c r="C949" s="513"/>
      <c r="D949" s="513"/>
      <c r="E949" s="513"/>
      <c r="F949" s="513"/>
      <c r="G949" s="514"/>
      <c r="H949" s="1166"/>
      <c r="I949" s="1167"/>
      <c r="J949" s="1168"/>
      <c r="K949" s="513"/>
      <c r="L949" s="1169"/>
      <c r="M949" s="513"/>
      <c r="N949" s="1170"/>
      <c r="O949" s="1166"/>
      <c r="P949" s="1171"/>
      <c r="Q949" s="348"/>
      <c r="R949" s="1128"/>
      <c r="S949" s="348"/>
      <c r="T949" s="1129"/>
      <c r="U949" s="1129"/>
      <c r="V949" s="1172"/>
      <c r="W949" s="17"/>
      <c r="X949" s="17"/>
      <c r="Y949" s="17"/>
      <c r="Z949" s="17"/>
    </row>
    <row r="950">
      <c r="A950" s="17"/>
      <c r="B950" s="379"/>
      <c r="C950" s="513"/>
      <c r="D950" s="513"/>
      <c r="E950" s="513"/>
      <c r="F950" s="513"/>
      <c r="G950" s="514"/>
      <c r="H950" s="1166"/>
      <c r="I950" s="1167"/>
      <c r="J950" s="1168"/>
      <c r="K950" s="513"/>
      <c r="L950" s="1169"/>
      <c r="M950" s="513"/>
      <c r="N950" s="1170"/>
      <c r="O950" s="1166"/>
      <c r="P950" s="1171"/>
      <c r="Q950" s="348"/>
      <c r="R950" s="1128"/>
      <c r="S950" s="348"/>
      <c r="T950" s="1129"/>
      <c r="U950" s="1129"/>
      <c r="V950" s="1172"/>
      <c r="W950" s="17"/>
      <c r="X950" s="17"/>
      <c r="Y950" s="17"/>
      <c r="Z950" s="17"/>
    </row>
    <row r="951">
      <c r="A951" s="17"/>
      <c r="B951" s="379"/>
      <c r="C951" s="513"/>
      <c r="D951" s="513"/>
      <c r="E951" s="513"/>
      <c r="F951" s="513"/>
      <c r="G951" s="514"/>
      <c r="H951" s="1166"/>
      <c r="I951" s="1167"/>
      <c r="J951" s="1168"/>
      <c r="K951" s="513"/>
      <c r="L951" s="1169"/>
      <c r="M951" s="513"/>
      <c r="N951" s="1170"/>
      <c r="O951" s="1166"/>
      <c r="P951" s="1171"/>
      <c r="Q951" s="348"/>
      <c r="R951" s="1128"/>
      <c r="S951" s="348"/>
      <c r="T951" s="1129"/>
      <c r="U951" s="1129"/>
      <c r="V951" s="1172"/>
      <c r="W951" s="17"/>
      <c r="X951" s="17"/>
      <c r="Y951" s="17"/>
      <c r="Z951" s="17"/>
    </row>
    <row r="952">
      <c r="A952" s="17"/>
      <c r="B952" s="379"/>
      <c r="C952" s="513"/>
      <c r="D952" s="513"/>
      <c r="E952" s="513"/>
      <c r="F952" s="513"/>
      <c r="G952" s="514"/>
      <c r="H952" s="1166"/>
      <c r="I952" s="1167"/>
      <c r="J952" s="1168"/>
      <c r="K952" s="513"/>
      <c r="L952" s="1169"/>
      <c r="M952" s="513"/>
      <c r="N952" s="1170"/>
      <c r="O952" s="1166"/>
      <c r="P952" s="1171"/>
      <c r="Q952" s="348"/>
      <c r="R952" s="1128"/>
      <c r="S952" s="348"/>
      <c r="T952" s="1129"/>
      <c r="U952" s="1129"/>
      <c r="V952" s="1172"/>
      <c r="W952" s="17"/>
      <c r="X952" s="17"/>
      <c r="Y952" s="17"/>
      <c r="Z952" s="17"/>
    </row>
    <row r="953">
      <c r="A953" s="17"/>
      <c r="B953" s="379"/>
      <c r="C953" s="513"/>
      <c r="D953" s="513"/>
      <c r="E953" s="513"/>
      <c r="F953" s="513"/>
      <c r="G953" s="514"/>
      <c r="H953" s="1166"/>
      <c r="I953" s="1167"/>
      <c r="J953" s="1168"/>
      <c r="K953" s="513"/>
      <c r="L953" s="1169"/>
      <c r="M953" s="513"/>
      <c r="N953" s="1170"/>
      <c r="O953" s="1166"/>
      <c r="P953" s="1171"/>
      <c r="Q953" s="348"/>
      <c r="R953" s="1128"/>
      <c r="S953" s="348"/>
      <c r="T953" s="1129"/>
      <c r="U953" s="1129"/>
      <c r="V953" s="1172"/>
      <c r="W953" s="17"/>
      <c r="X953" s="17"/>
      <c r="Y953" s="17"/>
      <c r="Z953" s="17"/>
    </row>
    <row r="954">
      <c r="A954" s="17"/>
      <c r="B954" s="379"/>
      <c r="C954" s="513"/>
      <c r="D954" s="513"/>
      <c r="E954" s="513"/>
      <c r="F954" s="513"/>
      <c r="G954" s="514"/>
      <c r="H954" s="1166"/>
      <c r="I954" s="1167"/>
      <c r="J954" s="1168"/>
      <c r="K954" s="513"/>
      <c r="L954" s="1169"/>
      <c r="M954" s="513"/>
      <c r="N954" s="1170"/>
      <c r="O954" s="1166"/>
      <c r="P954" s="1171"/>
      <c r="Q954" s="348"/>
      <c r="R954" s="1128"/>
      <c r="S954" s="348"/>
      <c r="T954" s="1129"/>
      <c r="U954" s="1129"/>
      <c r="V954" s="1172"/>
      <c r="W954" s="17"/>
      <c r="X954" s="17"/>
      <c r="Y954" s="17"/>
      <c r="Z954" s="17"/>
    </row>
    <row r="955">
      <c r="A955" s="17"/>
      <c r="B955" s="379"/>
      <c r="C955" s="513"/>
      <c r="D955" s="513"/>
      <c r="E955" s="513"/>
      <c r="F955" s="513"/>
      <c r="G955" s="514"/>
      <c r="H955" s="1166"/>
      <c r="I955" s="1167"/>
      <c r="J955" s="1168"/>
      <c r="K955" s="513"/>
      <c r="L955" s="1169"/>
      <c r="M955" s="513"/>
      <c r="N955" s="1170"/>
      <c r="O955" s="1166"/>
      <c r="P955" s="1171"/>
      <c r="Q955" s="348"/>
      <c r="R955" s="1128"/>
      <c r="S955" s="348"/>
      <c r="T955" s="1129"/>
      <c r="U955" s="1129"/>
      <c r="V955" s="1172"/>
      <c r="W955" s="17"/>
      <c r="X955" s="17"/>
      <c r="Y955" s="17"/>
      <c r="Z955" s="17"/>
    </row>
    <row r="956">
      <c r="A956" s="17"/>
      <c r="B956" s="379"/>
      <c r="C956" s="513"/>
      <c r="D956" s="513"/>
      <c r="E956" s="513"/>
      <c r="F956" s="513"/>
      <c r="G956" s="514"/>
      <c r="H956" s="1166"/>
      <c r="I956" s="1167"/>
      <c r="J956" s="1168"/>
      <c r="K956" s="513"/>
      <c r="L956" s="1169"/>
      <c r="M956" s="513"/>
      <c r="N956" s="1170"/>
      <c r="O956" s="1166"/>
      <c r="P956" s="1171"/>
      <c r="Q956" s="348"/>
      <c r="R956" s="1128"/>
      <c r="S956" s="348"/>
      <c r="T956" s="1129"/>
      <c r="U956" s="1129"/>
      <c r="V956" s="1172"/>
      <c r="W956" s="17"/>
      <c r="X956" s="17"/>
      <c r="Y956" s="17"/>
      <c r="Z956" s="17"/>
    </row>
    <row r="957">
      <c r="A957" s="17"/>
      <c r="B957" s="379"/>
      <c r="C957" s="513"/>
      <c r="D957" s="513"/>
      <c r="E957" s="513"/>
      <c r="F957" s="513"/>
      <c r="G957" s="514"/>
      <c r="H957" s="1166"/>
      <c r="I957" s="1167"/>
      <c r="J957" s="1168"/>
      <c r="K957" s="513"/>
      <c r="L957" s="1169"/>
      <c r="M957" s="513"/>
      <c r="N957" s="1170"/>
      <c r="O957" s="1166"/>
      <c r="P957" s="1171"/>
      <c r="Q957" s="348"/>
      <c r="R957" s="1128"/>
      <c r="S957" s="348"/>
      <c r="T957" s="1129"/>
      <c r="U957" s="1129"/>
      <c r="V957" s="1172"/>
      <c r="W957" s="17"/>
      <c r="X957" s="17"/>
      <c r="Y957" s="17"/>
      <c r="Z957" s="17"/>
    </row>
    <row r="958">
      <c r="A958" s="17"/>
      <c r="B958" s="379"/>
      <c r="C958" s="513"/>
      <c r="D958" s="513"/>
      <c r="E958" s="513"/>
      <c r="F958" s="513"/>
      <c r="G958" s="514"/>
      <c r="H958" s="1166"/>
      <c r="I958" s="1167"/>
      <c r="J958" s="1168"/>
      <c r="K958" s="513"/>
      <c r="L958" s="1169"/>
      <c r="M958" s="513"/>
      <c r="N958" s="1170"/>
      <c r="O958" s="1166"/>
      <c r="P958" s="1171"/>
      <c r="Q958" s="348"/>
      <c r="R958" s="1128"/>
      <c r="S958" s="348"/>
      <c r="T958" s="1129"/>
      <c r="U958" s="1129"/>
      <c r="V958" s="1172"/>
      <c r="W958" s="17"/>
      <c r="X958" s="17"/>
      <c r="Y958" s="17"/>
      <c r="Z958" s="17"/>
    </row>
    <row r="959">
      <c r="A959" s="17"/>
      <c r="B959" s="379"/>
      <c r="C959" s="513"/>
      <c r="D959" s="513"/>
      <c r="E959" s="513"/>
      <c r="F959" s="513"/>
      <c r="G959" s="514"/>
      <c r="H959" s="1166"/>
      <c r="I959" s="1167"/>
      <c r="J959" s="1168"/>
      <c r="K959" s="513"/>
      <c r="L959" s="1169"/>
      <c r="M959" s="513"/>
      <c r="N959" s="1170"/>
      <c r="O959" s="1166"/>
      <c r="P959" s="1171"/>
      <c r="Q959" s="348"/>
      <c r="R959" s="1128"/>
      <c r="S959" s="348"/>
      <c r="T959" s="1129"/>
      <c r="U959" s="1129"/>
      <c r="V959" s="1172"/>
      <c r="W959" s="17"/>
      <c r="X959" s="17"/>
      <c r="Y959" s="17"/>
      <c r="Z959" s="17"/>
    </row>
    <row r="960">
      <c r="A960" s="17"/>
      <c r="B960" s="379"/>
      <c r="C960" s="513"/>
      <c r="D960" s="513"/>
      <c r="E960" s="513"/>
      <c r="F960" s="513"/>
      <c r="G960" s="514"/>
      <c r="H960" s="1166"/>
      <c r="I960" s="1167"/>
      <c r="J960" s="1168"/>
      <c r="K960" s="513"/>
      <c r="L960" s="1169"/>
      <c r="M960" s="513"/>
      <c r="N960" s="1170"/>
      <c r="O960" s="1166"/>
      <c r="P960" s="1171"/>
      <c r="Q960" s="348"/>
      <c r="R960" s="1128"/>
      <c r="S960" s="348"/>
      <c r="T960" s="1129"/>
      <c r="U960" s="1129"/>
      <c r="V960" s="1172"/>
      <c r="W960" s="17"/>
      <c r="X960" s="17"/>
      <c r="Y960" s="17"/>
      <c r="Z960" s="17"/>
    </row>
    <row r="961">
      <c r="A961" s="17"/>
      <c r="B961" s="379"/>
      <c r="C961" s="513"/>
      <c r="D961" s="513"/>
      <c r="E961" s="513"/>
      <c r="F961" s="513"/>
      <c r="G961" s="514"/>
      <c r="H961" s="1166"/>
      <c r="I961" s="1167"/>
      <c r="J961" s="1168"/>
      <c r="K961" s="513"/>
      <c r="L961" s="1169"/>
      <c r="M961" s="513"/>
      <c r="N961" s="1170"/>
      <c r="O961" s="1166"/>
      <c r="P961" s="1171"/>
      <c r="Q961" s="348"/>
      <c r="R961" s="1128"/>
      <c r="S961" s="348"/>
      <c r="T961" s="1129"/>
      <c r="U961" s="1129"/>
      <c r="V961" s="1172"/>
      <c r="W961" s="17"/>
      <c r="X961" s="17"/>
      <c r="Y961" s="17"/>
      <c r="Z961" s="17"/>
    </row>
    <row r="962">
      <c r="A962" s="17"/>
      <c r="B962" s="379"/>
      <c r="C962" s="513"/>
      <c r="D962" s="513"/>
      <c r="E962" s="513"/>
      <c r="F962" s="513"/>
      <c r="G962" s="514"/>
      <c r="H962" s="1166"/>
      <c r="I962" s="1167"/>
      <c r="J962" s="1168"/>
      <c r="K962" s="513"/>
      <c r="L962" s="1169"/>
      <c r="M962" s="513"/>
      <c r="N962" s="1170"/>
      <c r="O962" s="1166"/>
      <c r="P962" s="1171"/>
      <c r="Q962" s="348"/>
      <c r="R962" s="1128"/>
      <c r="S962" s="348"/>
      <c r="T962" s="1129"/>
      <c r="U962" s="1129"/>
      <c r="V962" s="1172"/>
      <c r="W962" s="17"/>
      <c r="X962" s="17"/>
      <c r="Y962" s="17"/>
      <c r="Z962" s="17"/>
    </row>
    <row r="963">
      <c r="A963" s="17"/>
      <c r="B963" s="379"/>
      <c r="C963" s="513"/>
      <c r="D963" s="513"/>
      <c r="E963" s="513"/>
      <c r="F963" s="513"/>
      <c r="G963" s="514"/>
      <c r="H963" s="1166"/>
      <c r="I963" s="1167"/>
      <c r="J963" s="1168"/>
      <c r="K963" s="513"/>
      <c r="L963" s="1169"/>
      <c r="M963" s="513"/>
      <c r="N963" s="1170"/>
      <c r="O963" s="1166"/>
      <c r="P963" s="1171"/>
      <c r="Q963" s="348"/>
      <c r="R963" s="1128"/>
      <c r="S963" s="348"/>
      <c r="T963" s="1129"/>
      <c r="U963" s="1129"/>
      <c r="V963" s="1172"/>
      <c r="W963" s="17"/>
      <c r="X963" s="17"/>
      <c r="Y963" s="17"/>
      <c r="Z963" s="17"/>
    </row>
    <row r="964">
      <c r="A964" s="17"/>
      <c r="B964" s="379"/>
      <c r="C964" s="513"/>
      <c r="D964" s="513"/>
      <c r="E964" s="513"/>
      <c r="F964" s="513"/>
      <c r="G964" s="514"/>
      <c r="H964" s="1166"/>
      <c r="I964" s="1167"/>
      <c r="J964" s="1168"/>
      <c r="K964" s="513"/>
      <c r="L964" s="1169"/>
      <c r="M964" s="513"/>
      <c r="N964" s="1170"/>
      <c r="O964" s="1166"/>
      <c r="P964" s="1171"/>
      <c r="Q964" s="348"/>
      <c r="R964" s="1128"/>
      <c r="S964" s="348"/>
      <c r="T964" s="1129"/>
      <c r="U964" s="1129"/>
      <c r="V964" s="1172"/>
      <c r="W964" s="17"/>
      <c r="X964" s="17"/>
      <c r="Y964" s="17"/>
      <c r="Z964" s="17"/>
    </row>
    <row r="965">
      <c r="A965" s="17"/>
      <c r="B965" s="379"/>
      <c r="C965" s="513"/>
      <c r="D965" s="513"/>
      <c r="E965" s="513"/>
      <c r="F965" s="513"/>
      <c r="G965" s="514"/>
      <c r="H965" s="1166"/>
      <c r="I965" s="1167"/>
      <c r="J965" s="1168"/>
      <c r="K965" s="513"/>
      <c r="L965" s="1169"/>
      <c r="M965" s="513"/>
      <c r="N965" s="1170"/>
      <c r="O965" s="1166"/>
      <c r="P965" s="1171"/>
      <c r="Q965" s="348"/>
      <c r="R965" s="1128"/>
      <c r="S965" s="348"/>
      <c r="T965" s="1129"/>
      <c r="U965" s="1129"/>
      <c r="V965" s="1172"/>
      <c r="W965" s="17"/>
      <c r="X965" s="17"/>
      <c r="Y965" s="17"/>
      <c r="Z965" s="17"/>
    </row>
    <row r="966">
      <c r="A966" s="17"/>
      <c r="B966" s="379"/>
      <c r="C966" s="513"/>
      <c r="D966" s="513"/>
      <c r="E966" s="513"/>
      <c r="F966" s="513"/>
      <c r="G966" s="514"/>
      <c r="H966" s="1166"/>
      <c r="I966" s="1167"/>
      <c r="J966" s="1168"/>
      <c r="K966" s="513"/>
      <c r="L966" s="1169"/>
      <c r="M966" s="513"/>
      <c r="N966" s="1170"/>
      <c r="O966" s="1166"/>
      <c r="P966" s="1171"/>
      <c r="Q966" s="348"/>
      <c r="R966" s="1128"/>
      <c r="S966" s="348"/>
      <c r="T966" s="1129"/>
      <c r="U966" s="1129"/>
      <c r="V966" s="1172"/>
      <c r="W966" s="17"/>
      <c r="X966" s="17"/>
      <c r="Y966" s="17"/>
      <c r="Z966" s="17"/>
    </row>
    <row r="967">
      <c r="A967" s="17"/>
      <c r="B967" s="379"/>
      <c r="C967" s="513"/>
      <c r="D967" s="513"/>
      <c r="E967" s="513"/>
      <c r="F967" s="513"/>
      <c r="G967" s="514"/>
      <c r="H967" s="1166"/>
      <c r="I967" s="1167"/>
      <c r="J967" s="1168"/>
      <c r="K967" s="513"/>
      <c r="L967" s="1169"/>
      <c r="M967" s="513"/>
      <c r="N967" s="1170"/>
      <c r="O967" s="1166"/>
      <c r="P967" s="1171"/>
      <c r="Q967" s="348"/>
      <c r="R967" s="1128"/>
      <c r="S967" s="348"/>
      <c r="T967" s="1129"/>
      <c r="U967" s="1129"/>
      <c r="V967" s="1172"/>
      <c r="W967" s="17"/>
      <c r="X967" s="17"/>
      <c r="Y967" s="17"/>
      <c r="Z967" s="17"/>
    </row>
    <row r="968">
      <c r="A968" s="17"/>
      <c r="B968" s="379"/>
      <c r="C968" s="513"/>
      <c r="D968" s="513"/>
      <c r="E968" s="513"/>
      <c r="F968" s="513"/>
      <c r="G968" s="514"/>
      <c r="H968" s="1166"/>
      <c r="I968" s="1167"/>
      <c r="J968" s="1168"/>
      <c r="K968" s="513"/>
      <c r="L968" s="1169"/>
      <c r="M968" s="513"/>
      <c r="N968" s="1170"/>
      <c r="O968" s="1166"/>
      <c r="P968" s="1171"/>
      <c r="Q968" s="348"/>
      <c r="R968" s="1128"/>
      <c r="S968" s="348"/>
      <c r="T968" s="1129"/>
      <c r="U968" s="1129"/>
      <c r="V968" s="1172"/>
      <c r="W968" s="17"/>
      <c r="X968" s="17"/>
      <c r="Y968" s="17"/>
      <c r="Z968" s="17"/>
    </row>
    <row r="969">
      <c r="A969" s="17"/>
      <c r="B969" s="379"/>
      <c r="C969" s="513"/>
      <c r="D969" s="513"/>
      <c r="E969" s="513"/>
      <c r="F969" s="513"/>
      <c r="G969" s="514"/>
      <c r="H969" s="1166"/>
      <c r="I969" s="1167"/>
      <c r="J969" s="1168"/>
      <c r="K969" s="513"/>
      <c r="L969" s="1169"/>
      <c r="M969" s="513"/>
      <c r="N969" s="1170"/>
      <c r="O969" s="1166"/>
      <c r="P969" s="1171"/>
      <c r="Q969" s="348"/>
      <c r="R969" s="1128"/>
      <c r="S969" s="348"/>
      <c r="T969" s="1129"/>
      <c r="U969" s="1129"/>
      <c r="V969" s="1172"/>
      <c r="W969" s="17"/>
      <c r="X969" s="17"/>
      <c r="Y969" s="17"/>
      <c r="Z969" s="17"/>
    </row>
    <row r="970">
      <c r="A970" s="17"/>
      <c r="B970" s="379"/>
      <c r="C970" s="513"/>
      <c r="D970" s="513"/>
      <c r="E970" s="513"/>
      <c r="F970" s="513"/>
      <c r="G970" s="514"/>
      <c r="H970" s="1166"/>
      <c r="I970" s="1167"/>
      <c r="J970" s="1168"/>
      <c r="K970" s="513"/>
      <c r="L970" s="1169"/>
      <c r="M970" s="513"/>
      <c r="N970" s="1170"/>
      <c r="O970" s="1166"/>
      <c r="P970" s="1171"/>
      <c r="Q970" s="348"/>
      <c r="R970" s="1128"/>
      <c r="S970" s="348"/>
      <c r="T970" s="1129"/>
      <c r="U970" s="1129"/>
      <c r="V970" s="1172"/>
      <c r="W970" s="17"/>
      <c r="X970" s="17"/>
      <c r="Y970" s="17"/>
      <c r="Z970" s="17"/>
    </row>
    <row r="971">
      <c r="A971" s="17"/>
      <c r="B971" s="379"/>
      <c r="C971" s="513"/>
      <c r="D971" s="513"/>
      <c r="E971" s="513"/>
      <c r="F971" s="513"/>
      <c r="G971" s="514"/>
      <c r="H971" s="1166"/>
      <c r="I971" s="1167"/>
      <c r="J971" s="1168"/>
      <c r="K971" s="513"/>
      <c r="L971" s="1169"/>
      <c r="M971" s="513"/>
      <c r="N971" s="1170"/>
      <c r="O971" s="1166"/>
      <c r="P971" s="1171"/>
      <c r="Q971" s="348"/>
      <c r="R971" s="1128"/>
      <c r="S971" s="348"/>
      <c r="T971" s="1129"/>
      <c r="U971" s="1129"/>
      <c r="V971" s="1172"/>
      <c r="W971" s="17"/>
      <c r="X971" s="17"/>
      <c r="Y971" s="17"/>
      <c r="Z971" s="17"/>
    </row>
    <row r="972">
      <c r="A972" s="17"/>
      <c r="B972" s="379"/>
      <c r="C972" s="513"/>
      <c r="D972" s="513"/>
      <c r="E972" s="513"/>
      <c r="F972" s="513"/>
      <c r="G972" s="514"/>
      <c r="H972" s="1166"/>
      <c r="I972" s="1167"/>
      <c r="J972" s="1168"/>
      <c r="K972" s="513"/>
      <c r="L972" s="1169"/>
      <c r="M972" s="513"/>
      <c r="N972" s="1170"/>
      <c r="O972" s="1166"/>
      <c r="P972" s="1171"/>
      <c r="Q972" s="348"/>
      <c r="R972" s="1128"/>
      <c r="S972" s="348"/>
      <c r="T972" s="1129"/>
      <c r="U972" s="1129"/>
      <c r="V972" s="1172"/>
      <c r="W972" s="17"/>
      <c r="X972" s="17"/>
      <c r="Y972" s="17"/>
      <c r="Z972" s="17"/>
    </row>
    <row r="973">
      <c r="A973" s="17"/>
      <c r="B973" s="379"/>
      <c r="C973" s="513"/>
      <c r="D973" s="513"/>
      <c r="E973" s="513"/>
      <c r="F973" s="513"/>
      <c r="G973" s="514"/>
      <c r="H973" s="1166"/>
      <c r="I973" s="1167"/>
      <c r="J973" s="1168"/>
      <c r="K973" s="513"/>
      <c r="L973" s="1169"/>
      <c r="M973" s="513"/>
      <c r="N973" s="1170"/>
      <c r="O973" s="1166"/>
      <c r="P973" s="1171"/>
      <c r="Q973" s="348"/>
      <c r="R973" s="1128"/>
      <c r="S973" s="348"/>
      <c r="T973" s="1129"/>
      <c r="U973" s="1129"/>
      <c r="V973" s="1172"/>
      <c r="W973" s="17"/>
      <c r="X973" s="17"/>
      <c r="Y973" s="17"/>
      <c r="Z973" s="17"/>
    </row>
    <row r="974">
      <c r="A974" s="17"/>
      <c r="B974" s="379"/>
      <c r="C974" s="513"/>
      <c r="D974" s="513"/>
      <c r="E974" s="513"/>
      <c r="F974" s="513"/>
      <c r="G974" s="514"/>
      <c r="H974" s="1166"/>
      <c r="I974" s="1167"/>
      <c r="J974" s="1168"/>
      <c r="K974" s="513"/>
      <c r="L974" s="1169"/>
      <c r="M974" s="513"/>
      <c r="N974" s="1170"/>
      <c r="O974" s="1166"/>
      <c r="P974" s="1171"/>
      <c r="Q974" s="348"/>
      <c r="R974" s="1128"/>
      <c r="S974" s="348"/>
      <c r="T974" s="1129"/>
      <c r="U974" s="1129"/>
      <c r="V974" s="1172"/>
      <c r="W974" s="17"/>
      <c r="X974" s="17"/>
      <c r="Y974" s="17"/>
      <c r="Z974" s="17"/>
    </row>
    <row r="975">
      <c r="A975" s="17"/>
      <c r="B975" s="379"/>
      <c r="C975" s="513"/>
      <c r="D975" s="513"/>
      <c r="E975" s="513"/>
      <c r="F975" s="513"/>
      <c r="G975" s="514"/>
      <c r="H975" s="1166"/>
      <c r="I975" s="1167"/>
      <c r="J975" s="1168"/>
      <c r="K975" s="513"/>
      <c r="L975" s="1169"/>
      <c r="M975" s="513"/>
      <c r="N975" s="1170"/>
      <c r="O975" s="1166"/>
      <c r="P975" s="1171"/>
      <c r="Q975" s="348"/>
      <c r="R975" s="1128"/>
      <c r="S975" s="348"/>
      <c r="T975" s="1129"/>
      <c r="U975" s="1129"/>
      <c r="V975" s="1172"/>
      <c r="W975" s="17"/>
      <c r="X975" s="17"/>
      <c r="Y975" s="17"/>
      <c r="Z975" s="17"/>
    </row>
    <row r="976">
      <c r="A976" s="17"/>
      <c r="B976" s="379"/>
      <c r="C976" s="513"/>
      <c r="D976" s="513"/>
      <c r="E976" s="513"/>
      <c r="F976" s="513"/>
      <c r="G976" s="514"/>
      <c r="H976" s="1166"/>
      <c r="I976" s="1167"/>
      <c r="J976" s="1168"/>
      <c r="K976" s="513"/>
      <c r="L976" s="1169"/>
      <c r="M976" s="513"/>
      <c r="N976" s="1170"/>
      <c r="O976" s="1166"/>
      <c r="P976" s="1171"/>
      <c r="Q976" s="348"/>
      <c r="R976" s="1128"/>
      <c r="S976" s="348"/>
      <c r="T976" s="1129"/>
      <c r="U976" s="1129"/>
      <c r="V976" s="1172"/>
      <c r="W976" s="17"/>
      <c r="X976" s="17"/>
      <c r="Y976" s="17"/>
      <c r="Z976" s="17"/>
    </row>
    <row r="977">
      <c r="A977" s="17"/>
      <c r="B977" s="379"/>
      <c r="C977" s="513"/>
      <c r="D977" s="513"/>
      <c r="E977" s="513"/>
      <c r="F977" s="513"/>
      <c r="G977" s="514"/>
      <c r="H977" s="1166"/>
      <c r="I977" s="1167"/>
      <c r="J977" s="1168"/>
      <c r="K977" s="513"/>
      <c r="L977" s="1169"/>
      <c r="M977" s="513"/>
      <c r="N977" s="1170"/>
      <c r="O977" s="1166"/>
      <c r="P977" s="1171"/>
      <c r="Q977" s="348"/>
      <c r="R977" s="1128"/>
      <c r="S977" s="348"/>
      <c r="T977" s="1129"/>
      <c r="U977" s="1129"/>
      <c r="V977" s="1172"/>
      <c r="W977" s="17"/>
      <c r="X977" s="17"/>
      <c r="Y977" s="17"/>
      <c r="Z977" s="17"/>
    </row>
    <row r="978">
      <c r="A978" s="17"/>
      <c r="B978" s="379"/>
      <c r="C978" s="513"/>
      <c r="D978" s="513"/>
      <c r="E978" s="513"/>
      <c r="F978" s="513"/>
      <c r="G978" s="514"/>
      <c r="H978" s="1166"/>
      <c r="I978" s="1167"/>
      <c r="J978" s="1168"/>
      <c r="K978" s="513"/>
      <c r="L978" s="1169"/>
      <c r="M978" s="513"/>
      <c r="N978" s="1170"/>
      <c r="O978" s="1166"/>
      <c r="P978" s="1171"/>
      <c r="Q978" s="348"/>
      <c r="R978" s="1128"/>
      <c r="S978" s="348"/>
      <c r="T978" s="1129"/>
      <c r="U978" s="1129"/>
      <c r="V978" s="1172"/>
      <c r="W978" s="17"/>
      <c r="X978" s="17"/>
      <c r="Y978" s="17"/>
      <c r="Z978" s="17"/>
    </row>
    <row r="979">
      <c r="A979" s="17"/>
      <c r="B979" s="379"/>
      <c r="C979" s="513"/>
      <c r="D979" s="513"/>
      <c r="E979" s="513"/>
      <c r="F979" s="513"/>
      <c r="G979" s="514"/>
      <c r="H979" s="1166"/>
      <c r="I979" s="1167"/>
      <c r="J979" s="1168"/>
      <c r="K979" s="513"/>
      <c r="L979" s="1169"/>
      <c r="M979" s="513"/>
      <c r="N979" s="1170"/>
      <c r="O979" s="1166"/>
      <c r="P979" s="1171"/>
      <c r="Q979" s="348"/>
      <c r="R979" s="1128"/>
      <c r="S979" s="348"/>
      <c r="T979" s="1129"/>
      <c r="U979" s="1129"/>
      <c r="V979" s="1172"/>
      <c r="W979" s="17"/>
      <c r="X979" s="17"/>
      <c r="Y979" s="17"/>
      <c r="Z979" s="17"/>
    </row>
    <row r="980">
      <c r="A980" s="17"/>
      <c r="B980" s="379"/>
      <c r="C980" s="513"/>
      <c r="D980" s="513"/>
      <c r="E980" s="513"/>
      <c r="F980" s="513"/>
      <c r="G980" s="514"/>
      <c r="H980" s="1166"/>
      <c r="I980" s="1167"/>
      <c r="J980" s="1168"/>
      <c r="K980" s="513"/>
      <c r="L980" s="1169"/>
      <c r="M980" s="513"/>
      <c r="N980" s="1170"/>
      <c r="O980" s="1166"/>
      <c r="P980" s="1171"/>
      <c r="Q980" s="348"/>
      <c r="R980" s="1128"/>
      <c r="S980" s="348"/>
      <c r="T980" s="1129"/>
      <c r="U980" s="1129"/>
      <c r="V980" s="1172"/>
      <c r="W980" s="17"/>
      <c r="X980" s="17"/>
      <c r="Y980" s="17"/>
      <c r="Z980" s="17"/>
    </row>
    <row r="981">
      <c r="A981" s="17"/>
      <c r="B981" s="379"/>
      <c r="C981" s="513"/>
      <c r="D981" s="513"/>
      <c r="E981" s="513"/>
      <c r="F981" s="513"/>
      <c r="G981" s="514"/>
      <c r="H981" s="1166"/>
      <c r="I981" s="1167"/>
      <c r="J981" s="1168"/>
      <c r="K981" s="513"/>
      <c r="L981" s="1169"/>
      <c r="M981" s="513"/>
      <c r="N981" s="1170"/>
      <c r="O981" s="1166"/>
      <c r="P981" s="1171"/>
      <c r="Q981" s="348"/>
      <c r="R981" s="1128"/>
      <c r="S981" s="348"/>
      <c r="T981" s="1129"/>
      <c r="U981" s="1129"/>
      <c r="V981" s="1172"/>
      <c r="W981" s="17"/>
      <c r="X981" s="17"/>
      <c r="Y981" s="17"/>
      <c r="Z981" s="17"/>
    </row>
    <row r="982">
      <c r="A982" s="17"/>
      <c r="B982" s="379"/>
      <c r="C982" s="513"/>
      <c r="D982" s="513"/>
      <c r="E982" s="513"/>
      <c r="F982" s="513"/>
      <c r="G982" s="514"/>
      <c r="H982" s="1166"/>
      <c r="I982" s="1167"/>
      <c r="J982" s="1168"/>
      <c r="K982" s="513"/>
      <c r="L982" s="1169"/>
      <c r="M982" s="513"/>
      <c r="N982" s="1170"/>
      <c r="O982" s="1166"/>
      <c r="P982" s="1171"/>
      <c r="Q982" s="348"/>
      <c r="R982" s="1128"/>
      <c r="S982" s="348"/>
      <c r="T982" s="1129"/>
      <c r="U982" s="1129"/>
      <c r="V982" s="1172"/>
      <c r="W982" s="17"/>
      <c r="X982" s="17"/>
      <c r="Y982" s="17"/>
      <c r="Z982" s="17"/>
    </row>
    <row r="983">
      <c r="A983" s="17"/>
      <c r="B983" s="379"/>
      <c r="C983" s="513"/>
      <c r="D983" s="513"/>
      <c r="E983" s="513"/>
      <c r="F983" s="513"/>
      <c r="G983" s="514"/>
      <c r="H983" s="1166"/>
      <c r="I983" s="1167"/>
      <c r="J983" s="1168"/>
      <c r="K983" s="513"/>
      <c r="L983" s="1169"/>
      <c r="M983" s="513"/>
      <c r="N983" s="1170"/>
      <c r="O983" s="1166"/>
      <c r="P983" s="1171"/>
      <c r="Q983" s="348"/>
      <c r="R983" s="1128"/>
      <c r="S983" s="348"/>
      <c r="T983" s="1129"/>
      <c r="U983" s="1129"/>
      <c r="V983" s="1172"/>
      <c r="W983" s="17"/>
      <c r="X983" s="17"/>
      <c r="Y983" s="17"/>
      <c r="Z983" s="17"/>
    </row>
    <row r="984">
      <c r="A984" s="17"/>
      <c r="B984" s="379"/>
      <c r="C984" s="513"/>
      <c r="D984" s="513"/>
      <c r="E984" s="513"/>
      <c r="F984" s="513"/>
      <c r="G984" s="514"/>
      <c r="H984" s="1166"/>
      <c r="I984" s="1167"/>
      <c r="J984" s="1168"/>
      <c r="K984" s="513"/>
      <c r="L984" s="1169"/>
      <c r="M984" s="513"/>
      <c r="N984" s="1170"/>
      <c r="O984" s="1166"/>
      <c r="P984" s="1171"/>
      <c r="Q984" s="348"/>
      <c r="R984" s="1128"/>
      <c r="S984" s="348"/>
      <c r="T984" s="1129"/>
      <c r="U984" s="1129"/>
      <c r="V984" s="1172"/>
      <c r="W984" s="17"/>
      <c r="X984" s="17"/>
      <c r="Y984" s="17"/>
      <c r="Z984" s="17"/>
    </row>
    <row r="985">
      <c r="A985" s="17"/>
      <c r="B985" s="379"/>
      <c r="C985" s="513"/>
      <c r="D985" s="513"/>
      <c r="E985" s="513"/>
      <c r="F985" s="513"/>
      <c r="G985" s="514"/>
      <c r="H985" s="1166"/>
      <c r="I985" s="1167"/>
      <c r="J985" s="1168"/>
      <c r="K985" s="513"/>
      <c r="L985" s="1169"/>
      <c r="M985" s="513"/>
      <c r="N985" s="1170"/>
      <c r="O985" s="1166"/>
      <c r="P985" s="1171"/>
      <c r="Q985" s="348"/>
      <c r="R985" s="1128"/>
      <c r="S985" s="348"/>
      <c r="T985" s="1129"/>
      <c r="U985" s="1129"/>
      <c r="V985" s="1172"/>
      <c r="W985" s="17"/>
      <c r="X985" s="17"/>
      <c r="Y985" s="17"/>
      <c r="Z985" s="17"/>
    </row>
    <row r="986">
      <c r="A986" s="17"/>
      <c r="B986" s="379"/>
      <c r="C986" s="513"/>
      <c r="D986" s="513"/>
      <c r="E986" s="513"/>
      <c r="F986" s="513"/>
      <c r="G986" s="514"/>
      <c r="H986" s="1166"/>
      <c r="I986" s="1167"/>
      <c r="J986" s="1168"/>
      <c r="K986" s="513"/>
      <c r="L986" s="1169"/>
      <c r="M986" s="513"/>
      <c r="N986" s="1170"/>
      <c r="O986" s="1166"/>
      <c r="P986" s="1171"/>
      <c r="Q986" s="348"/>
      <c r="R986" s="1128"/>
      <c r="S986" s="348"/>
      <c r="T986" s="1129"/>
      <c r="U986" s="1129"/>
      <c r="V986" s="1172"/>
      <c r="W986" s="17"/>
      <c r="X986" s="17"/>
      <c r="Y986" s="17"/>
      <c r="Z986" s="17"/>
    </row>
    <row r="987">
      <c r="A987" s="17"/>
      <c r="B987" s="379"/>
      <c r="C987" s="513"/>
      <c r="D987" s="513"/>
      <c r="E987" s="513"/>
      <c r="F987" s="513"/>
      <c r="G987" s="514"/>
      <c r="H987" s="1166"/>
      <c r="I987" s="1167"/>
      <c r="J987" s="1168"/>
      <c r="K987" s="513"/>
      <c r="L987" s="1169"/>
      <c r="M987" s="513"/>
      <c r="N987" s="1170"/>
      <c r="O987" s="1166"/>
      <c r="P987" s="1171"/>
      <c r="Q987" s="348"/>
      <c r="R987" s="1128"/>
      <c r="S987" s="348"/>
      <c r="T987" s="1129"/>
      <c r="U987" s="1129"/>
      <c r="V987" s="1172"/>
      <c r="W987" s="17"/>
      <c r="X987" s="17"/>
      <c r="Y987" s="17"/>
      <c r="Z987" s="17"/>
    </row>
    <row r="988">
      <c r="A988" s="17"/>
      <c r="B988" s="379"/>
      <c r="C988" s="513"/>
      <c r="D988" s="513"/>
      <c r="E988" s="513"/>
      <c r="F988" s="513"/>
      <c r="G988" s="514"/>
      <c r="H988" s="1166"/>
      <c r="I988" s="1167"/>
      <c r="J988" s="1168"/>
      <c r="K988" s="513"/>
      <c r="L988" s="1169"/>
      <c r="M988" s="513"/>
      <c r="N988" s="1170"/>
      <c r="O988" s="1166"/>
      <c r="P988" s="1171"/>
      <c r="Q988" s="348"/>
      <c r="R988" s="1128"/>
      <c r="S988" s="348"/>
      <c r="T988" s="1129"/>
      <c r="U988" s="1129"/>
      <c r="V988" s="1172"/>
      <c r="W988" s="17"/>
      <c r="X988" s="17"/>
      <c r="Y988" s="17"/>
      <c r="Z988" s="17"/>
    </row>
    <row r="989">
      <c r="A989" s="17"/>
      <c r="B989" s="379"/>
      <c r="C989" s="513"/>
      <c r="D989" s="513"/>
      <c r="E989" s="513"/>
      <c r="F989" s="513"/>
      <c r="G989" s="514"/>
      <c r="H989" s="1166"/>
      <c r="I989" s="1167"/>
      <c r="J989" s="1168"/>
      <c r="K989" s="513"/>
      <c r="L989" s="1169"/>
      <c r="M989" s="513"/>
      <c r="N989" s="1170"/>
      <c r="O989" s="1166"/>
      <c r="P989" s="1171"/>
      <c r="Q989" s="348"/>
      <c r="R989" s="1128"/>
      <c r="S989" s="348"/>
      <c r="T989" s="1129"/>
      <c r="U989" s="1129"/>
      <c r="V989" s="1172"/>
      <c r="W989" s="17"/>
      <c r="X989" s="17"/>
      <c r="Y989" s="17"/>
      <c r="Z989" s="17"/>
    </row>
    <row r="990">
      <c r="A990" s="17"/>
      <c r="B990" s="379"/>
      <c r="C990" s="513"/>
      <c r="D990" s="513"/>
      <c r="E990" s="513"/>
      <c r="F990" s="513"/>
      <c r="G990" s="514"/>
      <c r="H990" s="1166"/>
      <c r="I990" s="1167"/>
      <c r="J990" s="1168"/>
      <c r="K990" s="513"/>
      <c r="L990" s="1169"/>
      <c r="M990" s="513"/>
      <c r="N990" s="1170"/>
      <c r="O990" s="1166"/>
      <c r="P990" s="1171"/>
      <c r="Q990" s="348"/>
      <c r="R990" s="1128"/>
      <c r="S990" s="348"/>
      <c r="T990" s="1129"/>
      <c r="U990" s="1129"/>
      <c r="V990" s="1172"/>
      <c r="W990" s="17"/>
      <c r="X990" s="17"/>
      <c r="Y990" s="17"/>
      <c r="Z990" s="17"/>
    </row>
    <row r="991">
      <c r="A991" s="17"/>
      <c r="B991" s="379"/>
      <c r="C991" s="513"/>
      <c r="D991" s="513"/>
      <c r="E991" s="513"/>
      <c r="F991" s="513"/>
      <c r="G991" s="514"/>
      <c r="H991" s="1166"/>
      <c r="I991" s="1167"/>
      <c r="J991" s="1168"/>
      <c r="K991" s="513"/>
      <c r="L991" s="1169"/>
      <c r="M991" s="513"/>
      <c r="N991" s="1170"/>
      <c r="O991" s="1166"/>
      <c r="P991" s="1171"/>
      <c r="Q991" s="348"/>
      <c r="R991" s="1128"/>
      <c r="S991" s="348"/>
      <c r="T991" s="1129"/>
      <c r="U991" s="1129"/>
      <c r="V991" s="1172"/>
      <c r="W991" s="17"/>
      <c r="X991" s="17"/>
      <c r="Y991" s="17"/>
      <c r="Z991" s="17"/>
    </row>
    <row r="992">
      <c r="A992" s="17"/>
      <c r="B992" s="379"/>
      <c r="C992" s="513"/>
      <c r="D992" s="513"/>
      <c r="E992" s="513"/>
      <c r="F992" s="513"/>
      <c r="G992" s="514"/>
      <c r="H992" s="1166"/>
      <c r="I992" s="1167"/>
      <c r="J992" s="1168"/>
      <c r="K992" s="513"/>
      <c r="L992" s="1169"/>
      <c r="M992" s="513"/>
      <c r="N992" s="1170"/>
      <c r="O992" s="1166"/>
      <c r="P992" s="1171"/>
      <c r="Q992" s="348"/>
      <c r="R992" s="1128"/>
      <c r="S992" s="348"/>
      <c r="T992" s="1129"/>
      <c r="U992" s="1129"/>
      <c r="V992" s="1172"/>
      <c r="W992" s="17"/>
      <c r="X992" s="17"/>
      <c r="Y992" s="17"/>
      <c r="Z992" s="17"/>
    </row>
    <row r="993">
      <c r="A993" s="17"/>
      <c r="B993" s="379"/>
      <c r="C993" s="513"/>
      <c r="D993" s="513"/>
      <c r="E993" s="513"/>
      <c r="F993" s="513"/>
      <c r="G993" s="514"/>
      <c r="H993" s="1166"/>
      <c r="I993" s="1167"/>
      <c r="J993" s="1168"/>
      <c r="K993" s="513"/>
      <c r="L993" s="1169"/>
      <c r="M993" s="513"/>
      <c r="N993" s="1170"/>
      <c r="O993" s="1166"/>
      <c r="P993" s="1171"/>
      <c r="Q993" s="348"/>
      <c r="R993" s="1128"/>
      <c r="S993" s="348"/>
      <c r="T993" s="1129"/>
      <c r="U993" s="1129"/>
      <c r="V993" s="1172"/>
      <c r="W993" s="17"/>
      <c r="X993" s="17"/>
      <c r="Y993" s="17"/>
      <c r="Z993" s="17"/>
    </row>
    <row r="994">
      <c r="A994" s="17"/>
      <c r="B994" s="379"/>
      <c r="C994" s="513"/>
      <c r="D994" s="513"/>
      <c r="E994" s="513"/>
      <c r="F994" s="513"/>
      <c r="G994" s="514"/>
      <c r="H994" s="1166"/>
      <c r="I994" s="1167"/>
      <c r="J994" s="1168"/>
      <c r="K994" s="513"/>
      <c r="L994" s="1169"/>
      <c r="M994" s="513"/>
      <c r="N994" s="1170"/>
      <c r="O994" s="1166"/>
      <c r="P994" s="1171"/>
      <c r="Q994" s="348"/>
      <c r="R994" s="1128"/>
      <c r="S994" s="348"/>
      <c r="T994" s="1129"/>
      <c r="U994" s="1129"/>
      <c r="V994" s="1172"/>
      <c r="W994" s="17"/>
      <c r="X994" s="17"/>
      <c r="Y994" s="17"/>
      <c r="Z994" s="17"/>
    </row>
    <row r="995">
      <c r="A995" s="17"/>
      <c r="B995" s="379"/>
      <c r="C995" s="513"/>
      <c r="D995" s="513"/>
      <c r="E995" s="513"/>
      <c r="F995" s="513"/>
      <c r="G995" s="514"/>
      <c r="H995" s="1166"/>
      <c r="I995" s="1167"/>
      <c r="J995" s="1168"/>
      <c r="K995" s="513"/>
      <c r="L995" s="1169"/>
      <c r="M995" s="513"/>
      <c r="N995" s="1170"/>
      <c r="O995" s="1166"/>
      <c r="P995" s="1171"/>
      <c r="Q995" s="348"/>
      <c r="R995" s="1128"/>
      <c r="S995" s="348"/>
      <c r="T995" s="1129"/>
      <c r="U995" s="1129"/>
      <c r="V995" s="1172"/>
      <c r="W995" s="17"/>
      <c r="X995" s="17"/>
      <c r="Y995" s="17"/>
      <c r="Z995" s="17"/>
    </row>
    <row r="996">
      <c r="A996" s="17"/>
      <c r="B996" s="379"/>
      <c r="C996" s="513"/>
      <c r="D996" s="513"/>
      <c r="E996" s="513"/>
      <c r="F996" s="513"/>
      <c r="G996" s="514"/>
      <c r="H996" s="1166"/>
      <c r="I996" s="1167"/>
      <c r="J996" s="1168"/>
      <c r="K996" s="513"/>
      <c r="L996" s="1169"/>
      <c r="M996" s="513"/>
      <c r="N996" s="1170"/>
      <c r="O996" s="1166"/>
      <c r="P996" s="1171"/>
      <c r="Q996" s="348"/>
      <c r="R996" s="1128"/>
      <c r="S996" s="348"/>
      <c r="T996" s="1129"/>
      <c r="U996" s="1129"/>
      <c r="V996" s="1172"/>
      <c r="W996" s="17"/>
      <c r="X996" s="17"/>
      <c r="Y996" s="17"/>
      <c r="Z996" s="17"/>
    </row>
    <row r="997">
      <c r="A997" s="17"/>
      <c r="B997" s="379"/>
      <c r="C997" s="513"/>
      <c r="D997" s="513"/>
      <c r="E997" s="513"/>
      <c r="F997" s="513"/>
      <c r="G997" s="514"/>
      <c r="H997" s="1166"/>
      <c r="I997" s="1167"/>
      <c r="J997" s="1168"/>
      <c r="K997" s="513"/>
      <c r="L997" s="1169"/>
      <c r="M997" s="513"/>
      <c r="N997" s="1170"/>
      <c r="O997" s="1166"/>
      <c r="P997" s="1171"/>
      <c r="Q997" s="348"/>
      <c r="R997" s="1128"/>
      <c r="S997" s="348"/>
      <c r="T997" s="1129"/>
      <c r="U997" s="1129"/>
      <c r="V997" s="1172"/>
      <c r="W997" s="17"/>
      <c r="X997" s="17"/>
      <c r="Y997" s="17"/>
      <c r="Z997" s="17"/>
    </row>
    <row r="998">
      <c r="A998" s="17"/>
      <c r="B998" s="379"/>
      <c r="C998" s="513"/>
      <c r="D998" s="513"/>
      <c r="E998" s="513"/>
      <c r="F998" s="513"/>
      <c r="G998" s="514"/>
      <c r="H998" s="1166"/>
      <c r="I998" s="1167"/>
      <c r="J998" s="1168"/>
      <c r="K998" s="513"/>
      <c r="L998" s="1169"/>
      <c r="M998" s="513"/>
      <c r="N998" s="1170"/>
      <c r="O998" s="1166"/>
      <c r="P998" s="1171"/>
      <c r="Q998" s="348"/>
      <c r="R998" s="1128"/>
      <c r="S998" s="348"/>
      <c r="T998" s="1129"/>
      <c r="U998" s="1129"/>
      <c r="V998" s="1172"/>
      <c r="W998" s="17"/>
      <c r="X998" s="17"/>
      <c r="Y998" s="17"/>
      <c r="Z998" s="17"/>
    </row>
    <row r="999">
      <c r="A999" s="17"/>
      <c r="B999" s="379"/>
      <c r="C999" s="513"/>
      <c r="D999" s="513"/>
      <c r="E999" s="513"/>
      <c r="F999" s="513"/>
      <c r="G999" s="514"/>
      <c r="H999" s="1166"/>
      <c r="I999" s="1167"/>
      <c r="J999" s="1168"/>
      <c r="K999" s="513"/>
      <c r="L999" s="1169"/>
      <c r="M999" s="513"/>
      <c r="N999" s="1170"/>
      <c r="O999" s="1166"/>
      <c r="P999" s="1171"/>
      <c r="Q999" s="348"/>
      <c r="R999" s="1128"/>
      <c r="S999" s="348"/>
      <c r="T999" s="1129"/>
      <c r="U999" s="1129"/>
      <c r="V999" s="1172"/>
      <c r="W999" s="17"/>
      <c r="X999" s="17"/>
      <c r="Y999" s="17"/>
      <c r="Z999" s="17"/>
    </row>
    <row r="1000">
      <c r="A1000" s="17"/>
      <c r="B1000" s="379"/>
      <c r="C1000" s="513"/>
      <c r="D1000" s="513"/>
      <c r="E1000" s="513"/>
      <c r="F1000" s="513"/>
      <c r="G1000" s="514"/>
      <c r="H1000" s="1166"/>
      <c r="I1000" s="1167"/>
      <c r="J1000" s="1168"/>
      <c r="K1000" s="513"/>
      <c r="L1000" s="1169"/>
      <c r="M1000" s="513"/>
      <c r="N1000" s="1170"/>
      <c r="O1000" s="1166"/>
      <c r="P1000" s="1171"/>
      <c r="Q1000" s="348"/>
      <c r="R1000" s="1128"/>
      <c r="S1000" s="348"/>
      <c r="T1000" s="1129"/>
      <c r="U1000" s="1129"/>
      <c r="V1000" s="1172"/>
      <c r="W1000" s="17"/>
      <c r="X1000" s="17"/>
      <c r="Y1000" s="17"/>
      <c r="Z1000" s="17"/>
    </row>
    <row r="1001">
      <c r="A1001" s="17"/>
      <c r="B1001" s="379"/>
      <c r="C1001" s="513"/>
      <c r="D1001" s="513"/>
      <c r="E1001" s="513"/>
      <c r="F1001" s="513"/>
      <c r="G1001" s="514"/>
      <c r="H1001" s="1166"/>
      <c r="I1001" s="1167"/>
      <c r="J1001" s="1168"/>
      <c r="K1001" s="513"/>
      <c r="L1001" s="1169"/>
      <c r="M1001" s="513"/>
      <c r="N1001" s="1170"/>
      <c r="O1001" s="1166"/>
      <c r="P1001" s="1171"/>
      <c r="Q1001" s="348"/>
      <c r="R1001" s="1128"/>
      <c r="S1001" s="348"/>
      <c r="T1001" s="1129"/>
      <c r="U1001" s="1129"/>
      <c r="V1001" s="1172"/>
      <c r="W1001" s="17"/>
      <c r="X1001" s="17"/>
      <c r="Y1001" s="17"/>
      <c r="Z1001" s="17"/>
    </row>
    <row r="1002">
      <c r="A1002" s="17"/>
      <c r="B1002" s="379"/>
      <c r="C1002" s="513"/>
      <c r="D1002" s="513"/>
      <c r="E1002" s="513"/>
      <c r="F1002" s="513"/>
      <c r="G1002" s="514"/>
      <c r="H1002" s="1166"/>
      <c r="I1002" s="1167"/>
      <c r="J1002" s="1168"/>
      <c r="K1002" s="513"/>
      <c r="L1002" s="1169"/>
      <c r="M1002" s="513"/>
      <c r="N1002" s="1170"/>
      <c r="O1002" s="1166"/>
      <c r="P1002" s="1171"/>
      <c r="Q1002" s="348"/>
      <c r="R1002" s="1128"/>
      <c r="S1002" s="348"/>
      <c r="T1002" s="1129"/>
      <c r="U1002" s="1129"/>
      <c r="V1002" s="1172"/>
      <c r="W1002" s="17"/>
      <c r="X1002" s="17"/>
      <c r="Y1002" s="17"/>
      <c r="Z1002" s="17"/>
    </row>
    <row r="1003">
      <c r="A1003" s="17"/>
      <c r="B1003" s="379"/>
      <c r="C1003" s="513"/>
      <c r="D1003" s="513"/>
      <c r="E1003" s="513"/>
      <c r="F1003" s="513"/>
      <c r="G1003" s="514"/>
      <c r="H1003" s="1166"/>
      <c r="I1003" s="1167"/>
      <c r="J1003" s="1168"/>
      <c r="K1003" s="513"/>
      <c r="L1003" s="1169"/>
      <c r="M1003" s="513"/>
      <c r="N1003" s="1170"/>
      <c r="O1003" s="1166"/>
      <c r="P1003" s="1171"/>
      <c r="Q1003" s="348"/>
      <c r="R1003" s="1128"/>
      <c r="S1003" s="348"/>
      <c r="T1003" s="1129"/>
      <c r="U1003" s="1129"/>
      <c r="V1003" s="1172"/>
      <c r="W1003" s="17"/>
      <c r="X1003" s="17"/>
      <c r="Y1003" s="17"/>
      <c r="Z1003" s="17"/>
    </row>
    <row r="1004">
      <c r="A1004" s="17"/>
      <c r="B1004" s="379"/>
      <c r="C1004" s="513"/>
      <c r="D1004" s="513"/>
      <c r="E1004" s="513"/>
      <c r="F1004" s="513"/>
      <c r="G1004" s="514"/>
      <c r="H1004" s="1166"/>
      <c r="I1004" s="1167"/>
      <c r="J1004" s="1168"/>
      <c r="K1004" s="513"/>
      <c r="L1004" s="1169"/>
      <c r="M1004" s="513"/>
      <c r="N1004" s="1170"/>
      <c r="O1004" s="1166"/>
      <c r="P1004" s="1171"/>
      <c r="Q1004" s="348"/>
      <c r="R1004" s="1128"/>
      <c r="S1004" s="348"/>
      <c r="T1004" s="1129"/>
      <c r="U1004" s="1129"/>
      <c r="V1004" s="1172"/>
      <c r="W1004" s="17"/>
      <c r="X1004" s="17"/>
      <c r="Y1004" s="17"/>
      <c r="Z1004" s="17"/>
    </row>
    <row r="1005">
      <c r="A1005" s="17"/>
      <c r="B1005" s="379"/>
      <c r="C1005" s="513"/>
      <c r="D1005" s="513"/>
      <c r="E1005" s="513"/>
      <c r="F1005" s="513"/>
      <c r="G1005" s="514"/>
      <c r="H1005" s="1166"/>
      <c r="I1005" s="1167"/>
      <c r="J1005" s="1168"/>
      <c r="K1005" s="513"/>
      <c r="L1005" s="1169"/>
      <c r="M1005" s="513"/>
      <c r="N1005" s="1170"/>
      <c r="O1005" s="1166"/>
      <c r="P1005" s="1171"/>
      <c r="Q1005" s="348"/>
      <c r="R1005" s="1128"/>
      <c r="S1005" s="348"/>
      <c r="T1005" s="1129"/>
      <c r="U1005" s="1129"/>
      <c r="V1005" s="1172"/>
      <c r="W1005" s="17"/>
      <c r="X1005" s="17"/>
      <c r="Y1005" s="17"/>
      <c r="Z1005" s="17"/>
    </row>
    <row r="1006">
      <c r="A1006" s="17"/>
      <c r="B1006" s="379"/>
      <c r="C1006" s="513"/>
      <c r="D1006" s="513"/>
      <c r="E1006" s="513"/>
      <c r="F1006" s="513"/>
      <c r="G1006" s="514"/>
      <c r="H1006" s="1166"/>
      <c r="I1006" s="1167"/>
      <c r="J1006" s="1168"/>
      <c r="K1006" s="513"/>
      <c r="L1006" s="1169"/>
      <c r="M1006" s="513"/>
      <c r="N1006" s="1170"/>
      <c r="O1006" s="1166"/>
      <c r="P1006" s="1171"/>
      <c r="Q1006" s="348"/>
      <c r="R1006" s="1128"/>
      <c r="S1006" s="348"/>
      <c r="T1006" s="1129"/>
      <c r="U1006" s="1129"/>
      <c r="V1006" s="1172"/>
      <c r="W1006" s="17"/>
      <c r="X1006" s="17"/>
      <c r="Y1006" s="17"/>
      <c r="Z1006" s="17"/>
    </row>
    <row r="1007">
      <c r="A1007" s="17"/>
      <c r="B1007" s="379"/>
      <c r="C1007" s="513"/>
      <c r="D1007" s="513"/>
      <c r="E1007" s="513"/>
      <c r="F1007" s="513"/>
      <c r="G1007" s="514"/>
      <c r="H1007" s="1166"/>
      <c r="I1007" s="1167"/>
      <c r="J1007" s="1168"/>
      <c r="K1007" s="513"/>
      <c r="L1007" s="1169"/>
      <c r="M1007" s="513"/>
      <c r="N1007" s="1170"/>
      <c r="O1007" s="1166"/>
      <c r="P1007" s="1171"/>
      <c r="Q1007" s="348"/>
      <c r="R1007" s="1128"/>
      <c r="S1007" s="348"/>
      <c r="T1007" s="1129"/>
      <c r="U1007" s="1129"/>
      <c r="V1007" s="1172"/>
      <c r="W1007" s="17"/>
      <c r="X1007" s="17"/>
      <c r="Y1007" s="17"/>
      <c r="Z1007" s="17"/>
    </row>
    <row r="1008">
      <c r="A1008" s="17"/>
      <c r="B1008" s="379"/>
      <c r="C1008" s="513"/>
      <c r="D1008" s="513"/>
      <c r="E1008" s="513"/>
      <c r="F1008" s="513"/>
      <c r="G1008" s="514"/>
      <c r="H1008" s="1166"/>
      <c r="I1008" s="1167"/>
      <c r="J1008" s="1168"/>
      <c r="K1008" s="513"/>
      <c r="L1008" s="1169"/>
      <c r="M1008" s="513"/>
      <c r="N1008" s="1170"/>
      <c r="O1008" s="1166"/>
      <c r="P1008" s="1171"/>
      <c r="Q1008" s="348"/>
      <c r="R1008" s="1128"/>
      <c r="S1008" s="348"/>
      <c r="T1008" s="1129"/>
      <c r="U1008" s="1129"/>
      <c r="V1008" s="1172"/>
      <c r="W1008" s="17"/>
      <c r="X1008" s="17"/>
      <c r="Y1008" s="17"/>
      <c r="Z1008" s="17"/>
    </row>
    <row r="1009">
      <c r="A1009" s="17"/>
      <c r="B1009" s="379"/>
      <c r="C1009" s="513"/>
      <c r="D1009" s="513"/>
      <c r="E1009" s="513"/>
      <c r="F1009" s="513"/>
      <c r="G1009" s="514"/>
      <c r="H1009" s="1166"/>
      <c r="I1009" s="1167"/>
      <c r="J1009" s="1168"/>
      <c r="K1009" s="513"/>
      <c r="L1009" s="1169"/>
      <c r="M1009" s="513"/>
      <c r="N1009" s="1170"/>
      <c r="O1009" s="1166"/>
      <c r="P1009" s="1171"/>
      <c r="Q1009" s="348"/>
      <c r="R1009" s="1128"/>
      <c r="S1009" s="348"/>
      <c r="T1009" s="1129"/>
      <c r="U1009" s="1129"/>
      <c r="V1009" s="1172"/>
      <c r="W1009" s="17"/>
      <c r="X1009" s="17"/>
      <c r="Y1009" s="17"/>
      <c r="Z1009" s="17"/>
    </row>
    <row r="1010">
      <c r="A1010" s="17"/>
      <c r="B1010" s="379"/>
      <c r="C1010" s="513"/>
      <c r="D1010" s="513"/>
      <c r="E1010" s="513"/>
      <c r="F1010" s="513"/>
      <c r="G1010" s="514"/>
      <c r="H1010" s="1166"/>
      <c r="I1010" s="1167"/>
      <c r="J1010" s="1168"/>
      <c r="K1010" s="513"/>
      <c r="L1010" s="1169"/>
      <c r="M1010" s="513"/>
      <c r="N1010" s="1170"/>
      <c r="O1010" s="1166"/>
      <c r="P1010" s="1171"/>
      <c r="Q1010" s="348"/>
      <c r="R1010" s="1128"/>
      <c r="S1010" s="348"/>
      <c r="T1010" s="1129"/>
      <c r="U1010" s="1129"/>
      <c r="V1010" s="1172"/>
      <c r="W1010" s="17"/>
      <c r="X1010" s="17"/>
      <c r="Y1010" s="17"/>
      <c r="Z1010" s="17"/>
    </row>
    <row r="1011">
      <c r="A1011" s="17"/>
      <c r="B1011" s="379"/>
      <c r="C1011" s="513"/>
      <c r="D1011" s="513"/>
      <c r="E1011" s="513"/>
      <c r="F1011" s="513"/>
      <c r="G1011" s="514"/>
      <c r="H1011" s="1166"/>
      <c r="I1011" s="1167"/>
      <c r="J1011" s="1168"/>
      <c r="K1011" s="513"/>
      <c r="L1011" s="1169"/>
      <c r="M1011" s="513"/>
      <c r="N1011" s="1170"/>
      <c r="O1011" s="1166"/>
      <c r="P1011" s="1171"/>
      <c r="Q1011" s="348"/>
      <c r="R1011" s="1128"/>
      <c r="S1011" s="348"/>
      <c r="T1011" s="1129"/>
      <c r="U1011" s="1129"/>
      <c r="V1011" s="1172"/>
      <c r="W1011" s="17"/>
      <c r="X1011" s="17"/>
      <c r="Y1011" s="17"/>
      <c r="Z1011" s="17"/>
    </row>
    <row r="1012">
      <c r="A1012" s="17"/>
      <c r="B1012" s="379"/>
      <c r="C1012" s="513"/>
      <c r="D1012" s="513"/>
      <c r="E1012" s="513"/>
      <c r="F1012" s="513"/>
      <c r="G1012" s="514"/>
      <c r="H1012" s="1166"/>
      <c r="I1012" s="1167"/>
      <c r="J1012" s="1168"/>
      <c r="K1012" s="513"/>
      <c r="L1012" s="1169"/>
      <c r="M1012" s="513"/>
      <c r="N1012" s="1170"/>
      <c r="O1012" s="1166"/>
      <c r="P1012" s="1171"/>
      <c r="Q1012" s="348"/>
      <c r="R1012" s="1128"/>
      <c r="S1012" s="348"/>
      <c r="T1012" s="1129"/>
      <c r="U1012" s="1129"/>
      <c r="V1012" s="1172"/>
      <c r="W1012" s="17"/>
      <c r="X1012" s="17"/>
      <c r="Y1012" s="17"/>
      <c r="Z1012" s="17"/>
    </row>
    <row r="1013">
      <c r="A1013" s="17"/>
      <c r="B1013" s="379"/>
      <c r="C1013" s="513"/>
      <c r="D1013" s="513"/>
      <c r="E1013" s="513"/>
      <c r="F1013" s="513"/>
      <c r="G1013" s="514"/>
      <c r="H1013" s="1166"/>
      <c r="I1013" s="1167"/>
      <c r="J1013" s="1168"/>
      <c r="K1013" s="513"/>
      <c r="L1013" s="1169"/>
      <c r="M1013" s="513"/>
      <c r="N1013" s="1170"/>
      <c r="O1013" s="1166"/>
      <c r="P1013" s="1171"/>
      <c r="Q1013" s="348"/>
      <c r="R1013" s="1128"/>
      <c r="S1013" s="348"/>
      <c r="T1013" s="1129"/>
      <c r="U1013" s="1129"/>
      <c r="V1013" s="1172"/>
      <c r="W1013" s="17"/>
      <c r="X1013" s="17"/>
      <c r="Y1013" s="17"/>
      <c r="Z1013" s="17"/>
    </row>
    <row r="1014">
      <c r="A1014" s="17"/>
      <c r="B1014" s="379"/>
      <c r="C1014" s="513"/>
      <c r="D1014" s="513"/>
      <c r="E1014" s="513"/>
      <c r="F1014" s="513"/>
      <c r="G1014" s="514"/>
      <c r="H1014" s="1166"/>
      <c r="I1014" s="1167"/>
      <c r="J1014" s="1168"/>
      <c r="K1014" s="513"/>
      <c r="L1014" s="1169"/>
      <c r="M1014" s="513"/>
      <c r="N1014" s="1170"/>
      <c r="O1014" s="1166"/>
      <c r="P1014" s="1171"/>
      <c r="Q1014" s="348"/>
      <c r="R1014" s="1128"/>
      <c r="S1014" s="348"/>
      <c r="T1014" s="1129"/>
      <c r="U1014" s="1129"/>
      <c r="V1014" s="1172"/>
      <c r="W1014" s="17"/>
      <c r="X1014" s="17"/>
      <c r="Y1014" s="17"/>
      <c r="Z1014" s="17"/>
    </row>
    <row r="1015">
      <c r="A1015" s="17"/>
      <c r="B1015" s="379"/>
      <c r="C1015" s="513"/>
      <c r="D1015" s="513"/>
      <c r="E1015" s="513"/>
      <c r="F1015" s="513"/>
      <c r="G1015" s="514"/>
      <c r="H1015" s="1166"/>
      <c r="I1015" s="1167"/>
      <c r="J1015" s="1168"/>
      <c r="K1015" s="513"/>
      <c r="L1015" s="1169"/>
      <c r="M1015" s="513"/>
      <c r="N1015" s="1170"/>
      <c r="O1015" s="1166"/>
      <c r="P1015" s="1171"/>
      <c r="Q1015" s="348"/>
      <c r="R1015" s="1128"/>
      <c r="S1015" s="348"/>
      <c r="T1015" s="1129"/>
      <c r="U1015" s="1129"/>
      <c r="V1015" s="1172"/>
      <c r="W1015" s="17"/>
      <c r="X1015" s="17"/>
      <c r="Y1015" s="17"/>
      <c r="Z1015" s="17"/>
    </row>
    <row r="1016">
      <c r="A1016" s="17"/>
      <c r="B1016" s="379"/>
      <c r="C1016" s="513"/>
      <c r="D1016" s="513"/>
      <c r="E1016" s="513"/>
      <c r="F1016" s="513"/>
      <c r="G1016" s="514"/>
      <c r="H1016" s="1166"/>
      <c r="I1016" s="1167"/>
      <c r="J1016" s="1168"/>
      <c r="K1016" s="513"/>
      <c r="L1016" s="1169"/>
      <c r="M1016" s="513"/>
      <c r="N1016" s="1170"/>
      <c r="O1016" s="1166"/>
      <c r="P1016" s="1171"/>
      <c r="Q1016" s="348"/>
      <c r="R1016" s="1128"/>
      <c r="S1016" s="348"/>
      <c r="T1016" s="1129"/>
      <c r="U1016" s="1129"/>
      <c r="V1016" s="1172"/>
      <c r="W1016" s="17"/>
      <c r="X1016" s="17"/>
      <c r="Y1016" s="17"/>
      <c r="Z1016" s="17"/>
    </row>
    <row r="1017">
      <c r="A1017" s="17"/>
      <c r="B1017" s="379"/>
      <c r="C1017" s="513"/>
      <c r="D1017" s="513"/>
      <c r="E1017" s="513"/>
      <c r="F1017" s="513"/>
      <c r="G1017" s="514"/>
      <c r="H1017" s="1166"/>
      <c r="I1017" s="1167"/>
      <c r="J1017" s="1168"/>
      <c r="K1017" s="513"/>
      <c r="L1017" s="1169"/>
      <c r="M1017" s="513"/>
      <c r="N1017" s="1170"/>
      <c r="O1017" s="1166"/>
      <c r="P1017" s="1171"/>
      <c r="Q1017" s="348"/>
      <c r="R1017" s="1128"/>
      <c r="S1017" s="348"/>
      <c r="T1017" s="1129"/>
      <c r="U1017" s="1129"/>
      <c r="V1017" s="1172"/>
      <c r="W1017" s="17"/>
      <c r="X1017" s="17"/>
      <c r="Y1017" s="17"/>
      <c r="Z1017" s="17"/>
    </row>
    <row r="1018">
      <c r="A1018" s="17"/>
      <c r="B1018" s="379"/>
      <c r="C1018" s="513"/>
      <c r="D1018" s="513"/>
      <c r="E1018" s="513"/>
      <c r="F1018" s="513"/>
      <c r="G1018" s="514"/>
      <c r="H1018" s="1166"/>
      <c r="I1018" s="1167"/>
      <c r="J1018" s="1168"/>
      <c r="K1018" s="513"/>
      <c r="L1018" s="1169"/>
      <c r="M1018" s="513"/>
      <c r="N1018" s="1170"/>
      <c r="O1018" s="1166"/>
      <c r="P1018" s="1171"/>
      <c r="Q1018" s="348"/>
      <c r="R1018" s="1128"/>
      <c r="S1018" s="348"/>
      <c r="T1018" s="1129"/>
      <c r="U1018" s="1129"/>
      <c r="V1018" s="1172"/>
      <c r="W1018" s="17"/>
      <c r="X1018" s="17"/>
      <c r="Y1018" s="17"/>
      <c r="Z1018" s="17"/>
    </row>
    <row r="1019">
      <c r="A1019" s="17"/>
      <c r="B1019" s="379"/>
      <c r="C1019" s="513"/>
      <c r="D1019" s="513"/>
      <c r="E1019" s="513"/>
      <c r="F1019" s="513"/>
      <c r="G1019" s="514"/>
      <c r="H1019" s="1166"/>
      <c r="I1019" s="1167"/>
      <c r="J1019" s="1168"/>
      <c r="K1019" s="513"/>
      <c r="L1019" s="1169"/>
      <c r="M1019" s="513"/>
      <c r="N1019" s="1170"/>
      <c r="O1019" s="1166"/>
      <c r="P1019" s="1171"/>
      <c r="Q1019" s="348"/>
      <c r="R1019" s="1128"/>
      <c r="S1019" s="348"/>
      <c r="T1019" s="1129"/>
      <c r="U1019" s="1129"/>
      <c r="V1019" s="1172"/>
      <c r="W1019" s="17"/>
      <c r="X1019" s="17"/>
      <c r="Y1019" s="17"/>
      <c r="Z1019" s="17"/>
    </row>
    <row r="1020">
      <c r="A1020" s="17"/>
      <c r="B1020" s="379"/>
      <c r="C1020" s="513"/>
      <c r="D1020" s="513"/>
      <c r="E1020" s="513"/>
      <c r="F1020" s="513"/>
      <c r="G1020" s="514"/>
      <c r="H1020" s="1166"/>
      <c r="I1020" s="1167"/>
      <c r="J1020" s="1168"/>
      <c r="K1020" s="513"/>
      <c r="L1020" s="1169"/>
      <c r="M1020" s="513"/>
      <c r="N1020" s="1170"/>
      <c r="O1020" s="1166"/>
      <c r="P1020" s="1171"/>
      <c r="Q1020" s="348"/>
      <c r="R1020" s="1128"/>
      <c r="S1020" s="348"/>
      <c r="T1020" s="1129"/>
      <c r="U1020" s="1129"/>
      <c r="V1020" s="1172"/>
      <c r="W1020" s="17"/>
      <c r="X1020" s="17"/>
      <c r="Y1020" s="17"/>
      <c r="Z1020" s="17"/>
    </row>
    <row r="1021">
      <c r="A1021" s="17"/>
      <c r="B1021" s="379"/>
      <c r="C1021" s="513"/>
      <c r="D1021" s="513"/>
      <c r="E1021" s="513"/>
      <c r="F1021" s="513"/>
      <c r="G1021" s="514"/>
      <c r="H1021" s="1166"/>
      <c r="I1021" s="1167"/>
      <c r="J1021" s="1168"/>
      <c r="K1021" s="513"/>
      <c r="L1021" s="1169"/>
      <c r="M1021" s="513"/>
      <c r="N1021" s="1170"/>
      <c r="O1021" s="1166"/>
      <c r="P1021" s="1171"/>
      <c r="Q1021" s="348"/>
      <c r="R1021" s="1128"/>
      <c r="S1021" s="348"/>
      <c r="T1021" s="1129"/>
      <c r="U1021" s="1129"/>
      <c r="V1021" s="1172"/>
      <c r="W1021" s="17"/>
      <c r="X1021" s="17"/>
      <c r="Y1021" s="17"/>
      <c r="Z1021" s="17"/>
    </row>
    <row r="1022">
      <c r="A1022" s="17"/>
      <c r="B1022" s="379"/>
      <c r="C1022" s="513"/>
      <c r="D1022" s="513"/>
      <c r="E1022" s="513"/>
      <c r="F1022" s="513"/>
      <c r="G1022" s="514"/>
      <c r="H1022" s="1166"/>
      <c r="I1022" s="1167"/>
      <c r="J1022" s="1168"/>
      <c r="K1022" s="513"/>
      <c r="L1022" s="1169"/>
      <c r="M1022" s="513"/>
      <c r="N1022" s="1170"/>
      <c r="O1022" s="1166"/>
      <c r="P1022" s="1171"/>
      <c r="Q1022" s="348"/>
      <c r="R1022" s="1128"/>
      <c r="S1022" s="348"/>
      <c r="T1022" s="1129"/>
      <c r="U1022" s="1129"/>
      <c r="V1022" s="1172"/>
      <c r="W1022" s="17"/>
      <c r="X1022" s="17"/>
      <c r="Y1022" s="17"/>
      <c r="Z1022" s="17"/>
    </row>
    <row r="1023">
      <c r="A1023" s="17"/>
      <c r="B1023" s="379"/>
      <c r="C1023" s="513"/>
      <c r="D1023" s="513"/>
      <c r="E1023" s="513"/>
      <c r="F1023" s="513"/>
      <c r="G1023" s="514"/>
      <c r="H1023" s="1166"/>
      <c r="I1023" s="1167"/>
      <c r="J1023" s="1168"/>
      <c r="K1023" s="513"/>
      <c r="L1023" s="1169"/>
      <c r="M1023" s="513"/>
      <c r="N1023" s="1170"/>
      <c r="O1023" s="1166"/>
      <c r="P1023" s="1171"/>
      <c r="Q1023" s="348"/>
      <c r="R1023" s="1128"/>
      <c r="S1023" s="348"/>
      <c r="T1023" s="1129"/>
      <c r="U1023" s="1129"/>
      <c r="V1023" s="1172"/>
      <c r="W1023" s="17"/>
      <c r="X1023" s="17"/>
      <c r="Y1023" s="17"/>
      <c r="Z1023" s="17"/>
    </row>
    <row r="1024">
      <c r="A1024" s="17"/>
      <c r="B1024" s="379"/>
      <c r="C1024" s="513"/>
      <c r="D1024" s="513"/>
      <c r="E1024" s="513"/>
      <c r="F1024" s="513"/>
      <c r="G1024" s="514"/>
      <c r="H1024" s="1166"/>
      <c r="I1024" s="1167"/>
      <c r="J1024" s="1168"/>
      <c r="K1024" s="513"/>
      <c r="L1024" s="1169"/>
      <c r="M1024" s="513"/>
      <c r="N1024" s="1170"/>
      <c r="O1024" s="1166"/>
      <c r="P1024" s="1171"/>
      <c r="Q1024" s="348"/>
      <c r="R1024" s="1128"/>
      <c r="S1024" s="348"/>
      <c r="T1024" s="1129"/>
      <c r="U1024" s="1129"/>
      <c r="V1024" s="1172"/>
      <c r="W1024" s="17"/>
      <c r="X1024" s="17"/>
      <c r="Y1024" s="17"/>
      <c r="Z1024" s="17"/>
    </row>
    <row r="1025">
      <c r="A1025" s="17"/>
      <c r="B1025" s="379"/>
      <c r="C1025" s="513"/>
      <c r="D1025" s="513"/>
      <c r="E1025" s="513"/>
      <c r="F1025" s="513"/>
      <c r="G1025" s="514"/>
      <c r="H1025" s="1166"/>
      <c r="I1025" s="1167"/>
      <c r="J1025" s="1168"/>
      <c r="K1025" s="513"/>
      <c r="L1025" s="1169"/>
      <c r="M1025" s="513"/>
      <c r="N1025" s="1170"/>
      <c r="O1025" s="1166"/>
      <c r="P1025" s="1171"/>
      <c r="Q1025" s="348"/>
      <c r="R1025" s="1128"/>
      <c r="S1025" s="348"/>
      <c r="T1025" s="1129"/>
      <c r="U1025" s="1129"/>
      <c r="V1025" s="1172"/>
      <c r="W1025" s="17"/>
      <c r="X1025" s="17"/>
      <c r="Y1025" s="17"/>
      <c r="Z1025" s="17"/>
    </row>
    <row r="1026">
      <c r="A1026" s="17"/>
      <c r="B1026" s="379"/>
      <c r="C1026" s="513"/>
      <c r="D1026" s="513"/>
      <c r="E1026" s="513"/>
      <c r="F1026" s="513"/>
      <c r="G1026" s="514"/>
      <c r="H1026" s="1166"/>
      <c r="I1026" s="1167"/>
      <c r="J1026" s="1168"/>
      <c r="K1026" s="513"/>
      <c r="L1026" s="1169"/>
      <c r="M1026" s="513"/>
      <c r="N1026" s="1170"/>
      <c r="O1026" s="1166"/>
      <c r="P1026" s="1171"/>
      <c r="Q1026" s="348"/>
      <c r="R1026" s="1128"/>
      <c r="S1026" s="348"/>
      <c r="T1026" s="1129"/>
      <c r="U1026" s="1129"/>
      <c r="V1026" s="1172"/>
      <c r="W1026" s="17"/>
      <c r="X1026" s="17"/>
      <c r="Y1026" s="17"/>
      <c r="Z1026" s="17"/>
    </row>
    <row r="1027">
      <c r="A1027" s="17"/>
      <c r="B1027" s="379"/>
      <c r="C1027" s="513"/>
      <c r="D1027" s="513"/>
      <c r="E1027" s="513"/>
      <c r="F1027" s="513"/>
      <c r="G1027" s="514"/>
      <c r="H1027" s="1166"/>
      <c r="I1027" s="1167"/>
      <c r="J1027" s="1168"/>
      <c r="K1027" s="513"/>
      <c r="L1027" s="1169"/>
      <c r="M1027" s="513"/>
      <c r="N1027" s="1170"/>
      <c r="O1027" s="1166"/>
      <c r="P1027" s="1171"/>
      <c r="Q1027" s="348"/>
      <c r="R1027" s="1128"/>
      <c r="S1027" s="348"/>
      <c r="T1027" s="1129"/>
      <c r="U1027" s="1129"/>
      <c r="V1027" s="1172"/>
      <c r="W1027" s="17"/>
      <c r="X1027" s="17"/>
      <c r="Y1027" s="17"/>
      <c r="Z1027" s="17"/>
    </row>
    <row r="1028">
      <c r="A1028" s="17"/>
      <c r="B1028" s="379"/>
      <c r="C1028" s="513"/>
      <c r="D1028" s="513"/>
      <c r="E1028" s="513"/>
      <c r="F1028" s="513"/>
      <c r="G1028" s="514"/>
      <c r="H1028" s="1166"/>
      <c r="I1028" s="1167"/>
      <c r="J1028" s="1168"/>
      <c r="K1028" s="513"/>
      <c r="L1028" s="1169"/>
      <c r="M1028" s="513"/>
      <c r="N1028" s="1170"/>
      <c r="O1028" s="1166"/>
      <c r="P1028" s="1171"/>
      <c r="Q1028" s="348"/>
      <c r="R1028" s="1128"/>
      <c r="S1028" s="348"/>
      <c r="T1028" s="1129"/>
      <c r="U1028" s="1129"/>
      <c r="V1028" s="1172"/>
      <c r="W1028" s="17"/>
      <c r="X1028" s="17"/>
      <c r="Y1028" s="17"/>
      <c r="Z1028" s="17"/>
    </row>
    <row r="1029">
      <c r="A1029" s="17"/>
      <c r="B1029" s="379"/>
      <c r="C1029" s="513"/>
      <c r="D1029" s="513"/>
      <c r="E1029" s="513"/>
      <c r="F1029" s="513"/>
      <c r="G1029" s="514"/>
      <c r="H1029" s="1166"/>
      <c r="I1029" s="1167"/>
      <c r="J1029" s="1168"/>
      <c r="K1029" s="513"/>
      <c r="L1029" s="1169"/>
      <c r="M1029" s="513"/>
      <c r="N1029" s="1170"/>
      <c r="O1029" s="1166"/>
      <c r="P1029" s="1171"/>
      <c r="Q1029" s="348"/>
      <c r="R1029" s="1128"/>
      <c r="S1029" s="348"/>
      <c r="T1029" s="1129"/>
      <c r="U1029" s="1129"/>
      <c r="V1029" s="1172"/>
      <c r="W1029" s="17"/>
      <c r="X1029" s="17"/>
      <c r="Y1029" s="17"/>
      <c r="Z1029" s="17"/>
    </row>
    <row r="1030">
      <c r="A1030" s="17"/>
      <c r="B1030" s="379"/>
      <c r="C1030" s="513"/>
      <c r="D1030" s="513"/>
      <c r="E1030" s="513"/>
      <c r="F1030" s="513"/>
      <c r="G1030" s="514"/>
      <c r="H1030" s="1166"/>
      <c r="I1030" s="1167"/>
      <c r="J1030" s="1168"/>
      <c r="K1030" s="513"/>
      <c r="L1030" s="1169"/>
      <c r="M1030" s="513"/>
      <c r="N1030" s="1170"/>
      <c r="O1030" s="1166"/>
      <c r="P1030" s="1171"/>
      <c r="Q1030" s="348"/>
      <c r="R1030" s="1128"/>
      <c r="S1030" s="348"/>
      <c r="T1030" s="1129"/>
      <c r="U1030" s="1129"/>
      <c r="V1030" s="1172"/>
      <c r="W1030" s="17"/>
      <c r="X1030" s="17"/>
      <c r="Y1030" s="17"/>
      <c r="Z1030" s="17"/>
    </row>
    <row r="1031">
      <c r="A1031" s="17"/>
      <c r="B1031" s="379"/>
      <c r="C1031" s="513"/>
      <c r="D1031" s="513"/>
      <c r="E1031" s="513"/>
      <c r="F1031" s="513"/>
      <c r="G1031" s="514"/>
      <c r="H1031" s="1166"/>
      <c r="I1031" s="1167"/>
      <c r="J1031" s="1168"/>
      <c r="K1031" s="513"/>
      <c r="L1031" s="1169"/>
      <c r="M1031" s="513"/>
      <c r="N1031" s="1170"/>
      <c r="O1031" s="1166"/>
      <c r="P1031" s="1171"/>
      <c r="Q1031" s="348"/>
      <c r="R1031" s="1128"/>
      <c r="S1031" s="348"/>
      <c r="T1031" s="1129"/>
      <c r="U1031" s="1129"/>
      <c r="V1031" s="1172"/>
      <c r="W1031" s="17"/>
      <c r="X1031" s="17"/>
      <c r="Y1031" s="17"/>
      <c r="Z1031" s="17"/>
    </row>
    <row r="1032">
      <c r="A1032" s="17"/>
      <c r="B1032" s="379"/>
      <c r="C1032" s="513"/>
      <c r="D1032" s="513"/>
      <c r="E1032" s="513"/>
      <c r="F1032" s="513"/>
      <c r="G1032" s="514"/>
      <c r="H1032" s="1166"/>
      <c r="I1032" s="1167"/>
      <c r="J1032" s="1168"/>
      <c r="K1032" s="513"/>
      <c r="L1032" s="1169"/>
      <c r="M1032" s="513"/>
      <c r="N1032" s="1170"/>
      <c r="O1032" s="1166"/>
      <c r="P1032" s="1171"/>
      <c r="Q1032" s="348"/>
      <c r="R1032" s="1128"/>
      <c r="S1032" s="348"/>
      <c r="T1032" s="1129"/>
      <c r="U1032" s="1129"/>
      <c r="V1032" s="1172"/>
      <c r="W1032" s="17"/>
      <c r="X1032" s="17"/>
      <c r="Y1032" s="17"/>
      <c r="Z1032" s="17"/>
    </row>
    <row r="1033">
      <c r="A1033" s="17"/>
      <c r="B1033" s="379"/>
      <c r="C1033" s="513"/>
      <c r="D1033" s="513"/>
      <c r="E1033" s="513"/>
      <c r="F1033" s="513"/>
      <c r="G1033" s="514"/>
      <c r="H1033" s="1166"/>
      <c r="I1033" s="1167"/>
      <c r="J1033" s="1168"/>
      <c r="K1033" s="513"/>
      <c r="L1033" s="1169"/>
      <c r="M1033" s="513"/>
      <c r="N1033" s="1170"/>
      <c r="O1033" s="1166"/>
      <c r="P1033" s="1171"/>
      <c r="Q1033" s="348"/>
      <c r="R1033" s="1128"/>
      <c r="S1033" s="348"/>
      <c r="T1033" s="1129"/>
      <c r="U1033" s="1129"/>
      <c r="V1033" s="1172"/>
      <c r="W1033" s="17"/>
      <c r="X1033" s="17"/>
      <c r="Y1033" s="17"/>
      <c r="Z1033" s="17"/>
    </row>
    <row r="1034">
      <c r="A1034" s="17"/>
      <c r="B1034" s="379"/>
      <c r="C1034" s="513"/>
      <c r="D1034" s="513"/>
      <c r="E1034" s="513"/>
      <c r="F1034" s="513"/>
      <c r="G1034" s="514"/>
      <c r="H1034" s="1166"/>
      <c r="I1034" s="1167"/>
      <c r="J1034" s="1168"/>
      <c r="K1034" s="513"/>
      <c r="L1034" s="1169"/>
      <c r="M1034" s="513"/>
      <c r="N1034" s="1170"/>
      <c r="O1034" s="1166"/>
      <c r="P1034" s="1171"/>
      <c r="Q1034" s="348"/>
      <c r="R1034" s="1128"/>
      <c r="S1034" s="348"/>
      <c r="T1034" s="1129"/>
      <c r="U1034" s="1129"/>
      <c r="V1034" s="1172"/>
      <c r="W1034" s="17"/>
      <c r="X1034" s="17"/>
      <c r="Y1034" s="17"/>
      <c r="Z1034" s="17"/>
    </row>
    <row r="1035">
      <c r="A1035" s="17"/>
      <c r="B1035" s="379"/>
      <c r="C1035" s="513"/>
      <c r="D1035" s="513"/>
      <c r="E1035" s="513"/>
      <c r="F1035" s="513"/>
      <c r="G1035" s="514"/>
      <c r="H1035" s="1166"/>
      <c r="I1035" s="1167"/>
      <c r="J1035" s="1168"/>
      <c r="K1035" s="513"/>
      <c r="L1035" s="1169"/>
      <c r="M1035" s="513"/>
      <c r="N1035" s="1170"/>
      <c r="O1035" s="1166"/>
      <c r="P1035" s="1171"/>
      <c r="Q1035" s="348"/>
      <c r="R1035" s="1128"/>
      <c r="S1035" s="348"/>
      <c r="T1035" s="1129"/>
      <c r="U1035" s="1129"/>
      <c r="V1035" s="1172"/>
      <c r="W1035" s="17"/>
      <c r="X1035" s="17"/>
      <c r="Y1035" s="17"/>
      <c r="Z1035" s="17"/>
    </row>
    <row r="1036">
      <c r="A1036" s="17"/>
      <c r="B1036" s="379"/>
      <c r="C1036" s="513"/>
      <c r="D1036" s="513"/>
      <c r="E1036" s="513"/>
      <c r="F1036" s="513"/>
      <c r="G1036" s="514"/>
      <c r="H1036" s="1166"/>
      <c r="I1036" s="1167"/>
      <c r="J1036" s="1168"/>
      <c r="K1036" s="513"/>
      <c r="L1036" s="1169"/>
      <c r="M1036" s="513"/>
      <c r="N1036" s="1170"/>
      <c r="O1036" s="1166"/>
      <c r="P1036" s="1171"/>
      <c r="Q1036" s="348"/>
      <c r="R1036" s="1128"/>
      <c r="S1036" s="348"/>
      <c r="T1036" s="1129"/>
      <c r="U1036" s="1129"/>
      <c r="V1036" s="1172"/>
      <c r="W1036" s="17"/>
      <c r="X1036" s="17"/>
      <c r="Y1036" s="17"/>
      <c r="Z1036" s="17"/>
    </row>
    <row r="1037">
      <c r="A1037" s="17"/>
      <c r="B1037" s="379"/>
      <c r="C1037" s="513"/>
      <c r="D1037" s="513"/>
      <c r="E1037" s="513"/>
      <c r="F1037" s="513"/>
      <c r="G1037" s="514"/>
      <c r="H1037" s="1166"/>
      <c r="I1037" s="1167"/>
      <c r="J1037" s="1168"/>
      <c r="K1037" s="513"/>
      <c r="L1037" s="1169"/>
      <c r="M1037" s="513"/>
      <c r="N1037" s="1170"/>
      <c r="O1037" s="1166"/>
      <c r="P1037" s="1171"/>
      <c r="Q1037" s="348"/>
      <c r="R1037" s="1128"/>
      <c r="S1037" s="348"/>
      <c r="T1037" s="1129"/>
      <c r="U1037" s="1129"/>
      <c r="V1037" s="1172"/>
      <c r="W1037" s="17"/>
      <c r="X1037" s="17"/>
      <c r="Y1037" s="17"/>
      <c r="Z1037" s="17"/>
    </row>
    <row r="1038">
      <c r="A1038" s="17"/>
      <c r="B1038" s="379"/>
      <c r="C1038" s="513"/>
      <c r="D1038" s="513"/>
      <c r="E1038" s="513"/>
      <c r="F1038" s="513"/>
      <c r="G1038" s="514"/>
      <c r="H1038" s="1166"/>
      <c r="I1038" s="1167"/>
      <c r="J1038" s="1168"/>
      <c r="K1038" s="513"/>
      <c r="L1038" s="1169"/>
      <c r="M1038" s="513"/>
      <c r="N1038" s="1170"/>
      <c r="O1038" s="1166"/>
      <c r="P1038" s="1171"/>
      <c r="Q1038" s="348"/>
      <c r="R1038" s="1128"/>
      <c r="S1038" s="348"/>
      <c r="T1038" s="1129"/>
      <c r="U1038" s="1129"/>
      <c r="V1038" s="1172"/>
      <c r="W1038" s="17"/>
      <c r="X1038" s="17"/>
      <c r="Y1038" s="17"/>
      <c r="Z1038" s="17"/>
    </row>
    <row r="1039">
      <c r="A1039" s="17"/>
      <c r="B1039" s="379"/>
      <c r="C1039" s="513"/>
      <c r="D1039" s="513"/>
      <c r="E1039" s="513"/>
      <c r="F1039" s="513"/>
      <c r="G1039" s="514"/>
      <c r="H1039" s="1166"/>
      <c r="I1039" s="1167"/>
      <c r="J1039" s="1168"/>
      <c r="K1039" s="513"/>
      <c r="L1039" s="1169"/>
      <c r="M1039" s="513"/>
      <c r="N1039" s="1170"/>
      <c r="O1039" s="1166"/>
      <c r="P1039" s="1171"/>
      <c r="Q1039" s="348"/>
      <c r="R1039" s="1128"/>
      <c r="S1039" s="348"/>
      <c r="T1039" s="1129"/>
      <c r="U1039" s="1129"/>
      <c r="V1039" s="1172"/>
      <c r="W1039" s="17"/>
      <c r="X1039" s="17"/>
      <c r="Y1039" s="17"/>
      <c r="Z1039" s="17"/>
    </row>
    <row r="1040">
      <c r="A1040" s="17"/>
      <c r="B1040" s="379"/>
      <c r="C1040" s="513"/>
      <c r="D1040" s="513"/>
      <c r="E1040" s="513"/>
      <c r="F1040" s="513"/>
      <c r="G1040" s="514"/>
      <c r="H1040" s="1166"/>
      <c r="I1040" s="1167"/>
      <c r="J1040" s="1168"/>
      <c r="K1040" s="513"/>
      <c r="L1040" s="1169"/>
      <c r="M1040" s="513"/>
      <c r="N1040" s="1170"/>
      <c r="O1040" s="1166"/>
      <c r="P1040" s="1171"/>
      <c r="Q1040" s="348"/>
      <c r="R1040" s="1128"/>
      <c r="S1040" s="348"/>
      <c r="T1040" s="1129"/>
      <c r="U1040" s="1129"/>
      <c r="V1040" s="1172"/>
      <c r="W1040" s="17"/>
      <c r="X1040" s="17"/>
      <c r="Y1040" s="17"/>
      <c r="Z1040" s="17"/>
    </row>
    <row r="1041">
      <c r="A1041" s="17"/>
      <c r="B1041" s="379"/>
      <c r="C1041" s="513"/>
      <c r="D1041" s="513"/>
      <c r="E1041" s="513"/>
      <c r="F1041" s="513"/>
      <c r="G1041" s="514"/>
      <c r="H1041" s="1166"/>
      <c r="I1041" s="1167"/>
      <c r="J1041" s="1168"/>
      <c r="K1041" s="513"/>
      <c r="L1041" s="1169"/>
      <c r="M1041" s="513"/>
      <c r="N1041" s="1170"/>
      <c r="O1041" s="1166"/>
      <c r="P1041" s="1171"/>
      <c r="Q1041" s="348"/>
      <c r="R1041" s="1128"/>
      <c r="S1041" s="348"/>
      <c r="T1041" s="1129"/>
      <c r="U1041" s="1129"/>
      <c r="V1041" s="1172"/>
      <c r="W1041" s="17"/>
      <c r="X1041" s="17"/>
      <c r="Y1041" s="17"/>
      <c r="Z1041" s="17"/>
    </row>
    <row r="1042">
      <c r="A1042" s="17"/>
      <c r="B1042" s="379"/>
      <c r="C1042" s="513"/>
      <c r="D1042" s="513"/>
      <c r="E1042" s="513"/>
      <c r="F1042" s="513"/>
      <c r="G1042" s="514"/>
      <c r="H1042" s="1166"/>
      <c r="I1042" s="1167"/>
      <c r="J1042" s="1168"/>
      <c r="K1042" s="513"/>
      <c r="L1042" s="1169"/>
      <c r="M1042" s="513"/>
      <c r="N1042" s="1170"/>
      <c r="O1042" s="1166"/>
      <c r="P1042" s="1171"/>
      <c r="Q1042" s="348"/>
      <c r="R1042" s="1128"/>
      <c r="S1042" s="348"/>
      <c r="T1042" s="1129"/>
      <c r="U1042" s="1129"/>
      <c r="V1042" s="1172"/>
      <c r="W1042" s="17"/>
      <c r="X1042" s="17"/>
      <c r="Y1042" s="17"/>
      <c r="Z1042" s="17"/>
    </row>
    <row r="1043">
      <c r="A1043" s="17"/>
      <c r="B1043" s="379"/>
      <c r="C1043" s="513"/>
      <c r="D1043" s="513"/>
      <c r="E1043" s="513"/>
      <c r="F1043" s="513"/>
      <c r="G1043" s="514"/>
      <c r="H1043" s="1166"/>
      <c r="I1043" s="1167"/>
      <c r="J1043" s="1168"/>
      <c r="K1043" s="513"/>
      <c r="L1043" s="1169"/>
      <c r="M1043" s="513"/>
      <c r="N1043" s="1170"/>
      <c r="O1043" s="1166"/>
      <c r="P1043" s="1171"/>
      <c r="Q1043" s="348"/>
      <c r="R1043" s="1128"/>
      <c r="S1043" s="348"/>
      <c r="T1043" s="1129"/>
      <c r="U1043" s="1129"/>
      <c r="V1043" s="1172"/>
      <c r="W1043" s="17"/>
      <c r="X1043" s="17"/>
      <c r="Y1043" s="17"/>
      <c r="Z1043" s="17"/>
    </row>
    <row r="1044">
      <c r="A1044" s="17"/>
      <c r="B1044" s="379"/>
      <c r="C1044" s="513"/>
      <c r="D1044" s="513"/>
      <c r="E1044" s="513"/>
      <c r="F1044" s="513"/>
      <c r="G1044" s="514"/>
      <c r="H1044" s="1166"/>
      <c r="I1044" s="1167"/>
      <c r="J1044" s="1168"/>
      <c r="K1044" s="513"/>
      <c r="L1044" s="1169"/>
      <c r="M1044" s="513"/>
      <c r="N1044" s="1170"/>
      <c r="O1044" s="1166"/>
      <c r="P1044" s="1171"/>
      <c r="Q1044" s="348"/>
      <c r="R1044" s="1128"/>
      <c r="S1044" s="348"/>
      <c r="T1044" s="1129"/>
      <c r="U1044" s="1129"/>
      <c r="V1044" s="1172"/>
      <c r="W1044" s="17"/>
      <c r="X1044" s="17"/>
      <c r="Y1044" s="17"/>
      <c r="Z1044" s="17"/>
    </row>
    <row r="1045">
      <c r="A1045" s="17"/>
      <c r="B1045" s="379"/>
      <c r="C1045" s="513"/>
      <c r="D1045" s="513"/>
      <c r="E1045" s="513"/>
      <c r="F1045" s="513"/>
      <c r="G1045" s="514"/>
      <c r="H1045" s="1166"/>
      <c r="I1045" s="1167"/>
      <c r="J1045" s="1168"/>
      <c r="K1045" s="513"/>
      <c r="L1045" s="1169"/>
      <c r="M1045" s="513"/>
      <c r="N1045" s="1170"/>
      <c r="O1045" s="1166"/>
      <c r="P1045" s="1171"/>
      <c r="Q1045" s="348"/>
      <c r="R1045" s="1128"/>
      <c r="S1045" s="348"/>
      <c r="T1045" s="1129"/>
      <c r="U1045" s="1129"/>
      <c r="V1045" s="1172"/>
      <c r="W1045" s="17"/>
      <c r="X1045" s="17"/>
      <c r="Y1045" s="17"/>
      <c r="Z1045" s="17"/>
    </row>
    <row r="1046">
      <c r="A1046" s="17"/>
      <c r="B1046" s="379"/>
      <c r="C1046" s="513"/>
      <c r="D1046" s="513"/>
      <c r="E1046" s="513"/>
      <c r="F1046" s="513"/>
      <c r="G1046" s="514"/>
      <c r="H1046" s="1166"/>
      <c r="I1046" s="1167"/>
      <c r="J1046" s="1168"/>
      <c r="K1046" s="513"/>
      <c r="L1046" s="1169"/>
      <c r="M1046" s="513"/>
      <c r="N1046" s="1170"/>
      <c r="O1046" s="1166"/>
      <c r="P1046" s="1171"/>
      <c r="Q1046" s="348"/>
      <c r="R1046" s="1128"/>
      <c r="S1046" s="348"/>
      <c r="T1046" s="1129"/>
      <c r="U1046" s="1129"/>
      <c r="V1046" s="1172"/>
      <c r="W1046" s="17"/>
      <c r="X1046" s="17"/>
      <c r="Y1046" s="17"/>
      <c r="Z1046" s="17"/>
    </row>
    <row r="1047">
      <c r="A1047" s="17"/>
      <c r="B1047" s="379"/>
      <c r="C1047" s="513"/>
      <c r="D1047" s="513"/>
      <c r="E1047" s="513"/>
      <c r="F1047" s="513"/>
      <c r="G1047" s="514"/>
      <c r="H1047" s="1166"/>
      <c r="I1047" s="1167"/>
      <c r="J1047" s="1168"/>
      <c r="K1047" s="513"/>
      <c r="L1047" s="1169"/>
      <c r="M1047" s="513"/>
      <c r="N1047" s="1170"/>
      <c r="O1047" s="1166"/>
      <c r="P1047" s="1171"/>
      <c r="Q1047" s="348"/>
      <c r="R1047" s="1128"/>
      <c r="S1047" s="348"/>
      <c r="T1047" s="1129"/>
      <c r="U1047" s="1129"/>
      <c r="V1047" s="1172"/>
      <c r="W1047" s="17"/>
      <c r="X1047" s="17"/>
      <c r="Y1047" s="17"/>
      <c r="Z1047" s="17"/>
    </row>
    <row r="1048">
      <c r="A1048" s="17"/>
      <c r="B1048" s="379"/>
      <c r="C1048" s="513"/>
      <c r="D1048" s="513"/>
      <c r="E1048" s="513"/>
      <c r="F1048" s="513"/>
      <c r="G1048" s="514"/>
      <c r="H1048" s="1166"/>
      <c r="I1048" s="1167"/>
      <c r="J1048" s="1168"/>
      <c r="K1048" s="513"/>
      <c r="L1048" s="1169"/>
      <c r="M1048" s="513"/>
      <c r="N1048" s="1170"/>
      <c r="O1048" s="1166"/>
      <c r="P1048" s="1171"/>
      <c r="Q1048" s="348"/>
      <c r="R1048" s="1128"/>
      <c r="S1048" s="348"/>
      <c r="T1048" s="1129"/>
      <c r="U1048" s="1129"/>
      <c r="V1048" s="1172"/>
      <c r="W1048" s="17"/>
      <c r="X1048" s="17"/>
      <c r="Y1048" s="17"/>
      <c r="Z1048" s="17"/>
    </row>
    <row r="1049">
      <c r="A1049" s="17"/>
      <c r="B1049" s="379"/>
      <c r="C1049" s="513"/>
      <c r="D1049" s="513"/>
      <c r="E1049" s="513"/>
      <c r="F1049" s="513"/>
      <c r="G1049" s="514"/>
      <c r="H1049" s="1166"/>
      <c r="I1049" s="1167"/>
      <c r="J1049" s="1168"/>
      <c r="K1049" s="513"/>
      <c r="L1049" s="1169"/>
      <c r="M1049" s="513"/>
      <c r="N1049" s="1170"/>
      <c r="O1049" s="1166"/>
      <c r="P1049" s="1171"/>
      <c r="Q1049" s="348"/>
      <c r="R1049" s="1128"/>
      <c r="S1049" s="348"/>
      <c r="T1049" s="1129"/>
      <c r="U1049" s="1129"/>
      <c r="V1049" s="1172"/>
      <c r="W1049" s="17"/>
      <c r="X1049" s="17"/>
      <c r="Y1049" s="17"/>
      <c r="Z1049" s="17"/>
    </row>
    <row r="1050">
      <c r="A1050" s="17"/>
      <c r="B1050" s="379"/>
      <c r="C1050" s="513"/>
      <c r="D1050" s="513"/>
      <c r="E1050" s="513"/>
      <c r="F1050" s="513"/>
      <c r="G1050" s="514"/>
      <c r="H1050" s="1166"/>
      <c r="I1050" s="1167"/>
      <c r="J1050" s="1168"/>
      <c r="K1050" s="513"/>
      <c r="L1050" s="1169"/>
      <c r="M1050" s="513"/>
      <c r="N1050" s="1170"/>
      <c r="O1050" s="1166"/>
      <c r="P1050" s="1171"/>
      <c r="Q1050" s="348"/>
      <c r="R1050" s="1128"/>
      <c r="S1050" s="348"/>
      <c r="T1050" s="1129"/>
      <c r="U1050" s="1129"/>
      <c r="V1050" s="1172"/>
      <c r="W1050" s="17"/>
      <c r="X1050" s="17"/>
      <c r="Y1050" s="17"/>
      <c r="Z1050" s="17"/>
    </row>
    <row r="1051">
      <c r="A1051" s="17"/>
      <c r="B1051" s="379"/>
      <c r="C1051" s="513"/>
      <c r="D1051" s="513"/>
      <c r="E1051" s="513"/>
      <c r="F1051" s="513"/>
      <c r="G1051" s="514"/>
      <c r="H1051" s="1166"/>
      <c r="I1051" s="1167"/>
      <c r="J1051" s="1168"/>
      <c r="K1051" s="513"/>
      <c r="L1051" s="1169"/>
      <c r="M1051" s="513"/>
      <c r="N1051" s="1170"/>
      <c r="O1051" s="1166"/>
      <c r="P1051" s="1171"/>
      <c r="Q1051" s="348"/>
      <c r="R1051" s="1128"/>
      <c r="S1051" s="348"/>
      <c r="T1051" s="1129"/>
      <c r="U1051" s="1129"/>
      <c r="V1051" s="1172"/>
      <c r="W1051" s="17"/>
      <c r="X1051" s="17"/>
      <c r="Y1051" s="17"/>
      <c r="Z1051" s="17"/>
    </row>
    <row r="1052">
      <c r="A1052" s="17"/>
      <c r="B1052" s="379"/>
      <c r="C1052" s="513"/>
      <c r="D1052" s="513"/>
      <c r="E1052" s="513"/>
      <c r="F1052" s="513"/>
      <c r="G1052" s="514"/>
      <c r="H1052" s="1166"/>
      <c r="I1052" s="1167"/>
      <c r="J1052" s="1168"/>
      <c r="K1052" s="513"/>
      <c r="L1052" s="1169"/>
      <c r="M1052" s="513"/>
      <c r="N1052" s="1170"/>
      <c r="O1052" s="1166"/>
      <c r="P1052" s="1171"/>
      <c r="Q1052" s="348"/>
      <c r="R1052" s="1128"/>
      <c r="S1052" s="348"/>
      <c r="T1052" s="1129"/>
      <c r="U1052" s="1129"/>
      <c r="V1052" s="1172"/>
      <c r="W1052" s="17"/>
      <c r="X1052" s="17"/>
      <c r="Y1052" s="17"/>
      <c r="Z1052" s="17"/>
    </row>
    <row r="1053">
      <c r="A1053" s="17"/>
      <c r="B1053" s="379"/>
      <c r="C1053" s="513"/>
      <c r="D1053" s="513"/>
      <c r="E1053" s="513"/>
      <c r="F1053" s="513"/>
      <c r="G1053" s="514"/>
      <c r="H1053" s="1166"/>
      <c r="I1053" s="1167"/>
      <c r="J1053" s="1168"/>
      <c r="K1053" s="513"/>
      <c r="L1053" s="1169"/>
      <c r="M1053" s="513"/>
      <c r="N1053" s="1170"/>
      <c r="O1053" s="1166"/>
      <c r="P1053" s="1171"/>
      <c r="Q1053" s="348"/>
      <c r="R1053" s="1128"/>
      <c r="S1053" s="348"/>
      <c r="T1053" s="1129"/>
      <c r="U1053" s="1129"/>
      <c r="V1053" s="1172"/>
      <c r="W1053" s="17"/>
      <c r="X1053" s="17"/>
      <c r="Y1053" s="17"/>
      <c r="Z1053" s="17"/>
    </row>
    <row r="1054">
      <c r="A1054" s="17"/>
      <c r="B1054" s="379"/>
      <c r="C1054" s="513"/>
      <c r="D1054" s="513"/>
      <c r="E1054" s="513"/>
      <c r="F1054" s="513"/>
      <c r="G1054" s="514"/>
      <c r="H1054" s="1166"/>
      <c r="I1054" s="1167"/>
      <c r="J1054" s="1168"/>
      <c r="K1054" s="513"/>
      <c r="L1054" s="1169"/>
      <c r="M1054" s="513"/>
      <c r="N1054" s="1170"/>
      <c r="O1054" s="1166"/>
      <c r="P1054" s="1171"/>
      <c r="Q1054" s="348"/>
      <c r="R1054" s="1128"/>
      <c r="S1054" s="348"/>
      <c r="T1054" s="1129"/>
      <c r="U1054" s="1129"/>
      <c r="V1054" s="1172"/>
      <c r="W1054" s="17"/>
      <c r="X1054" s="17"/>
      <c r="Y1054" s="17"/>
      <c r="Z1054" s="17"/>
    </row>
    <row r="1055">
      <c r="A1055" s="17"/>
      <c r="B1055" s="379"/>
      <c r="C1055" s="513"/>
      <c r="D1055" s="513"/>
      <c r="E1055" s="513"/>
      <c r="F1055" s="513"/>
      <c r="G1055" s="514"/>
      <c r="H1055" s="1166"/>
      <c r="I1055" s="1167"/>
      <c r="J1055" s="1168"/>
      <c r="K1055" s="513"/>
      <c r="L1055" s="1169"/>
      <c r="M1055" s="513"/>
      <c r="N1055" s="1170"/>
      <c r="O1055" s="1166"/>
      <c r="P1055" s="1171"/>
      <c r="Q1055" s="348"/>
      <c r="R1055" s="1128"/>
      <c r="S1055" s="348"/>
      <c r="T1055" s="1129"/>
      <c r="U1055" s="1129"/>
      <c r="V1055" s="1172"/>
      <c r="W1055" s="17"/>
      <c r="X1055" s="17"/>
      <c r="Y1055" s="17"/>
      <c r="Z1055" s="17"/>
    </row>
    <row r="1056">
      <c r="A1056" s="17"/>
      <c r="B1056" s="379"/>
      <c r="C1056" s="513"/>
      <c r="D1056" s="513"/>
      <c r="E1056" s="513"/>
      <c r="F1056" s="513"/>
      <c r="G1056" s="514"/>
      <c r="H1056" s="1166"/>
      <c r="I1056" s="1167"/>
      <c r="J1056" s="1168"/>
      <c r="K1056" s="513"/>
      <c r="L1056" s="1169"/>
      <c r="M1056" s="513"/>
      <c r="N1056" s="1170"/>
      <c r="O1056" s="1166"/>
      <c r="P1056" s="1171"/>
      <c r="Q1056" s="348"/>
      <c r="R1056" s="1128"/>
      <c r="S1056" s="348"/>
      <c r="T1056" s="1129"/>
      <c r="U1056" s="1129"/>
      <c r="V1056" s="1172"/>
      <c r="W1056" s="17"/>
      <c r="X1056" s="17"/>
      <c r="Y1056" s="17"/>
      <c r="Z1056" s="17"/>
    </row>
    <row r="1057">
      <c r="A1057" s="17"/>
      <c r="B1057" s="379"/>
      <c r="C1057" s="513"/>
      <c r="D1057" s="513"/>
      <c r="E1057" s="513"/>
      <c r="F1057" s="513"/>
      <c r="G1057" s="514"/>
      <c r="H1057" s="1166"/>
      <c r="I1057" s="1167"/>
      <c r="J1057" s="1168"/>
      <c r="K1057" s="513"/>
      <c r="L1057" s="1169"/>
      <c r="M1057" s="513"/>
      <c r="N1057" s="1170"/>
      <c r="O1057" s="1166"/>
      <c r="P1057" s="1171"/>
      <c r="Q1057" s="348"/>
      <c r="R1057" s="1128"/>
      <c r="S1057" s="348"/>
      <c r="T1057" s="1129"/>
      <c r="U1057" s="1129"/>
      <c r="V1057" s="1172"/>
      <c r="W1057" s="17"/>
      <c r="X1057" s="17"/>
      <c r="Y1057" s="17"/>
      <c r="Z1057" s="17"/>
    </row>
    <row r="1058">
      <c r="A1058" s="17"/>
      <c r="B1058" s="379"/>
      <c r="C1058" s="513"/>
      <c r="D1058" s="513"/>
      <c r="E1058" s="513"/>
      <c r="F1058" s="513"/>
      <c r="G1058" s="514"/>
      <c r="H1058" s="1166"/>
      <c r="I1058" s="1167"/>
      <c r="J1058" s="1168"/>
      <c r="K1058" s="513"/>
      <c r="L1058" s="1169"/>
      <c r="M1058" s="513"/>
      <c r="N1058" s="1170"/>
      <c r="O1058" s="1166"/>
      <c r="P1058" s="1171"/>
      <c r="Q1058" s="348"/>
      <c r="R1058" s="1128"/>
      <c r="S1058" s="348"/>
      <c r="T1058" s="1129"/>
      <c r="U1058" s="1129"/>
      <c r="V1058" s="1172"/>
      <c r="W1058" s="17"/>
      <c r="X1058" s="17"/>
      <c r="Y1058" s="17"/>
      <c r="Z1058" s="17"/>
    </row>
    <row r="1059">
      <c r="A1059" s="17"/>
      <c r="B1059" s="379"/>
      <c r="C1059" s="513"/>
      <c r="D1059" s="513"/>
      <c r="E1059" s="513"/>
      <c r="F1059" s="513"/>
      <c r="G1059" s="514"/>
      <c r="H1059" s="1166"/>
      <c r="I1059" s="1167"/>
      <c r="J1059" s="1168"/>
      <c r="K1059" s="513"/>
      <c r="L1059" s="1169"/>
      <c r="M1059" s="513"/>
      <c r="N1059" s="1170"/>
      <c r="O1059" s="1166"/>
      <c r="P1059" s="1171"/>
      <c r="Q1059" s="348"/>
      <c r="R1059" s="1128"/>
      <c r="S1059" s="348"/>
      <c r="T1059" s="1129"/>
      <c r="U1059" s="1129"/>
      <c r="V1059" s="1172"/>
      <c r="W1059" s="17"/>
      <c r="X1059" s="17"/>
      <c r="Y1059" s="17"/>
      <c r="Z1059" s="17"/>
    </row>
    <row r="1060">
      <c r="A1060" s="17"/>
      <c r="B1060" s="379"/>
      <c r="C1060" s="513"/>
      <c r="D1060" s="513"/>
      <c r="E1060" s="513"/>
      <c r="F1060" s="513"/>
      <c r="G1060" s="514"/>
      <c r="H1060" s="1166"/>
      <c r="I1060" s="1167"/>
      <c r="J1060" s="1168"/>
      <c r="K1060" s="513"/>
      <c r="L1060" s="1169"/>
      <c r="M1060" s="513"/>
      <c r="N1060" s="1170"/>
      <c r="O1060" s="1166"/>
      <c r="P1060" s="1171"/>
      <c r="Q1060" s="348"/>
      <c r="R1060" s="1128"/>
      <c r="S1060" s="348"/>
      <c r="T1060" s="1129"/>
      <c r="U1060" s="1129"/>
      <c r="V1060" s="1172"/>
      <c r="W1060" s="17"/>
      <c r="X1060" s="17"/>
      <c r="Y1060" s="17"/>
      <c r="Z1060" s="17"/>
    </row>
    <row r="1061">
      <c r="A1061" s="17"/>
      <c r="B1061" s="379"/>
      <c r="C1061" s="513"/>
      <c r="D1061" s="513"/>
      <c r="E1061" s="513"/>
      <c r="F1061" s="513"/>
      <c r="G1061" s="514"/>
      <c r="H1061" s="1166"/>
      <c r="I1061" s="1167"/>
      <c r="J1061" s="1168"/>
      <c r="K1061" s="513"/>
      <c r="L1061" s="1169"/>
      <c r="M1061" s="513"/>
      <c r="N1061" s="1170"/>
      <c r="O1061" s="1166"/>
      <c r="P1061" s="1171"/>
      <c r="Q1061" s="348"/>
      <c r="R1061" s="1128"/>
      <c r="S1061" s="348"/>
      <c r="T1061" s="1129"/>
      <c r="U1061" s="1129"/>
      <c r="V1061" s="1172"/>
      <c r="W1061" s="17"/>
      <c r="X1061" s="17"/>
      <c r="Y1061" s="17"/>
      <c r="Z1061" s="17"/>
    </row>
    <row r="1062">
      <c r="A1062" s="17"/>
      <c r="B1062" s="379"/>
      <c r="C1062" s="513"/>
      <c r="D1062" s="513"/>
      <c r="E1062" s="513"/>
      <c r="F1062" s="513"/>
      <c r="G1062" s="514"/>
      <c r="H1062" s="1166"/>
      <c r="I1062" s="1167"/>
      <c r="J1062" s="1168"/>
      <c r="K1062" s="513"/>
      <c r="L1062" s="1169"/>
      <c r="M1062" s="513"/>
      <c r="N1062" s="1170"/>
      <c r="O1062" s="1166"/>
      <c r="P1062" s="1171"/>
      <c r="Q1062" s="348"/>
      <c r="R1062" s="1128"/>
      <c r="S1062" s="348"/>
      <c r="T1062" s="1129"/>
      <c r="U1062" s="1129"/>
      <c r="V1062" s="1172"/>
      <c r="W1062" s="17"/>
      <c r="X1062" s="17"/>
      <c r="Y1062" s="17"/>
      <c r="Z1062" s="17"/>
    </row>
    <row r="1063">
      <c r="A1063" s="17"/>
      <c r="B1063" s="379"/>
      <c r="C1063" s="513"/>
      <c r="D1063" s="513"/>
      <c r="E1063" s="513"/>
      <c r="F1063" s="513"/>
      <c r="G1063" s="514"/>
      <c r="H1063" s="1166"/>
      <c r="I1063" s="1167"/>
      <c r="J1063" s="1168"/>
      <c r="K1063" s="513"/>
      <c r="L1063" s="1169"/>
      <c r="M1063" s="513"/>
      <c r="N1063" s="1170"/>
      <c r="O1063" s="1166"/>
      <c r="P1063" s="1171"/>
      <c r="Q1063" s="348"/>
      <c r="R1063" s="1128"/>
      <c r="S1063" s="348"/>
      <c r="T1063" s="1129"/>
      <c r="U1063" s="1129"/>
      <c r="V1063" s="1172"/>
      <c r="W1063" s="17"/>
      <c r="X1063" s="17"/>
      <c r="Y1063" s="17"/>
      <c r="Z1063" s="17"/>
    </row>
    <row r="1064">
      <c r="A1064" s="17"/>
      <c r="B1064" s="379"/>
      <c r="C1064" s="513"/>
      <c r="D1064" s="513"/>
      <c r="E1064" s="513"/>
      <c r="F1064" s="513"/>
      <c r="G1064" s="514"/>
      <c r="H1064" s="1166"/>
      <c r="I1064" s="1167"/>
      <c r="J1064" s="1168"/>
      <c r="K1064" s="513"/>
      <c r="L1064" s="1169"/>
      <c r="M1064" s="513"/>
      <c r="N1064" s="1170"/>
      <c r="O1064" s="1166"/>
      <c r="P1064" s="1171"/>
      <c r="Q1064" s="348"/>
      <c r="R1064" s="1128"/>
      <c r="S1064" s="348"/>
      <c r="T1064" s="1129"/>
      <c r="U1064" s="1129"/>
      <c r="V1064" s="1172"/>
      <c r="W1064" s="17"/>
      <c r="X1064" s="17"/>
      <c r="Y1064" s="17"/>
      <c r="Z1064" s="17"/>
    </row>
    <row r="1065">
      <c r="A1065" s="17"/>
      <c r="B1065" s="379"/>
      <c r="C1065" s="513"/>
      <c r="D1065" s="513"/>
      <c r="E1065" s="513"/>
      <c r="F1065" s="513"/>
      <c r="G1065" s="514"/>
      <c r="H1065" s="1166"/>
      <c r="I1065" s="1167"/>
      <c r="J1065" s="1168"/>
      <c r="K1065" s="513"/>
      <c r="L1065" s="1169"/>
      <c r="M1065" s="513"/>
      <c r="N1065" s="1170"/>
      <c r="O1065" s="1166"/>
      <c r="P1065" s="1171"/>
      <c r="Q1065" s="348"/>
      <c r="R1065" s="1128"/>
      <c r="S1065" s="348"/>
      <c r="T1065" s="1129"/>
      <c r="U1065" s="1129"/>
      <c r="V1065" s="1172"/>
      <c r="W1065" s="17"/>
      <c r="X1065" s="17"/>
      <c r="Y1065" s="17"/>
      <c r="Z1065" s="17"/>
    </row>
    <row r="1066">
      <c r="A1066" s="17"/>
      <c r="B1066" s="379"/>
      <c r="C1066" s="513"/>
      <c r="D1066" s="513"/>
      <c r="E1066" s="513"/>
      <c r="F1066" s="513"/>
      <c r="G1066" s="514"/>
      <c r="H1066" s="1166"/>
      <c r="I1066" s="1167"/>
      <c r="J1066" s="1168"/>
      <c r="K1066" s="513"/>
      <c r="L1066" s="1169"/>
      <c r="M1066" s="513"/>
      <c r="N1066" s="1170"/>
      <c r="O1066" s="1166"/>
      <c r="P1066" s="1171"/>
      <c r="Q1066" s="348"/>
      <c r="R1066" s="1128"/>
      <c r="S1066" s="348"/>
      <c r="T1066" s="1129"/>
      <c r="U1066" s="1129"/>
      <c r="V1066" s="1172"/>
      <c r="W1066" s="17"/>
      <c r="X1066" s="17"/>
      <c r="Y1066" s="17"/>
      <c r="Z1066" s="17"/>
    </row>
    <row r="1067">
      <c r="A1067" s="17"/>
      <c r="B1067" s="379"/>
      <c r="C1067" s="513"/>
      <c r="D1067" s="513"/>
      <c r="E1067" s="513"/>
      <c r="F1067" s="513"/>
      <c r="G1067" s="514"/>
      <c r="H1067" s="1166"/>
      <c r="I1067" s="1167"/>
      <c r="J1067" s="1168"/>
      <c r="K1067" s="513"/>
      <c r="L1067" s="1169"/>
      <c r="M1067" s="513"/>
      <c r="N1067" s="1170"/>
      <c r="O1067" s="1166"/>
      <c r="P1067" s="1171"/>
      <c r="Q1067" s="348"/>
      <c r="R1067" s="1128"/>
      <c r="S1067" s="348"/>
      <c r="T1067" s="1129"/>
      <c r="U1067" s="1129"/>
      <c r="V1067" s="1172"/>
      <c r="W1067" s="17"/>
      <c r="X1067" s="17"/>
      <c r="Y1067" s="17"/>
      <c r="Z1067" s="17"/>
    </row>
    <row r="1068">
      <c r="A1068" s="17"/>
      <c r="B1068" s="379"/>
      <c r="C1068" s="513"/>
      <c r="D1068" s="513"/>
      <c r="E1068" s="513"/>
      <c r="F1068" s="513"/>
      <c r="G1068" s="514"/>
      <c r="H1068" s="1166"/>
      <c r="I1068" s="1167"/>
      <c r="J1068" s="1168"/>
      <c r="K1068" s="513"/>
      <c r="L1068" s="1169"/>
      <c r="M1068" s="513"/>
      <c r="N1068" s="1170"/>
      <c r="O1068" s="1166"/>
      <c r="P1068" s="1171"/>
      <c r="Q1068" s="348"/>
      <c r="R1068" s="1128"/>
      <c r="S1068" s="348"/>
      <c r="T1068" s="1129"/>
      <c r="U1068" s="1129"/>
      <c r="V1068" s="1172"/>
      <c r="W1068" s="17"/>
      <c r="X1068" s="17"/>
      <c r="Y1068" s="17"/>
      <c r="Z1068" s="17"/>
    </row>
    <row r="1069">
      <c r="A1069" s="17"/>
      <c r="B1069" s="379"/>
      <c r="C1069" s="513"/>
      <c r="D1069" s="513"/>
      <c r="E1069" s="513"/>
      <c r="F1069" s="513"/>
      <c r="G1069" s="514"/>
      <c r="H1069" s="1166"/>
      <c r="I1069" s="1167"/>
      <c r="J1069" s="1168"/>
      <c r="K1069" s="513"/>
      <c r="L1069" s="1169"/>
      <c r="M1069" s="513"/>
      <c r="N1069" s="1170"/>
      <c r="O1069" s="1166"/>
      <c r="P1069" s="1171"/>
      <c r="Q1069" s="348"/>
      <c r="R1069" s="1128"/>
      <c r="S1069" s="348"/>
      <c r="T1069" s="1129"/>
      <c r="U1069" s="1129"/>
      <c r="V1069" s="1172"/>
      <c r="W1069" s="17"/>
      <c r="X1069" s="17"/>
      <c r="Y1069" s="17"/>
      <c r="Z1069" s="17"/>
    </row>
    <row r="1070">
      <c r="A1070" s="17"/>
      <c r="B1070" s="379"/>
      <c r="C1070" s="513"/>
      <c r="D1070" s="513"/>
      <c r="E1070" s="513"/>
      <c r="F1070" s="513"/>
      <c r="G1070" s="514"/>
      <c r="H1070" s="1166"/>
      <c r="I1070" s="1167"/>
      <c r="J1070" s="1168"/>
      <c r="K1070" s="513"/>
      <c r="L1070" s="1169"/>
      <c r="M1070" s="513"/>
      <c r="N1070" s="1170"/>
      <c r="O1070" s="1166"/>
      <c r="P1070" s="1171"/>
      <c r="Q1070" s="348"/>
      <c r="R1070" s="1128"/>
      <c r="S1070" s="348"/>
      <c r="T1070" s="1129"/>
      <c r="U1070" s="1129"/>
      <c r="V1070" s="1172"/>
      <c r="W1070" s="17"/>
      <c r="X1070" s="17"/>
      <c r="Y1070" s="17"/>
      <c r="Z1070" s="17"/>
    </row>
    <row r="1071">
      <c r="A1071" s="17"/>
      <c r="B1071" s="379"/>
      <c r="C1071" s="513"/>
      <c r="D1071" s="513"/>
      <c r="E1071" s="513"/>
      <c r="F1071" s="513"/>
      <c r="G1071" s="514"/>
      <c r="H1071" s="1166"/>
      <c r="I1071" s="1167"/>
      <c r="J1071" s="1168"/>
      <c r="K1071" s="513"/>
      <c r="L1071" s="1169"/>
      <c r="M1071" s="513"/>
      <c r="N1071" s="1170"/>
      <c r="O1071" s="1166"/>
      <c r="P1071" s="1171"/>
      <c r="Q1071" s="348"/>
      <c r="R1071" s="1128"/>
      <c r="S1071" s="348"/>
      <c r="T1071" s="1129"/>
      <c r="U1071" s="1129"/>
      <c r="V1071" s="1172"/>
      <c r="W1071" s="17"/>
      <c r="X1071" s="17"/>
      <c r="Y1071" s="17"/>
      <c r="Z1071" s="17"/>
    </row>
    <row r="1072">
      <c r="A1072" s="17"/>
      <c r="B1072" s="379"/>
      <c r="C1072" s="513"/>
      <c r="D1072" s="513"/>
      <c r="E1072" s="513"/>
      <c r="F1072" s="513"/>
      <c r="G1072" s="514"/>
      <c r="H1072" s="1166"/>
      <c r="I1072" s="1167"/>
      <c r="J1072" s="1168"/>
      <c r="K1072" s="513"/>
      <c r="L1072" s="1169"/>
      <c r="M1072" s="513"/>
      <c r="N1072" s="1170"/>
      <c r="O1072" s="1166"/>
      <c r="P1072" s="1171"/>
      <c r="Q1072" s="348"/>
      <c r="R1072" s="1128"/>
      <c r="S1072" s="348"/>
      <c r="T1072" s="1129"/>
      <c r="U1072" s="1129"/>
      <c r="V1072" s="1172"/>
      <c r="W1072" s="17"/>
      <c r="X1072" s="17"/>
      <c r="Y1072" s="17"/>
      <c r="Z1072" s="17"/>
    </row>
    <row r="1073">
      <c r="A1073" s="17"/>
      <c r="B1073" s="379"/>
      <c r="C1073" s="513"/>
      <c r="D1073" s="513"/>
      <c r="E1073" s="513"/>
      <c r="F1073" s="513"/>
      <c r="G1073" s="514"/>
      <c r="H1073" s="1166"/>
      <c r="I1073" s="1167"/>
      <c r="J1073" s="1168"/>
      <c r="K1073" s="513"/>
      <c r="L1073" s="1169"/>
      <c r="M1073" s="513"/>
      <c r="N1073" s="1170"/>
      <c r="O1073" s="1166"/>
      <c r="P1073" s="1171"/>
      <c r="Q1073" s="348"/>
      <c r="R1073" s="1128"/>
      <c r="S1073" s="348"/>
      <c r="T1073" s="1129"/>
      <c r="U1073" s="1129"/>
      <c r="V1073" s="1172"/>
      <c r="W1073" s="17"/>
      <c r="X1073" s="17"/>
      <c r="Y1073" s="17"/>
      <c r="Z1073" s="17"/>
    </row>
    <row r="1074">
      <c r="A1074" s="17"/>
      <c r="B1074" s="379"/>
      <c r="C1074" s="513"/>
      <c r="D1074" s="513"/>
      <c r="E1074" s="513"/>
      <c r="F1074" s="513"/>
      <c r="G1074" s="514"/>
      <c r="H1074" s="1166"/>
      <c r="I1074" s="1167"/>
      <c r="J1074" s="1168"/>
      <c r="K1074" s="513"/>
      <c r="L1074" s="1169"/>
      <c r="M1074" s="513"/>
      <c r="N1074" s="1170"/>
      <c r="O1074" s="1166"/>
      <c r="P1074" s="1171"/>
      <c r="Q1074" s="348"/>
      <c r="R1074" s="1128"/>
      <c r="S1074" s="348"/>
      <c r="T1074" s="1129"/>
      <c r="U1074" s="1129"/>
      <c r="V1074" s="1172"/>
      <c r="W1074" s="17"/>
      <c r="X1074" s="17"/>
      <c r="Y1074" s="17"/>
      <c r="Z1074" s="17"/>
    </row>
    <row r="1075">
      <c r="A1075" s="17"/>
      <c r="B1075" s="379"/>
      <c r="C1075" s="513"/>
      <c r="D1075" s="513"/>
      <c r="E1075" s="513"/>
      <c r="F1075" s="513"/>
      <c r="G1075" s="514"/>
      <c r="H1075" s="1166"/>
      <c r="I1075" s="1167"/>
      <c r="J1075" s="1168"/>
      <c r="K1075" s="513"/>
      <c r="L1075" s="1169"/>
      <c r="M1075" s="513"/>
      <c r="N1075" s="1170"/>
      <c r="O1075" s="1166"/>
      <c r="P1075" s="1171"/>
      <c r="Q1075" s="348"/>
      <c r="R1075" s="1128"/>
      <c r="S1075" s="348"/>
      <c r="T1075" s="1129"/>
      <c r="U1075" s="1129"/>
      <c r="V1075" s="1172"/>
      <c r="W1075" s="17"/>
      <c r="X1075" s="17"/>
      <c r="Y1075" s="17"/>
      <c r="Z1075" s="17"/>
    </row>
    <row r="1076">
      <c r="A1076" s="17"/>
      <c r="B1076" s="379"/>
      <c r="C1076" s="513"/>
      <c r="D1076" s="513"/>
      <c r="E1076" s="513"/>
      <c r="F1076" s="513"/>
      <c r="G1076" s="514"/>
      <c r="H1076" s="1166"/>
      <c r="I1076" s="1167"/>
      <c r="J1076" s="1168"/>
      <c r="K1076" s="513"/>
      <c r="L1076" s="1169"/>
      <c r="M1076" s="513"/>
      <c r="N1076" s="1170"/>
      <c r="O1076" s="1166"/>
      <c r="P1076" s="1171"/>
      <c r="Q1076" s="348"/>
      <c r="R1076" s="1128"/>
      <c r="S1076" s="348"/>
      <c r="T1076" s="1129"/>
      <c r="U1076" s="1129"/>
      <c r="V1076" s="1172"/>
      <c r="W1076" s="17"/>
      <c r="X1076" s="17"/>
      <c r="Y1076" s="17"/>
      <c r="Z1076" s="17"/>
    </row>
    <row r="1077">
      <c r="A1077" s="17"/>
      <c r="B1077" s="379"/>
      <c r="C1077" s="513"/>
      <c r="D1077" s="513"/>
      <c r="E1077" s="513"/>
      <c r="F1077" s="513"/>
      <c r="G1077" s="514"/>
      <c r="H1077" s="1166"/>
      <c r="I1077" s="1167"/>
      <c r="J1077" s="1168"/>
      <c r="K1077" s="513"/>
      <c r="L1077" s="1169"/>
      <c r="M1077" s="513"/>
      <c r="N1077" s="1170"/>
      <c r="O1077" s="1166"/>
      <c r="P1077" s="1171"/>
      <c r="Q1077" s="348"/>
      <c r="R1077" s="1128"/>
      <c r="S1077" s="348"/>
      <c r="T1077" s="1129"/>
      <c r="U1077" s="1129"/>
      <c r="V1077" s="1172"/>
      <c r="W1077" s="17"/>
      <c r="X1077" s="17"/>
      <c r="Y1077" s="17"/>
      <c r="Z1077" s="17"/>
    </row>
    <row r="1078">
      <c r="A1078" s="17"/>
      <c r="B1078" s="379"/>
      <c r="C1078" s="513"/>
      <c r="D1078" s="513"/>
      <c r="E1078" s="513"/>
      <c r="F1078" s="513"/>
      <c r="G1078" s="514"/>
      <c r="H1078" s="1166"/>
      <c r="I1078" s="1167"/>
      <c r="J1078" s="1168"/>
      <c r="K1078" s="513"/>
      <c r="L1078" s="1169"/>
      <c r="M1078" s="513"/>
      <c r="N1078" s="1170"/>
      <c r="O1078" s="1166"/>
      <c r="P1078" s="1171"/>
      <c r="Q1078" s="348"/>
      <c r="R1078" s="1128"/>
      <c r="S1078" s="348"/>
      <c r="T1078" s="1129"/>
      <c r="U1078" s="1129"/>
      <c r="V1078" s="1172"/>
      <c r="W1078" s="17"/>
      <c r="X1078" s="17"/>
      <c r="Y1078" s="17"/>
      <c r="Z1078" s="17"/>
    </row>
    <row r="1079">
      <c r="A1079" s="17"/>
      <c r="B1079" s="379"/>
      <c r="C1079" s="513"/>
      <c r="D1079" s="513"/>
      <c r="E1079" s="513"/>
      <c r="F1079" s="513"/>
      <c r="G1079" s="514"/>
      <c r="H1079" s="1166"/>
      <c r="I1079" s="1167"/>
      <c r="J1079" s="1168"/>
      <c r="K1079" s="513"/>
      <c r="L1079" s="1169"/>
      <c r="M1079" s="513"/>
      <c r="N1079" s="1170"/>
      <c r="O1079" s="1166"/>
      <c r="P1079" s="1171"/>
      <c r="Q1079" s="348"/>
      <c r="R1079" s="1128"/>
      <c r="S1079" s="348"/>
      <c r="T1079" s="1129"/>
      <c r="U1079" s="1129"/>
      <c r="V1079" s="1172"/>
      <c r="W1079" s="17"/>
      <c r="X1079" s="17"/>
      <c r="Y1079" s="17"/>
      <c r="Z1079" s="17"/>
    </row>
    <row r="1080">
      <c r="A1080" s="17"/>
      <c r="B1080" s="379"/>
      <c r="C1080" s="513"/>
      <c r="D1080" s="513"/>
      <c r="E1080" s="513"/>
      <c r="F1080" s="513"/>
      <c r="G1080" s="514"/>
      <c r="H1080" s="1166"/>
      <c r="I1080" s="1167"/>
      <c r="J1080" s="1168"/>
      <c r="K1080" s="513"/>
      <c r="L1080" s="1169"/>
      <c r="M1080" s="513"/>
      <c r="N1080" s="1170"/>
      <c r="O1080" s="1166"/>
      <c r="P1080" s="1171"/>
      <c r="Q1080" s="348"/>
      <c r="R1080" s="1128"/>
      <c r="S1080" s="348"/>
      <c r="T1080" s="1129"/>
      <c r="U1080" s="1129"/>
      <c r="V1080" s="1172"/>
      <c r="W1080" s="17"/>
      <c r="X1080" s="17"/>
      <c r="Y1080" s="17"/>
      <c r="Z1080" s="17"/>
    </row>
    <row r="1081">
      <c r="A1081" s="17"/>
      <c r="B1081" s="379"/>
      <c r="C1081" s="513"/>
      <c r="D1081" s="513"/>
      <c r="E1081" s="513"/>
      <c r="F1081" s="513"/>
      <c r="G1081" s="514"/>
      <c r="H1081" s="1166"/>
      <c r="I1081" s="1167"/>
      <c r="J1081" s="1168"/>
      <c r="K1081" s="513"/>
      <c r="L1081" s="1169"/>
      <c r="M1081" s="513"/>
      <c r="N1081" s="1170"/>
      <c r="O1081" s="1166"/>
      <c r="P1081" s="1171"/>
      <c r="Q1081" s="348"/>
      <c r="R1081" s="1128"/>
      <c r="S1081" s="348"/>
      <c r="T1081" s="1129"/>
      <c r="U1081" s="1129"/>
      <c r="V1081" s="1172"/>
      <c r="W1081" s="17"/>
      <c r="X1081" s="17"/>
      <c r="Y1081" s="17"/>
      <c r="Z1081" s="17"/>
    </row>
    <row r="1082">
      <c r="A1082" s="17"/>
      <c r="B1082" s="379"/>
      <c r="C1082" s="513"/>
      <c r="D1082" s="513"/>
      <c r="E1082" s="513"/>
      <c r="F1082" s="513"/>
      <c r="G1082" s="514"/>
      <c r="H1082" s="1166"/>
      <c r="I1082" s="1167"/>
      <c r="J1082" s="1168"/>
      <c r="K1082" s="513"/>
      <c r="L1082" s="1169"/>
      <c r="M1082" s="513"/>
      <c r="N1082" s="1170"/>
      <c r="O1082" s="1166"/>
      <c r="P1082" s="1171"/>
      <c r="Q1082" s="348"/>
      <c r="R1082" s="1128"/>
      <c r="S1082" s="348"/>
      <c r="T1082" s="1129"/>
      <c r="U1082" s="1129"/>
      <c r="V1082" s="1172"/>
      <c r="W1082" s="17"/>
      <c r="X1082" s="17"/>
      <c r="Y1082" s="17"/>
      <c r="Z1082" s="17"/>
    </row>
    <row r="1083">
      <c r="A1083" s="17"/>
      <c r="B1083" s="379"/>
      <c r="C1083" s="513"/>
      <c r="D1083" s="513"/>
      <c r="E1083" s="513"/>
      <c r="F1083" s="513"/>
      <c r="G1083" s="514"/>
      <c r="H1083" s="1166"/>
      <c r="I1083" s="1167"/>
      <c r="J1083" s="1168"/>
      <c r="K1083" s="513"/>
      <c r="L1083" s="1169"/>
      <c r="M1083" s="513"/>
      <c r="N1083" s="1170"/>
      <c r="O1083" s="1166"/>
      <c r="P1083" s="1171"/>
      <c r="Q1083" s="348"/>
      <c r="R1083" s="1128"/>
      <c r="S1083" s="348"/>
      <c r="T1083" s="1129"/>
      <c r="U1083" s="1129"/>
      <c r="V1083" s="1172"/>
      <c r="W1083" s="17"/>
      <c r="X1083" s="17"/>
      <c r="Y1083" s="17"/>
      <c r="Z1083" s="17"/>
    </row>
    <row r="1084">
      <c r="A1084" s="17"/>
      <c r="B1084" s="379"/>
      <c r="C1084" s="513"/>
      <c r="D1084" s="513"/>
      <c r="E1084" s="513"/>
      <c r="F1084" s="513"/>
      <c r="G1084" s="514"/>
      <c r="H1084" s="1166"/>
      <c r="I1084" s="1167"/>
      <c r="J1084" s="1168"/>
      <c r="K1084" s="513"/>
      <c r="L1084" s="1169"/>
      <c r="M1084" s="513"/>
      <c r="N1084" s="1170"/>
      <c r="O1084" s="1166"/>
      <c r="P1084" s="1171"/>
      <c r="Q1084" s="348"/>
      <c r="R1084" s="1128"/>
      <c r="S1084" s="348"/>
      <c r="T1084" s="1129"/>
      <c r="U1084" s="1129"/>
      <c r="V1084" s="1172"/>
      <c r="W1084" s="17"/>
      <c r="X1084" s="17"/>
      <c r="Y1084" s="17"/>
      <c r="Z1084" s="17"/>
    </row>
    <row r="1085">
      <c r="A1085" s="17"/>
      <c r="B1085" s="379"/>
      <c r="C1085" s="513"/>
      <c r="D1085" s="513"/>
      <c r="E1085" s="513"/>
      <c r="F1085" s="513"/>
      <c r="G1085" s="514"/>
      <c r="H1085" s="1166"/>
      <c r="I1085" s="1167"/>
      <c r="J1085" s="1168"/>
      <c r="K1085" s="513"/>
      <c r="L1085" s="1169"/>
      <c r="M1085" s="513"/>
      <c r="N1085" s="1170"/>
      <c r="O1085" s="1166"/>
      <c r="P1085" s="1171"/>
      <c r="Q1085" s="348"/>
      <c r="R1085" s="1128"/>
      <c r="S1085" s="348"/>
      <c r="T1085" s="1129"/>
      <c r="U1085" s="1129"/>
      <c r="V1085" s="1172"/>
      <c r="W1085" s="17"/>
      <c r="X1085" s="17"/>
      <c r="Y1085" s="17"/>
      <c r="Z1085" s="17"/>
    </row>
    <row r="1086">
      <c r="A1086" s="17"/>
      <c r="B1086" s="379"/>
      <c r="C1086" s="513"/>
      <c r="D1086" s="513"/>
      <c r="E1086" s="513"/>
      <c r="F1086" s="513"/>
      <c r="G1086" s="514"/>
      <c r="H1086" s="1166"/>
      <c r="I1086" s="1167"/>
      <c r="J1086" s="1168"/>
      <c r="K1086" s="513"/>
      <c r="L1086" s="1169"/>
      <c r="M1086" s="513"/>
      <c r="N1086" s="1170"/>
      <c r="O1086" s="1166"/>
      <c r="P1086" s="1171"/>
      <c r="Q1086" s="348"/>
      <c r="R1086" s="1128"/>
      <c r="S1086" s="348"/>
      <c r="T1086" s="1129"/>
      <c r="U1086" s="1129"/>
      <c r="V1086" s="1172"/>
      <c r="W1086" s="17"/>
      <c r="X1086" s="17"/>
      <c r="Y1086" s="17"/>
      <c r="Z1086" s="17"/>
    </row>
    <row r="1087">
      <c r="A1087" s="17"/>
      <c r="B1087" s="379"/>
      <c r="C1087" s="513"/>
      <c r="D1087" s="513"/>
      <c r="E1087" s="513"/>
      <c r="F1087" s="513"/>
      <c r="G1087" s="514"/>
      <c r="H1087" s="1166"/>
      <c r="I1087" s="1167"/>
      <c r="J1087" s="1168"/>
      <c r="K1087" s="513"/>
      <c r="L1087" s="1169"/>
      <c r="M1087" s="513"/>
      <c r="N1087" s="1170"/>
      <c r="O1087" s="1166"/>
      <c r="P1087" s="1171"/>
      <c r="Q1087" s="348"/>
      <c r="R1087" s="1128"/>
      <c r="S1087" s="348"/>
      <c r="T1087" s="1129"/>
      <c r="U1087" s="1129"/>
      <c r="V1087" s="1172"/>
      <c r="W1087" s="17"/>
      <c r="X1087" s="17"/>
      <c r="Y1087" s="17"/>
      <c r="Z1087" s="17"/>
    </row>
    <row r="1088">
      <c r="A1088" s="17"/>
      <c r="B1088" s="379"/>
      <c r="C1088" s="513"/>
      <c r="D1088" s="513"/>
      <c r="E1088" s="513"/>
      <c r="F1088" s="513"/>
      <c r="G1088" s="514"/>
      <c r="H1088" s="1166"/>
      <c r="I1088" s="1167"/>
      <c r="J1088" s="1168"/>
      <c r="K1088" s="513"/>
      <c r="L1088" s="1169"/>
      <c r="M1088" s="513"/>
      <c r="N1088" s="1170"/>
      <c r="O1088" s="1166"/>
      <c r="P1088" s="1171"/>
      <c r="Q1088" s="348"/>
      <c r="R1088" s="1128"/>
      <c r="S1088" s="348"/>
      <c r="T1088" s="1129"/>
      <c r="U1088" s="1129"/>
      <c r="V1088" s="1172"/>
      <c r="W1088" s="17"/>
      <c r="X1088" s="17"/>
      <c r="Y1088" s="17"/>
      <c r="Z1088" s="17"/>
    </row>
    <row r="1089">
      <c r="A1089" s="17"/>
      <c r="B1089" s="379"/>
      <c r="C1089" s="513"/>
      <c r="D1089" s="513"/>
      <c r="E1089" s="513"/>
      <c r="F1089" s="513"/>
      <c r="G1089" s="514"/>
      <c r="H1089" s="1166"/>
      <c r="I1089" s="1167"/>
      <c r="J1089" s="1168"/>
      <c r="K1089" s="513"/>
      <c r="L1089" s="1169"/>
      <c r="M1089" s="513"/>
      <c r="N1089" s="1170"/>
      <c r="O1089" s="1166"/>
      <c r="P1089" s="1171"/>
      <c r="Q1089" s="348"/>
      <c r="R1089" s="1128"/>
      <c r="S1089" s="348"/>
      <c r="T1089" s="1129"/>
      <c r="U1089" s="1129"/>
      <c r="V1089" s="1172"/>
      <c r="W1089" s="17"/>
      <c r="X1089" s="17"/>
      <c r="Y1089" s="17"/>
      <c r="Z1089" s="17"/>
    </row>
    <row r="1090">
      <c r="A1090" s="17"/>
      <c r="B1090" s="379"/>
      <c r="C1090" s="513"/>
      <c r="D1090" s="513"/>
      <c r="E1090" s="513"/>
      <c r="F1090" s="513"/>
      <c r="G1090" s="514"/>
      <c r="H1090" s="1166"/>
      <c r="I1090" s="1167"/>
      <c r="J1090" s="1168"/>
      <c r="K1090" s="513"/>
      <c r="L1090" s="1169"/>
      <c r="M1090" s="513"/>
      <c r="N1090" s="1170"/>
      <c r="O1090" s="1166"/>
      <c r="P1090" s="1171"/>
      <c r="Q1090" s="348"/>
      <c r="R1090" s="1128"/>
      <c r="S1090" s="348"/>
      <c r="T1090" s="1129"/>
      <c r="U1090" s="1129"/>
      <c r="V1090" s="1172"/>
      <c r="W1090" s="17"/>
      <c r="X1090" s="17"/>
      <c r="Y1090" s="17"/>
      <c r="Z1090" s="17"/>
    </row>
    <row r="1091">
      <c r="A1091" s="17"/>
      <c r="B1091" s="379"/>
      <c r="C1091" s="513"/>
      <c r="D1091" s="513"/>
      <c r="E1091" s="513"/>
      <c r="F1091" s="513"/>
      <c r="G1091" s="514"/>
      <c r="H1091" s="1166"/>
      <c r="I1091" s="1167"/>
      <c r="J1091" s="1168"/>
      <c r="K1091" s="513"/>
      <c r="L1091" s="1169"/>
      <c r="M1091" s="513"/>
      <c r="N1091" s="1170"/>
      <c r="O1091" s="1166"/>
      <c r="P1091" s="1171"/>
      <c r="Q1091" s="348"/>
      <c r="R1091" s="1128"/>
      <c r="S1091" s="348"/>
      <c r="T1091" s="1129"/>
      <c r="U1091" s="1129"/>
      <c r="V1091" s="1172"/>
      <c r="W1091" s="17"/>
      <c r="X1091" s="17"/>
      <c r="Y1091" s="17"/>
      <c r="Z1091" s="17"/>
    </row>
    <row r="1092">
      <c r="A1092" s="17"/>
      <c r="B1092" s="379"/>
      <c r="C1092" s="513"/>
      <c r="D1092" s="513"/>
      <c r="E1092" s="513"/>
      <c r="F1092" s="513"/>
      <c r="G1092" s="514"/>
      <c r="H1092" s="1166"/>
      <c r="I1092" s="1167"/>
      <c r="J1092" s="1168"/>
      <c r="K1092" s="513"/>
      <c r="L1092" s="1169"/>
      <c r="M1092" s="513"/>
      <c r="N1092" s="1170"/>
      <c r="O1092" s="1166"/>
      <c r="P1092" s="1171"/>
      <c r="Q1092" s="348"/>
      <c r="R1092" s="1128"/>
      <c r="S1092" s="348"/>
      <c r="T1092" s="1129"/>
      <c r="U1092" s="1129"/>
      <c r="V1092" s="1172"/>
      <c r="W1092" s="17"/>
      <c r="X1092" s="17"/>
      <c r="Y1092" s="17"/>
      <c r="Z1092" s="17"/>
    </row>
    <row r="1093">
      <c r="A1093" s="17"/>
      <c r="B1093" s="379"/>
      <c r="C1093" s="513"/>
      <c r="D1093" s="513"/>
      <c r="E1093" s="513"/>
      <c r="F1093" s="513"/>
      <c r="G1093" s="514"/>
      <c r="H1093" s="1166"/>
      <c r="I1093" s="1167"/>
      <c r="J1093" s="1168"/>
      <c r="K1093" s="513"/>
      <c r="L1093" s="1169"/>
      <c r="M1093" s="513"/>
      <c r="N1093" s="1170"/>
      <c r="O1093" s="1166"/>
      <c r="P1093" s="1171"/>
      <c r="Q1093" s="348"/>
      <c r="R1093" s="1128"/>
      <c r="S1093" s="348"/>
      <c r="T1093" s="1129"/>
      <c r="U1093" s="1129"/>
      <c r="V1093" s="1172"/>
      <c r="W1093" s="17"/>
      <c r="X1093" s="17"/>
      <c r="Y1093" s="17"/>
      <c r="Z1093" s="17"/>
    </row>
    <row r="1094">
      <c r="A1094" s="17"/>
      <c r="B1094" s="379"/>
      <c r="C1094" s="513"/>
      <c r="D1094" s="513"/>
      <c r="E1094" s="513"/>
      <c r="F1094" s="513"/>
      <c r="G1094" s="514"/>
      <c r="H1094" s="1166"/>
      <c r="I1094" s="1167"/>
      <c r="J1094" s="1168"/>
      <c r="K1094" s="513"/>
      <c r="L1094" s="1169"/>
      <c r="M1094" s="513"/>
      <c r="N1094" s="1170"/>
      <c r="O1094" s="1166"/>
      <c r="P1094" s="1171"/>
      <c r="Q1094" s="348"/>
      <c r="R1094" s="1128"/>
      <c r="S1094" s="348"/>
      <c r="T1094" s="1129"/>
      <c r="U1094" s="1129"/>
      <c r="V1094" s="1172"/>
      <c r="W1094" s="17"/>
      <c r="X1094" s="17"/>
      <c r="Y1094" s="17"/>
      <c r="Z1094" s="17"/>
    </row>
    <row r="1095">
      <c r="A1095" s="17"/>
      <c r="B1095" s="379"/>
      <c r="C1095" s="513"/>
      <c r="D1095" s="513"/>
      <c r="E1095" s="513"/>
      <c r="F1095" s="513"/>
      <c r="G1095" s="514"/>
      <c r="H1095" s="1166"/>
      <c r="I1095" s="1167"/>
      <c r="J1095" s="1168"/>
      <c r="K1095" s="513"/>
      <c r="L1095" s="1169"/>
      <c r="M1095" s="513"/>
      <c r="N1095" s="1170"/>
      <c r="O1095" s="1166"/>
      <c r="P1095" s="1171"/>
      <c r="Q1095" s="348"/>
      <c r="R1095" s="1128"/>
      <c r="S1095" s="348"/>
      <c r="T1095" s="1129"/>
      <c r="U1095" s="1129"/>
      <c r="V1095" s="1172"/>
      <c r="W1095" s="17"/>
      <c r="X1095" s="17"/>
      <c r="Y1095" s="17"/>
      <c r="Z1095" s="17"/>
    </row>
    <row r="1096">
      <c r="A1096" s="17"/>
      <c r="B1096" s="379"/>
      <c r="C1096" s="513"/>
      <c r="D1096" s="513"/>
      <c r="E1096" s="513"/>
      <c r="F1096" s="513"/>
      <c r="G1096" s="514"/>
      <c r="H1096" s="1166"/>
      <c r="I1096" s="1167"/>
      <c r="J1096" s="1168"/>
      <c r="K1096" s="513"/>
      <c r="L1096" s="1169"/>
      <c r="M1096" s="513"/>
      <c r="N1096" s="1170"/>
      <c r="O1096" s="1166"/>
      <c r="P1096" s="1171"/>
      <c r="Q1096" s="348"/>
      <c r="R1096" s="1128"/>
      <c r="S1096" s="348"/>
      <c r="T1096" s="1129"/>
      <c r="U1096" s="1129"/>
      <c r="V1096" s="1172"/>
      <c r="W1096" s="17"/>
      <c r="X1096" s="17"/>
      <c r="Y1096" s="17"/>
      <c r="Z1096" s="17"/>
    </row>
    <row r="1097">
      <c r="A1097" s="17"/>
      <c r="B1097" s="379"/>
      <c r="C1097" s="513"/>
      <c r="D1097" s="513"/>
      <c r="E1097" s="513"/>
      <c r="F1097" s="513"/>
      <c r="G1097" s="514"/>
      <c r="H1097" s="1166"/>
      <c r="I1097" s="1167"/>
      <c r="J1097" s="1168"/>
      <c r="K1097" s="513"/>
      <c r="L1097" s="1169"/>
      <c r="M1097" s="513"/>
      <c r="N1097" s="1170"/>
      <c r="O1097" s="1166"/>
      <c r="P1097" s="1171"/>
      <c r="Q1097" s="348"/>
      <c r="R1097" s="1128"/>
      <c r="S1097" s="348"/>
      <c r="T1097" s="1129"/>
      <c r="U1097" s="1129"/>
      <c r="V1097" s="1172"/>
      <c r="W1097" s="17"/>
      <c r="X1097" s="17"/>
      <c r="Y1097" s="17"/>
      <c r="Z1097" s="17"/>
    </row>
    <row r="1098">
      <c r="A1098" s="17"/>
      <c r="B1098" s="379"/>
      <c r="C1098" s="513"/>
      <c r="D1098" s="513"/>
      <c r="E1098" s="513"/>
      <c r="F1098" s="513"/>
      <c r="G1098" s="514"/>
      <c r="H1098" s="1166"/>
      <c r="I1098" s="1167"/>
      <c r="J1098" s="1168"/>
      <c r="K1098" s="513"/>
      <c r="L1098" s="1169"/>
      <c r="M1098" s="513"/>
      <c r="N1098" s="1170"/>
      <c r="O1098" s="1166"/>
      <c r="P1098" s="1171"/>
      <c r="Q1098" s="348"/>
      <c r="R1098" s="1128"/>
      <c r="S1098" s="348"/>
      <c r="T1098" s="1129"/>
      <c r="U1098" s="1129"/>
      <c r="V1098" s="1172"/>
      <c r="W1098" s="17"/>
      <c r="X1098" s="17"/>
      <c r="Y1098" s="17"/>
      <c r="Z1098" s="17"/>
    </row>
    <row r="1099">
      <c r="A1099" s="17"/>
      <c r="B1099" s="379"/>
      <c r="C1099" s="513"/>
      <c r="D1099" s="513"/>
      <c r="E1099" s="513"/>
      <c r="F1099" s="513"/>
      <c r="G1099" s="514"/>
      <c r="H1099" s="1166"/>
      <c r="I1099" s="1167"/>
      <c r="J1099" s="1168"/>
      <c r="K1099" s="513"/>
      <c r="L1099" s="1169"/>
      <c r="M1099" s="513"/>
      <c r="N1099" s="1170"/>
      <c r="O1099" s="1166"/>
      <c r="P1099" s="1171"/>
      <c r="Q1099" s="348"/>
      <c r="R1099" s="1128"/>
      <c r="S1099" s="348"/>
      <c r="T1099" s="1129"/>
      <c r="U1099" s="1129"/>
      <c r="V1099" s="1172"/>
      <c r="W1099" s="17"/>
      <c r="X1099" s="17"/>
      <c r="Y1099" s="17"/>
      <c r="Z1099" s="17"/>
    </row>
    <row r="1100">
      <c r="A1100" s="17"/>
      <c r="B1100" s="379"/>
      <c r="C1100" s="513"/>
      <c r="D1100" s="513"/>
      <c r="E1100" s="513"/>
      <c r="F1100" s="513"/>
      <c r="G1100" s="514"/>
      <c r="H1100" s="1166"/>
      <c r="I1100" s="1167"/>
      <c r="J1100" s="1168"/>
      <c r="K1100" s="513"/>
      <c r="L1100" s="1169"/>
      <c r="M1100" s="513"/>
      <c r="N1100" s="1170"/>
      <c r="O1100" s="1166"/>
      <c r="P1100" s="1171"/>
      <c r="Q1100" s="348"/>
      <c r="R1100" s="1128"/>
      <c r="S1100" s="348"/>
      <c r="T1100" s="1129"/>
      <c r="U1100" s="1129"/>
      <c r="V1100" s="1172"/>
      <c r="W1100" s="17"/>
      <c r="X1100" s="17"/>
      <c r="Y1100" s="17"/>
      <c r="Z1100" s="17"/>
    </row>
    <row r="1101">
      <c r="A1101" s="17"/>
      <c r="B1101" s="379"/>
      <c r="C1101" s="513"/>
      <c r="D1101" s="513"/>
      <c r="E1101" s="513"/>
      <c r="F1101" s="513"/>
      <c r="G1101" s="514"/>
      <c r="H1101" s="1166"/>
      <c r="I1101" s="1167"/>
      <c r="J1101" s="1168"/>
      <c r="K1101" s="513"/>
      <c r="L1101" s="1169"/>
      <c r="M1101" s="513"/>
      <c r="N1101" s="1170"/>
      <c r="O1101" s="1166"/>
      <c r="P1101" s="1171"/>
      <c r="Q1101" s="348"/>
      <c r="R1101" s="1128"/>
      <c r="S1101" s="348"/>
      <c r="T1101" s="1129"/>
      <c r="U1101" s="1129"/>
      <c r="V1101" s="1172"/>
      <c r="W1101" s="17"/>
      <c r="X1101" s="17"/>
      <c r="Y1101" s="17"/>
      <c r="Z1101" s="17"/>
    </row>
    <row r="1102">
      <c r="A1102" s="17"/>
      <c r="B1102" s="379"/>
      <c r="C1102" s="513"/>
      <c r="D1102" s="513"/>
      <c r="E1102" s="513"/>
      <c r="F1102" s="513"/>
      <c r="G1102" s="514"/>
      <c r="H1102" s="1166"/>
      <c r="I1102" s="1167"/>
      <c r="J1102" s="1168"/>
      <c r="K1102" s="513"/>
      <c r="L1102" s="1169"/>
      <c r="M1102" s="513"/>
      <c r="N1102" s="1170"/>
      <c r="O1102" s="1166"/>
      <c r="P1102" s="1171"/>
      <c r="Q1102" s="348"/>
      <c r="R1102" s="1128"/>
      <c r="S1102" s="348"/>
      <c r="T1102" s="1129"/>
      <c r="U1102" s="1129"/>
      <c r="V1102" s="1172"/>
      <c r="W1102" s="17"/>
      <c r="X1102" s="17"/>
      <c r="Y1102" s="17"/>
      <c r="Z1102" s="17"/>
    </row>
    <row r="1103">
      <c r="A1103" s="17"/>
      <c r="B1103" s="379"/>
      <c r="C1103" s="513"/>
      <c r="D1103" s="513"/>
      <c r="E1103" s="513"/>
      <c r="F1103" s="513"/>
      <c r="G1103" s="514"/>
      <c r="H1103" s="1166"/>
      <c r="I1103" s="1167"/>
      <c r="J1103" s="1168"/>
      <c r="K1103" s="513"/>
      <c r="L1103" s="1169"/>
      <c r="M1103" s="513"/>
      <c r="N1103" s="1170"/>
      <c r="O1103" s="1166"/>
      <c r="P1103" s="1171"/>
      <c r="Q1103" s="348"/>
      <c r="R1103" s="1128"/>
      <c r="S1103" s="348"/>
      <c r="T1103" s="1129"/>
      <c r="U1103" s="1129"/>
      <c r="V1103" s="1172"/>
      <c r="W1103" s="17"/>
      <c r="X1103" s="17"/>
      <c r="Y1103" s="17"/>
      <c r="Z1103" s="17"/>
    </row>
    <row r="1104">
      <c r="A1104" s="17"/>
      <c r="B1104" s="379"/>
      <c r="C1104" s="513"/>
      <c r="D1104" s="513"/>
      <c r="E1104" s="513"/>
      <c r="F1104" s="513"/>
      <c r="G1104" s="514"/>
      <c r="H1104" s="1166"/>
      <c r="I1104" s="1167"/>
      <c r="J1104" s="1168"/>
      <c r="K1104" s="513"/>
      <c r="L1104" s="1169"/>
      <c r="M1104" s="513"/>
      <c r="N1104" s="1170"/>
      <c r="O1104" s="1166"/>
      <c r="P1104" s="1171"/>
      <c r="Q1104" s="348"/>
      <c r="R1104" s="1128"/>
      <c r="S1104" s="348"/>
      <c r="T1104" s="1129"/>
      <c r="U1104" s="1129"/>
      <c r="V1104" s="1172"/>
      <c r="W1104" s="17"/>
      <c r="X1104" s="17"/>
      <c r="Y1104" s="17"/>
      <c r="Z1104" s="17"/>
    </row>
    <row r="1105">
      <c r="A1105" s="17"/>
      <c r="B1105" s="379"/>
      <c r="C1105" s="513"/>
      <c r="D1105" s="513"/>
      <c r="E1105" s="513"/>
      <c r="F1105" s="513"/>
      <c r="G1105" s="514"/>
      <c r="H1105" s="1166"/>
      <c r="I1105" s="1167"/>
      <c r="J1105" s="1168"/>
      <c r="K1105" s="513"/>
      <c r="L1105" s="1169"/>
      <c r="M1105" s="513"/>
      <c r="N1105" s="1170"/>
      <c r="O1105" s="1166"/>
      <c r="P1105" s="1171"/>
      <c r="Q1105" s="348"/>
      <c r="R1105" s="1128"/>
      <c r="S1105" s="348"/>
      <c r="T1105" s="1129"/>
      <c r="U1105" s="1129"/>
      <c r="V1105" s="1172"/>
      <c r="W1105" s="17"/>
      <c r="X1105" s="17"/>
      <c r="Y1105" s="17"/>
      <c r="Z1105" s="17"/>
    </row>
    <row r="1106">
      <c r="A1106" s="17"/>
      <c r="B1106" s="379"/>
      <c r="C1106" s="513"/>
      <c r="D1106" s="513"/>
      <c r="E1106" s="513"/>
      <c r="F1106" s="513"/>
      <c r="G1106" s="514"/>
      <c r="H1106" s="1166"/>
      <c r="I1106" s="1167"/>
      <c r="J1106" s="1168"/>
      <c r="K1106" s="513"/>
      <c r="L1106" s="1169"/>
      <c r="M1106" s="513"/>
      <c r="N1106" s="1170"/>
      <c r="O1106" s="1166"/>
      <c r="P1106" s="1171"/>
      <c r="Q1106" s="348"/>
      <c r="R1106" s="1128"/>
      <c r="S1106" s="348"/>
      <c r="T1106" s="1129"/>
      <c r="U1106" s="1129"/>
      <c r="V1106" s="1172"/>
      <c r="W1106" s="17"/>
      <c r="X1106" s="17"/>
      <c r="Y1106" s="17"/>
      <c r="Z1106" s="17"/>
    </row>
    <row r="1107">
      <c r="A1107" s="17"/>
      <c r="B1107" s="379"/>
      <c r="C1107" s="513"/>
      <c r="D1107" s="513"/>
      <c r="E1107" s="513"/>
      <c r="F1107" s="513"/>
      <c r="G1107" s="514"/>
      <c r="H1107" s="1166"/>
      <c r="I1107" s="1167"/>
      <c r="J1107" s="1168"/>
      <c r="K1107" s="513"/>
      <c r="L1107" s="1169"/>
      <c r="M1107" s="513"/>
      <c r="N1107" s="1170"/>
      <c r="O1107" s="1166"/>
      <c r="P1107" s="1171"/>
      <c r="Q1107" s="348"/>
      <c r="R1107" s="1128"/>
      <c r="S1107" s="348"/>
      <c r="T1107" s="1129"/>
      <c r="U1107" s="1129"/>
      <c r="V1107" s="1172"/>
      <c r="W1107" s="17"/>
      <c r="X1107" s="17"/>
      <c r="Y1107" s="17"/>
      <c r="Z1107" s="17"/>
    </row>
    <row r="1108">
      <c r="A1108" s="17"/>
      <c r="B1108" s="379"/>
      <c r="C1108" s="513"/>
      <c r="D1108" s="513"/>
      <c r="E1108" s="513"/>
      <c r="F1108" s="513"/>
      <c r="G1108" s="514"/>
      <c r="H1108" s="1166"/>
      <c r="I1108" s="1167"/>
      <c r="J1108" s="1168"/>
      <c r="K1108" s="513"/>
      <c r="L1108" s="1169"/>
      <c r="M1108" s="513"/>
      <c r="N1108" s="1170"/>
      <c r="O1108" s="1166"/>
      <c r="P1108" s="1171"/>
      <c r="Q1108" s="348"/>
      <c r="R1108" s="1128"/>
      <c r="S1108" s="348"/>
      <c r="T1108" s="1129"/>
      <c r="U1108" s="1129"/>
      <c r="V1108" s="1172"/>
      <c r="W1108" s="17"/>
      <c r="X1108" s="17"/>
      <c r="Y1108" s="17"/>
      <c r="Z1108" s="17"/>
    </row>
    <row r="1109">
      <c r="A1109" s="17"/>
      <c r="B1109" s="379"/>
      <c r="C1109" s="513"/>
      <c r="D1109" s="513"/>
      <c r="E1109" s="513"/>
      <c r="F1109" s="513"/>
      <c r="G1109" s="514"/>
      <c r="H1109" s="1166"/>
      <c r="I1109" s="1167"/>
      <c r="J1109" s="1168"/>
      <c r="K1109" s="513"/>
      <c r="L1109" s="1169"/>
      <c r="M1109" s="513"/>
      <c r="N1109" s="1170"/>
      <c r="O1109" s="1166"/>
      <c r="P1109" s="1171"/>
      <c r="Q1109" s="348"/>
      <c r="R1109" s="1128"/>
      <c r="S1109" s="348"/>
      <c r="T1109" s="1129"/>
      <c r="U1109" s="1129"/>
      <c r="V1109" s="1172"/>
      <c r="W1109" s="17"/>
      <c r="X1109" s="17"/>
      <c r="Y1109" s="17"/>
      <c r="Z1109" s="17"/>
    </row>
    <row r="1110">
      <c r="A1110" s="17"/>
      <c r="B1110" s="379"/>
      <c r="C1110" s="513"/>
      <c r="D1110" s="513"/>
      <c r="E1110" s="513"/>
      <c r="F1110" s="513"/>
      <c r="G1110" s="514"/>
      <c r="H1110" s="1166"/>
      <c r="I1110" s="1167"/>
      <c r="J1110" s="1168"/>
      <c r="K1110" s="513"/>
      <c r="L1110" s="1169"/>
      <c r="M1110" s="513"/>
      <c r="N1110" s="1170"/>
      <c r="O1110" s="1166"/>
      <c r="P1110" s="1171"/>
      <c r="Q1110" s="348"/>
      <c r="R1110" s="1128"/>
      <c r="S1110" s="348"/>
      <c r="T1110" s="1129"/>
      <c r="U1110" s="1129"/>
      <c r="V1110" s="1172"/>
      <c r="W1110" s="17"/>
      <c r="X1110" s="17"/>
      <c r="Y1110" s="17"/>
      <c r="Z1110" s="17"/>
    </row>
    <row r="1111">
      <c r="A1111" s="17"/>
      <c r="B1111" s="379"/>
      <c r="C1111" s="513"/>
      <c r="D1111" s="513"/>
      <c r="E1111" s="513"/>
      <c r="F1111" s="513"/>
      <c r="G1111" s="514"/>
      <c r="H1111" s="1166"/>
      <c r="I1111" s="1167"/>
      <c r="J1111" s="1168"/>
      <c r="K1111" s="513"/>
      <c r="L1111" s="1169"/>
      <c r="M1111" s="513"/>
      <c r="N1111" s="1170"/>
      <c r="O1111" s="1166"/>
      <c r="P1111" s="1171"/>
      <c r="Q1111" s="348"/>
      <c r="R1111" s="1128"/>
      <c r="S1111" s="348"/>
      <c r="T1111" s="1129"/>
      <c r="U1111" s="1129"/>
      <c r="V1111" s="1172"/>
      <c r="W1111" s="17"/>
      <c r="X1111" s="17"/>
      <c r="Y1111" s="17"/>
      <c r="Z1111" s="17"/>
    </row>
    <row r="1112">
      <c r="A1112" s="17"/>
      <c r="B1112" s="379"/>
      <c r="C1112" s="513"/>
      <c r="D1112" s="513"/>
      <c r="E1112" s="513"/>
      <c r="F1112" s="513"/>
      <c r="G1112" s="514"/>
      <c r="H1112" s="1166"/>
      <c r="I1112" s="1167"/>
      <c r="J1112" s="1168"/>
      <c r="K1112" s="513"/>
      <c r="L1112" s="1169"/>
      <c r="M1112" s="513"/>
      <c r="N1112" s="1170"/>
      <c r="O1112" s="1166"/>
      <c r="P1112" s="1171"/>
      <c r="Q1112" s="348"/>
      <c r="R1112" s="1128"/>
      <c r="S1112" s="348"/>
      <c r="T1112" s="1129"/>
      <c r="U1112" s="1129"/>
      <c r="V1112" s="1172"/>
      <c r="W1112" s="17"/>
      <c r="X1112" s="17"/>
      <c r="Y1112" s="17"/>
      <c r="Z1112" s="17"/>
    </row>
    <row r="1113">
      <c r="A1113" s="17"/>
      <c r="B1113" s="379"/>
      <c r="C1113" s="513"/>
      <c r="D1113" s="513"/>
      <c r="E1113" s="513"/>
      <c r="F1113" s="513"/>
      <c r="G1113" s="514"/>
      <c r="H1113" s="1166"/>
      <c r="I1113" s="1167"/>
      <c r="J1113" s="1168"/>
      <c r="K1113" s="513"/>
      <c r="L1113" s="1169"/>
      <c r="M1113" s="513"/>
      <c r="N1113" s="1170"/>
      <c r="O1113" s="1166"/>
      <c r="P1113" s="1171"/>
      <c r="Q1113" s="348"/>
      <c r="R1113" s="1128"/>
      <c r="S1113" s="348"/>
      <c r="T1113" s="1129"/>
      <c r="U1113" s="1129"/>
      <c r="V1113" s="1172"/>
      <c r="W1113" s="17"/>
      <c r="X1113" s="17"/>
      <c r="Y1113" s="17"/>
      <c r="Z1113" s="17"/>
    </row>
    <row r="1114">
      <c r="A1114" s="17"/>
      <c r="B1114" s="379"/>
      <c r="C1114" s="513"/>
      <c r="D1114" s="513"/>
      <c r="E1114" s="513"/>
      <c r="F1114" s="513"/>
      <c r="G1114" s="514"/>
      <c r="H1114" s="1166"/>
      <c r="I1114" s="1167"/>
      <c r="J1114" s="1168"/>
      <c r="K1114" s="513"/>
      <c r="L1114" s="1169"/>
      <c r="M1114" s="513"/>
      <c r="N1114" s="1170"/>
      <c r="O1114" s="1166"/>
      <c r="P1114" s="1171"/>
      <c r="Q1114" s="348"/>
      <c r="R1114" s="1128"/>
      <c r="S1114" s="348"/>
      <c r="T1114" s="1129"/>
      <c r="U1114" s="1129"/>
      <c r="V1114" s="1172"/>
      <c r="W1114" s="17"/>
      <c r="X1114" s="17"/>
      <c r="Y1114" s="17"/>
      <c r="Z1114" s="17"/>
    </row>
    <row r="1115">
      <c r="A1115" s="17"/>
      <c r="B1115" s="379"/>
      <c r="C1115" s="513"/>
      <c r="D1115" s="513"/>
      <c r="E1115" s="513"/>
      <c r="F1115" s="513"/>
      <c r="G1115" s="514"/>
      <c r="H1115" s="1166"/>
      <c r="I1115" s="1167"/>
      <c r="J1115" s="1168"/>
      <c r="K1115" s="513"/>
      <c r="L1115" s="1169"/>
      <c r="M1115" s="513"/>
      <c r="N1115" s="1170"/>
      <c r="O1115" s="1166"/>
      <c r="P1115" s="1171"/>
      <c r="Q1115" s="348"/>
      <c r="R1115" s="1128"/>
      <c r="S1115" s="348"/>
      <c r="T1115" s="1129"/>
      <c r="U1115" s="1129"/>
      <c r="V1115" s="1172"/>
      <c r="W1115" s="17"/>
      <c r="X1115" s="17"/>
      <c r="Y1115" s="17"/>
      <c r="Z1115" s="17"/>
    </row>
    <row r="1116">
      <c r="A1116" s="17"/>
      <c r="B1116" s="379"/>
      <c r="C1116" s="513"/>
      <c r="D1116" s="513"/>
      <c r="E1116" s="513"/>
      <c r="F1116" s="513"/>
      <c r="G1116" s="514"/>
      <c r="H1116" s="1166"/>
      <c r="I1116" s="1167"/>
      <c r="J1116" s="1168"/>
      <c r="K1116" s="513"/>
      <c r="L1116" s="1169"/>
      <c r="M1116" s="513"/>
      <c r="N1116" s="1170"/>
      <c r="O1116" s="1166"/>
      <c r="P1116" s="1171"/>
      <c r="Q1116" s="348"/>
      <c r="R1116" s="1128"/>
      <c r="S1116" s="348"/>
      <c r="T1116" s="1129"/>
      <c r="U1116" s="1129"/>
      <c r="V1116" s="1172"/>
      <c r="W1116" s="17"/>
      <c r="X1116" s="17"/>
      <c r="Y1116" s="17"/>
      <c r="Z1116" s="17"/>
    </row>
    <row r="1117">
      <c r="A1117" s="17"/>
      <c r="B1117" s="379"/>
      <c r="C1117" s="513"/>
      <c r="D1117" s="513"/>
      <c r="E1117" s="513"/>
      <c r="F1117" s="513"/>
      <c r="G1117" s="514"/>
      <c r="H1117" s="1166"/>
      <c r="I1117" s="1167"/>
      <c r="J1117" s="1168"/>
      <c r="K1117" s="513"/>
      <c r="L1117" s="1169"/>
      <c r="M1117" s="513"/>
      <c r="N1117" s="1170"/>
      <c r="O1117" s="1166"/>
      <c r="P1117" s="1171"/>
      <c r="Q1117" s="348"/>
      <c r="R1117" s="1128"/>
      <c r="S1117" s="348"/>
      <c r="T1117" s="1129"/>
      <c r="U1117" s="1129"/>
      <c r="V1117" s="1172"/>
      <c r="W1117" s="17"/>
      <c r="X1117" s="17"/>
      <c r="Y1117" s="17"/>
      <c r="Z1117" s="17"/>
    </row>
    <row r="1118">
      <c r="A1118" s="17"/>
      <c r="B1118" s="379"/>
      <c r="C1118" s="513"/>
      <c r="D1118" s="513"/>
      <c r="E1118" s="513"/>
      <c r="F1118" s="513"/>
      <c r="G1118" s="514"/>
      <c r="H1118" s="1166"/>
      <c r="I1118" s="1167"/>
      <c r="J1118" s="1168"/>
      <c r="K1118" s="513"/>
      <c r="L1118" s="1169"/>
      <c r="M1118" s="513"/>
      <c r="N1118" s="1170"/>
      <c r="O1118" s="1166"/>
      <c r="P1118" s="1171"/>
      <c r="Q1118" s="348"/>
      <c r="R1118" s="1128"/>
      <c r="S1118" s="348"/>
      <c r="T1118" s="1129"/>
      <c r="U1118" s="1129"/>
      <c r="V1118" s="1172"/>
      <c r="W1118" s="17"/>
      <c r="X1118" s="17"/>
      <c r="Y1118" s="17"/>
      <c r="Z1118" s="17"/>
    </row>
    <row r="1119">
      <c r="A1119" s="17"/>
      <c r="B1119" s="379"/>
      <c r="C1119" s="513"/>
      <c r="D1119" s="513"/>
      <c r="E1119" s="513"/>
      <c r="F1119" s="513"/>
      <c r="G1119" s="514"/>
      <c r="H1119" s="1166"/>
      <c r="I1119" s="1167"/>
      <c r="J1119" s="1168"/>
      <c r="K1119" s="513"/>
      <c r="L1119" s="1169"/>
      <c r="M1119" s="513"/>
      <c r="N1119" s="1170"/>
      <c r="O1119" s="1166"/>
      <c r="P1119" s="1171"/>
      <c r="Q1119" s="348"/>
      <c r="R1119" s="1128"/>
      <c r="S1119" s="348"/>
      <c r="T1119" s="1129"/>
      <c r="U1119" s="1129"/>
      <c r="V1119" s="1172"/>
      <c r="W1119" s="17"/>
      <c r="X1119" s="17"/>
      <c r="Y1119" s="17"/>
      <c r="Z1119" s="17"/>
    </row>
    <row r="1120">
      <c r="A1120" s="17"/>
      <c r="B1120" s="379"/>
      <c r="C1120" s="513"/>
      <c r="D1120" s="513"/>
      <c r="E1120" s="513"/>
      <c r="F1120" s="513"/>
      <c r="G1120" s="514"/>
      <c r="H1120" s="1166"/>
      <c r="I1120" s="1167"/>
      <c r="J1120" s="1168"/>
      <c r="K1120" s="513"/>
      <c r="L1120" s="1169"/>
      <c r="M1120" s="513"/>
      <c r="N1120" s="1170"/>
      <c r="O1120" s="1166"/>
      <c r="P1120" s="1171"/>
      <c r="Q1120" s="348"/>
      <c r="R1120" s="1128"/>
      <c r="S1120" s="348"/>
      <c r="T1120" s="1129"/>
      <c r="U1120" s="1129"/>
      <c r="V1120" s="1172"/>
      <c r="W1120" s="17"/>
      <c r="X1120" s="17"/>
      <c r="Y1120" s="17"/>
      <c r="Z1120" s="17"/>
    </row>
    <row r="1121">
      <c r="A1121" s="17"/>
      <c r="B1121" s="379"/>
      <c r="C1121" s="513"/>
      <c r="D1121" s="513"/>
      <c r="E1121" s="513"/>
      <c r="F1121" s="513"/>
      <c r="G1121" s="514"/>
      <c r="H1121" s="1166"/>
      <c r="I1121" s="1167"/>
      <c r="J1121" s="1168"/>
      <c r="K1121" s="513"/>
      <c r="L1121" s="1169"/>
      <c r="M1121" s="513"/>
      <c r="N1121" s="1170"/>
      <c r="O1121" s="1166"/>
      <c r="P1121" s="1171"/>
      <c r="Q1121" s="348"/>
      <c r="R1121" s="1128"/>
      <c r="S1121" s="348"/>
      <c r="T1121" s="1129"/>
      <c r="U1121" s="1129"/>
      <c r="V1121" s="1172"/>
      <c r="W1121" s="17"/>
      <c r="X1121" s="17"/>
      <c r="Y1121" s="17"/>
      <c r="Z1121" s="17"/>
    </row>
    <row r="1122">
      <c r="A1122" s="17"/>
      <c r="B1122" s="379"/>
      <c r="C1122" s="513"/>
      <c r="D1122" s="513"/>
      <c r="E1122" s="513"/>
      <c r="F1122" s="513"/>
      <c r="G1122" s="514"/>
      <c r="H1122" s="1166"/>
      <c r="I1122" s="1167"/>
      <c r="J1122" s="1168"/>
      <c r="K1122" s="513"/>
      <c r="L1122" s="1169"/>
      <c r="M1122" s="513"/>
      <c r="N1122" s="1170"/>
      <c r="O1122" s="1166"/>
      <c r="P1122" s="1171"/>
      <c r="Q1122" s="348"/>
      <c r="R1122" s="1128"/>
      <c r="S1122" s="348"/>
      <c r="T1122" s="1129"/>
      <c r="U1122" s="1129"/>
      <c r="V1122" s="1172"/>
      <c r="W1122" s="17"/>
      <c r="X1122" s="17"/>
      <c r="Y1122" s="17"/>
      <c r="Z1122" s="17"/>
    </row>
    <row r="1123">
      <c r="A1123" s="17"/>
      <c r="B1123" s="379"/>
      <c r="C1123" s="513"/>
      <c r="D1123" s="513"/>
      <c r="E1123" s="513"/>
      <c r="F1123" s="513"/>
      <c r="G1123" s="514"/>
      <c r="H1123" s="1166"/>
      <c r="I1123" s="1167"/>
      <c r="J1123" s="1168"/>
      <c r="K1123" s="513"/>
      <c r="L1123" s="1169"/>
      <c r="M1123" s="513"/>
      <c r="N1123" s="1170"/>
      <c r="O1123" s="1166"/>
      <c r="P1123" s="1171"/>
      <c r="Q1123" s="348"/>
      <c r="R1123" s="1128"/>
      <c r="S1123" s="348"/>
      <c r="T1123" s="1129"/>
      <c r="U1123" s="1129"/>
      <c r="V1123" s="1172"/>
      <c r="W1123" s="17"/>
      <c r="X1123" s="17"/>
      <c r="Y1123" s="17"/>
      <c r="Z1123" s="17"/>
    </row>
    <row r="1124">
      <c r="A1124" s="17"/>
      <c r="B1124" s="379"/>
      <c r="C1124" s="513"/>
      <c r="D1124" s="513"/>
      <c r="E1124" s="513"/>
      <c r="F1124" s="513"/>
      <c r="G1124" s="514"/>
      <c r="H1124" s="1166"/>
      <c r="I1124" s="1167"/>
      <c r="J1124" s="1168"/>
      <c r="K1124" s="513"/>
      <c r="L1124" s="1169"/>
      <c r="M1124" s="513"/>
      <c r="N1124" s="1170"/>
      <c r="O1124" s="1166"/>
      <c r="P1124" s="1171"/>
      <c r="Q1124" s="348"/>
      <c r="R1124" s="1128"/>
      <c r="S1124" s="348"/>
      <c r="T1124" s="1129"/>
      <c r="U1124" s="1129"/>
      <c r="V1124" s="1172"/>
      <c r="W1124" s="17"/>
      <c r="X1124" s="17"/>
      <c r="Y1124" s="17"/>
      <c r="Z1124" s="17"/>
    </row>
    <row r="1125">
      <c r="A1125" s="17"/>
      <c r="B1125" s="379"/>
      <c r="C1125" s="513"/>
      <c r="D1125" s="513"/>
      <c r="E1125" s="513"/>
      <c r="F1125" s="513"/>
      <c r="G1125" s="514"/>
      <c r="H1125" s="1166"/>
      <c r="I1125" s="1167"/>
      <c r="J1125" s="1168"/>
      <c r="K1125" s="513"/>
      <c r="L1125" s="1169"/>
      <c r="M1125" s="513"/>
      <c r="N1125" s="1170"/>
      <c r="O1125" s="1166"/>
      <c r="P1125" s="1171"/>
      <c r="Q1125" s="348"/>
      <c r="R1125" s="1128"/>
      <c r="S1125" s="348"/>
      <c r="T1125" s="1129"/>
      <c r="U1125" s="1129"/>
      <c r="V1125" s="1172"/>
      <c r="W1125" s="17"/>
      <c r="X1125" s="17"/>
      <c r="Y1125" s="17"/>
      <c r="Z1125" s="17"/>
    </row>
    <row r="1126">
      <c r="A1126" s="17"/>
      <c r="B1126" s="379"/>
      <c r="C1126" s="513"/>
      <c r="D1126" s="513"/>
      <c r="E1126" s="513"/>
      <c r="F1126" s="513"/>
      <c r="G1126" s="514"/>
      <c r="H1126" s="1166"/>
      <c r="I1126" s="1167"/>
      <c r="J1126" s="1168"/>
      <c r="K1126" s="513"/>
      <c r="L1126" s="1169"/>
      <c r="M1126" s="513"/>
      <c r="N1126" s="1170"/>
      <c r="O1126" s="1166"/>
      <c r="P1126" s="1171"/>
      <c r="Q1126" s="348"/>
      <c r="R1126" s="1128"/>
      <c r="S1126" s="348"/>
      <c r="T1126" s="1129"/>
      <c r="U1126" s="1129"/>
      <c r="V1126" s="1172"/>
      <c r="W1126" s="17"/>
      <c r="X1126" s="17"/>
      <c r="Y1126" s="17"/>
      <c r="Z1126" s="17"/>
    </row>
    <row r="1127">
      <c r="A1127" s="17"/>
      <c r="B1127" s="379"/>
      <c r="C1127" s="513"/>
      <c r="D1127" s="513"/>
      <c r="E1127" s="513"/>
      <c r="F1127" s="513"/>
      <c r="G1127" s="514"/>
      <c r="H1127" s="1166"/>
      <c r="I1127" s="1167"/>
      <c r="J1127" s="1168"/>
      <c r="K1127" s="513"/>
      <c r="L1127" s="1169"/>
      <c r="M1127" s="513"/>
      <c r="N1127" s="1170"/>
      <c r="O1127" s="1166"/>
      <c r="P1127" s="1171"/>
      <c r="Q1127" s="348"/>
      <c r="R1127" s="1128"/>
      <c r="S1127" s="348"/>
      <c r="T1127" s="1129"/>
      <c r="U1127" s="1129"/>
      <c r="V1127" s="1172"/>
      <c r="W1127" s="17"/>
      <c r="X1127" s="17"/>
      <c r="Y1127" s="17"/>
      <c r="Z1127" s="17"/>
    </row>
    <row r="1128">
      <c r="A1128" s="17"/>
      <c r="B1128" s="379"/>
      <c r="C1128" s="513"/>
      <c r="D1128" s="513"/>
      <c r="E1128" s="513"/>
      <c r="F1128" s="513"/>
      <c r="G1128" s="514"/>
      <c r="H1128" s="1166"/>
      <c r="I1128" s="1167"/>
      <c r="J1128" s="1168"/>
      <c r="K1128" s="513"/>
      <c r="L1128" s="1169"/>
      <c r="M1128" s="513"/>
      <c r="N1128" s="1170"/>
      <c r="O1128" s="1166"/>
      <c r="P1128" s="1171"/>
      <c r="Q1128" s="348"/>
      <c r="R1128" s="1128"/>
      <c r="S1128" s="348"/>
      <c r="T1128" s="1129"/>
      <c r="U1128" s="1129"/>
      <c r="V1128" s="1172"/>
      <c r="W1128" s="17"/>
      <c r="X1128" s="17"/>
      <c r="Y1128" s="17"/>
      <c r="Z1128" s="17"/>
    </row>
    <row r="1129">
      <c r="A1129" s="17"/>
      <c r="B1129" s="379"/>
      <c r="C1129" s="513"/>
      <c r="D1129" s="513"/>
      <c r="E1129" s="513"/>
      <c r="F1129" s="513"/>
      <c r="G1129" s="514"/>
      <c r="H1129" s="1166"/>
      <c r="I1129" s="1167"/>
      <c r="J1129" s="1168"/>
      <c r="K1129" s="513"/>
      <c r="L1129" s="1169"/>
      <c r="M1129" s="513"/>
      <c r="N1129" s="1170"/>
      <c r="O1129" s="1166"/>
      <c r="P1129" s="1171"/>
      <c r="Q1129" s="348"/>
      <c r="R1129" s="1128"/>
      <c r="S1129" s="348"/>
      <c r="T1129" s="1129"/>
      <c r="U1129" s="1129"/>
      <c r="V1129" s="1172"/>
      <c r="W1129" s="17"/>
      <c r="X1129" s="17"/>
      <c r="Y1129" s="17"/>
      <c r="Z1129" s="17"/>
    </row>
    <row r="1130">
      <c r="A1130" s="17"/>
      <c r="B1130" s="379"/>
      <c r="C1130" s="513"/>
      <c r="D1130" s="513"/>
      <c r="E1130" s="513"/>
      <c r="F1130" s="513"/>
      <c r="G1130" s="514"/>
      <c r="H1130" s="1166"/>
      <c r="I1130" s="1167"/>
      <c r="J1130" s="1168"/>
      <c r="K1130" s="513"/>
      <c r="L1130" s="1169"/>
      <c r="M1130" s="513"/>
      <c r="N1130" s="1170"/>
      <c r="O1130" s="1166"/>
      <c r="P1130" s="1171"/>
      <c r="Q1130" s="348"/>
      <c r="R1130" s="1128"/>
      <c r="S1130" s="348"/>
      <c r="T1130" s="1129"/>
      <c r="U1130" s="1129"/>
      <c r="V1130" s="1172"/>
      <c r="W1130" s="17"/>
      <c r="X1130" s="17"/>
      <c r="Y1130" s="17"/>
      <c r="Z1130" s="17"/>
    </row>
    <row r="1131">
      <c r="A1131" s="17"/>
      <c r="B1131" s="379"/>
      <c r="C1131" s="513"/>
      <c r="D1131" s="513"/>
      <c r="E1131" s="513"/>
      <c r="F1131" s="513"/>
      <c r="G1131" s="514"/>
      <c r="H1131" s="1166"/>
      <c r="I1131" s="1167"/>
      <c r="J1131" s="1168"/>
      <c r="K1131" s="513"/>
      <c r="L1131" s="1169"/>
      <c r="M1131" s="513"/>
      <c r="N1131" s="1170"/>
      <c r="O1131" s="1166"/>
      <c r="P1131" s="1171"/>
      <c r="Q1131" s="348"/>
      <c r="R1131" s="1128"/>
      <c r="S1131" s="348"/>
      <c r="T1131" s="1129"/>
      <c r="U1131" s="1129"/>
      <c r="V1131" s="1172"/>
      <c r="W1131" s="17"/>
      <c r="X1131" s="17"/>
      <c r="Y1131" s="17"/>
      <c r="Z1131" s="17"/>
    </row>
    <row r="1132">
      <c r="A1132" s="17"/>
      <c r="B1132" s="379"/>
      <c r="C1132" s="513"/>
      <c r="D1132" s="513"/>
      <c r="E1132" s="513"/>
      <c r="F1132" s="513"/>
      <c r="G1132" s="514"/>
      <c r="H1132" s="1166"/>
      <c r="I1132" s="1167"/>
      <c r="J1132" s="1168"/>
      <c r="K1132" s="513"/>
      <c r="L1132" s="1169"/>
      <c r="M1132" s="513"/>
      <c r="N1132" s="1170"/>
      <c r="O1132" s="1166"/>
      <c r="P1132" s="1171"/>
      <c r="Q1132" s="348"/>
      <c r="R1132" s="1128"/>
      <c r="S1132" s="348"/>
      <c r="T1132" s="1129"/>
      <c r="U1132" s="1129"/>
      <c r="V1132" s="1172"/>
      <c r="W1132" s="17"/>
      <c r="X1132" s="17"/>
      <c r="Y1132" s="17"/>
      <c r="Z1132" s="17"/>
    </row>
    <row r="1133">
      <c r="A1133" s="17"/>
      <c r="B1133" s="379"/>
      <c r="C1133" s="513"/>
      <c r="D1133" s="513"/>
      <c r="E1133" s="513"/>
      <c r="F1133" s="513"/>
      <c r="G1133" s="514"/>
      <c r="H1133" s="1166"/>
      <c r="I1133" s="1167"/>
      <c r="J1133" s="1168"/>
      <c r="K1133" s="513"/>
      <c r="L1133" s="1169"/>
      <c r="M1133" s="513"/>
      <c r="N1133" s="1170"/>
      <c r="O1133" s="1166"/>
      <c r="P1133" s="1171"/>
      <c r="Q1133" s="348"/>
      <c r="R1133" s="1128"/>
      <c r="S1133" s="348"/>
      <c r="T1133" s="1129"/>
      <c r="U1133" s="1129"/>
      <c r="V1133" s="1172"/>
      <c r="W1133" s="17"/>
      <c r="X1133" s="17"/>
      <c r="Y1133" s="17"/>
      <c r="Z1133" s="17"/>
    </row>
    <row r="1134">
      <c r="A1134" s="17"/>
      <c r="B1134" s="379"/>
      <c r="C1134" s="513"/>
      <c r="D1134" s="513"/>
      <c r="E1134" s="513"/>
      <c r="F1134" s="513"/>
      <c r="G1134" s="514"/>
      <c r="H1134" s="1166"/>
      <c r="I1134" s="1167"/>
      <c r="J1134" s="1168"/>
      <c r="K1134" s="513"/>
      <c r="L1134" s="1169"/>
      <c r="M1134" s="513"/>
      <c r="N1134" s="1170"/>
      <c r="O1134" s="1166"/>
      <c r="P1134" s="1171"/>
      <c r="Q1134" s="348"/>
      <c r="R1134" s="1128"/>
      <c r="S1134" s="348"/>
      <c r="T1134" s="1129"/>
      <c r="U1134" s="1129"/>
      <c r="V1134" s="1172"/>
      <c r="W1134" s="17"/>
      <c r="X1134" s="17"/>
      <c r="Y1134" s="17"/>
      <c r="Z1134" s="17"/>
    </row>
    <row r="1135">
      <c r="A1135" s="17"/>
      <c r="B1135" s="379"/>
      <c r="C1135" s="513"/>
      <c r="D1135" s="513"/>
      <c r="E1135" s="513"/>
      <c r="F1135" s="513"/>
      <c r="G1135" s="514"/>
      <c r="H1135" s="1166"/>
      <c r="I1135" s="1167"/>
      <c r="J1135" s="1168"/>
      <c r="K1135" s="513"/>
      <c r="L1135" s="1169"/>
      <c r="M1135" s="513"/>
      <c r="N1135" s="1170"/>
      <c r="O1135" s="1166"/>
      <c r="P1135" s="1171"/>
      <c r="Q1135" s="348"/>
      <c r="R1135" s="1128"/>
      <c r="S1135" s="348"/>
      <c r="T1135" s="1129"/>
      <c r="U1135" s="1129"/>
      <c r="V1135" s="1172"/>
      <c r="W1135" s="17"/>
      <c r="X1135" s="17"/>
      <c r="Y1135" s="17"/>
      <c r="Z1135" s="17"/>
    </row>
    <row r="1136">
      <c r="A1136" s="17"/>
      <c r="B1136" s="379"/>
      <c r="C1136" s="513"/>
      <c r="D1136" s="513"/>
      <c r="E1136" s="513"/>
      <c r="F1136" s="513"/>
      <c r="G1136" s="514"/>
      <c r="H1136" s="1166"/>
      <c r="I1136" s="1167"/>
      <c r="J1136" s="1168"/>
      <c r="K1136" s="513"/>
      <c r="L1136" s="1169"/>
      <c r="M1136" s="513"/>
      <c r="N1136" s="1170"/>
      <c r="O1136" s="1166"/>
      <c r="P1136" s="1171"/>
      <c r="Q1136" s="348"/>
      <c r="R1136" s="1128"/>
      <c r="S1136" s="348"/>
      <c r="T1136" s="1129"/>
      <c r="U1136" s="1129"/>
      <c r="V1136" s="1172"/>
      <c r="W1136" s="17"/>
      <c r="X1136" s="17"/>
      <c r="Y1136" s="17"/>
      <c r="Z1136" s="17"/>
    </row>
    <row r="1137">
      <c r="A1137" s="17"/>
      <c r="B1137" s="379"/>
      <c r="C1137" s="513"/>
      <c r="D1137" s="513"/>
      <c r="E1137" s="513"/>
      <c r="F1137" s="513"/>
      <c r="G1137" s="514"/>
      <c r="H1137" s="1166"/>
      <c r="I1137" s="1167"/>
      <c r="J1137" s="1168"/>
      <c r="K1137" s="513"/>
      <c r="L1137" s="1169"/>
      <c r="M1137" s="513"/>
      <c r="N1137" s="1170"/>
      <c r="O1137" s="1166"/>
      <c r="P1137" s="1171"/>
      <c r="Q1137" s="348"/>
      <c r="R1137" s="1128"/>
      <c r="S1137" s="348"/>
      <c r="T1137" s="1129"/>
      <c r="U1137" s="1129"/>
      <c r="V1137" s="1172"/>
      <c r="W1137" s="17"/>
      <c r="X1137" s="17"/>
      <c r="Y1137" s="17"/>
      <c r="Z1137" s="17"/>
    </row>
    <row r="1138">
      <c r="A1138" s="17"/>
      <c r="B1138" s="379"/>
      <c r="C1138" s="513"/>
      <c r="D1138" s="513"/>
      <c r="E1138" s="513"/>
      <c r="F1138" s="513"/>
      <c r="G1138" s="514"/>
      <c r="H1138" s="1166"/>
      <c r="I1138" s="1167"/>
      <c r="J1138" s="1168"/>
      <c r="K1138" s="513"/>
      <c r="L1138" s="1169"/>
      <c r="M1138" s="513"/>
      <c r="N1138" s="1170"/>
      <c r="O1138" s="1166"/>
      <c r="P1138" s="1171"/>
      <c r="Q1138" s="348"/>
      <c r="R1138" s="1128"/>
      <c r="S1138" s="348"/>
      <c r="T1138" s="1129"/>
      <c r="U1138" s="1129"/>
      <c r="V1138" s="1172"/>
      <c r="W1138" s="17"/>
      <c r="X1138" s="17"/>
      <c r="Y1138" s="17"/>
      <c r="Z1138" s="17"/>
    </row>
    <row r="1139">
      <c r="A1139" s="17"/>
      <c r="B1139" s="379"/>
      <c r="C1139" s="513"/>
      <c r="D1139" s="513"/>
      <c r="E1139" s="513"/>
      <c r="F1139" s="513"/>
      <c r="G1139" s="514"/>
      <c r="H1139" s="1166"/>
      <c r="I1139" s="1167"/>
      <c r="J1139" s="1168"/>
      <c r="K1139" s="513"/>
      <c r="L1139" s="1169"/>
      <c r="M1139" s="513"/>
      <c r="N1139" s="1170"/>
      <c r="O1139" s="1166"/>
      <c r="P1139" s="1171"/>
      <c r="Q1139" s="348"/>
      <c r="R1139" s="1128"/>
      <c r="S1139" s="348"/>
      <c r="T1139" s="1129"/>
      <c r="U1139" s="1129"/>
      <c r="V1139" s="1172"/>
      <c r="W1139" s="17"/>
      <c r="X1139" s="17"/>
      <c r="Y1139" s="17"/>
      <c r="Z1139" s="17"/>
    </row>
    <row r="1140">
      <c r="A1140" s="17"/>
      <c r="B1140" s="379"/>
      <c r="C1140" s="513"/>
      <c r="D1140" s="513"/>
      <c r="E1140" s="513"/>
      <c r="F1140" s="513"/>
      <c r="G1140" s="514"/>
      <c r="H1140" s="1166"/>
      <c r="I1140" s="1167"/>
      <c r="J1140" s="1168"/>
      <c r="K1140" s="513"/>
      <c r="L1140" s="1169"/>
      <c r="M1140" s="513"/>
      <c r="N1140" s="1170"/>
      <c r="O1140" s="1166"/>
      <c r="P1140" s="1171"/>
      <c r="Q1140" s="348"/>
      <c r="R1140" s="1128"/>
      <c r="S1140" s="348"/>
      <c r="T1140" s="1129"/>
      <c r="U1140" s="1129"/>
      <c r="V1140" s="1172"/>
      <c r="W1140" s="17"/>
      <c r="X1140" s="17"/>
      <c r="Y1140" s="17"/>
      <c r="Z1140" s="17"/>
    </row>
    <row r="1141">
      <c r="A1141" s="17"/>
      <c r="B1141" s="379"/>
      <c r="C1141" s="513"/>
      <c r="D1141" s="513"/>
      <c r="E1141" s="513"/>
      <c r="F1141" s="513"/>
      <c r="G1141" s="514"/>
      <c r="H1141" s="1166"/>
      <c r="I1141" s="1167"/>
      <c r="J1141" s="1168"/>
      <c r="K1141" s="513"/>
      <c r="L1141" s="1169"/>
      <c r="M1141" s="513"/>
      <c r="N1141" s="1170"/>
      <c r="O1141" s="1166"/>
      <c r="P1141" s="1171"/>
      <c r="Q1141" s="348"/>
      <c r="R1141" s="1128"/>
      <c r="S1141" s="348"/>
      <c r="T1141" s="1129"/>
      <c r="U1141" s="1129"/>
      <c r="V1141" s="1172"/>
      <c r="W1141" s="17"/>
      <c r="X1141" s="17"/>
      <c r="Y1141" s="17"/>
      <c r="Z1141" s="17"/>
    </row>
    <row r="1142">
      <c r="A1142" s="17"/>
      <c r="B1142" s="379"/>
      <c r="C1142" s="513"/>
      <c r="D1142" s="513"/>
      <c r="E1142" s="513"/>
      <c r="F1142" s="513"/>
      <c r="G1142" s="514"/>
      <c r="H1142" s="1166"/>
      <c r="I1142" s="1167"/>
      <c r="J1142" s="1168"/>
      <c r="K1142" s="513"/>
      <c r="L1142" s="1169"/>
      <c r="M1142" s="513"/>
      <c r="N1142" s="1170"/>
      <c r="O1142" s="1166"/>
      <c r="P1142" s="1171"/>
      <c r="Q1142" s="348"/>
      <c r="R1142" s="1128"/>
      <c r="S1142" s="348"/>
      <c r="T1142" s="1129"/>
      <c r="U1142" s="1129"/>
      <c r="V1142" s="1205"/>
      <c r="W1142" s="17"/>
      <c r="X1142" s="17"/>
      <c r="Y1142" s="17"/>
      <c r="Z1142" s="17"/>
    </row>
    <row r="1143">
      <c r="A1143" s="17"/>
      <c r="B1143" s="379"/>
      <c r="C1143" s="513"/>
      <c r="D1143" s="513"/>
      <c r="E1143" s="513"/>
      <c r="F1143" s="513"/>
      <c r="G1143" s="514"/>
      <c r="H1143" s="1166"/>
      <c r="I1143" s="1167"/>
      <c r="J1143" s="1168"/>
      <c r="K1143" s="513"/>
      <c r="L1143" s="1169"/>
      <c r="M1143" s="513"/>
      <c r="N1143" s="1170"/>
      <c r="O1143" s="1166"/>
      <c r="P1143" s="1171"/>
      <c r="Q1143" s="348"/>
      <c r="R1143" s="1128"/>
      <c r="S1143" s="348"/>
      <c r="T1143" s="1129"/>
      <c r="U1143" s="1129"/>
      <c r="V1143" s="1205"/>
      <c r="W1143" s="17"/>
      <c r="X1143" s="17"/>
      <c r="Y1143" s="17"/>
      <c r="Z1143" s="17"/>
    </row>
    <row r="1144">
      <c r="A1144" s="17"/>
      <c r="B1144" s="379"/>
      <c r="C1144" s="513"/>
      <c r="D1144" s="513"/>
      <c r="E1144" s="513"/>
      <c r="F1144" s="513"/>
      <c r="G1144" s="514"/>
      <c r="H1144" s="1166"/>
      <c r="I1144" s="1167"/>
      <c r="J1144" s="1168"/>
      <c r="K1144" s="513"/>
      <c r="L1144" s="1169"/>
      <c r="M1144" s="513"/>
      <c r="N1144" s="1170"/>
      <c r="O1144" s="1166"/>
      <c r="P1144" s="1171"/>
      <c r="Q1144" s="348"/>
      <c r="R1144" s="1128"/>
      <c r="S1144" s="348"/>
      <c r="T1144" s="1129"/>
      <c r="U1144" s="1129"/>
      <c r="V1144" s="1205"/>
      <c r="W1144" s="17"/>
      <c r="X1144" s="17"/>
      <c r="Y1144" s="17"/>
      <c r="Z1144" s="17"/>
    </row>
    <row r="1145">
      <c r="A1145" s="17"/>
      <c r="B1145" s="379"/>
      <c r="C1145" s="513"/>
      <c r="D1145" s="513"/>
      <c r="E1145" s="513"/>
      <c r="F1145" s="513"/>
      <c r="G1145" s="514"/>
      <c r="H1145" s="1166"/>
      <c r="I1145" s="1167"/>
      <c r="J1145" s="1168"/>
      <c r="K1145" s="513"/>
      <c r="L1145" s="1169"/>
      <c r="M1145" s="513"/>
      <c r="N1145" s="1170"/>
      <c r="O1145" s="1166"/>
      <c r="P1145" s="1171"/>
      <c r="Q1145" s="348"/>
      <c r="R1145" s="1128"/>
      <c r="S1145" s="348"/>
      <c r="T1145" s="1129"/>
      <c r="U1145" s="1129"/>
      <c r="V1145" s="1205"/>
      <c r="W1145" s="17"/>
      <c r="X1145" s="17"/>
      <c r="Y1145" s="17"/>
      <c r="Z1145" s="17"/>
    </row>
    <row r="1146">
      <c r="A1146" s="17"/>
      <c r="B1146" s="379"/>
      <c r="C1146" s="513"/>
      <c r="D1146" s="513"/>
      <c r="E1146" s="513"/>
      <c r="F1146" s="513"/>
      <c r="G1146" s="514"/>
      <c r="H1146" s="1166"/>
      <c r="I1146" s="1167"/>
      <c r="J1146" s="1168"/>
      <c r="K1146" s="513"/>
      <c r="L1146" s="1169"/>
      <c r="M1146" s="513"/>
      <c r="N1146" s="1170"/>
      <c r="O1146" s="1166"/>
      <c r="P1146" s="1171"/>
      <c r="Q1146" s="348"/>
      <c r="R1146" s="1128"/>
      <c r="S1146" s="348"/>
      <c r="T1146" s="1129"/>
      <c r="U1146" s="1129"/>
      <c r="V1146" s="1205"/>
      <c r="W1146" s="17"/>
      <c r="X1146" s="17"/>
      <c r="Y1146" s="17"/>
      <c r="Z1146" s="17"/>
    </row>
    <row r="1147">
      <c r="A1147" s="17"/>
      <c r="B1147" s="379"/>
      <c r="C1147" s="513"/>
      <c r="D1147" s="513"/>
      <c r="E1147" s="513"/>
      <c r="F1147" s="513"/>
      <c r="G1147" s="514"/>
      <c r="H1147" s="1166"/>
      <c r="I1147" s="1167"/>
      <c r="J1147" s="1168"/>
      <c r="K1147" s="513"/>
      <c r="L1147" s="1169"/>
      <c r="M1147" s="513"/>
      <c r="N1147" s="1170"/>
      <c r="O1147" s="1166"/>
      <c r="P1147" s="1171"/>
      <c r="Q1147" s="348"/>
      <c r="R1147" s="1128"/>
      <c r="S1147" s="348"/>
      <c r="T1147" s="1129"/>
      <c r="U1147" s="1129"/>
      <c r="V1147" s="1205"/>
      <c r="W1147" s="17"/>
      <c r="X1147" s="17"/>
      <c r="Y1147" s="17"/>
      <c r="Z1147" s="17"/>
    </row>
    <row r="1148">
      <c r="A1148" s="17"/>
      <c r="B1148" s="379"/>
      <c r="C1148" s="513"/>
      <c r="D1148" s="513"/>
      <c r="E1148" s="513"/>
      <c r="F1148" s="513"/>
      <c r="G1148" s="514"/>
      <c r="H1148" s="1166"/>
      <c r="I1148" s="1167"/>
      <c r="J1148" s="1168"/>
      <c r="K1148" s="513"/>
      <c r="L1148" s="1169"/>
      <c r="M1148" s="513"/>
      <c r="N1148" s="1170"/>
      <c r="O1148" s="1166"/>
      <c r="P1148" s="1171"/>
      <c r="Q1148" s="348"/>
      <c r="R1148" s="1128"/>
      <c r="S1148" s="348"/>
      <c r="T1148" s="1129"/>
      <c r="U1148" s="1129"/>
      <c r="V1148" s="1205"/>
      <c r="W1148" s="17"/>
      <c r="X1148" s="17"/>
      <c r="Y1148" s="17"/>
      <c r="Z1148" s="17"/>
    </row>
    <row r="1149">
      <c r="A1149" s="17"/>
      <c r="B1149" s="379"/>
      <c r="C1149" s="513"/>
      <c r="D1149" s="513"/>
      <c r="E1149" s="513"/>
      <c r="F1149" s="513"/>
      <c r="G1149" s="514"/>
      <c r="H1149" s="1166"/>
      <c r="I1149" s="1167"/>
      <c r="J1149" s="1168"/>
      <c r="K1149" s="513"/>
      <c r="L1149" s="1169"/>
      <c r="M1149" s="513"/>
      <c r="N1149" s="1170"/>
      <c r="O1149" s="1166"/>
      <c r="P1149" s="1171"/>
      <c r="Q1149" s="348"/>
      <c r="R1149" s="1128"/>
      <c r="S1149" s="348"/>
      <c r="T1149" s="1129"/>
      <c r="U1149" s="1129"/>
      <c r="V1149" s="1205"/>
      <c r="W1149" s="17"/>
      <c r="X1149" s="17"/>
      <c r="Y1149" s="17"/>
      <c r="Z1149" s="17"/>
    </row>
  </sheetData>
  <mergeCells count="3">
    <mergeCell ref="B1:U1"/>
    <mergeCell ref="B2:U2"/>
    <mergeCell ref="H3:I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27.13"/>
    <col customWidth="1" min="3" max="3" width="80.13"/>
    <col customWidth="1" min="4" max="4" width="27.63"/>
    <col customWidth="1" min="5" max="5" width="27.13"/>
    <col customWidth="1" min="6" max="6" width="72.75"/>
    <col customWidth="1" min="7" max="7" width="54.5"/>
    <col customWidth="1" min="8" max="8" width="22.88"/>
    <col customWidth="1" min="9" max="9" width="63.88"/>
    <col customWidth="1" min="10" max="10" width="81.63"/>
    <col customWidth="1" min="13" max="13" width="50.88"/>
  </cols>
  <sheetData>
    <row r="1">
      <c r="A1" s="48"/>
      <c r="B1" s="478" t="s">
        <v>3491</v>
      </c>
      <c r="C1" s="479"/>
      <c r="D1" s="479"/>
      <c r="E1" s="479"/>
      <c r="F1" s="479"/>
      <c r="G1" s="479"/>
      <c r="H1" s="479"/>
      <c r="I1" s="479"/>
      <c r="J1" s="479"/>
      <c r="K1" s="479"/>
      <c r="L1" s="480"/>
      <c r="M1" s="1217"/>
      <c r="N1" s="1218"/>
      <c r="O1" s="1217"/>
      <c r="P1" s="48"/>
      <c r="Q1" s="48"/>
      <c r="R1" s="48"/>
    </row>
    <row r="2">
      <c r="A2" s="48"/>
      <c r="B2" s="481" t="s">
        <v>6801</v>
      </c>
      <c r="C2" s="479"/>
      <c r="D2" s="479"/>
      <c r="E2" s="479"/>
      <c r="F2" s="479"/>
      <c r="G2" s="479"/>
      <c r="H2" s="479"/>
      <c r="I2" s="479"/>
      <c r="J2" s="479"/>
      <c r="K2" s="479"/>
      <c r="L2" s="480"/>
      <c r="M2" s="1217"/>
      <c r="N2" s="1218"/>
      <c r="O2" s="1217"/>
      <c r="P2" s="48"/>
      <c r="Q2" s="48"/>
      <c r="R2" s="48"/>
    </row>
    <row r="3">
      <c r="A3" s="48"/>
      <c r="B3" s="483" t="s">
        <v>3493</v>
      </c>
      <c r="C3" s="486" t="s">
        <v>35</v>
      </c>
      <c r="D3" s="486" t="s">
        <v>36</v>
      </c>
      <c r="E3" s="486" t="s">
        <v>37</v>
      </c>
      <c r="F3" s="486" t="s">
        <v>38</v>
      </c>
      <c r="G3" s="1219" t="s">
        <v>4124</v>
      </c>
      <c r="H3" s="1220"/>
      <c r="I3" s="1160"/>
      <c r="J3" s="1221" t="s">
        <v>3499</v>
      </c>
      <c r="K3" s="1162" t="s">
        <v>34</v>
      </c>
      <c r="L3" s="484" t="s">
        <v>2443</v>
      </c>
      <c r="M3" s="498" t="s">
        <v>3506</v>
      </c>
      <c r="N3" s="1222" t="s">
        <v>7049</v>
      </c>
      <c r="O3" s="1223" t="s">
        <v>7050</v>
      </c>
      <c r="P3" s="48"/>
      <c r="Q3" s="48"/>
      <c r="R3" s="48"/>
    </row>
    <row r="4">
      <c r="B4" s="1224">
        <v>17211.0</v>
      </c>
      <c r="C4" s="347" t="s">
        <v>2141</v>
      </c>
      <c r="D4" s="347" t="s">
        <v>2142</v>
      </c>
      <c r="E4" s="347" t="s">
        <v>2143</v>
      </c>
      <c r="F4" s="348"/>
      <c r="G4" s="347" t="s">
        <v>7051</v>
      </c>
      <c r="H4" s="345">
        <v>61.0</v>
      </c>
      <c r="I4" s="347" t="s">
        <v>3735</v>
      </c>
      <c r="J4" s="1225" t="s">
        <v>7052</v>
      </c>
      <c r="K4" s="1212">
        <v>45769.0</v>
      </c>
      <c r="L4" s="1125"/>
      <c r="M4" s="347" t="s">
        <v>7053</v>
      </c>
      <c r="N4" s="1226">
        <v>45771.0</v>
      </c>
      <c r="O4" s="345" t="s">
        <v>7054</v>
      </c>
    </row>
    <row r="5">
      <c r="B5" s="1224">
        <v>16624.0</v>
      </c>
      <c r="C5" s="348"/>
      <c r="D5" s="348"/>
      <c r="E5" s="348"/>
      <c r="F5" s="347" t="s">
        <v>128</v>
      </c>
      <c r="G5" s="347" t="s">
        <v>7055</v>
      </c>
      <c r="H5" s="345">
        <v>6.0</v>
      </c>
      <c r="I5" s="347" t="s">
        <v>7056</v>
      </c>
      <c r="J5" s="1225" t="s">
        <v>7052</v>
      </c>
      <c r="K5" s="1226" t="s">
        <v>7057</v>
      </c>
      <c r="L5" s="345">
        <v>113.0</v>
      </c>
      <c r="M5" s="347" t="s">
        <v>7058</v>
      </c>
      <c r="N5" s="1226">
        <v>45771.0</v>
      </c>
      <c r="O5" s="345" t="s">
        <v>7054</v>
      </c>
    </row>
    <row r="6">
      <c r="B6" s="1224" t="s">
        <v>7059</v>
      </c>
      <c r="C6" s="348"/>
      <c r="D6" s="348"/>
      <c r="E6" s="348"/>
      <c r="F6" s="347" t="s">
        <v>128</v>
      </c>
      <c r="G6" s="347" t="s">
        <v>7055</v>
      </c>
      <c r="H6" s="345">
        <v>2.0</v>
      </c>
      <c r="I6" s="347" t="s">
        <v>7056</v>
      </c>
      <c r="J6" s="1225" t="s">
        <v>7052</v>
      </c>
      <c r="K6" s="1226">
        <v>45769.0</v>
      </c>
      <c r="L6" s="345">
        <v>113.0</v>
      </c>
      <c r="M6" s="347" t="s">
        <v>7058</v>
      </c>
      <c r="N6" s="1226">
        <v>45771.0</v>
      </c>
      <c r="O6" s="345" t="s">
        <v>7054</v>
      </c>
    </row>
    <row r="7">
      <c r="B7" s="1224">
        <v>14179.0</v>
      </c>
      <c r="C7" s="347" t="s">
        <v>877</v>
      </c>
      <c r="D7" s="347" t="s">
        <v>7060</v>
      </c>
      <c r="E7" s="347" t="s">
        <v>7061</v>
      </c>
      <c r="F7" s="348"/>
      <c r="G7" s="347" t="s">
        <v>6765</v>
      </c>
      <c r="H7" s="345" t="s">
        <v>7062</v>
      </c>
      <c r="I7" s="347" t="s">
        <v>7063</v>
      </c>
      <c r="J7" s="1225" t="s">
        <v>7052</v>
      </c>
      <c r="K7" s="1226">
        <v>45751.0</v>
      </c>
      <c r="L7" s="345">
        <v>169.0</v>
      </c>
      <c r="M7" s="347" t="s">
        <v>4592</v>
      </c>
      <c r="N7" s="1226">
        <v>45771.0</v>
      </c>
      <c r="O7" s="345" t="s">
        <v>7054</v>
      </c>
    </row>
    <row r="8">
      <c r="B8" s="1224">
        <v>16625.0</v>
      </c>
      <c r="C8" s="348"/>
      <c r="D8" s="348"/>
      <c r="E8" s="348"/>
      <c r="F8" s="347" t="s">
        <v>128</v>
      </c>
      <c r="G8" s="347" t="s">
        <v>7055</v>
      </c>
      <c r="H8" s="345">
        <v>4.0</v>
      </c>
      <c r="I8" s="347" t="s">
        <v>7056</v>
      </c>
      <c r="J8" s="1225" t="s">
        <v>7052</v>
      </c>
      <c r="K8" s="1226">
        <v>45769.0</v>
      </c>
      <c r="L8" s="345">
        <v>113.0</v>
      </c>
      <c r="M8" s="347" t="s">
        <v>7058</v>
      </c>
      <c r="N8" s="1226">
        <v>45771.0</v>
      </c>
      <c r="O8" s="345" t="s">
        <v>7054</v>
      </c>
    </row>
    <row r="9">
      <c r="B9" s="1224" t="s">
        <v>7064</v>
      </c>
      <c r="C9" s="347" t="s">
        <v>697</v>
      </c>
      <c r="D9" s="347" t="s">
        <v>105</v>
      </c>
      <c r="E9" s="347" t="s">
        <v>105</v>
      </c>
      <c r="F9" s="348"/>
      <c r="G9" s="347" t="s">
        <v>7065</v>
      </c>
      <c r="H9" s="1125"/>
      <c r="I9" s="347" t="s">
        <v>7066</v>
      </c>
      <c r="J9" s="1225" t="s">
        <v>7067</v>
      </c>
      <c r="K9" s="1226">
        <v>45734.0</v>
      </c>
      <c r="L9" s="345" t="s">
        <v>3512</v>
      </c>
      <c r="M9" s="347" t="s">
        <v>7068</v>
      </c>
      <c r="N9" s="348"/>
      <c r="O9" s="1125"/>
    </row>
    <row r="10">
      <c r="B10" s="1224" t="s">
        <v>7069</v>
      </c>
      <c r="C10" s="254" t="s">
        <v>7070</v>
      </c>
      <c r="D10" s="348"/>
      <c r="E10" s="348"/>
      <c r="F10" s="348"/>
      <c r="G10" s="348"/>
      <c r="H10" s="1125"/>
      <c r="I10" s="347" t="s">
        <v>7071</v>
      </c>
      <c r="J10" s="1225" t="s">
        <v>7067</v>
      </c>
      <c r="K10" s="1212">
        <v>45734.0</v>
      </c>
      <c r="L10" s="345" t="s">
        <v>3512</v>
      </c>
      <c r="M10" s="347" t="s">
        <v>7068</v>
      </c>
      <c r="N10" s="348"/>
      <c r="O10" s="1125"/>
    </row>
    <row r="11">
      <c r="B11" s="1224" t="s">
        <v>7072</v>
      </c>
      <c r="C11" s="347" t="s">
        <v>2523</v>
      </c>
      <c r="D11" s="347" t="s">
        <v>174</v>
      </c>
      <c r="E11" s="347" t="s">
        <v>2122</v>
      </c>
      <c r="F11" s="348"/>
      <c r="G11" s="347" t="s">
        <v>7073</v>
      </c>
      <c r="H11" s="1125"/>
      <c r="I11" s="347" t="s">
        <v>3559</v>
      </c>
      <c r="J11" s="1225" t="s">
        <v>7067</v>
      </c>
      <c r="K11" s="1212">
        <v>45734.0</v>
      </c>
      <c r="L11" s="345" t="s">
        <v>3512</v>
      </c>
      <c r="M11" s="347" t="s">
        <v>7068</v>
      </c>
      <c r="N11" s="348"/>
      <c r="O11" s="1125"/>
    </row>
    <row r="12">
      <c r="A12" s="1227"/>
      <c r="B12" s="1228" t="s">
        <v>7074</v>
      </c>
      <c r="C12" s="1229" t="s">
        <v>2523</v>
      </c>
      <c r="D12" s="1229" t="s">
        <v>1160</v>
      </c>
      <c r="E12" s="1229" t="s">
        <v>717</v>
      </c>
      <c r="F12" s="1230"/>
      <c r="G12" s="1229" t="s">
        <v>7075</v>
      </c>
      <c r="H12" s="1231"/>
      <c r="I12" s="1229" t="s">
        <v>3547</v>
      </c>
      <c r="J12" s="1232" t="s">
        <v>7067</v>
      </c>
      <c r="K12" s="1230"/>
      <c r="L12" s="1231"/>
      <c r="M12" s="1230"/>
      <c r="N12" s="1230"/>
      <c r="O12" s="1231"/>
      <c r="P12" s="1227"/>
      <c r="Q12" s="1227"/>
      <c r="R12" s="1227"/>
    </row>
    <row r="13">
      <c r="B13" s="1224" t="s">
        <v>7076</v>
      </c>
      <c r="C13" s="347" t="s">
        <v>7077</v>
      </c>
      <c r="D13" s="347" t="s">
        <v>809</v>
      </c>
      <c r="E13" s="347" t="s">
        <v>4049</v>
      </c>
      <c r="F13" s="348"/>
      <c r="G13" s="347" t="s">
        <v>7078</v>
      </c>
      <c r="H13" s="1125"/>
      <c r="I13" s="347" t="s">
        <v>3514</v>
      </c>
      <c r="J13" s="1225" t="s">
        <v>7067</v>
      </c>
      <c r="K13" s="1212">
        <v>45769.0</v>
      </c>
      <c r="L13" s="345" t="s">
        <v>3512</v>
      </c>
      <c r="M13" s="347" t="s">
        <v>5753</v>
      </c>
      <c r="N13" s="348"/>
      <c r="O13" s="1125"/>
    </row>
    <row r="14">
      <c r="B14" s="1224" t="s">
        <v>7079</v>
      </c>
      <c r="C14" s="347" t="s">
        <v>136</v>
      </c>
      <c r="D14" s="347" t="s">
        <v>1330</v>
      </c>
      <c r="E14" s="347" t="s">
        <v>338</v>
      </c>
      <c r="F14" s="348"/>
      <c r="G14" s="348"/>
      <c r="H14" s="1125"/>
      <c r="I14" s="347" t="s">
        <v>3800</v>
      </c>
      <c r="J14" s="1225" t="s">
        <v>7067</v>
      </c>
      <c r="K14" s="1212">
        <v>45769.0</v>
      </c>
      <c r="L14" s="345" t="s">
        <v>3512</v>
      </c>
      <c r="M14" s="347" t="s">
        <v>5753</v>
      </c>
      <c r="N14" s="348"/>
      <c r="O14" s="1125"/>
    </row>
    <row r="15">
      <c r="B15" s="1224" t="s">
        <v>7080</v>
      </c>
      <c r="C15" s="347" t="s">
        <v>7081</v>
      </c>
      <c r="D15" s="347" t="s">
        <v>165</v>
      </c>
      <c r="E15" s="347" t="s">
        <v>77</v>
      </c>
      <c r="F15" s="348"/>
      <c r="G15" s="347" t="s">
        <v>7082</v>
      </c>
      <c r="H15" s="1125"/>
      <c r="I15" s="347" t="s">
        <v>7083</v>
      </c>
      <c r="J15" s="1225" t="s">
        <v>7067</v>
      </c>
      <c r="K15" s="1212">
        <v>45720.0</v>
      </c>
      <c r="L15" s="345" t="s">
        <v>3512</v>
      </c>
      <c r="M15" s="347" t="s">
        <v>7084</v>
      </c>
      <c r="N15" s="348"/>
      <c r="O15" s="1125"/>
    </row>
    <row r="16">
      <c r="B16" s="1224" t="s">
        <v>7085</v>
      </c>
      <c r="C16" s="347" t="s">
        <v>7086</v>
      </c>
      <c r="D16" s="347" t="s">
        <v>7087</v>
      </c>
      <c r="E16" s="347" t="s">
        <v>7088</v>
      </c>
      <c r="F16" s="348"/>
      <c r="G16" s="347" t="s">
        <v>7089</v>
      </c>
      <c r="H16" s="345" t="s">
        <v>7090</v>
      </c>
      <c r="I16" s="347" t="s">
        <v>3640</v>
      </c>
      <c r="J16" s="1225" t="s">
        <v>7067</v>
      </c>
      <c r="K16" s="1212">
        <v>45776.0</v>
      </c>
      <c r="L16" s="345" t="s">
        <v>3512</v>
      </c>
      <c r="M16" s="347" t="s">
        <v>6583</v>
      </c>
      <c r="N16" s="348"/>
      <c r="O16" s="1125"/>
    </row>
    <row r="17">
      <c r="B17" s="1224" t="s">
        <v>7091</v>
      </c>
      <c r="C17" s="347" t="s">
        <v>712</v>
      </c>
      <c r="D17" s="347" t="s">
        <v>7092</v>
      </c>
      <c r="E17" s="347" t="s">
        <v>230</v>
      </c>
      <c r="F17" s="348"/>
      <c r="G17" s="348"/>
      <c r="H17" s="1125"/>
      <c r="I17" s="347" t="s">
        <v>7093</v>
      </c>
      <c r="J17" s="1225" t="s">
        <v>7067</v>
      </c>
      <c r="K17" s="1212">
        <v>45740.0</v>
      </c>
      <c r="L17" s="345" t="s">
        <v>3512</v>
      </c>
      <c r="M17" s="347" t="s">
        <v>7094</v>
      </c>
      <c r="N17" s="348"/>
      <c r="O17" s="1125"/>
    </row>
    <row r="18">
      <c r="B18" s="1224" t="s">
        <v>7095</v>
      </c>
      <c r="C18" s="347" t="s">
        <v>2726</v>
      </c>
      <c r="D18" s="347" t="s">
        <v>7096</v>
      </c>
      <c r="E18" s="347" t="s">
        <v>1005</v>
      </c>
      <c r="F18" s="348"/>
      <c r="G18" s="347" t="s">
        <v>3613</v>
      </c>
      <c r="H18" s="1125"/>
      <c r="I18" s="347" t="s">
        <v>3613</v>
      </c>
      <c r="J18" s="1225" t="s">
        <v>7067</v>
      </c>
      <c r="K18" s="1212">
        <v>45771.0</v>
      </c>
      <c r="L18" s="345" t="s">
        <v>3512</v>
      </c>
      <c r="M18" s="347" t="s">
        <v>7097</v>
      </c>
      <c r="N18" s="348"/>
      <c r="O18" s="1125"/>
    </row>
    <row r="19">
      <c r="B19" s="1224" t="s">
        <v>7098</v>
      </c>
      <c r="C19" s="348"/>
      <c r="D19" s="348"/>
      <c r="E19" s="348"/>
      <c r="F19" s="347" t="s">
        <v>7099</v>
      </c>
      <c r="G19" s="1233" t="s">
        <v>7100</v>
      </c>
      <c r="H19" s="106"/>
      <c r="I19" s="107"/>
      <c r="J19" s="1225" t="s">
        <v>7067</v>
      </c>
      <c r="K19" s="1212">
        <v>45776.0</v>
      </c>
      <c r="L19" s="345" t="s">
        <v>3512</v>
      </c>
      <c r="M19" s="348"/>
      <c r="N19" s="348"/>
      <c r="O19" s="1125"/>
    </row>
    <row r="20">
      <c r="B20" s="1224" t="s">
        <v>7101</v>
      </c>
      <c r="C20" s="347" t="s">
        <v>7102</v>
      </c>
      <c r="D20" s="347" t="s">
        <v>2083</v>
      </c>
      <c r="E20" s="347" t="s">
        <v>615</v>
      </c>
      <c r="F20" s="348"/>
      <c r="G20" s="347" t="s">
        <v>7103</v>
      </c>
      <c r="H20" s="1125"/>
      <c r="I20" s="347" t="s">
        <v>3618</v>
      </c>
      <c r="J20" s="1225" t="s">
        <v>7067</v>
      </c>
      <c r="K20" s="1212">
        <v>45777.0</v>
      </c>
      <c r="L20" s="345" t="s">
        <v>3512</v>
      </c>
      <c r="M20" s="347" t="s">
        <v>7104</v>
      </c>
      <c r="N20" s="348"/>
      <c r="O20" s="1125"/>
    </row>
    <row r="21">
      <c r="B21" s="1224">
        <v>17174.0</v>
      </c>
      <c r="C21" s="347" t="s">
        <v>7105</v>
      </c>
      <c r="D21" s="347" t="s">
        <v>65</v>
      </c>
      <c r="E21" s="347" t="s">
        <v>7106</v>
      </c>
      <c r="F21" s="348"/>
      <c r="G21" s="347" t="s">
        <v>7107</v>
      </c>
      <c r="H21" s="345">
        <v>7.0</v>
      </c>
      <c r="I21" s="347" t="s">
        <v>6701</v>
      </c>
      <c r="J21" s="1225" t="s">
        <v>7108</v>
      </c>
      <c r="K21" s="1212">
        <v>45777.0</v>
      </c>
      <c r="L21" s="345" t="s">
        <v>7109</v>
      </c>
      <c r="M21" s="347" t="s">
        <v>7110</v>
      </c>
      <c r="N21" s="348"/>
      <c r="O21" s="1125"/>
    </row>
    <row r="22">
      <c r="B22" s="1224">
        <v>14179.0</v>
      </c>
      <c r="C22" s="347" t="s">
        <v>877</v>
      </c>
      <c r="D22" s="347" t="s">
        <v>7111</v>
      </c>
      <c r="E22" s="347" t="s">
        <v>7061</v>
      </c>
      <c r="F22" s="348"/>
      <c r="G22" s="347" t="s">
        <v>7112</v>
      </c>
      <c r="H22" s="345" t="s">
        <v>7062</v>
      </c>
      <c r="I22" s="347" t="s">
        <v>7063</v>
      </c>
      <c r="J22" s="1225" t="s">
        <v>7052</v>
      </c>
      <c r="K22" s="1212">
        <v>45751.0</v>
      </c>
      <c r="L22" s="345" t="s">
        <v>4700</v>
      </c>
      <c r="M22" s="347" t="s">
        <v>4592</v>
      </c>
      <c r="N22" s="348"/>
      <c r="O22" s="1125"/>
    </row>
    <row r="23">
      <c r="B23" s="1224">
        <v>14224.0</v>
      </c>
      <c r="C23" s="347" t="s">
        <v>1381</v>
      </c>
      <c r="D23" s="347" t="s">
        <v>540</v>
      </c>
      <c r="E23" s="347" t="s">
        <v>3094</v>
      </c>
      <c r="F23" s="348"/>
      <c r="G23" s="347" t="s">
        <v>7113</v>
      </c>
      <c r="H23" s="345">
        <v>33.0</v>
      </c>
      <c r="I23" s="347" t="s">
        <v>7114</v>
      </c>
      <c r="J23" s="1225" t="s">
        <v>7108</v>
      </c>
      <c r="K23" s="1212">
        <v>45722.0</v>
      </c>
      <c r="L23" s="345" t="s">
        <v>69</v>
      </c>
      <c r="M23" s="347" t="s">
        <v>7115</v>
      </c>
      <c r="N23" s="348"/>
      <c r="O23" s="1125"/>
    </row>
    <row r="24">
      <c r="B24" s="1224">
        <v>14229.0</v>
      </c>
      <c r="C24" s="348"/>
      <c r="D24" s="348"/>
      <c r="E24" s="348"/>
      <c r="F24" s="347" t="s">
        <v>7116</v>
      </c>
      <c r="G24" s="347" t="s">
        <v>7117</v>
      </c>
      <c r="H24" s="345" t="s">
        <v>7118</v>
      </c>
      <c r="I24" s="347" t="s">
        <v>7119</v>
      </c>
      <c r="J24" s="1225" t="s">
        <v>7052</v>
      </c>
      <c r="K24" s="1212">
        <v>45749.0</v>
      </c>
      <c r="L24" s="345" t="s">
        <v>3940</v>
      </c>
      <c r="M24" s="347" t="s">
        <v>4592</v>
      </c>
      <c r="N24" s="348"/>
      <c r="O24" s="1125"/>
    </row>
    <row r="25">
      <c r="B25" s="1224">
        <v>14256.0</v>
      </c>
      <c r="C25" s="1234" t="s">
        <v>7120</v>
      </c>
      <c r="D25" s="348"/>
      <c r="E25" s="348"/>
      <c r="F25" s="348"/>
      <c r="G25" s="347" t="s">
        <v>7121</v>
      </c>
      <c r="H25" s="345">
        <v>13.0</v>
      </c>
      <c r="I25" s="347" t="s">
        <v>7122</v>
      </c>
      <c r="J25" s="1225" t="s">
        <v>7052</v>
      </c>
      <c r="K25" s="1212">
        <v>45681.0</v>
      </c>
      <c r="L25" s="345" t="s">
        <v>7123</v>
      </c>
      <c r="M25" s="347" t="s">
        <v>7124</v>
      </c>
      <c r="N25" s="348"/>
      <c r="O25" s="1125"/>
    </row>
    <row r="26">
      <c r="B26" s="1224">
        <v>14313.0</v>
      </c>
      <c r="C26" s="347" t="s">
        <v>7125</v>
      </c>
      <c r="D26" s="347" t="s">
        <v>7126</v>
      </c>
      <c r="E26" s="347" t="s">
        <v>587</v>
      </c>
      <c r="F26" s="348"/>
      <c r="G26" s="347" t="s">
        <v>7127</v>
      </c>
      <c r="H26" s="345">
        <v>10.0</v>
      </c>
      <c r="I26" s="347" t="s">
        <v>7128</v>
      </c>
      <c r="J26" s="1235" t="s">
        <v>7129</v>
      </c>
      <c r="K26" s="1212">
        <v>45705.0</v>
      </c>
      <c r="L26" s="345" t="s">
        <v>4157</v>
      </c>
      <c r="M26" s="347" t="s">
        <v>6232</v>
      </c>
      <c r="N26" s="348"/>
      <c r="O26" s="1125"/>
    </row>
    <row r="27">
      <c r="B27" s="1224">
        <v>14432.0</v>
      </c>
      <c r="C27" s="347" t="s">
        <v>7130</v>
      </c>
      <c r="D27" s="347" t="s">
        <v>1160</v>
      </c>
      <c r="E27" s="347" t="s">
        <v>698</v>
      </c>
      <c r="F27" s="348"/>
      <c r="G27" s="254" t="s">
        <v>5063</v>
      </c>
      <c r="H27" s="345">
        <v>50.0</v>
      </c>
      <c r="I27" s="347" t="s">
        <v>4062</v>
      </c>
      <c r="J27" s="1225" t="s">
        <v>7052</v>
      </c>
      <c r="K27" s="1212">
        <v>45735.0</v>
      </c>
      <c r="L27" s="345" t="s">
        <v>3959</v>
      </c>
      <c r="M27" s="347" t="s">
        <v>7131</v>
      </c>
      <c r="N27" s="348"/>
      <c r="O27" s="1125"/>
    </row>
    <row r="28">
      <c r="B28" s="1224">
        <v>14448.0</v>
      </c>
      <c r="C28" s="348"/>
      <c r="D28" s="348"/>
      <c r="E28" s="348"/>
      <c r="F28" s="347" t="s">
        <v>7132</v>
      </c>
      <c r="G28" s="347" t="s">
        <v>7133</v>
      </c>
      <c r="H28" s="345">
        <v>9.0</v>
      </c>
      <c r="I28" s="347" t="s">
        <v>7134</v>
      </c>
      <c r="J28" s="1225" t="s">
        <v>7052</v>
      </c>
      <c r="K28" s="1212">
        <v>45737.0</v>
      </c>
      <c r="L28" s="345" t="s">
        <v>3818</v>
      </c>
      <c r="M28" s="347" t="s">
        <v>5774</v>
      </c>
      <c r="N28" s="348"/>
      <c r="O28" s="1125"/>
    </row>
    <row r="29">
      <c r="B29" s="1224">
        <v>14449.0</v>
      </c>
      <c r="C29" s="347" t="s">
        <v>7135</v>
      </c>
      <c r="D29" s="347" t="s">
        <v>1523</v>
      </c>
      <c r="E29" s="348"/>
      <c r="F29" s="348"/>
      <c r="G29" s="347" t="s">
        <v>7136</v>
      </c>
      <c r="H29" s="345">
        <v>9.0</v>
      </c>
      <c r="I29" s="347" t="s">
        <v>7137</v>
      </c>
      <c r="J29" s="1225" t="s">
        <v>7052</v>
      </c>
      <c r="K29" s="345" t="s">
        <v>7138</v>
      </c>
      <c r="L29" s="345" t="s">
        <v>3586</v>
      </c>
      <c r="M29" s="347" t="s">
        <v>7139</v>
      </c>
      <c r="N29" s="348"/>
      <c r="O29" s="1125"/>
    </row>
    <row r="30">
      <c r="B30" s="1224">
        <v>14514.0</v>
      </c>
      <c r="C30" s="347" t="s">
        <v>3443</v>
      </c>
      <c r="D30" s="347" t="s">
        <v>7140</v>
      </c>
      <c r="E30" s="347" t="s">
        <v>84</v>
      </c>
      <c r="F30" s="348"/>
      <c r="G30" s="347" t="s">
        <v>7141</v>
      </c>
      <c r="H30" s="345">
        <v>0.0</v>
      </c>
      <c r="I30" s="347" t="s">
        <v>3950</v>
      </c>
      <c r="J30" s="1225" t="s">
        <v>7052</v>
      </c>
      <c r="K30" s="348"/>
      <c r="L30" s="345" t="s">
        <v>5143</v>
      </c>
      <c r="M30" s="348"/>
      <c r="N30" s="348"/>
      <c r="O30" s="1125"/>
    </row>
    <row r="31">
      <c r="B31" s="1224">
        <v>14558.0</v>
      </c>
      <c r="C31" s="347" t="s">
        <v>136</v>
      </c>
      <c r="D31" s="347" t="s">
        <v>342</v>
      </c>
      <c r="E31" s="347" t="s">
        <v>7142</v>
      </c>
      <c r="F31" s="348"/>
      <c r="G31" s="347" t="s">
        <v>7143</v>
      </c>
      <c r="H31" s="1125"/>
      <c r="I31" s="347" t="s">
        <v>7144</v>
      </c>
      <c r="J31" s="1225" t="s">
        <v>7052</v>
      </c>
      <c r="K31" s="1212">
        <v>45726.0</v>
      </c>
      <c r="L31" s="345" t="s">
        <v>4809</v>
      </c>
      <c r="M31" s="347" t="s">
        <v>7145</v>
      </c>
      <c r="N31" s="348"/>
      <c r="O31" s="1125"/>
    </row>
    <row r="32">
      <c r="B32" s="1224">
        <v>14575.0</v>
      </c>
      <c r="C32" s="347" t="s">
        <v>7146</v>
      </c>
      <c r="D32" s="347" t="s">
        <v>999</v>
      </c>
      <c r="E32" s="347" t="s">
        <v>65</v>
      </c>
      <c r="F32" s="348"/>
      <c r="G32" s="347" t="s">
        <v>3981</v>
      </c>
      <c r="H32" s="345">
        <v>64.0</v>
      </c>
      <c r="I32" s="347" t="s">
        <v>7147</v>
      </c>
      <c r="J32" s="1225" t="s">
        <v>7052</v>
      </c>
      <c r="K32" s="1212">
        <v>45747.0</v>
      </c>
      <c r="L32" s="345" t="s">
        <v>3873</v>
      </c>
      <c r="M32" s="347" t="s">
        <v>7148</v>
      </c>
      <c r="N32" s="348"/>
      <c r="O32" s="1125"/>
    </row>
    <row r="33">
      <c r="B33" s="1224">
        <v>14715.0</v>
      </c>
      <c r="C33" s="347" t="s">
        <v>7149</v>
      </c>
      <c r="D33" s="348"/>
      <c r="E33" s="348"/>
      <c r="F33" s="348"/>
      <c r="G33" s="347" t="s">
        <v>7150</v>
      </c>
      <c r="H33" s="345" t="s">
        <v>7151</v>
      </c>
      <c r="I33" s="347" t="s">
        <v>7152</v>
      </c>
      <c r="J33" s="1235" t="s">
        <v>7153</v>
      </c>
      <c r="K33" s="1212">
        <v>45771.0</v>
      </c>
      <c r="L33" s="345" t="s">
        <v>7154</v>
      </c>
      <c r="M33" s="347" t="s">
        <v>7155</v>
      </c>
      <c r="N33" s="1156"/>
      <c r="O33" s="1125"/>
    </row>
    <row r="34">
      <c r="B34" s="1224">
        <v>14722.0</v>
      </c>
      <c r="C34" s="347" t="s">
        <v>7156</v>
      </c>
      <c r="D34" s="347" t="s">
        <v>7157</v>
      </c>
      <c r="E34" s="347" t="s">
        <v>7158</v>
      </c>
      <c r="F34" s="348"/>
      <c r="G34" s="347" t="s">
        <v>7159</v>
      </c>
      <c r="H34" s="345" t="s">
        <v>7160</v>
      </c>
      <c r="I34" s="347" t="s">
        <v>7161</v>
      </c>
      <c r="J34" s="1225" t="s">
        <v>7052</v>
      </c>
      <c r="K34" s="1212">
        <v>45698.0</v>
      </c>
      <c r="L34" s="345" t="s">
        <v>3739</v>
      </c>
      <c r="M34" s="347" t="s">
        <v>4832</v>
      </c>
      <c r="N34" s="348"/>
      <c r="O34" s="1125"/>
    </row>
    <row r="35">
      <c r="B35" s="1224">
        <v>14723.0</v>
      </c>
      <c r="C35" s="347" t="s">
        <v>1987</v>
      </c>
      <c r="D35" s="347" t="s">
        <v>7162</v>
      </c>
      <c r="E35" s="347" t="s">
        <v>7163</v>
      </c>
      <c r="F35" s="348"/>
      <c r="G35" s="347" t="s">
        <v>3813</v>
      </c>
      <c r="H35" s="345" t="s">
        <v>7164</v>
      </c>
      <c r="I35" s="347" t="s">
        <v>3814</v>
      </c>
      <c r="J35" s="1225" t="s">
        <v>7052</v>
      </c>
      <c r="K35" s="1212">
        <v>45702.0</v>
      </c>
      <c r="L35" s="345" t="s">
        <v>3586</v>
      </c>
      <c r="M35" s="347" t="s">
        <v>6321</v>
      </c>
      <c r="N35" s="348"/>
      <c r="O35" s="1125"/>
    </row>
    <row r="36">
      <c r="B36" s="1224">
        <v>14797.0</v>
      </c>
      <c r="C36" s="347" t="s">
        <v>7165</v>
      </c>
      <c r="D36" s="348"/>
      <c r="E36" s="348"/>
      <c r="F36" s="348"/>
      <c r="G36" s="347" t="s">
        <v>6151</v>
      </c>
      <c r="H36" s="345">
        <v>8.0</v>
      </c>
      <c r="I36" s="347" t="s">
        <v>7166</v>
      </c>
      <c r="J36" s="1225" t="s">
        <v>7052</v>
      </c>
      <c r="K36" s="1212">
        <v>45708.0</v>
      </c>
      <c r="L36" s="345" t="s">
        <v>7167</v>
      </c>
      <c r="M36" s="347" t="s">
        <v>7168</v>
      </c>
      <c r="N36" s="348"/>
      <c r="O36" s="1125"/>
    </row>
    <row r="37">
      <c r="B37" s="1224">
        <v>14844.0</v>
      </c>
      <c r="C37" s="347" t="s">
        <v>7169</v>
      </c>
      <c r="D37" s="347" t="s">
        <v>7170</v>
      </c>
      <c r="E37" s="347" t="s">
        <v>7171</v>
      </c>
      <c r="F37" s="348"/>
      <c r="G37" s="347" t="s">
        <v>7172</v>
      </c>
      <c r="H37" s="1125"/>
      <c r="I37" s="347" t="s">
        <v>6701</v>
      </c>
      <c r="J37" s="1225" t="s">
        <v>7173</v>
      </c>
      <c r="K37" s="1212">
        <v>45799.0</v>
      </c>
      <c r="L37" s="345" t="s">
        <v>69</v>
      </c>
      <c r="M37" s="347" t="s">
        <v>7174</v>
      </c>
      <c r="N37" s="348"/>
      <c r="O37" s="1125"/>
    </row>
    <row r="38">
      <c r="B38" s="1224">
        <v>14876.0</v>
      </c>
      <c r="C38" s="347" t="s">
        <v>7175</v>
      </c>
      <c r="D38" s="347" t="s">
        <v>7176</v>
      </c>
      <c r="E38" s="347" t="s">
        <v>7177</v>
      </c>
      <c r="F38" s="348"/>
      <c r="G38" s="347" t="s">
        <v>7178</v>
      </c>
      <c r="H38" s="345" t="s">
        <v>7179</v>
      </c>
      <c r="I38" s="347" t="s">
        <v>3950</v>
      </c>
      <c r="J38" s="1225" t="s">
        <v>7052</v>
      </c>
      <c r="K38" s="1212">
        <v>45735.0</v>
      </c>
      <c r="L38" s="345" t="s">
        <v>3959</v>
      </c>
      <c r="M38" s="347" t="s">
        <v>6452</v>
      </c>
      <c r="N38" s="348"/>
      <c r="O38" s="1125"/>
    </row>
    <row r="39">
      <c r="B39" s="1224">
        <v>14899.0</v>
      </c>
      <c r="C39" s="347" t="s">
        <v>7180</v>
      </c>
      <c r="D39" s="348"/>
      <c r="E39" s="348"/>
      <c r="F39" s="348"/>
      <c r="G39" s="347" t="s">
        <v>5236</v>
      </c>
      <c r="H39" s="345" t="s">
        <v>7181</v>
      </c>
      <c r="I39" s="347" t="s">
        <v>3950</v>
      </c>
      <c r="J39" s="1225" t="s">
        <v>7052</v>
      </c>
      <c r="K39" s="1212">
        <v>45741.0</v>
      </c>
      <c r="L39" s="345" t="s">
        <v>3940</v>
      </c>
      <c r="M39" s="347" t="s">
        <v>4592</v>
      </c>
      <c r="N39" s="348"/>
      <c r="O39" s="1125"/>
    </row>
    <row r="40">
      <c r="B40" s="1224">
        <v>15008.0</v>
      </c>
      <c r="C40" s="347" t="s">
        <v>7182</v>
      </c>
      <c r="D40" s="347" t="s">
        <v>7183</v>
      </c>
      <c r="E40" s="347" t="s">
        <v>1475</v>
      </c>
      <c r="F40" s="348"/>
      <c r="G40" s="347" t="s">
        <v>7184</v>
      </c>
      <c r="H40" s="345">
        <v>17.0</v>
      </c>
      <c r="I40" s="347" t="s">
        <v>4697</v>
      </c>
      <c r="J40" s="1225" t="s">
        <v>7052</v>
      </c>
      <c r="K40" s="1212">
        <v>45706.0</v>
      </c>
      <c r="L40" s="345" t="s">
        <v>3586</v>
      </c>
      <c r="M40" s="347" t="s">
        <v>6321</v>
      </c>
      <c r="N40" s="348"/>
      <c r="O40" s="1125"/>
    </row>
    <row r="41">
      <c r="B41" s="1224">
        <v>15121.0</v>
      </c>
      <c r="C41" s="347" t="s">
        <v>2531</v>
      </c>
      <c r="D41" s="347" t="s">
        <v>7185</v>
      </c>
      <c r="E41" s="347" t="s">
        <v>7186</v>
      </c>
      <c r="F41" s="348"/>
      <c r="G41" s="347" t="s">
        <v>7187</v>
      </c>
      <c r="H41" s="345">
        <v>79.0</v>
      </c>
      <c r="I41" s="347" t="s">
        <v>7188</v>
      </c>
      <c r="J41" s="1225" t="s">
        <v>7052</v>
      </c>
      <c r="K41" s="348"/>
      <c r="L41" s="345" t="s">
        <v>4201</v>
      </c>
      <c r="M41" s="347" t="s">
        <v>7189</v>
      </c>
      <c r="N41" s="348"/>
      <c r="O41" s="1125"/>
    </row>
    <row r="42">
      <c r="B42" s="1224">
        <v>15170.0</v>
      </c>
      <c r="C42" s="347" t="s">
        <v>7190</v>
      </c>
      <c r="D42" s="347" t="s">
        <v>7191</v>
      </c>
      <c r="E42" s="347" t="s">
        <v>188</v>
      </c>
      <c r="F42" s="348"/>
      <c r="G42" s="347" t="s">
        <v>7192</v>
      </c>
      <c r="H42" s="252" t="s">
        <v>7193</v>
      </c>
      <c r="I42" s="347" t="s">
        <v>3870</v>
      </c>
      <c r="J42" s="1225" t="s">
        <v>7052</v>
      </c>
      <c r="K42" s="1212">
        <v>45748.0</v>
      </c>
      <c r="L42" s="345" t="s">
        <v>3873</v>
      </c>
      <c r="M42" s="347" t="s">
        <v>7194</v>
      </c>
      <c r="N42" s="348"/>
      <c r="O42" s="1125"/>
    </row>
    <row r="43">
      <c r="B43" s="1224">
        <v>15204.0</v>
      </c>
      <c r="C43" s="347" t="s">
        <v>7195</v>
      </c>
      <c r="D43" s="347" t="s">
        <v>1708</v>
      </c>
      <c r="E43" s="347" t="s">
        <v>3967</v>
      </c>
      <c r="F43" s="348"/>
      <c r="G43" s="347" t="s">
        <v>6234</v>
      </c>
      <c r="H43" s="345" t="s">
        <v>7196</v>
      </c>
      <c r="I43" s="347" t="s">
        <v>7197</v>
      </c>
      <c r="J43" s="1225" t="s">
        <v>7052</v>
      </c>
      <c r="K43" s="1212">
        <v>45734.0</v>
      </c>
      <c r="L43" s="345" t="s">
        <v>3940</v>
      </c>
      <c r="M43" s="347" t="s">
        <v>4592</v>
      </c>
      <c r="N43" s="348"/>
      <c r="O43" s="1125"/>
    </row>
    <row r="44">
      <c r="B44" s="1224">
        <v>15289.0</v>
      </c>
      <c r="C44" s="348"/>
      <c r="D44" s="348"/>
      <c r="E44" s="348"/>
      <c r="F44" s="347" t="s">
        <v>7198</v>
      </c>
      <c r="G44" s="347" t="s">
        <v>7199</v>
      </c>
      <c r="H44" s="345">
        <v>4.0</v>
      </c>
      <c r="I44" s="347" t="s">
        <v>7200</v>
      </c>
      <c r="J44" s="1225" t="s">
        <v>7052</v>
      </c>
      <c r="K44" s="1212">
        <v>45763.0</v>
      </c>
      <c r="L44" s="345" t="s">
        <v>3959</v>
      </c>
      <c r="M44" s="347" t="s">
        <v>6452</v>
      </c>
      <c r="N44" s="348"/>
      <c r="O44" s="1125"/>
    </row>
    <row r="45">
      <c r="B45" s="1224">
        <v>15290.0</v>
      </c>
      <c r="C45" s="254" t="s">
        <v>7201</v>
      </c>
      <c r="D45" s="348"/>
      <c r="E45" s="348"/>
      <c r="F45" s="348"/>
      <c r="G45" s="348"/>
      <c r="H45" s="1125"/>
      <c r="I45" s="347" t="s">
        <v>7202</v>
      </c>
      <c r="J45" s="1225" t="s">
        <v>7173</v>
      </c>
      <c r="K45" s="1212">
        <v>45721.0</v>
      </c>
      <c r="L45" s="345" t="s">
        <v>69</v>
      </c>
      <c r="M45" s="347" t="s">
        <v>7203</v>
      </c>
      <c r="N45" s="348"/>
      <c r="O45" s="1125"/>
    </row>
    <row r="46">
      <c r="B46" s="1224">
        <v>15416.0</v>
      </c>
      <c r="C46" s="348"/>
      <c r="D46" s="348"/>
      <c r="E46" s="348"/>
      <c r="F46" s="347" t="s">
        <v>7204</v>
      </c>
      <c r="G46" s="347" t="s">
        <v>7184</v>
      </c>
      <c r="H46" s="252" t="s">
        <v>7205</v>
      </c>
      <c r="I46" s="347" t="s">
        <v>7128</v>
      </c>
      <c r="J46" s="1225" t="s">
        <v>7052</v>
      </c>
      <c r="K46" s="1212">
        <v>45730.0</v>
      </c>
      <c r="L46" s="345" t="s">
        <v>4727</v>
      </c>
      <c r="M46" s="347" t="s">
        <v>4728</v>
      </c>
      <c r="N46" s="348"/>
      <c r="O46" s="1125"/>
    </row>
    <row r="47">
      <c r="B47" s="1224">
        <v>15418.0</v>
      </c>
      <c r="C47" s="347" t="s">
        <v>7206</v>
      </c>
      <c r="D47" s="347" t="s">
        <v>7207</v>
      </c>
      <c r="E47" s="348"/>
      <c r="F47" s="348"/>
      <c r="G47" s="347" t="s">
        <v>7208</v>
      </c>
      <c r="H47" s="1125"/>
      <c r="I47" s="347" t="s">
        <v>7209</v>
      </c>
      <c r="J47" s="1225" t="s">
        <v>7052</v>
      </c>
      <c r="K47" s="1212">
        <v>45729.0</v>
      </c>
      <c r="L47" s="345" t="s">
        <v>4727</v>
      </c>
      <c r="M47" s="347" t="s">
        <v>4728</v>
      </c>
      <c r="N47" s="348"/>
      <c r="O47" s="1125"/>
    </row>
    <row r="48">
      <c r="B48" s="1224" t="s">
        <v>7210</v>
      </c>
      <c r="C48" s="347" t="s">
        <v>7211</v>
      </c>
      <c r="D48" s="348"/>
      <c r="E48" s="348"/>
      <c r="F48" s="347"/>
      <c r="G48" s="347" t="s">
        <v>7212</v>
      </c>
      <c r="H48" s="1125"/>
      <c r="I48" s="347" t="s">
        <v>4062</v>
      </c>
      <c r="J48" s="1225" t="s">
        <v>7173</v>
      </c>
      <c r="K48" s="348"/>
      <c r="L48" s="345" t="s">
        <v>69</v>
      </c>
      <c r="M48" s="347" t="s">
        <v>7213</v>
      </c>
      <c r="N48" s="348"/>
      <c r="O48" s="1125"/>
    </row>
    <row r="49">
      <c r="B49" s="1224" t="s">
        <v>7214</v>
      </c>
      <c r="C49" s="347" t="s">
        <v>7215</v>
      </c>
      <c r="D49" s="347" t="s">
        <v>2381</v>
      </c>
      <c r="E49" s="347" t="s">
        <v>7216</v>
      </c>
      <c r="F49" s="348"/>
      <c r="G49" s="348"/>
      <c r="H49" s="1125"/>
      <c r="I49" s="347" t="s">
        <v>7217</v>
      </c>
      <c r="J49" s="1225" t="s">
        <v>7173</v>
      </c>
      <c r="K49" s="1212">
        <v>45714.0</v>
      </c>
      <c r="L49" s="345" t="s">
        <v>69</v>
      </c>
      <c r="M49" s="347" t="s">
        <v>7218</v>
      </c>
      <c r="N49" s="348"/>
      <c r="O49" s="1125"/>
    </row>
    <row r="50">
      <c r="B50" s="1224">
        <v>15600.0</v>
      </c>
      <c r="C50" s="347" t="s">
        <v>7219</v>
      </c>
      <c r="D50" s="347" t="s">
        <v>7220</v>
      </c>
      <c r="E50" s="347" t="s">
        <v>1005</v>
      </c>
      <c r="F50" s="348"/>
      <c r="G50" s="347" t="s">
        <v>7221</v>
      </c>
      <c r="H50" s="345">
        <v>38.0</v>
      </c>
      <c r="I50" s="347" t="s">
        <v>3870</v>
      </c>
      <c r="J50" s="1225" t="s">
        <v>7052</v>
      </c>
      <c r="K50" s="1212">
        <v>45727.0</v>
      </c>
      <c r="L50" s="345" t="s">
        <v>4218</v>
      </c>
      <c r="M50" s="347" t="s">
        <v>7222</v>
      </c>
      <c r="N50" s="348"/>
      <c r="O50" s="1125"/>
    </row>
    <row r="51">
      <c r="B51" s="1224">
        <v>15619.0</v>
      </c>
      <c r="C51" s="348"/>
      <c r="D51" s="348"/>
      <c r="E51" s="348"/>
      <c r="F51" s="347" t="s">
        <v>7223</v>
      </c>
      <c r="G51" s="347" t="s">
        <v>7224</v>
      </c>
      <c r="H51" s="345">
        <v>149.0</v>
      </c>
      <c r="I51" s="347" t="s">
        <v>3915</v>
      </c>
      <c r="J51" s="1236" t="s">
        <v>7225</v>
      </c>
      <c r="K51" s="1212">
        <v>45768.0</v>
      </c>
      <c r="L51" s="345" t="s">
        <v>4201</v>
      </c>
      <c r="M51" s="347" t="s">
        <v>7226</v>
      </c>
      <c r="N51" s="348"/>
      <c r="O51" s="1125"/>
    </row>
    <row r="52">
      <c r="B52" s="1224">
        <v>15665.0</v>
      </c>
      <c r="C52" s="347" t="s">
        <v>7227</v>
      </c>
      <c r="D52" s="347" t="s">
        <v>7228</v>
      </c>
      <c r="E52" s="347" t="s">
        <v>1762</v>
      </c>
      <c r="F52" s="348"/>
      <c r="G52" s="347" t="s">
        <v>7229</v>
      </c>
      <c r="H52" s="345">
        <v>40.0</v>
      </c>
      <c r="I52" s="347" t="s">
        <v>7230</v>
      </c>
      <c r="J52" s="1225" t="s">
        <v>7052</v>
      </c>
      <c r="K52" s="1212">
        <v>45693.0</v>
      </c>
      <c r="L52" s="345" t="s">
        <v>3701</v>
      </c>
      <c r="M52" s="347" t="s">
        <v>7231</v>
      </c>
      <c r="N52" s="348"/>
      <c r="O52" s="1125"/>
    </row>
    <row r="53">
      <c r="B53" s="1224">
        <v>15717.0</v>
      </c>
      <c r="C53" s="347" t="s">
        <v>7232</v>
      </c>
      <c r="D53" s="347" t="s">
        <v>212</v>
      </c>
      <c r="E53" s="347" t="s">
        <v>105</v>
      </c>
      <c r="F53" s="348"/>
      <c r="G53" s="347" t="s">
        <v>6682</v>
      </c>
      <c r="H53" s="1125"/>
      <c r="I53" s="347" t="s">
        <v>7233</v>
      </c>
      <c r="J53" s="1225" t="s">
        <v>7173</v>
      </c>
      <c r="K53" s="1212">
        <v>45719.0</v>
      </c>
      <c r="L53" s="345" t="s">
        <v>69</v>
      </c>
      <c r="M53" s="347" t="s">
        <v>7234</v>
      </c>
      <c r="N53" s="348"/>
      <c r="O53" s="1125"/>
    </row>
    <row r="54">
      <c r="B54" s="1224">
        <v>15666.0</v>
      </c>
      <c r="C54" s="347" t="s">
        <v>7235</v>
      </c>
      <c r="D54" s="348"/>
      <c r="E54" s="348"/>
      <c r="F54" s="348"/>
      <c r="G54" s="348"/>
      <c r="H54" s="1125"/>
      <c r="I54" s="347" t="s">
        <v>7236</v>
      </c>
      <c r="J54" s="1225" t="s">
        <v>7052</v>
      </c>
      <c r="K54" s="1212">
        <v>45779.0</v>
      </c>
      <c r="L54" s="345" t="s">
        <v>3701</v>
      </c>
      <c r="M54" s="347" t="s">
        <v>7237</v>
      </c>
      <c r="N54" s="348"/>
      <c r="O54" s="1125"/>
    </row>
    <row r="55">
      <c r="B55" s="1224">
        <v>15734.0</v>
      </c>
      <c r="C55" s="348"/>
      <c r="D55" s="348"/>
      <c r="E55" s="348"/>
      <c r="F55" s="347" t="s">
        <v>7238</v>
      </c>
      <c r="G55" s="347" t="s">
        <v>7239</v>
      </c>
      <c r="H55" s="345">
        <v>3.0</v>
      </c>
      <c r="I55" s="347" t="s">
        <v>5132</v>
      </c>
      <c r="J55" s="1225" t="s">
        <v>7052</v>
      </c>
      <c r="K55" s="1212">
        <v>45702.0</v>
      </c>
      <c r="L55" s="345" t="s">
        <v>3586</v>
      </c>
      <c r="M55" s="347" t="s">
        <v>6321</v>
      </c>
      <c r="N55" s="348"/>
      <c r="O55" s="1125"/>
    </row>
    <row r="56">
      <c r="B56" s="1224">
        <v>15735.0</v>
      </c>
      <c r="C56" s="348"/>
      <c r="D56" s="348"/>
      <c r="E56" s="348"/>
      <c r="F56" s="347" t="s">
        <v>7238</v>
      </c>
      <c r="G56" s="347" t="s">
        <v>7239</v>
      </c>
      <c r="H56" s="345">
        <v>5.0</v>
      </c>
      <c r="I56" s="347" t="s">
        <v>7240</v>
      </c>
      <c r="J56" s="1225" t="s">
        <v>7052</v>
      </c>
      <c r="K56" s="1212">
        <v>45702.0</v>
      </c>
      <c r="L56" s="345" t="s">
        <v>3586</v>
      </c>
      <c r="M56" s="347" t="s">
        <v>6321</v>
      </c>
      <c r="N56" s="348"/>
      <c r="O56" s="1125"/>
    </row>
    <row r="57">
      <c r="B57" s="1224">
        <v>15742.0</v>
      </c>
      <c r="C57" s="348"/>
      <c r="D57" s="348"/>
      <c r="E57" s="348"/>
      <c r="F57" s="254" t="s">
        <v>7241</v>
      </c>
      <c r="G57" s="347" t="s">
        <v>7242</v>
      </c>
      <c r="H57" s="345">
        <v>45.0</v>
      </c>
      <c r="I57" s="347" t="s">
        <v>7243</v>
      </c>
      <c r="J57" s="1225" t="s">
        <v>7052</v>
      </c>
      <c r="K57" s="1212">
        <v>45709.0</v>
      </c>
      <c r="L57" s="345" t="s">
        <v>7244</v>
      </c>
      <c r="M57" s="347" t="s">
        <v>7245</v>
      </c>
      <c r="N57" s="348"/>
      <c r="O57" s="1125"/>
    </row>
    <row r="58">
      <c r="B58" s="1224">
        <v>15758.0</v>
      </c>
      <c r="C58" s="348"/>
      <c r="D58" s="348"/>
      <c r="E58" s="348"/>
      <c r="F58" s="347" t="s">
        <v>7238</v>
      </c>
      <c r="G58" s="347" t="s">
        <v>7246</v>
      </c>
      <c r="H58" s="345">
        <v>1.0</v>
      </c>
      <c r="I58" s="347" t="s">
        <v>5132</v>
      </c>
      <c r="J58" s="1225" t="s">
        <v>7052</v>
      </c>
      <c r="K58" s="1212">
        <v>45702.0</v>
      </c>
      <c r="L58" s="345" t="s">
        <v>3586</v>
      </c>
      <c r="M58" s="347" t="s">
        <v>7247</v>
      </c>
      <c r="N58" s="348"/>
      <c r="O58" s="1125"/>
    </row>
    <row r="59">
      <c r="B59" s="1224">
        <v>15801.0</v>
      </c>
      <c r="C59" s="347" t="s">
        <v>2971</v>
      </c>
      <c r="D59" s="347" t="s">
        <v>1431</v>
      </c>
      <c r="E59" s="347" t="s">
        <v>587</v>
      </c>
      <c r="F59" s="348"/>
      <c r="G59" s="347" t="s">
        <v>7248</v>
      </c>
      <c r="H59" s="252" t="s">
        <v>7249</v>
      </c>
      <c r="I59" s="347" t="s">
        <v>3950</v>
      </c>
      <c r="J59" s="1225" t="s">
        <v>7052</v>
      </c>
      <c r="K59" s="1212">
        <v>45701.0</v>
      </c>
      <c r="L59" s="345" t="s">
        <v>3940</v>
      </c>
      <c r="M59" s="347" t="s">
        <v>4592</v>
      </c>
      <c r="N59" s="348"/>
      <c r="O59" s="1125"/>
    </row>
    <row r="60">
      <c r="B60" s="1224">
        <v>15829.0</v>
      </c>
      <c r="C60" s="347" t="s">
        <v>7250</v>
      </c>
      <c r="D60" s="347" t="s">
        <v>7126</v>
      </c>
      <c r="E60" s="347" t="s">
        <v>587</v>
      </c>
      <c r="F60" s="348"/>
      <c r="G60" s="347" t="s">
        <v>7251</v>
      </c>
      <c r="H60" s="345">
        <v>22.0</v>
      </c>
      <c r="I60" s="347" t="s">
        <v>7152</v>
      </c>
      <c r="J60" s="1225" t="s">
        <v>7252</v>
      </c>
      <c r="K60" s="1212">
        <v>45737.0</v>
      </c>
      <c r="L60" s="345" t="s">
        <v>4157</v>
      </c>
      <c r="M60" s="347" t="s">
        <v>6232</v>
      </c>
      <c r="N60" s="348"/>
      <c r="O60" s="1125"/>
    </row>
    <row r="61">
      <c r="B61" s="1224">
        <v>15849.0</v>
      </c>
      <c r="C61" s="347" t="s">
        <v>7253</v>
      </c>
      <c r="D61" s="347" t="s">
        <v>7254</v>
      </c>
      <c r="E61" s="347" t="s">
        <v>7255</v>
      </c>
      <c r="F61" s="348"/>
      <c r="G61" s="347" t="s">
        <v>7256</v>
      </c>
      <c r="H61" s="345">
        <v>34.0</v>
      </c>
      <c r="I61" s="347" t="s">
        <v>7063</v>
      </c>
      <c r="J61" s="1225" t="s">
        <v>7052</v>
      </c>
      <c r="K61" s="348"/>
      <c r="L61" s="345" t="s">
        <v>3586</v>
      </c>
      <c r="M61" s="347" t="s">
        <v>6321</v>
      </c>
      <c r="N61" s="348"/>
      <c r="O61" s="1125"/>
    </row>
    <row r="62">
      <c r="B62" s="1224">
        <v>15903.0</v>
      </c>
      <c r="C62" s="347" t="s">
        <v>7257</v>
      </c>
      <c r="D62" s="348"/>
      <c r="E62" s="348"/>
      <c r="F62" s="348"/>
      <c r="G62" s="347" t="s">
        <v>7258</v>
      </c>
      <c r="H62" s="345" t="s">
        <v>5245</v>
      </c>
      <c r="I62" s="347" t="s">
        <v>7259</v>
      </c>
      <c r="J62" s="1225" t="s">
        <v>7052</v>
      </c>
      <c r="K62" s="1212">
        <v>45772.0</v>
      </c>
      <c r="L62" s="345" t="s">
        <v>7260</v>
      </c>
      <c r="M62" s="347" t="s">
        <v>7261</v>
      </c>
      <c r="N62" s="348"/>
      <c r="O62" s="1125"/>
    </row>
    <row r="63">
      <c r="B63" s="1224">
        <v>15914.0</v>
      </c>
      <c r="C63" s="347" t="s">
        <v>7262</v>
      </c>
      <c r="D63" s="347" t="s">
        <v>7263</v>
      </c>
      <c r="E63" s="347" t="s">
        <v>7264</v>
      </c>
      <c r="F63" s="348"/>
      <c r="G63" s="254" t="s">
        <v>7265</v>
      </c>
      <c r="H63" s="1125"/>
      <c r="I63" s="347" t="s">
        <v>4924</v>
      </c>
      <c r="J63" s="1225" t="s">
        <v>7052</v>
      </c>
      <c r="K63" s="1212">
        <v>45701.0</v>
      </c>
      <c r="L63" s="345" t="s">
        <v>3940</v>
      </c>
      <c r="M63" s="347" t="s">
        <v>4592</v>
      </c>
      <c r="N63" s="348"/>
      <c r="O63" s="1125"/>
    </row>
    <row r="64">
      <c r="B64" s="1224">
        <v>15958.0</v>
      </c>
      <c r="C64" s="347" t="s">
        <v>7266</v>
      </c>
      <c r="D64" s="347" t="s">
        <v>7267</v>
      </c>
      <c r="E64" s="347" t="s">
        <v>7268</v>
      </c>
      <c r="F64" s="348"/>
      <c r="G64" s="347" t="s">
        <v>3869</v>
      </c>
      <c r="H64" s="345">
        <v>89.0</v>
      </c>
      <c r="I64" s="347" t="s">
        <v>3870</v>
      </c>
      <c r="J64" s="1225" t="s">
        <v>7052</v>
      </c>
      <c r="K64" s="1212">
        <v>45693.0</v>
      </c>
      <c r="L64" s="345" t="s">
        <v>7269</v>
      </c>
      <c r="M64" s="347" t="s">
        <v>7270</v>
      </c>
      <c r="N64" s="348"/>
      <c r="O64" s="1125"/>
    </row>
    <row r="65">
      <c r="B65" s="1224">
        <v>15961.0</v>
      </c>
      <c r="C65" s="347" t="s">
        <v>7271</v>
      </c>
      <c r="D65" s="347" t="s">
        <v>828</v>
      </c>
      <c r="E65" s="347" t="s">
        <v>105</v>
      </c>
      <c r="F65" s="348"/>
      <c r="G65" s="348"/>
      <c r="H65" s="1125"/>
      <c r="I65" s="347" t="s">
        <v>7272</v>
      </c>
      <c r="J65" s="1225" t="s">
        <v>7173</v>
      </c>
      <c r="K65" s="348"/>
      <c r="L65" s="1125"/>
      <c r="M65" s="347" t="s">
        <v>7273</v>
      </c>
      <c r="N65" s="348"/>
      <c r="O65" s="1125"/>
    </row>
    <row r="66">
      <c r="B66" s="1224">
        <v>15999.0</v>
      </c>
      <c r="C66" s="348"/>
      <c r="D66" s="348"/>
      <c r="E66" s="348"/>
      <c r="F66" s="347" t="s">
        <v>7274</v>
      </c>
      <c r="G66" s="347" t="s">
        <v>7275</v>
      </c>
      <c r="H66" s="1125"/>
      <c r="I66" s="347" t="s">
        <v>4531</v>
      </c>
      <c r="J66" s="1225" t="s">
        <v>7173</v>
      </c>
      <c r="K66" s="1212">
        <v>45708.0</v>
      </c>
      <c r="L66" s="345" t="s">
        <v>69</v>
      </c>
      <c r="M66" s="347" t="s">
        <v>4481</v>
      </c>
      <c r="N66" s="348"/>
      <c r="O66" s="1125"/>
    </row>
    <row r="67">
      <c r="B67" s="1224">
        <v>16063.0</v>
      </c>
      <c r="C67" s="347" t="s">
        <v>7276</v>
      </c>
      <c r="D67" s="347" t="s">
        <v>7277</v>
      </c>
      <c r="E67" s="347" t="s">
        <v>7278</v>
      </c>
      <c r="F67" s="348"/>
      <c r="G67" s="347" t="s">
        <v>5150</v>
      </c>
      <c r="H67" s="345">
        <v>65.0</v>
      </c>
      <c r="I67" s="347" t="s">
        <v>3600</v>
      </c>
      <c r="J67" s="1225" t="s">
        <v>7052</v>
      </c>
      <c r="K67" s="1212">
        <v>45706.0</v>
      </c>
      <c r="L67" s="345" t="s">
        <v>3586</v>
      </c>
      <c r="M67" s="347" t="s">
        <v>6321</v>
      </c>
      <c r="N67" s="348"/>
      <c r="O67" s="1125"/>
    </row>
    <row r="68">
      <c r="B68" s="1224">
        <v>16067.0</v>
      </c>
      <c r="C68" s="347" t="s">
        <v>7279</v>
      </c>
      <c r="D68" s="347" t="s">
        <v>7280</v>
      </c>
      <c r="E68" s="347" t="s">
        <v>3464</v>
      </c>
      <c r="F68" s="348"/>
      <c r="G68" s="254" t="s">
        <v>7281</v>
      </c>
      <c r="H68" s="1125"/>
      <c r="I68" s="347" t="s">
        <v>3950</v>
      </c>
      <c r="J68" s="1225" t="s">
        <v>7052</v>
      </c>
      <c r="K68" s="1212">
        <v>45735.0</v>
      </c>
      <c r="L68" s="345" t="s">
        <v>3940</v>
      </c>
      <c r="M68" s="347" t="s">
        <v>4592</v>
      </c>
      <c r="N68" s="348"/>
      <c r="O68" s="1125"/>
    </row>
    <row r="69">
      <c r="B69" s="1224">
        <v>16091.0</v>
      </c>
      <c r="C69" s="347" t="s">
        <v>7282</v>
      </c>
      <c r="D69" s="348"/>
      <c r="E69" s="348"/>
      <c r="F69" s="348"/>
      <c r="G69" s="347" t="s">
        <v>7283</v>
      </c>
      <c r="H69" s="345">
        <v>20.0</v>
      </c>
      <c r="I69" s="347" t="s">
        <v>7284</v>
      </c>
      <c r="J69" s="1225" t="s">
        <v>7052</v>
      </c>
      <c r="K69" s="1212">
        <v>45712.0</v>
      </c>
      <c r="L69" s="345" t="s">
        <v>4157</v>
      </c>
      <c r="M69" s="347" t="s">
        <v>6232</v>
      </c>
      <c r="N69" s="348"/>
      <c r="O69" s="1125"/>
    </row>
    <row r="70">
      <c r="B70" s="1224">
        <v>16160.0</v>
      </c>
      <c r="C70" s="347" t="s">
        <v>7285</v>
      </c>
      <c r="D70" s="347" t="s">
        <v>7286</v>
      </c>
      <c r="E70" s="347" t="s">
        <v>64</v>
      </c>
      <c r="F70" s="348"/>
      <c r="G70" s="347" t="s">
        <v>7287</v>
      </c>
      <c r="H70" s="1125"/>
      <c r="I70" s="347" t="s">
        <v>7197</v>
      </c>
      <c r="J70" s="1225" t="s">
        <v>7052</v>
      </c>
      <c r="K70" s="1212">
        <v>45720.0</v>
      </c>
      <c r="L70" s="345" t="s">
        <v>3739</v>
      </c>
      <c r="M70" s="347" t="s">
        <v>4832</v>
      </c>
      <c r="N70" s="348"/>
      <c r="O70" s="1125"/>
    </row>
    <row r="71">
      <c r="B71" s="1224">
        <v>16200.0</v>
      </c>
      <c r="C71" s="347" t="s">
        <v>7288</v>
      </c>
      <c r="D71" s="347" t="s">
        <v>7289</v>
      </c>
      <c r="E71" s="347" t="s">
        <v>7290</v>
      </c>
      <c r="F71" s="348"/>
      <c r="G71" s="347" t="s">
        <v>4298</v>
      </c>
      <c r="H71" s="1125"/>
      <c r="I71" s="347" t="s">
        <v>7291</v>
      </c>
      <c r="J71" s="1225" t="s">
        <v>7292</v>
      </c>
      <c r="K71" s="1212">
        <v>45705.0</v>
      </c>
      <c r="L71" s="345" t="s">
        <v>69</v>
      </c>
      <c r="M71" s="347" t="s">
        <v>7293</v>
      </c>
      <c r="N71" s="348"/>
      <c r="O71" s="1125"/>
    </row>
    <row r="72">
      <c r="B72" s="1224">
        <v>16249.0</v>
      </c>
      <c r="C72" s="347" t="s">
        <v>7294</v>
      </c>
      <c r="D72" s="347" t="s">
        <v>7295</v>
      </c>
      <c r="E72" s="347" t="s">
        <v>655</v>
      </c>
      <c r="F72" s="348"/>
      <c r="G72" s="347" t="s">
        <v>7296</v>
      </c>
      <c r="H72" s="1125"/>
      <c r="I72" s="347" t="s">
        <v>7188</v>
      </c>
      <c r="J72" s="1225" t="s">
        <v>7052</v>
      </c>
      <c r="K72" s="1212">
        <v>45709.0</v>
      </c>
      <c r="L72" s="345" t="s">
        <v>69</v>
      </c>
      <c r="M72" s="347" t="s">
        <v>7297</v>
      </c>
      <c r="N72" s="348"/>
      <c r="O72" s="1125"/>
    </row>
    <row r="73">
      <c r="B73" s="1224">
        <v>16318.0</v>
      </c>
      <c r="C73" s="347" t="s">
        <v>1714</v>
      </c>
      <c r="D73" s="347" t="s">
        <v>2142</v>
      </c>
      <c r="E73" s="347" t="s">
        <v>1285</v>
      </c>
      <c r="F73" s="348"/>
      <c r="G73" s="347" t="s">
        <v>7298</v>
      </c>
      <c r="H73" s="1125"/>
      <c r="I73" s="347" t="s">
        <v>3950</v>
      </c>
      <c r="J73" s="1225" t="s">
        <v>7052</v>
      </c>
      <c r="K73" s="1212">
        <v>45740.0</v>
      </c>
      <c r="L73" s="345" t="s">
        <v>3959</v>
      </c>
      <c r="M73" s="347" t="s">
        <v>7299</v>
      </c>
      <c r="N73" s="348"/>
      <c r="O73" s="1125"/>
    </row>
    <row r="74">
      <c r="B74" s="1224">
        <v>16319.0</v>
      </c>
      <c r="C74" s="347" t="s">
        <v>7300</v>
      </c>
      <c r="D74" s="347" t="s">
        <v>1006</v>
      </c>
      <c r="E74" s="347" t="s">
        <v>587</v>
      </c>
      <c r="F74" s="348"/>
      <c r="G74" s="347" t="s">
        <v>7301</v>
      </c>
      <c r="H74" s="1125"/>
      <c r="I74" s="347" t="s">
        <v>7302</v>
      </c>
      <c r="J74" s="1225" t="s">
        <v>7052</v>
      </c>
      <c r="K74" s="1212">
        <v>45740.0</v>
      </c>
      <c r="L74" s="345" t="s">
        <v>3959</v>
      </c>
      <c r="M74" s="347" t="s">
        <v>7303</v>
      </c>
      <c r="N74" s="348"/>
      <c r="O74" s="1125"/>
    </row>
    <row r="75">
      <c r="B75" s="1224">
        <v>16326.0</v>
      </c>
      <c r="C75" s="347" t="s">
        <v>7304</v>
      </c>
      <c r="D75" s="348"/>
      <c r="E75" s="348"/>
      <c r="F75" s="348"/>
      <c r="G75" s="347" t="s">
        <v>7305</v>
      </c>
      <c r="H75" s="1125"/>
      <c r="I75" s="347" t="s">
        <v>5081</v>
      </c>
      <c r="J75" s="1225" t="s">
        <v>7173</v>
      </c>
      <c r="K75" s="1212">
        <v>45762.0</v>
      </c>
      <c r="L75" s="345" t="s">
        <v>69</v>
      </c>
      <c r="M75" s="347" t="s">
        <v>7306</v>
      </c>
      <c r="N75" s="348"/>
      <c r="O75" s="1125"/>
    </row>
    <row r="76">
      <c r="B76" s="1224">
        <v>16335.0</v>
      </c>
      <c r="C76" s="348"/>
      <c r="D76" s="348"/>
      <c r="E76" s="348"/>
      <c r="F76" s="347" t="s">
        <v>3158</v>
      </c>
      <c r="G76" s="347" t="s">
        <v>5119</v>
      </c>
      <c r="H76" s="345" t="s">
        <v>5245</v>
      </c>
      <c r="I76" s="347" t="s">
        <v>7307</v>
      </c>
      <c r="J76" s="1225" t="s">
        <v>7052</v>
      </c>
      <c r="K76" s="1212">
        <v>45729.0</v>
      </c>
      <c r="L76" s="345" t="s">
        <v>4727</v>
      </c>
      <c r="M76" s="347" t="s">
        <v>4728</v>
      </c>
      <c r="N76" s="348"/>
      <c r="O76" s="1125"/>
    </row>
    <row r="77">
      <c r="B77" s="1224">
        <v>16348.0</v>
      </c>
      <c r="C77" s="347" t="s">
        <v>7308</v>
      </c>
      <c r="D77" s="348"/>
      <c r="E77" s="348"/>
      <c r="F77" s="348"/>
      <c r="G77" s="348"/>
      <c r="H77" s="1125"/>
      <c r="I77" s="347" t="s">
        <v>7309</v>
      </c>
      <c r="J77" s="1225" t="s">
        <v>7052</v>
      </c>
      <c r="K77" s="1212">
        <v>45782.0</v>
      </c>
      <c r="L77" s="345" t="s">
        <v>4201</v>
      </c>
      <c r="M77" s="347" t="s">
        <v>6380</v>
      </c>
      <c r="N77" s="348"/>
      <c r="O77" s="1125"/>
    </row>
    <row r="78">
      <c r="B78" s="1224">
        <v>16351.0</v>
      </c>
      <c r="C78" s="347" t="s">
        <v>7310</v>
      </c>
      <c r="D78" s="347" t="s">
        <v>7311</v>
      </c>
      <c r="E78" s="347" t="s">
        <v>7312</v>
      </c>
      <c r="F78" s="348"/>
      <c r="G78" s="347" t="s">
        <v>7313</v>
      </c>
      <c r="H78" s="345">
        <v>190.0</v>
      </c>
      <c r="I78" s="347" t="s">
        <v>7314</v>
      </c>
      <c r="J78" s="1225" t="s">
        <v>7292</v>
      </c>
      <c r="K78" s="1212">
        <v>45802.0</v>
      </c>
      <c r="L78" s="345" t="s">
        <v>7315</v>
      </c>
      <c r="M78" s="348"/>
      <c r="N78" s="348"/>
      <c r="O78" s="1125"/>
    </row>
    <row r="79">
      <c r="B79" s="1224">
        <v>16353.0</v>
      </c>
      <c r="C79" s="347" t="s">
        <v>7316</v>
      </c>
      <c r="D79" s="347" t="s">
        <v>7317</v>
      </c>
      <c r="E79" s="347" t="s">
        <v>3464</v>
      </c>
      <c r="F79" s="348"/>
      <c r="G79" s="347" t="s">
        <v>7318</v>
      </c>
      <c r="H79" s="1125"/>
      <c r="I79" s="347" t="s">
        <v>3950</v>
      </c>
      <c r="J79" s="1225" t="s">
        <v>7052</v>
      </c>
      <c r="K79" s="1212">
        <v>45734.0</v>
      </c>
      <c r="L79" s="345" t="s">
        <v>3940</v>
      </c>
      <c r="M79" s="347" t="s">
        <v>4592</v>
      </c>
      <c r="N79" s="348"/>
      <c r="O79" s="1125"/>
    </row>
    <row r="80">
      <c r="B80" s="1224">
        <v>16381.0</v>
      </c>
      <c r="C80" s="347" t="s">
        <v>229</v>
      </c>
      <c r="D80" s="347" t="s">
        <v>230</v>
      </c>
      <c r="E80" s="347" t="s">
        <v>231</v>
      </c>
      <c r="F80" s="348"/>
      <c r="G80" s="347" t="s">
        <v>3536</v>
      </c>
      <c r="H80" s="345">
        <v>18.0</v>
      </c>
      <c r="I80" s="347" t="s">
        <v>7319</v>
      </c>
      <c r="J80" s="1225" t="s">
        <v>7320</v>
      </c>
      <c r="K80" s="1226">
        <v>45735.0</v>
      </c>
      <c r="L80" s="345" t="s">
        <v>4157</v>
      </c>
      <c r="M80" s="347" t="s">
        <v>6232</v>
      </c>
      <c r="N80" s="348"/>
      <c r="O80" s="1125"/>
    </row>
    <row r="81">
      <c r="B81" s="1224">
        <v>16433.0</v>
      </c>
      <c r="C81" s="347" t="s">
        <v>7321</v>
      </c>
      <c r="D81" s="347" t="s">
        <v>7322</v>
      </c>
      <c r="E81" s="348"/>
      <c r="F81" s="348"/>
      <c r="G81" s="347" t="s">
        <v>7323</v>
      </c>
      <c r="H81" s="345">
        <v>5.0</v>
      </c>
      <c r="I81" s="347" t="s">
        <v>4531</v>
      </c>
      <c r="J81" s="1225" t="s">
        <v>7252</v>
      </c>
      <c r="K81" s="348"/>
      <c r="L81" s="345" t="s">
        <v>4257</v>
      </c>
      <c r="M81" s="347" t="s">
        <v>7324</v>
      </c>
      <c r="N81" s="348"/>
      <c r="O81" s="1125"/>
    </row>
    <row r="82">
      <c r="B82" s="1224">
        <v>16456.0</v>
      </c>
      <c r="C82" s="347" t="s">
        <v>2957</v>
      </c>
      <c r="D82" s="347" t="s">
        <v>316</v>
      </c>
      <c r="E82" s="347" t="s">
        <v>105</v>
      </c>
      <c r="F82" s="348"/>
      <c r="G82" s="347" t="s">
        <v>7325</v>
      </c>
      <c r="H82" s="345">
        <v>23.0</v>
      </c>
      <c r="I82" s="347" t="s">
        <v>5812</v>
      </c>
      <c r="J82" s="1225" t="s">
        <v>7173</v>
      </c>
      <c r="K82" s="1212">
        <v>45706.0</v>
      </c>
      <c r="L82" s="345" t="s">
        <v>69</v>
      </c>
      <c r="M82" s="348"/>
      <c r="N82" s="348"/>
      <c r="O82" s="1125"/>
    </row>
    <row r="83">
      <c r="B83" s="1224">
        <v>16461.0</v>
      </c>
      <c r="C83" s="347" t="s">
        <v>7326</v>
      </c>
      <c r="D83" s="347" t="s">
        <v>2122</v>
      </c>
      <c r="E83" s="347" t="s">
        <v>7327</v>
      </c>
      <c r="F83" s="348"/>
      <c r="G83" s="347" t="s">
        <v>3869</v>
      </c>
      <c r="H83" s="345">
        <v>42.0</v>
      </c>
      <c r="I83" s="347" t="s">
        <v>3870</v>
      </c>
      <c r="J83" s="1225" t="s">
        <v>7328</v>
      </c>
      <c r="K83" s="348"/>
      <c r="L83" s="345" t="s">
        <v>5143</v>
      </c>
      <c r="M83" s="348"/>
      <c r="N83" s="348"/>
      <c r="O83" s="1125"/>
    </row>
    <row r="84">
      <c r="B84" s="1224">
        <v>16462.0</v>
      </c>
      <c r="C84" s="347" t="s">
        <v>7326</v>
      </c>
      <c r="D84" s="347" t="s">
        <v>2122</v>
      </c>
      <c r="E84" s="347" t="s">
        <v>7327</v>
      </c>
      <c r="F84" s="348"/>
      <c r="G84" s="347" t="s">
        <v>3869</v>
      </c>
      <c r="H84" s="345">
        <v>42.0</v>
      </c>
      <c r="I84" s="347" t="s">
        <v>3870</v>
      </c>
      <c r="J84" s="1225" t="s">
        <v>7329</v>
      </c>
      <c r="K84" s="1212">
        <v>45768.0</v>
      </c>
      <c r="L84" s="345" t="s">
        <v>5143</v>
      </c>
      <c r="M84" s="348"/>
      <c r="N84" s="348"/>
      <c r="O84" s="1125"/>
    </row>
    <row r="85">
      <c r="B85" s="1224">
        <v>16519.0</v>
      </c>
      <c r="C85" s="347" t="s">
        <v>7330</v>
      </c>
      <c r="D85" s="347" t="s">
        <v>1431</v>
      </c>
      <c r="E85" s="347" t="s">
        <v>2296</v>
      </c>
      <c r="F85" s="348"/>
      <c r="G85" s="347" t="s">
        <v>7331</v>
      </c>
      <c r="H85" s="1125"/>
      <c r="I85" s="347" t="s">
        <v>7332</v>
      </c>
      <c r="J85" s="1225" t="s">
        <v>7252</v>
      </c>
      <c r="K85" s="348"/>
      <c r="L85" s="1125"/>
      <c r="M85" s="348"/>
      <c r="N85" s="348"/>
      <c r="O85" s="1125"/>
    </row>
    <row r="86">
      <c r="B86" s="1224">
        <v>16543.0</v>
      </c>
      <c r="C86" s="347" t="s">
        <v>7333</v>
      </c>
      <c r="D86" s="347" t="s">
        <v>173</v>
      </c>
      <c r="E86" s="347" t="s">
        <v>574</v>
      </c>
      <c r="F86" s="348"/>
      <c r="G86" s="347" t="s">
        <v>7334</v>
      </c>
      <c r="H86" s="345" t="s">
        <v>5245</v>
      </c>
      <c r="I86" s="347" t="s">
        <v>7335</v>
      </c>
      <c r="J86" s="1225" t="s">
        <v>7252</v>
      </c>
      <c r="K86" s="1212">
        <v>45743.0</v>
      </c>
      <c r="L86" s="345" t="s">
        <v>4324</v>
      </c>
      <c r="M86" s="347" t="s">
        <v>7336</v>
      </c>
      <c r="N86" s="348"/>
      <c r="O86" s="1125"/>
    </row>
    <row r="87">
      <c r="B87" s="1224">
        <v>16551.0</v>
      </c>
      <c r="C87" s="348"/>
      <c r="D87" s="348"/>
      <c r="E87" s="348"/>
      <c r="F87" s="254" t="s">
        <v>1368</v>
      </c>
      <c r="G87" s="348"/>
      <c r="H87" s="1125"/>
      <c r="I87" s="347" t="s">
        <v>7337</v>
      </c>
      <c r="J87" s="1225" t="s">
        <v>7252</v>
      </c>
      <c r="K87" s="1212">
        <v>45722.0</v>
      </c>
      <c r="L87" s="345" t="s">
        <v>69</v>
      </c>
      <c r="M87" s="347" t="s">
        <v>7338</v>
      </c>
      <c r="N87" s="348"/>
      <c r="O87" s="1125"/>
    </row>
    <row r="88">
      <c r="B88" s="1224">
        <v>16568.0</v>
      </c>
      <c r="C88" s="347" t="s">
        <v>2139</v>
      </c>
      <c r="D88" s="347" t="s">
        <v>1941</v>
      </c>
      <c r="E88" s="347" t="s">
        <v>165</v>
      </c>
      <c r="F88" s="348"/>
      <c r="G88" s="347" t="s">
        <v>7339</v>
      </c>
      <c r="H88" s="345" t="s">
        <v>5245</v>
      </c>
      <c r="I88" s="347" t="s">
        <v>7340</v>
      </c>
      <c r="J88" s="1225" t="s">
        <v>7052</v>
      </c>
      <c r="K88" s="1237">
        <v>45989.0</v>
      </c>
      <c r="L88" s="345" t="s">
        <v>4093</v>
      </c>
      <c r="M88" s="347" t="s">
        <v>7297</v>
      </c>
      <c r="N88" s="348"/>
      <c r="O88" s="1125"/>
    </row>
    <row r="89">
      <c r="B89" s="1224">
        <v>16582.0</v>
      </c>
      <c r="C89" s="347" t="s">
        <v>7341</v>
      </c>
      <c r="D89" s="347" t="s">
        <v>540</v>
      </c>
      <c r="E89" s="347" t="s">
        <v>7342</v>
      </c>
      <c r="F89" s="348"/>
      <c r="G89" s="347" t="s">
        <v>7343</v>
      </c>
      <c r="H89" s="345" t="s">
        <v>7344</v>
      </c>
      <c r="I89" s="347" t="s">
        <v>7345</v>
      </c>
      <c r="J89" s="1225" t="s">
        <v>7052</v>
      </c>
      <c r="K89" s="1212">
        <v>45736.0</v>
      </c>
      <c r="L89" s="345" t="s">
        <v>3818</v>
      </c>
      <c r="M89" s="347" t="s">
        <v>7346</v>
      </c>
      <c r="N89" s="348"/>
      <c r="O89" s="1125"/>
    </row>
    <row r="90">
      <c r="B90" s="1224">
        <v>16594.0</v>
      </c>
      <c r="C90" s="348"/>
      <c r="D90" s="348"/>
      <c r="E90" s="348"/>
      <c r="F90" s="254" t="s">
        <v>7347</v>
      </c>
      <c r="G90" s="348"/>
      <c r="H90" s="1125"/>
      <c r="I90" s="254" t="s">
        <v>7348</v>
      </c>
      <c r="J90" s="1225" t="s">
        <v>7252</v>
      </c>
      <c r="K90" s="1212">
        <v>45749.0</v>
      </c>
      <c r="L90" s="345" t="s">
        <v>69</v>
      </c>
      <c r="M90" s="347" t="s">
        <v>7349</v>
      </c>
      <c r="N90" s="348"/>
      <c r="O90" s="1125"/>
    </row>
    <row r="91">
      <c r="B91" s="1224">
        <v>16602.0</v>
      </c>
      <c r="C91" s="347" t="s">
        <v>3027</v>
      </c>
      <c r="D91" s="347" t="s">
        <v>3028</v>
      </c>
      <c r="E91" s="348"/>
      <c r="F91" s="348"/>
      <c r="G91" s="347" t="s">
        <v>6237</v>
      </c>
      <c r="H91" s="345">
        <v>17.0</v>
      </c>
      <c r="I91" s="347" t="s">
        <v>7350</v>
      </c>
      <c r="J91" s="1225" t="s">
        <v>7351</v>
      </c>
      <c r="K91" s="1237">
        <v>45702.0</v>
      </c>
      <c r="L91" s="345" t="s">
        <v>4809</v>
      </c>
      <c r="M91" s="347" t="s">
        <v>7352</v>
      </c>
      <c r="N91" s="348"/>
      <c r="O91" s="1125"/>
    </row>
    <row r="92">
      <c r="B92" s="1224">
        <v>16603.0</v>
      </c>
      <c r="C92" s="347" t="s">
        <v>7353</v>
      </c>
      <c r="D92" s="347" t="s">
        <v>7354</v>
      </c>
      <c r="E92" s="347" t="s">
        <v>1005</v>
      </c>
      <c r="F92" s="348"/>
      <c r="G92" s="347" t="s">
        <v>3813</v>
      </c>
      <c r="H92" s="345" t="s">
        <v>7355</v>
      </c>
      <c r="I92" s="347" t="s">
        <v>7332</v>
      </c>
      <c r="J92" s="1225" t="s">
        <v>7052</v>
      </c>
      <c r="K92" s="1212">
        <v>45698.0</v>
      </c>
      <c r="L92" s="345" t="s">
        <v>4033</v>
      </c>
      <c r="M92" s="347" t="s">
        <v>7356</v>
      </c>
      <c r="N92" s="348"/>
      <c r="O92" s="1125"/>
    </row>
    <row r="93">
      <c r="B93" s="1224">
        <v>16624.0</v>
      </c>
      <c r="C93" s="348"/>
      <c r="D93" s="348"/>
      <c r="E93" s="348"/>
      <c r="F93" s="347" t="s">
        <v>3405</v>
      </c>
      <c r="G93" s="347" t="s">
        <v>7357</v>
      </c>
      <c r="H93" s="345">
        <v>6.0</v>
      </c>
      <c r="I93" s="347" t="s">
        <v>7358</v>
      </c>
      <c r="J93" s="1225" t="s">
        <v>7052</v>
      </c>
      <c r="K93" s="1212">
        <v>45712.0</v>
      </c>
      <c r="L93" s="345" t="s">
        <v>4809</v>
      </c>
      <c r="M93" s="347" t="s">
        <v>7058</v>
      </c>
      <c r="N93" s="348"/>
      <c r="O93" s="1125"/>
    </row>
    <row r="94">
      <c r="B94" s="1224">
        <v>16625.0</v>
      </c>
      <c r="C94" s="348"/>
      <c r="D94" s="348"/>
      <c r="E94" s="348"/>
      <c r="F94" s="347" t="s">
        <v>3405</v>
      </c>
      <c r="G94" s="347" t="s">
        <v>7357</v>
      </c>
      <c r="H94" s="345">
        <v>4.0</v>
      </c>
      <c r="I94" s="347" t="s">
        <v>7358</v>
      </c>
      <c r="J94" s="1225" t="s">
        <v>7052</v>
      </c>
      <c r="K94" s="1212">
        <v>45712.0</v>
      </c>
      <c r="L94" s="345" t="s">
        <v>4809</v>
      </c>
      <c r="M94" s="347" t="s">
        <v>7058</v>
      </c>
      <c r="N94" s="348"/>
      <c r="O94" s="1125"/>
    </row>
    <row r="95">
      <c r="B95" s="1224">
        <v>16555.0</v>
      </c>
      <c r="C95" s="347" t="s">
        <v>2927</v>
      </c>
      <c r="D95" s="347" t="s">
        <v>2928</v>
      </c>
      <c r="E95" s="347" t="s">
        <v>2929</v>
      </c>
      <c r="F95" s="348"/>
      <c r="G95" s="347" t="s">
        <v>6086</v>
      </c>
      <c r="H95" s="345" t="s">
        <v>6087</v>
      </c>
      <c r="I95" s="347" t="s">
        <v>7359</v>
      </c>
      <c r="J95" s="1225" t="s">
        <v>7360</v>
      </c>
      <c r="K95" s="1212">
        <v>45712.0</v>
      </c>
      <c r="L95" s="345" t="s">
        <v>5229</v>
      </c>
      <c r="M95" s="347" t="s">
        <v>5895</v>
      </c>
      <c r="N95" s="348"/>
      <c r="O95" s="1125"/>
    </row>
    <row r="96">
      <c r="B96" s="1224" t="s">
        <v>7059</v>
      </c>
      <c r="C96" s="348"/>
      <c r="D96" s="348"/>
      <c r="E96" s="348"/>
      <c r="F96" s="347" t="s">
        <v>3405</v>
      </c>
      <c r="G96" s="347" t="s">
        <v>7357</v>
      </c>
      <c r="H96" s="345">
        <v>2.0</v>
      </c>
      <c r="I96" s="347" t="s">
        <v>7358</v>
      </c>
      <c r="J96" s="1225" t="s">
        <v>7052</v>
      </c>
      <c r="K96" s="1212">
        <v>45712.0</v>
      </c>
      <c r="L96" s="345" t="s">
        <v>4809</v>
      </c>
      <c r="M96" s="347" t="s">
        <v>7058</v>
      </c>
      <c r="N96" s="348"/>
      <c r="O96" s="1125"/>
    </row>
    <row r="97">
      <c r="B97" s="1224">
        <v>16707.0</v>
      </c>
      <c r="C97" s="347" t="s">
        <v>586</v>
      </c>
      <c r="D97" s="347" t="s">
        <v>3808</v>
      </c>
      <c r="E97" s="347" t="s">
        <v>663</v>
      </c>
      <c r="F97" s="348"/>
      <c r="G97" s="347" t="s">
        <v>7361</v>
      </c>
      <c r="H97" s="345">
        <v>23.0</v>
      </c>
      <c r="I97" s="347" t="s">
        <v>7362</v>
      </c>
      <c r="J97" s="1225" t="s">
        <v>7052</v>
      </c>
      <c r="K97" s="1212">
        <v>45757.0</v>
      </c>
      <c r="L97" s="345" t="s">
        <v>3940</v>
      </c>
      <c r="M97" s="347" t="s">
        <v>4592</v>
      </c>
      <c r="N97" s="348"/>
      <c r="O97" s="1125"/>
    </row>
    <row r="98">
      <c r="B98" s="1224">
        <v>16708.0</v>
      </c>
      <c r="C98" s="347" t="s">
        <v>7363</v>
      </c>
      <c r="D98" s="347" t="s">
        <v>7364</v>
      </c>
      <c r="E98" s="347" t="s">
        <v>2318</v>
      </c>
      <c r="F98" s="348"/>
      <c r="G98" s="348"/>
      <c r="H98" s="1125"/>
      <c r="I98" s="348"/>
      <c r="J98" s="1225" t="s">
        <v>7252</v>
      </c>
      <c r="K98" s="1212">
        <v>45727.0</v>
      </c>
      <c r="L98" s="345" t="s">
        <v>4218</v>
      </c>
      <c r="M98" s="347" t="s">
        <v>5860</v>
      </c>
      <c r="N98" s="348"/>
      <c r="O98" s="1125"/>
    </row>
    <row r="99">
      <c r="B99" s="1224">
        <v>16716.0</v>
      </c>
      <c r="C99" s="347" t="s">
        <v>7365</v>
      </c>
      <c r="D99" s="347" t="s">
        <v>1048</v>
      </c>
      <c r="E99" s="347" t="s">
        <v>7366</v>
      </c>
      <c r="F99" s="348"/>
      <c r="G99" s="348"/>
      <c r="H99" s="1125"/>
      <c r="I99" s="347" t="s">
        <v>7367</v>
      </c>
      <c r="J99" s="1225" t="s">
        <v>7252</v>
      </c>
      <c r="K99" s="1212">
        <v>45769.0</v>
      </c>
      <c r="L99" s="345" t="s">
        <v>69</v>
      </c>
      <c r="M99" s="347" t="s">
        <v>7368</v>
      </c>
      <c r="N99" s="348"/>
      <c r="O99" s="1125"/>
    </row>
    <row r="100">
      <c r="B100" s="1224">
        <v>16718.0</v>
      </c>
      <c r="C100" s="347" t="s">
        <v>1479</v>
      </c>
      <c r="D100" s="347" t="s">
        <v>7369</v>
      </c>
      <c r="E100" s="347" t="s">
        <v>212</v>
      </c>
      <c r="F100" s="348"/>
      <c r="G100" s="347" t="s">
        <v>7370</v>
      </c>
      <c r="H100" s="345">
        <v>2.0</v>
      </c>
      <c r="I100" s="347" t="s">
        <v>4303</v>
      </c>
      <c r="J100" s="1225" t="s">
        <v>7252</v>
      </c>
      <c r="K100" s="1212">
        <v>45769.0</v>
      </c>
      <c r="L100" s="345" t="s">
        <v>69</v>
      </c>
      <c r="M100" s="347" t="s">
        <v>7371</v>
      </c>
      <c r="N100" s="348"/>
      <c r="O100" s="1125"/>
    </row>
    <row r="101">
      <c r="B101" s="1224">
        <v>16803.0</v>
      </c>
      <c r="C101" s="347" t="s">
        <v>5660</v>
      </c>
      <c r="D101" s="347" t="s">
        <v>451</v>
      </c>
      <c r="E101" s="347" t="s">
        <v>7372</v>
      </c>
      <c r="F101" s="348"/>
      <c r="G101" s="347" t="s">
        <v>7283</v>
      </c>
      <c r="H101" s="345">
        <v>6.0</v>
      </c>
      <c r="I101" s="347" t="s">
        <v>7373</v>
      </c>
      <c r="J101" s="1225" t="s">
        <v>7173</v>
      </c>
      <c r="K101" s="347" t="s">
        <v>69</v>
      </c>
      <c r="L101" s="345" t="s">
        <v>69</v>
      </c>
      <c r="M101" s="347" t="s">
        <v>7374</v>
      </c>
      <c r="N101" s="348"/>
      <c r="O101" s="1125"/>
    </row>
    <row r="102">
      <c r="B102" s="1224">
        <v>16849.0</v>
      </c>
      <c r="C102" s="347" t="s">
        <v>2781</v>
      </c>
      <c r="D102" s="347" t="s">
        <v>7375</v>
      </c>
      <c r="E102" s="347" t="s">
        <v>367</v>
      </c>
      <c r="F102" s="348"/>
      <c r="G102" s="347" t="s">
        <v>7376</v>
      </c>
      <c r="H102" s="345" t="s">
        <v>7377</v>
      </c>
      <c r="I102" s="347" t="s">
        <v>7378</v>
      </c>
      <c r="J102" s="1225" t="s">
        <v>7052</v>
      </c>
      <c r="K102" s="1212">
        <v>45770.0</v>
      </c>
      <c r="L102" s="345" t="s">
        <v>69</v>
      </c>
      <c r="M102" s="347" t="s">
        <v>7379</v>
      </c>
      <c r="N102" s="348"/>
      <c r="O102" s="1125"/>
    </row>
    <row r="103">
      <c r="B103" s="1224">
        <v>16889.0</v>
      </c>
      <c r="C103" s="347" t="s">
        <v>2141</v>
      </c>
      <c r="D103" s="347" t="s">
        <v>7380</v>
      </c>
      <c r="E103" s="347" t="s">
        <v>7191</v>
      </c>
      <c r="F103" s="348"/>
      <c r="G103" s="347" t="s">
        <v>4072</v>
      </c>
      <c r="H103" s="345">
        <v>31.0</v>
      </c>
      <c r="I103" s="347" t="s">
        <v>4073</v>
      </c>
      <c r="J103" s="1225" t="s">
        <v>7052</v>
      </c>
      <c r="K103" s="347" t="s">
        <v>69</v>
      </c>
      <c r="L103" s="345" t="s">
        <v>3586</v>
      </c>
      <c r="M103" s="347" t="s">
        <v>6321</v>
      </c>
      <c r="N103" s="348"/>
      <c r="O103" s="1125"/>
    </row>
    <row r="104">
      <c r="B104" s="1224">
        <v>16863.0</v>
      </c>
      <c r="C104" s="347" t="s">
        <v>450</v>
      </c>
      <c r="D104" s="347" t="s">
        <v>1997</v>
      </c>
      <c r="E104" s="347" t="s">
        <v>4459</v>
      </c>
      <c r="F104" s="348"/>
      <c r="G104" s="347" t="s">
        <v>7381</v>
      </c>
      <c r="H104" s="345">
        <v>100.0</v>
      </c>
      <c r="I104" s="347" t="s">
        <v>3729</v>
      </c>
      <c r="J104" s="1225" t="s">
        <v>7382</v>
      </c>
      <c r="K104" s="1212">
        <v>45736.0</v>
      </c>
      <c r="L104" s="345" t="s">
        <v>4466</v>
      </c>
      <c r="M104" s="347" t="s">
        <v>7383</v>
      </c>
      <c r="N104" s="348"/>
      <c r="O104" s="1125"/>
    </row>
    <row r="105">
      <c r="B105" s="1224" t="s">
        <v>7384</v>
      </c>
      <c r="C105" s="348"/>
      <c r="D105" s="348"/>
      <c r="E105" s="348"/>
      <c r="F105" s="252" t="s">
        <v>7385</v>
      </c>
      <c r="G105" s="347" t="s">
        <v>7386</v>
      </c>
      <c r="H105" s="1125"/>
      <c r="I105" s="347" t="s">
        <v>7387</v>
      </c>
      <c r="J105" s="1225" t="s">
        <v>7252</v>
      </c>
      <c r="K105" s="1212">
        <v>45793.0</v>
      </c>
      <c r="L105" s="345" t="s">
        <v>69</v>
      </c>
      <c r="M105" s="347" t="s">
        <v>7388</v>
      </c>
      <c r="N105" s="348"/>
      <c r="O105" s="1125"/>
    </row>
    <row r="106">
      <c r="B106" s="1224">
        <v>17030.0</v>
      </c>
      <c r="C106" s="347" t="s">
        <v>7389</v>
      </c>
      <c r="D106" s="347" t="s">
        <v>2381</v>
      </c>
      <c r="E106" s="347" t="s">
        <v>603</v>
      </c>
      <c r="F106" s="348"/>
      <c r="G106" s="347" t="s">
        <v>7390</v>
      </c>
      <c r="H106" s="345">
        <v>12.0</v>
      </c>
      <c r="I106" s="347" t="s">
        <v>3915</v>
      </c>
      <c r="J106" s="1225" t="s">
        <v>7052</v>
      </c>
      <c r="K106" s="347" t="s">
        <v>69</v>
      </c>
      <c r="L106" s="345" t="s">
        <v>4132</v>
      </c>
      <c r="M106" s="348"/>
      <c r="N106" s="348"/>
      <c r="O106" s="1125"/>
    </row>
    <row r="107">
      <c r="B107" s="1224">
        <v>17051.0</v>
      </c>
      <c r="C107" s="347" t="s">
        <v>7391</v>
      </c>
      <c r="D107" s="347" t="s">
        <v>7392</v>
      </c>
      <c r="E107" s="347" t="s">
        <v>7393</v>
      </c>
      <c r="F107" s="348"/>
      <c r="G107" s="347" t="s">
        <v>7394</v>
      </c>
      <c r="H107" s="1125"/>
      <c r="I107" s="347" t="s">
        <v>7395</v>
      </c>
      <c r="J107" s="1225" t="s">
        <v>7252</v>
      </c>
      <c r="K107" s="1212">
        <v>45757.0</v>
      </c>
      <c r="L107" s="345" t="s">
        <v>69</v>
      </c>
      <c r="M107" s="347" t="s">
        <v>7396</v>
      </c>
      <c r="N107" s="348"/>
      <c r="O107" s="1125"/>
    </row>
    <row r="108">
      <c r="B108" s="1224">
        <v>17079.0</v>
      </c>
      <c r="C108" s="348"/>
      <c r="D108" s="348"/>
      <c r="E108" s="348"/>
      <c r="F108" s="347" t="s">
        <v>7238</v>
      </c>
      <c r="G108" s="347" t="s">
        <v>5131</v>
      </c>
      <c r="H108" s="345">
        <v>5.0</v>
      </c>
      <c r="I108" s="347" t="s">
        <v>7378</v>
      </c>
      <c r="J108" s="1225" t="s">
        <v>7052</v>
      </c>
      <c r="K108" s="347" t="s">
        <v>69</v>
      </c>
      <c r="L108" s="345" t="s">
        <v>3586</v>
      </c>
      <c r="M108" s="347" t="s">
        <v>6321</v>
      </c>
      <c r="N108" s="348"/>
      <c r="O108" s="1125"/>
    </row>
    <row r="109">
      <c r="B109" s="1224" t="s">
        <v>7397</v>
      </c>
      <c r="C109" s="347" t="s">
        <v>7398</v>
      </c>
      <c r="D109" s="347" t="s">
        <v>582</v>
      </c>
      <c r="E109" s="347" t="s">
        <v>338</v>
      </c>
      <c r="F109" s="348"/>
      <c r="G109" s="347" t="s">
        <v>7399</v>
      </c>
      <c r="H109" s="345" t="s">
        <v>5245</v>
      </c>
      <c r="I109" s="347" t="s">
        <v>7400</v>
      </c>
      <c r="J109" s="1225" t="s">
        <v>7252</v>
      </c>
      <c r="K109" s="1212">
        <v>45758.0</v>
      </c>
      <c r="L109" s="345" t="s">
        <v>69</v>
      </c>
      <c r="M109" s="347" t="s">
        <v>7401</v>
      </c>
      <c r="N109" s="348"/>
      <c r="O109" s="1125"/>
    </row>
    <row r="110">
      <c r="B110" s="1224">
        <v>17158.0</v>
      </c>
      <c r="C110" s="347" t="s">
        <v>7402</v>
      </c>
      <c r="D110" s="347" t="s">
        <v>2428</v>
      </c>
      <c r="E110" s="347" t="s">
        <v>7403</v>
      </c>
      <c r="F110" s="348"/>
      <c r="G110" s="347" t="s">
        <v>5150</v>
      </c>
      <c r="H110" s="345">
        <v>65.0</v>
      </c>
      <c r="I110" s="347" t="s">
        <v>3600</v>
      </c>
      <c r="J110" s="1225" t="s">
        <v>7052</v>
      </c>
      <c r="K110" s="347" t="s">
        <v>69</v>
      </c>
      <c r="L110" s="345" t="s">
        <v>3586</v>
      </c>
      <c r="M110" s="347" t="s">
        <v>6321</v>
      </c>
      <c r="N110" s="348"/>
      <c r="O110" s="1125"/>
    </row>
    <row r="111">
      <c r="B111" s="1224">
        <v>17159.0</v>
      </c>
      <c r="C111" s="347" t="s">
        <v>7404</v>
      </c>
      <c r="D111" s="347" t="s">
        <v>2009</v>
      </c>
      <c r="E111" s="348"/>
      <c r="F111" s="348"/>
      <c r="G111" s="347" t="s">
        <v>7405</v>
      </c>
      <c r="H111" s="345">
        <v>39.0</v>
      </c>
      <c r="I111" s="347" t="s">
        <v>4470</v>
      </c>
      <c r="J111" s="1225" t="s">
        <v>7052</v>
      </c>
      <c r="K111" s="1212">
        <v>45771.0</v>
      </c>
      <c r="L111" s="345" t="s">
        <v>4809</v>
      </c>
      <c r="M111" s="347" t="s">
        <v>7406</v>
      </c>
      <c r="N111" s="348"/>
      <c r="O111" s="1125"/>
    </row>
    <row r="112">
      <c r="B112" s="1224">
        <v>17179.0</v>
      </c>
      <c r="C112" s="347" t="s">
        <v>7407</v>
      </c>
      <c r="D112" s="347" t="s">
        <v>7408</v>
      </c>
      <c r="E112" s="347" t="s">
        <v>7409</v>
      </c>
      <c r="F112" s="348"/>
      <c r="G112" s="347" t="s">
        <v>6495</v>
      </c>
      <c r="H112" s="345">
        <v>3.0</v>
      </c>
      <c r="I112" s="347" t="s">
        <v>7410</v>
      </c>
      <c r="J112" s="1225" t="s">
        <v>7052</v>
      </c>
      <c r="K112" s="1212">
        <v>45742.0</v>
      </c>
      <c r="L112" s="345" t="s">
        <v>69</v>
      </c>
      <c r="M112" s="347" t="s">
        <v>7411</v>
      </c>
      <c r="N112" s="348"/>
      <c r="O112" s="1125"/>
    </row>
    <row r="113">
      <c r="B113" s="1224">
        <v>17208.0</v>
      </c>
      <c r="C113" s="347" t="s">
        <v>7407</v>
      </c>
      <c r="D113" s="347" t="s">
        <v>655</v>
      </c>
      <c r="E113" s="347" t="s">
        <v>7412</v>
      </c>
      <c r="F113" s="348"/>
      <c r="G113" s="347" t="s">
        <v>4536</v>
      </c>
      <c r="H113" s="345">
        <v>29.0</v>
      </c>
      <c r="I113" s="347" t="s">
        <v>4908</v>
      </c>
      <c r="J113" s="1225" t="s">
        <v>7052</v>
      </c>
      <c r="K113" s="1212">
        <v>45762.0</v>
      </c>
      <c r="L113" s="345" t="s">
        <v>69</v>
      </c>
      <c r="M113" s="347" t="s">
        <v>4540</v>
      </c>
      <c r="N113" s="348"/>
      <c r="O113" s="1125"/>
    </row>
    <row r="114">
      <c r="B114" s="1224">
        <v>17211.0</v>
      </c>
      <c r="C114" s="347" t="s">
        <v>1987</v>
      </c>
      <c r="D114" s="347" t="s">
        <v>2142</v>
      </c>
      <c r="E114" s="347" t="s">
        <v>7413</v>
      </c>
      <c r="F114" s="348"/>
      <c r="G114" s="347" t="s">
        <v>5131</v>
      </c>
      <c r="H114" s="345">
        <v>61.0</v>
      </c>
      <c r="I114" s="347" t="s">
        <v>3735</v>
      </c>
      <c r="J114" s="1225" t="s">
        <v>7052</v>
      </c>
      <c r="K114" s="1212">
        <v>45769.0</v>
      </c>
      <c r="L114" s="1125"/>
      <c r="M114" s="347" t="s">
        <v>7414</v>
      </c>
      <c r="N114" s="348"/>
      <c r="O114" s="1125"/>
    </row>
    <row r="115">
      <c r="B115" s="1224">
        <v>17337.0</v>
      </c>
      <c r="C115" s="347" t="s">
        <v>7415</v>
      </c>
      <c r="D115" s="347" t="s">
        <v>165</v>
      </c>
      <c r="E115" s="347" t="s">
        <v>105</v>
      </c>
      <c r="F115" s="348"/>
      <c r="G115" s="347" t="s">
        <v>7416</v>
      </c>
      <c r="H115" s="345">
        <v>4.0</v>
      </c>
      <c r="I115" s="347" t="s">
        <v>7259</v>
      </c>
      <c r="J115" s="1225" t="s">
        <v>7052</v>
      </c>
      <c r="K115" s="1212">
        <v>45784.0</v>
      </c>
      <c r="L115" s="345" t="s">
        <v>3732</v>
      </c>
      <c r="M115" s="347" t="s">
        <v>7417</v>
      </c>
      <c r="N115" s="348"/>
      <c r="O115" s="1125"/>
    </row>
    <row r="116">
      <c r="B116" s="1224">
        <v>17394.0</v>
      </c>
      <c r="C116" s="347" t="s">
        <v>2123</v>
      </c>
      <c r="D116" s="347" t="s">
        <v>2108</v>
      </c>
      <c r="E116" s="347" t="s">
        <v>65</v>
      </c>
      <c r="F116" s="348"/>
      <c r="G116" s="347" t="s">
        <v>7418</v>
      </c>
      <c r="H116" s="345">
        <v>13.0</v>
      </c>
      <c r="I116" s="347" t="s">
        <v>3870</v>
      </c>
      <c r="J116" s="1225" t="s">
        <v>7052</v>
      </c>
      <c r="K116" s="1212">
        <v>45762.0</v>
      </c>
      <c r="L116" s="1125"/>
      <c r="M116" s="347" t="s">
        <v>7419</v>
      </c>
      <c r="N116" s="348"/>
      <c r="O116" s="1125"/>
    </row>
    <row r="117">
      <c r="B117" s="1224">
        <v>17396.0</v>
      </c>
      <c r="C117" s="347" t="s">
        <v>5742</v>
      </c>
      <c r="D117" s="347" t="s">
        <v>1234</v>
      </c>
      <c r="E117" s="347" t="s">
        <v>7420</v>
      </c>
      <c r="F117" s="348"/>
      <c r="G117" s="347" t="s">
        <v>7421</v>
      </c>
      <c r="H117" s="345" t="s">
        <v>5024</v>
      </c>
      <c r="I117" s="347" t="s">
        <v>7422</v>
      </c>
      <c r="J117" s="1225" t="s">
        <v>7052</v>
      </c>
      <c r="K117" s="1212">
        <v>45782.0</v>
      </c>
      <c r="L117" s="345" t="s">
        <v>3586</v>
      </c>
      <c r="M117" s="347" t="s">
        <v>4933</v>
      </c>
      <c r="N117" s="348"/>
      <c r="O117" s="1125"/>
    </row>
    <row r="118">
      <c r="B118" s="1224">
        <v>17420.0</v>
      </c>
      <c r="C118" s="348"/>
      <c r="D118" s="348"/>
      <c r="E118" s="348"/>
      <c r="F118" s="347" t="s">
        <v>7423</v>
      </c>
      <c r="G118" s="347" t="s">
        <v>7424</v>
      </c>
      <c r="H118" s="345">
        <v>100.0</v>
      </c>
      <c r="I118" s="347" t="s">
        <v>7425</v>
      </c>
      <c r="J118" s="1225" t="s">
        <v>7052</v>
      </c>
      <c r="K118" s="1212">
        <v>45777.0</v>
      </c>
      <c r="L118" s="345" t="s">
        <v>7426</v>
      </c>
      <c r="M118" s="347" t="s">
        <v>7427</v>
      </c>
      <c r="N118" s="348"/>
      <c r="O118" s="1125"/>
    </row>
    <row r="119">
      <c r="B119" s="1224">
        <v>17399.0</v>
      </c>
      <c r="C119" s="347" t="s">
        <v>7389</v>
      </c>
      <c r="D119" s="347" t="s">
        <v>2381</v>
      </c>
      <c r="E119" s="347" t="s">
        <v>603</v>
      </c>
      <c r="F119" s="348"/>
      <c r="G119" s="347" t="s">
        <v>7390</v>
      </c>
      <c r="H119" s="345">
        <v>12.0</v>
      </c>
      <c r="I119" s="347" t="s">
        <v>3915</v>
      </c>
      <c r="J119" s="1225" t="s">
        <v>7052</v>
      </c>
      <c r="K119" s="1212">
        <v>45783.0</v>
      </c>
      <c r="L119" s="345" t="s">
        <v>4132</v>
      </c>
      <c r="M119" s="347" t="s">
        <v>7428</v>
      </c>
      <c r="N119" s="348"/>
      <c r="O119" s="1125"/>
    </row>
    <row r="120">
      <c r="B120" s="1224">
        <v>17469.0</v>
      </c>
      <c r="C120" s="347" t="s">
        <v>7429</v>
      </c>
      <c r="D120" s="347" t="s">
        <v>824</v>
      </c>
      <c r="E120" s="347" t="s">
        <v>7430</v>
      </c>
      <c r="F120" s="348"/>
      <c r="G120" s="347" t="s">
        <v>7431</v>
      </c>
      <c r="H120" s="345" t="s">
        <v>7432</v>
      </c>
      <c r="I120" s="347" t="s">
        <v>7433</v>
      </c>
      <c r="J120" s="1225" t="s">
        <v>7052</v>
      </c>
      <c r="K120" s="1212">
        <v>45792.0</v>
      </c>
      <c r="L120" s="345" t="s">
        <v>5030</v>
      </c>
      <c r="M120" s="347" t="s">
        <v>7434</v>
      </c>
      <c r="N120" s="348"/>
      <c r="O120" s="1125"/>
    </row>
    <row r="121">
      <c r="B121" s="1224">
        <v>17502.0</v>
      </c>
      <c r="C121" s="347" t="s">
        <v>7435</v>
      </c>
      <c r="D121" s="347" t="s">
        <v>7436</v>
      </c>
      <c r="E121" s="347" t="s">
        <v>746</v>
      </c>
      <c r="F121" s="348"/>
      <c r="G121" s="347" t="s">
        <v>3981</v>
      </c>
      <c r="H121" s="345">
        <v>32.0</v>
      </c>
      <c r="I121" s="347" t="s">
        <v>7437</v>
      </c>
      <c r="J121" s="1225" t="s">
        <v>7052</v>
      </c>
      <c r="K121" s="1212">
        <v>45784.0</v>
      </c>
      <c r="L121" s="345" t="s">
        <v>3732</v>
      </c>
      <c r="M121" s="347" t="s">
        <v>7417</v>
      </c>
      <c r="N121" s="348"/>
      <c r="O121" s="1125"/>
    </row>
    <row r="122">
      <c r="B122" s="1224" t="s">
        <v>7438</v>
      </c>
      <c r="C122" s="347" t="s">
        <v>7439</v>
      </c>
      <c r="D122" s="347" t="s">
        <v>476</v>
      </c>
      <c r="E122" s="347" t="s">
        <v>7440</v>
      </c>
      <c r="F122" s="348"/>
      <c r="G122" s="347" t="s">
        <v>7441</v>
      </c>
      <c r="H122" s="345" t="s">
        <v>4947</v>
      </c>
      <c r="I122" s="347" t="s">
        <v>5151</v>
      </c>
      <c r="J122" s="1225" t="s">
        <v>7052</v>
      </c>
      <c r="K122" s="1212">
        <v>45790.0</v>
      </c>
      <c r="L122" s="345" t="s">
        <v>7442</v>
      </c>
      <c r="M122" s="347" t="s">
        <v>7443</v>
      </c>
      <c r="N122" s="348"/>
      <c r="O122" s="1125"/>
    </row>
    <row r="123">
      <c r="B123" s="1224">
        <v>17530.0</v>
      </c>
      <c r="C123" s="347" t="s">
        <v>7444</v>
      </c>
      <c r="D123" s="347" t="s">
        <v>7445</v>
      </c>
      <c r="E123" s="347" t="s">
        <v>7446</v>
      </c>
      <c r="F123" s="348"/>
      <c r="G123" s="348"/>
      <c r="H123" s="1125"/>
      <c r="I123" s="347" t="s">
        <v>7447</v>
      </c>
      <c r="J123" s="1225" t="s">
        <v>7173</v>
      </c>
      <c r="K123" s="1212">
        <v>45789.0</v>
      </c>
      <c r="L123" s="1125"/>
      <c r="M123" s="347" t="s">
        <v>7448</v>
      </c>
      <c r="N123" s="348"/>
      <c r="O123" s="1125"/>
    </row>
    <row r="124">
      <c r="B124" s="1224">
        <v>17576.0</v>
      </c>
      <c r="C124" s="347" t="s">
        <v>2202</v>
      </c>
      <c r="D124" s="347" t="s">
        <v>65</v>
      </c>
      <c r="E124" s="347" t="s">
        <v>7449</v>
      </c>
      <c r="F124" s="348"/>
      <c r="G124" s="347" t="s">
        <v>4202</v>
      </c>
      <c r="H124" s="345" t="s">
        <v>7450</v>
      </c>
      <c r="I124" s="347" t="s">
        <v>4089</v>
      </c>
      <c r="J124" s="1225" t="s">
        <v>7052</v>
      </c>
      <c r="K124" s="1212">
        <v>45785.0</v>
      </c>
      <c r="L124" s="345" t="s">
        <v>5792</v>
      </c>
      <c r="M124" s="348"/>
      <c r="N124" s="348"/>
      <c r="O124" s="1125"/>
    </row>
    <row r="125">
      <c r="B125" s="1224">
        <v>17646.0</v>
      </c>
      <c r="C125" s="348"/>
      <c r="D125" s="348"/>
      <c r="E125" s="348"/>
      <c r="F125" s="347" t="s">
        <v>7451</v>
      </c>
      <c r="G125" s="347" t="s">
        <v>1586</v>
      </c>
      <c r="H125" s="345">
        <v>56.0</v>
      </c>
      <c r="I125" s="347" t="s">
        <v>5107</v>
      </c>
      <c r="J125" s="1225" t="s">
        <v>7052</v>
      </c>
      <c r="K125" s="1212">
        <v>45784.0</v>
      </c>
      <c r="L125" s="345" t="s">
        <v>4157</v>
      </c>
      <c r="M125" s="347" t="s">
        <v>7452</v>
      </c>
      <c r="N125" s="348"/>
      <c r="O125" s="1125"/>
    </row>
    <row r="126">
      <c r="B126" s="1224">
        <v>17659.0</v>
      </c>
      <c r="C126" s="347" t="s">
        <v>2141</v>
      </c>
      <c r="D126" s="347" t="s">
        <v>165</v>
      </c>
      <c r="E126" s="347" t="s">
        <v>7453</v>
      </c>
      <c r="F126" s="348"/>
      <c r="G126" s="347" t="s">
        <v>6234</v>
      </c>
      <c r="H126" s="345" t="s">
        <v>7454</v>
      </c>
      <c r="I126" s="347" t="s">
        <v>7378</v>
      </c>
      <c r="J126" s="1225" t="s">
        <v>7052</v>
      </c>
      <c r="K126" s="1212">
        <v>45784.0</v>
      </c>
      <c r="L126" s="345" t="s">
        <v>7455</v>
      </c>
      <c r="M126" s="347" t="s">
        <v>7456</v>
      </c>
      <c r="N126" s="348"/>
      <c r="O126" s="1125"/>
    </row>
    <row r="127">
      <c r="B127" s="1224">
        <v>16997.0</v>
      </c>
      <c r="C127" s="347" t="s">
        <v>7457</v>
      </c>
      <c r="D127" s="347" t="s">
        <v>5891</v>
      </c>
      <c r="E127" s="347" t="s">
        <v>7458</v>
      </c>
      <c r="F127" s="348"/>
      <c r="G127" s="347" t="s">
        <v>4613</v>
      </c>
      <c r="H127" s="345">
        <v>2.0</v>
      </c>
      <c r="I127" s="347" t="s">
        <v>3950</v>
      </c>
      <c r="J127" s="1225" t="s">
        <v>7052</v>
      </c>
      <c r="K127" s="1212">
        <v>45763.0</v>
      </c>
      <c r="L127" s="345" t="s">
        <v>3586</v>
      </c>
      <c r="M127" s="348"/>
      <c r="N127" s="348"/>
      <c r="O127" s="1125"/>
    </row>
    <row r="128">
      <c r="B128" s="1224">
        <v>16300.0</v>
      </c>
      <c r="C128" s="347" t="s">
        <v>7459</v>
      </c>
      <c r="D128" s="348"/>
      <c r="E128" s="348"/>
      <c r="F128" s="348"/>
      <c r="G128" s="347" t="s">
        <v>7460</v>
      </c>
      <c r="H128" s="345">
        <v>29.0</v>
      </c>
      <c r="I128" s="252" t="s">
        <v>7461</v>
      </c>
      <c r="J128" s="1225" t="s">
        <v>7052</v>
      </c>
      <c r="K128" s="1212">
        <v>45729.0</v>
      </c>
      <c r="L128" s="345" t="s">
        <v>4727</v>
      </c>
      <c r="M128" s="347" t="s">
        <v>4728</v>
      </c>
      <c r="N128" s="348"/>
      <c r="O128" s="1125"/>
    </row>
    <row r="129">
      <c r="B129" s="1224">
        <v>9086.0</v>
      </c>
      <c r="C129" s="348"/>
      <c r="D129" s="348"/>
      <c r="E129" s="348"/>
      <c r="F129" s="347" t="s">
        <v>3489</v>
      </c>
      <c r="G129" s="347" t="s">
        <v>4486</v>
      </c>
      <c r="H129" s="345" t="s">
        <v>7462</v>
      </c>
      <c r="I129" s="347" t="s">
        <v>7463</v>
      </c>
      <c r="J129" s="1225" t="s">
        <v>7464</v>
      </c>
      <c r="K129" s="1212">
        <v>45735.0</v>
      </c>
      <c r="L129" s="345" t="s">
        <v>3959</v>
      </c>
      <c r="M129" s="347" t="s">
        <v>6452</v>
      </c>
      <c r="N129" s="348"/>
      <c r="O129" s="1125"/>
    </row>
    <row r="130">
      <c r="B130" s="1224">
        <v>11511.0</v>
      </c>
      <c r="C130" s="347" t="s">
        <v>7465</v>
      </c>
      <c r="D130" s="347" t="s">
        <v>1303</v>
      </c>
      <c r="E130" s="347" t="s">
        <v>7392</v>
      </c>
      <c r="F130" s="348"/>
      <c r="G130" s="347" t="s">
        <v>4486</v>
      </c>
      <c r="H130" s="345" t="s">
        <v>7466</v>
      </c>
      <c r="I130" s="347" t="s">
        <v>7463</v>
      </c>
      <c r="J130" s="1225" t="s">
        <v>7173</v>
      </c>
      <c r="K130" s="1212">
        <v>45735.0</v>
      </c>
      <c r="L130" s="345" t="s">
        <v>3959</v>
      </c>
      <c r="M130" s="347" t="s">
        <v>6452</v>
      </c>
      <c r="N130" s="348"/>
      <c r="O130" s="1125"/>
    </row>
    <row r="131">
      <c r="B131" s="1224">
        <v>11512.0</v>
      </c>
      <c r="C131" s="347" t="s">
        <v>4928</v>
      </c>
      <c r="D131" s="347" t="s">
        <v>174</v>
      </c>
      <c r="E131" s="347" t="s">
        <v>3068</v>
      </c>
      <c r="F131" s="348"/>
      <c r="G131" s="347" t="s">
        <v>4486</v>
      </c>
      <c r="H131" s="345" t="s">
        <v>7467</v>
      </c>
      <c r="I131" s="347" t="s">
        <v>7468</v>
      </c>
      <c r="J131" s="1225" t="s">
        <v>7173</v>
      </c>
      <c r="K131" s="1212">
        <v>45735.0</v>
      </c>
      <c r="L131" s="345" t="s">
        <v>3959</v>
      </c>
      <c r="M131" s="347" t="s">
        <v>6452</v>
      </c>
      <c r="N131" s="348"/>
      <c r="O131" s="1125"/>
    </row>
    <row r="132">
      <c r="B132" s="1224">
        <v>11513.0</v>
      </c>
      <c r="C132" s="347" t="s">
        <v>1479</v>
      </c>
      <c r="D132" s="347" t="s">
        <v>2349</v>
      </c>
      <c r="E132" s="347" t="s">
        <v>7469</v>
      </c>
      <c r="F132" s="348"/>
      <c r="G132" s="347" t="s">
        <v>4486</v>
      </c>
      <c r="H132" s="345" t="s">
        <v>7470</v>
      </c>
      <c r="I132" s="347" t="s">
        <v>7468</v>
      </c>
      <c r="J132" s="1225" t="s">
        <v>7173</v>
      </c>
      <c r="K132" s="1212">
        <v>45735.0</v>
      </c>
      <c r="L132" s="345" t="s">
        <v>3959</v>
      </c>
      <c r="M132" s="347" t="s">
        <v>6452</v>
      </c>
      <c r="N132" s="348"/>
      <c r="O132" s="1125"/>
    </row>
    <row r="133">
      <c r="B133" s="1224">
        <v>12027.0</v>
      </c>
      <c r="C133" s="347" t="s">
        <v>7471</v>
      </c>
      <c r="D133" s="347" t="s">
        <v>7472</v>
      </c>
      <c r="E133" s="347" t="s">
        <v>7176</v>
      </c>
      <c r="F133" s="348"/>
      <c r="G133" s="347" t="s">
        <v>7473</v>
      </c>
      <c r="H133" s="345" t="s">
        <v>7474</v>
      </c>
      <c r="I133" s="347" t="s">
        <v>3950</v>
      </c>
      <c r="J133" s="1225" t="s">
        <v>7052</v>
      </c>
      <c r="K133" s="1212">
        <v>45735.0</v>
      </c>
      <c r="L133" s="345" t="s">
        <v>3959</v>
      </c>
      <c r="M133" s="347" t="s">
        <v>6452</v>
      </c>
      <c r="N133" s="348"/>
      <c r="O133" s="1125"/>
    </row>
    <row r="134">
      <c r="B134" s="1224">
        <v>12284.0</v>
      </c>
      <c r="C134" s="347" t="s">
        <v>7475</v>
      </c>
      <c r="D134" s="347" t="s">
        <v>824</v>
      </c>
      <c r="E134" s="347" t="s">
        <v>7476</v>
      </c>
      <c r="F134" s="348"/>
      <c r="G134" s="347" t="s">
        <v>5338</v>
      </c>
      <c r="H134" s="345">
        <v>1.0</v>
      </c>
      <c r="I134" s="347" t="s">
        <v>7477</v>
      </c>
      <c r="J134" s="1236" t="s">
        <v>7478</v>
      </c>
      <c r="K134" s="1212">
        <v>45686.0</v>
      </c>
      <c r="L134" s="345" t="s">
        <v>5539</v>
      </c>
      <c r="M134" s="347" t="s">
        <v>5190</v>
      </c>
      <c r="N134" s="348"/>
      <c r="O134" s="1125"/>
    </row>
    <row r="135">
      <c r="B135" s="1224">
        <v>12362.0</v>
      </c>
      <c r="C135" s="347" t="s">
        <v>7471</v>
      </c>
      <c r="D135" s="347" t="s">
        <v>587</v>
      </c>
      <c r="E135" s="347" t="s">
        <v>7479</v>
      </c>
      <c r="F135" s="348"/>
      <c r="G135" s="347" t="s">
        <v>7480</v>
      </c>
      <c r="H135" s="345">
        <v>22.0</v>
      </c>
      <c r="I135" s="347" t="s">
        <v>7481</v>
      </c>
      <c r="J135" s="1225" t="s">
        <v>7052</v>
      </c>
      <c r="K135" s="1212">
        <v>45737.0</v>
      </c>
      <c r="L135" s="345" t="s">
        <v>4201</v>
      </c>
      <c r="M135" s="347" t="s">
        <v>7189</v>
      </c>
      <c r="N135" s="348"/>
      <c r="O135" s="1125"/>
    </row>
    <row r="136">
      <c r="B136" s="1224">
        <v>12481.0</v>
      </c>
      <c r="C136" s="347" t="s">
        <v>877</v>
      </c>
      <c r="D136" s="347" t="s">
        <v>828</v>
      </c>
      <c r="E136" s="347" t="s">
        <v>587</v>
      </c>
      <c r="F136" s="348"/>
      <c r="G136" s="347" t="s">
        <v>7482</v>
      </c>
      <c r="H136" s="345" t="s">
        <v>7483</v>
      </c>
      <c r="I136" s="347" t="s">
        <v>6015</v>
      </c>
      <c r="J136" s="1225" t="s">
        <v>7484</v>
      </c>
      <c r="K136" s="1212">
        <v>45762.0</v>
      </c>
      <c r="L136" s="345" t="s">
        <v>69</v>
      </c>
      <c r="M136" s="347" t="s">
        <v>7485</v>
      </c>
      <c r="N136" s="348"/>
      <c r="O136" s="1125"/>
    </row>
    <row r="137">
      <c r="B137" s="1224">
        <v>12563.0</v>
      </c>
      <c r="C137" s="347" t="s">
        <v>427</v>
      </c>
      <c r="D137" s="347" t="s">
        <v>7486</v>
      </c>
      <c r="E137" s="347" t="s">
        <v>3222</v>
      </c>
      <c r="F137" s="348"/>
      <c r="G137" s="347" t="s">
        <v>7487</v>
      </c>
      <c r="H137" s="345">
        <v>68.0</v>
      </c>
      <c r="I137" s="347" t="s">
        <v>4760</v>
      </c>
      <c r="J137" s="1225" t="s">
        <v>7052</v>
      </c>
      <c r="K137" s="348"/>
      <c r="L137" s="345" t="s">
        <v>4201</v>
      </c>
      <c r="M137" s="347" t="s">
        <v>7488</v>
      </c>
      <c r="N137" s="348"/>
      <c r="O137" s="1125"/>
    </row>
    <row r="138">
      <c r="B138" s="1224">
        <v>12679.0</v>
      </c>
      <c r="C138" s="347" t="s">
        <v>5576</v>
      </c>
      <c r="D138" s="347" t="s">
        <v>7489</v>
      </c>
      <c r="E138" s="347" t="s">
        <v>5577</v>
      </c>
      <c r="F138" s="348"/>
      <c r="G138" s="347" t="s">
        <v>7490</v>
      </c>
      <c r="H138" s="345" t="s">
        <v>7491</v>
      </c>
      <c r="I138" s="347" t="s">
        <v>7492</v>
      </c>
      <c r="J138" s="1225" t="s">
        <v>7052</v>
      </c>
      <c r="K138" s="1212">
        <v>45699.0</v>
      </c>
      <c r="L138" s="345" t="s">
        <v>7455</v>
      </c>
      <c r="M138" s="347" t="s">
        <v>7493</v>
      </c>
      <c r="N138" s="348"/>
      <c r="O138" s="1125"/>
    </row>
    <row r="139">
      <c r="B139" s="1224">
        <v>12790.0</v>
      </c>
      <c r="C139" s="347" t="s">
        <v>1764</v>
      </c>
      <c r="D139" s="347" t="s">
        <v>342</v>
      </c>
      <c r="E139" s="347" t="s">
        <v>3120</v>
      </c>
      <c r="F139" s="348"/>
      <c r="G139" s="347" t="s">
        <v>7494</v>
      </c>
      <c r="H139" s="345">
        <v>24.0</v>
      </c>
      <c r="I139" s="347" t="s">
        <v>7495</v>
      </c>
      <c r="J139" s="1225" t="s">
        <v>7052</v>
      </c>
      <c r="K139" s="1212">
        <v>45679.0</v>
      </c>
      <c r="L139" s="345" t="s">
        <v>4235</v>
      </c>
      <c r="M139" s="347" t="s">
        <v>7496</v>
      </c>
      <c r="N139" s="348"/>
      <c r="O139" s="1125"/>
    </row>
    <row r="140">
      <c r="B140" s="1224">
        <v>12840.0</v>
      </c>
      <c r="C140" s="348"/>
      <c r="D140" s="348"/>
      <c r="E140" s="348"/>
      <c r="F140" s="347" t="s">
        <v>3489</v>
      </c>
      <c r="G140" s="347" t="s">
        <v>3550</v>
      </c>
      <c r="H140" s="345" t="s">
        <v>7497</v>
      </c>
      <c r="I140" s="347" t="s">
        <v>7468</v>
      </c>
      <c r="J140" s="1225" t="s">
        <v>7052</v>
      </c>
      <c r="K140" s="1212">
        <v>45679.0</v>
      </c>
      <c r="L140" s="345" t="s">
        <v>3959</v>
      </c>
      <c r="M140" s="347" t="s">
        <v>7498</v>
      </c>
      <c r="N140" s="348"/>
      <c r="O140" s="1125"/>
    </row>
    <row r="141">
      <c r="B141" s="1224">
        <v>13084.0</v>
      </c>
      <c r="C141" s="347" t="s">
        <v>3125</v>
      </c>
      <c r="D141" s="347" t="s">
        <v>7499</v>
      </c>
      <c r="E141" s="347" t="s">
        <v>2158</v>
      </c>
      <c r="F141" s="348"/>
      <c r="G141" s="347" t="s">
        <v>7500</v>
      </c>
      <c r="H141" s="345">
        <v>5.0</v>
      </c>
      <c r="I141" s="347" t="s">
        <v>6396</v>
      </c>
      <c r="J141" s="1236" t="s">
        <v>7501</v>
      </c>
      <c r="K141" s="1212">
        <v>45762.0</v>
      </c>
      <c r="L141" s="345" t="s">
        <v>4727</v>
      </c>
      <c r="M141" s="347" t="s">
        <v>4540</v>
      </c>
      <c r="N141" s="348"/>
      <c r="O141" s="1125"/>
    </row>
    <row r="142">
      <c r="B142" s="1224">
        <v>13339.0</v>
      </c>
      <c r="C142" s="347" t="s">
        <v>7502</v>
      </c>
      <c r="D142" s="347" t="s">
        <v>65</v>
      </c>
      <c r="E142" s="347" t="s">
        <v>64</v>
      </c>
      <c r="F142" s="348"/>
      <c r="G142" s="347" t="s">
        <v>7283</v>
      </c>
      <c r="H142" s="345">
        <v>19.0</v>
      </c>
      <c r="I142" s="347" t="s">
        <v>5351</v>
      </c>
      <c r="J142" s="1225" t="s">
        <v>7052</v>
      </c>
      <c r="K142" s="1212">
        <v>45768.0</v>
      </c>
      <c r="L142" s="1125"/>
      <c r="M142" s="347" t="s">
        <v>7503</v>
      </c>
      <c r="N142" s="348"/>
      <c r="O142" s="1125"/>
    </row>
    <row r="143">
      <c r="B143" s="1224">
        <v>13543.0</v>
      </c>
      <c r="C143" s="347" t="s">
        <v>6109</v>
      </c>
      <c r="D143" s="347" t="s">
        <v>3808</v>
      </c>
      <c r="E143" s="347" t="s">
        <v>663</v>
      </c>
      <c r="F143" s="348"/>
      <c r="G143" s="347" t="s">
        <v>5578</v>
      </c>
      <c r="H143" s="345">
        <v>23.0</v>
      </c>
      <c r="I143" s="347" t="s">
        <v>7362</v>
      </c>
      <c r="J143" s="1225" t="s">
        <v>7052</v>
      </c>
      <c r="K143" s="1212">
        <v>45685.0</v>
      </c>
      <c r="L143" s="345" t="s">
        <v>3940</v>
      </c>
      <c r="M143" s="347" t="s">
        <v>4592</v>
      </c>
      <c r="N143" s="348"/>
      <c r="O143" s="1125"/>
    </row>
    <row r="144">
      <c r="B144" s="1224">
        <v>13583.0</v>
      </c>
      <c r="C144" s="347" t="s">
        <v>7504</v>
      </c>
      <c r="D144" s="347" t="s">
        <v>7505</v>
      </c>
      <c r="E144" s="347" t="s">
        <v>105</v>
      </c>
      <c r="F144" s="348"/>
      <c r="G144" s="347" t="s">
        <v>7506</v>
      </c>
      <c r="H144" s="345">
        <v>43.0</v>
      </c>
      <c r="I144" s="347" t="s">
        <v>3722</v>
      </c>
      <c r="J144" s="1225" t="s">
        <v>7052</v>
      </c>
      <c r="K144" s="1212">
        <v>45698.0</v>
      </c>
      <c r="L144" s="345" t="s">
        <v>4218</v>
      </c>
      <c r="M144" s="347" t="s">
        <v>5860</v>
      </c>
      <c r="N144" s="348"/>
      <c r="O144" s="1125"/>
    </row>
    <row r="145">
      <c r="B145" s="1224">
        <v>13825.0</v>
      </c>
      <c r="C145" s="348"/>
      <c r="D145" s="348"/>
      <c r="E145" s="348"/>
      <c r="F145" s="347" t="s">
        <v>7116</v>
      </c>
      <c r="G145" s="347" t="s">
        <v>4588</v>
      </c>
      <c r="H145" s="345">
        <v>75.0</v>
      </c>
      <c r="I145" s="347" t="s">
        <v>7507</v>
      </c>
      <c r="J145" s="1236" t="s">
        <v>7501</v>
      </c>
      <c r="K145" s="1212">
        <v>45701.0</v>
      </c>
      <c r="L145" s="345" t="s">
        <v>3940</v>
      </c>
      <c r="M145" s="347" t="s">
        <v>4592</v>
      </c>
      <c r="N145" s="348"/>
      <c r="O145" s="1125"/>
    </row>
    <row r="146">
      <c r="B146" s="1224">
        <v>13957.0</v>
      </c>
      <c r="C146" s="347" t="s">
        <v>6109</v>
      </c>
      <c r="D146" s="347" t="s">
        <v>3484</v>
      </c>
      <c r="E146" s="347" t="s">
        <v>7508</v>
      </c>
      <c r="F146" s="348"/>
      <c r="G146" s="347" t="s">
        <v>6327</v>
      </c>
      <c r="H146" s="345">
        <v>9.0</v>
      </c>
      <c r="I146" s="347" t="s">
        <v>4990</v>
      </c>
      <c r="J146" s="1225" t="s">
        <v>7052</v>
      </c>
      <c r="K146" s="1212">
        <v>45678.0</v>
      </c>
      <c r="L146" s="345" t="s">
        <v>4218</v>
      </c>
      <c r="M146" s="347" t="s">
        <v>5860</v>
      </c>
      <c r="N146" s="348"/>
      <c r="O146" s="1125"/>
    </row>
    <row r="147">
      <c r="B147" s="1224">
        <v>13968.0</v>
      </c>
      <c r="C147" s="347" t="s">
        <v>7509</v>
      </c>
      <c r="D147" s="347" t="s">
        <v>7510</v>
      </c>
      <c r="E147" s="347" t="s">
        <v>3132</v>
      </c>
      <c r="F147" s="348"/>
      <c r="G147" s="347" t="s">
        <v>7511</v>
      </c>
      <c r="H147" s="345" t="s">
        <v>7512</v>
      </c>
      <c r="I147" s="347" t="s">
        <v>7513</v>
      </c>
      <c r="J147" s="1225" t="s">
        <v>7052</v>
      </c>
      <c r="K147" s="1212">
        <v>45735.0</v>
      </c>
      <c r="L147" s="345" t="s">
        <v>3959</v>
      </c>
      <c r="M147" s="347" t="s">
        <v>6452</v>
      </c>
      <c r="N147" s="348"/>
      <c r="O147" s="1125"/>
    </row>
    <row r="148">
      <c r="B148" s="1224">
        <v>17048.0</v>
      </c>
      <c r="C148" s="347" t="s">
        <v>7514</v>
      </c>
      <c r="D148" s="347" t="s">
        <v>7515</v>
      </c>
      <c r="E148" s="347" t="s">
        <v>7516</v>
      </c>
      <c r="F148" s="348"/>
      <c r="G148" s="347"/>
      <c r="H148" s="1125"/>
      <c r="I148" s="254" t="s">
        <v>7517</v>
      </c>
      <c r="J148" s="1225" t="s">
        <v>7252</v>
      </c>
      <c r="K148" s="348"/>
      <c r="L148" s="1125"/>
      <c r="M148" s="347" t="s">
        <v>7518</v>
      </c>
      <c r="N148" s="348"/>
      <c r="O148" s="1125"/>
    </row>
    <row r="149">
      <c r="B149" s="1224" t="s">
        <v>7519</v>
      </c>
      <c r="C149" s="347" t="s">
        <v>7520</v>
      </c>
      <c r="D149" s="347" t="s">
        <v>447</v>
      </c>
      <c r="E149" s="347" t="s">
        <v>7521</v>
      </c>
      <c r="F149" s="348"/>
      <c r="G149" s="347" t="s">
        <v>7522</v>
      </c>
      <c r="H149" s="345" t="s">
        <v>3546</v>
      </c>
      <c r="I149" s="347" t="s">
        <v>7523</v>
      </c>
      <c r="J149" s="1225" t="s">
        <v>7067</v>
      </c>
      <c r="K149" s="1226">
        <v>45800.0</v>
      </c>
      <c r="L149" s="345" t="s">
        <v>3512</v>
      </c>
      <c r="M149" s="347" t="s">
        <v>7524</v>
      </c>
      <c r="N149" s="348"/>
      <c r="O149" s="1125"/>
    </row>
    <row r="150">
      <c r="B150" s="1224">
        <v>13976.0</v>
      </c>
      <c r="C150" s="347" t="s">
        <v>7525</v>
      </c>
      <c r="D150" s="347" t="s">
        <v>7526</v>
      </c>
      <c r="E150" s="348"/>
      <c r="F150" s="348"/>
      <c r="G150" s="347" t="s">
        <v>7527</v>
      </c>
      <c r="H150" s="345" t="s">
        <v>4429</v>
      </c>
      <c r="I150" s="347" t="s">
        <v>6701</v>
      </c>
      <c r="J150" s="1236" t="s">
        <v>7501</v>
      </c>
      <c r="K150" s="1212">
        <v>45800.0</v>
      </c>
      <c r="L150" s="345" t="s">
        <v>7154</v>
      </c>
      <c r="M150" s="347" t="s">
        <v>7155</v>
      </c>
      <c r="N150" s="348"/>
      <c r="O150" s="1125"/>
    </row>
    <row r="151">
      <c r="B151" s="1224">
        <v>17751.0</v>
      </c>
      <c r="C151" s="347" t="s">
        <v>4928</v>
      </c>
      <c r="D151" s="347" t="s">
        <v>2359</v>
      </c>
      <c r="E151" s="348"/>
      <c r="F151" s="348"/>
      <c r="G151" s="347" t="s">
        <v>7528</v>
      </c>
      <c r="H151" s="345">
        <v>6.0</v>
      </c>
      <c r="I151" s="347" t="s">
        <v>7529</v>
      </c>
      <c r="J151" s="1225" t="s">
        <v>7052</v>
      </c>
      <c r="K151" s="348"/>
      <c r="L151" s="345" t="s">
        <v>3586</v>
      </c>
      <c r="M151" s="347" t="s">
        <v>6321</v>
      </c>
      <c r="N151" s="348"/>
      <c r="O151" s="1125"/>
    </row>
    <row r="152">
      <c r="B152" s="1224">
        <v>17532.0</v>
      </c>
      <c r="C152" s="347" t="s">
        <v>7530</v>
      </c>
      <c r="D152" s="347" t="s">
        <v>5046</v>
      </c>
      <c r="E152" s="347" t="s">
        <v>962</v>
      </c>
      <c r="F152" s="348"/>
      <c r="G152" s="347" t="s">
        <v>7531</v>
      </c>
      <c r="H152" s="345">
        <v>49.0</v>
      </c>
      <c r="I152" s="347" t="s">
        <v>7063</v>
      </c>
      <c r="J152" s="1225" t="s">
        <v>7532</v>
      </c>
      <c r="K152" s="348"/>
      <c r="L152" s="345" t="s">
        <v>3586</v>
      </c>
      <c r="M152" s="347" t="s">
        <v>6321</v>
      </c>
      <c r="N152" s="348"/>
      <c r="O152" s="1125"/>
    </row>
    <row r="153">
      <c r="B153" s="1224">
        <v>17441.0</v>
      </c>
      <c r="C153" s="347" t="s">
        <v>7533</v>
      </c>
      <c r="D153" s="347" t="s">
        <v>50</v>
      </c>
      <c r="E153" s="347" t="s">
        <v>1160</v>
      </c>
      <c r="F153" s="348"/>
      <c r="G153" s="347" t="s">
        <v>7534</v>
      </c>
      <c r="H153" s="345">
        <v>6.0</v>
      </c>
      <c r="I153" s="347" t="s">
        <v>6736</v>
      </c>
      <c r="J153" s="1225" t="s">
        <v>7535</v>
      </c>
      <c r="K153" s="1212">
        <v>45800.0</v>
      </c>
      <c r="L153" s="345" t="s">
        <v>3512</v>
      </c>
      <c r="M153" s="348"/>
      <c r="N153" s="348"/>
      <c r="O153" s="1125"/>
    </row>
    <row r="154">
      <c r="B154" s="1224">
        <v>17586.0</v>
      </c>
      <c r="C154" s="347" t="s">
        <v>4535</v>
      </c>
      <c r="D154" s="348"/>
      <c r="E154" s="348"/>
      <c r="F154" s="348"/>
      <c r="G154" s="347" t="s">
        <v>7536</v>
      </c>
      <c r="H154" s="345">
        <v>29.0</v>
      </c>
      <c r="I154" s="347" t="s">
        <v>7537</v>
      </c>
      <c r="J154" s="1225" t="s">
        <v>7535</v>
      </c>
      <c r="K154" s="1226">
        <v>45800.0</v>
      </c>
      <c r="L154" s="345" t="s">
        <v>3512</v>
      </c>
      <c r="M154" s="347" t="s">
        <v>7538</v>
      </c>
      <c r="N154" s="348"/>
      <c r="O154" s="1125"/>
    </row>
    <row r="155">
      <c r="B155" s="1224" t="s">
        <v>7539</v>
      </c>
      <c r="C155" s="347" t="s">
        <v>7540</v>
      </c>
      <c r="D155" s="347" t="s">
        <v>425</v>
      </c>
      <c r="E155" s="347" t="s">
        <v>165</v>
      </c>
      <c r="F155" s="348"/>
      <c r="G155" s="347" t="s">
        <v>7541</v>
      </c>
      <c r="H155" s="1125"/>
      <c r="I155" s="347" t="s">
        <v>7542</v>
      </c>
      <c r="J155" s="1225" t="s">
        <v>7067</v>
      </c>
      <c r="K155" s="1226">
        <v>45800.0</v>
      </c>
      <c r="L155" s="345" t="s">
        <v>3512</v>
      </c>
      <c r="M155" s="347" t="s">
        <v>7084</v>
      </c>
      <c r="N155" s="348"/>
      <c r="O155" s="1125"/>
    </row>
    <row r="156">
      <c r="B156" s="1224">
        <v>11516.0</v>
      </c>
      <c r="C156" s="348"/>
      <c r="D156" s="348"/>
      <c r="E156" s="348"/>
      <c r="F156" s="347" t="s">
        <v>7543</v>
      </c>
      <c r="G156" s="347" t="s">
        <v>7544</v>
      </c>
      <c r="H156" s="345">
        <v>3.0</v>
      </c>
      <c r="I156" s="347" t="s">
        <v>4531</v>
      </c>
      <c r="J156" s="1225" t="s">
        <v>7532</v>
      </c>
      <c r="K156" s="1212">
        <v>45799.0</v>
      </c>
      <c r="L156" s="345" t="s">
        <v>7545</v>
      </c>
      <c r="M156" s="347" t="s">
        <v>7546</v>
      </c>
      <c r="N156" s="348"/>
      <c r="O156" s="1125"/>
    </row>
    <row r="157">
      <c r="B157" s="1224">
        <v>15490.0</v>
      </c>
      <c r="C157" s="348"/>
      <c r="D157" s="348"/>
      <c r="E157" s="348"/>
      <c r="F157" s="347" t="s">
        <v>7547</v>
      </c>
      <c r="G157" s="254" t="s">
        <v>7548</v>
      </c>
      <c r="H157" s="1125"/>
      <c r="I157" s="347" t="s">
        <v>5113</v>
      </c>
      <c r="J157" s="1225" t="s">
        <v>7532</v>
      </c>
      <c r="K157" s="1212">
        <v>45804.0</v>
      </c>
      <c r="L157" s="345" t="s">
        <v>7549</v>
      </c>
      <c r="M157" s="347" t="s">
        <v>7550</v>
      </c>
      <c r="N157" s="348"/>
      <c r="O157" s="1125"/>
    </row>
    <row r="158">
      <c r="B158" s="1224">
        <v>10023.0</v>
      </c>
      <c r="C158" s="348"/>
      <c r="D158" s="348"/>
      <c r="E158" s="348"/>
      <c r="F158" s="347" t="s">
        <v>7551</v>
      </c>
      <c r="G158" s="348"/>
      <c r="H158" s="1125"/>
      <c r="I158" s="348"/>
      <c r="J158" s="1225" t="s">
        <v>7552</v>
      </c>
      <c r="K158" s="1226">
        <v>45804.0</v>
      </c>
      <c r="L158" s="345" t="s">
        <v>7549</v>
      </c>
      <c r="M158" s="347" t="s">
        <v>7550</v>
      </c>
      <c r="N158" s="348"/>
      <c r="O158" s="1125"/>
    </row>
    <row r="159">
      <c r="B159" s="1224">
        <v>13552.0</v>
      </c>
      <c r="C159" s="347" t="s">
        <v>7553</v>
      </c>
      <c r="D159" s="347" t="s">
        <v>1313</v>
      </c>
      <c r="E159" s="347" t="s">
        <v>1712</v>
      </c>
      <c r="F159" s="348"/>
      <c r="G159" s="347" t="s">
        <v>2337</v>
      </c>
      <c r="H159" s="345" t="s">
        <v>7554</v>
      </c>
      <c r="I159" s="347" t="s">
        <v>5170</v>
      </c>
      <c r="J159" s="1225" t="s">
        <v>7532</v>
      </c>
      <c r="K159" s="1226">
        <v>45803.0</v>
      </c>
      <c r="L159" s="345" t="s">
        <v>5143</v>
      </c>
      <c r="M159" s="347" t="s">
        <v>5956</v>
      </c>
      <c r="N159" s="348"/>
      <c r="O159" s="1125"/>
    </row>
    <row r="160">
      <c r="B160" s="1224">
        <v>13476.0</v>
      </c>
      <c r="C160" s="348"/>
      <c r="D160" s="348"/>
      <c r="E160" s="348"/>
      <c r="F160" s="347" t="s">
        <v>7555</v>
      </c>
      <c r="G160" s="347" t="s">
        <v>7556</v>
      </c>
      <c r="H160" s="345">
        <v>10.0</v>
      </c>
      <c r="I160" s="347" t="s">
        <v>7557</v>
      </c>
      <c r="J160" s="1225" t="s">
        <v>7532</v>
      </c>
      <c r="K160" s="1212">
        <v>45803.0</v>
      </c>
      <c r="L160" s="345" t="s">
        <v>4324</v>
      </c>
      <c r="M160" s="347" t="s">
        <v>7558</v>
      </c>
      <c r="N160" s="348"/>
      <c r="O160" s="1125"/>
    </row>
    <row r="161">
      <c r="B161" s="1238"/>
      <c r="C161" s="348"/>
      <c r="D161" s="348"/>
      <c r="E161" s="348"/>
      <c r="F161" s="348"/>
      <c r="G161" s="348"/>
      <c r="H161" s="1125"/>
      <c r="I161" s="348"/>
      <c r="J161" s="1239"/>
      <c r="K161" s="348"/>
      <c r="L161" s="1125"/>
      <c r="M161" s="348"/>
      <c r="N161" s="348"/>
      <c r="O161" s="1125"/>
    </row>
    <row r="162">
      <c r="B162" s="1238"/>
      <c r="C162" s="348"/>
      <c r="D162" s="348"/>
      <c r="E162" s="348"/>
      <c r="F162" s="348"/>
      <c r="G162" s="348"/>
      <c r="H162" s="1125"/>
      <c r="I162" s="348"/>
      <c r="J162" s="1239"/>
      <c r="K162" s="348"/>
      <c r="L162" s="1125"/>
      <c r="M162" s="348"/>
      <c r="N162" s="348"/>
      <c r="O162" s="1125"/>
    </row>
    <row r="163">
      <c r="B163" s="1238"/>
      <c r="C163" s="348"/>
      <c r="D163" s="348"/>
      <c r="E163" s="348"/>
      <c r="F163" s="348"/>
      <c r="G163" s="348"/>
      <c r="H163" s="1125"/>
      <c r="I163" s="348"/>
      <c r="J163" s="1239"/>
      <c r="K163" s="348"/>
      <c r="L163" s="1125"/>
      <c r="M163" s="348"/>
      <c r="N163" s="348"/>
      <c r="O163" s="1125"/>
    </row>
    <row r="164">
      <c r="B164" s="1238"/>
      <c r="C164" s="348"/>
      <c r="D164" s="348"/>
      <c r="E164" s="348"/>
      <c r="F164" s="348"/>
      <c r="G164" s="348"/>
      <c r="H164" s="1125"/>
      <c r="I164" s="348"/>
      <c r="J164" s="1239"/>
      <c r="K164" s="348"/>
      <c r="L164" s="1125"/>
      <c r="M164" s="348"/>
      <c r="N164" s="348"/>
      <c r="O164" s="1125"/>
    </row>
    <row r="165">
      <c r="B165" s="1238"/>
      <c r="C165" s="348"/>
      <c r="D165" s="348"/>
      <c r="E165" s="348"/>
      <c r="F165" s="348"/>
      <c r="G165" s="348"/>
      <c r="H165" s="1125"/>
      <c r="I165" s="348"/>
      <c r="J165" s="1239"/>
      <c r="K165" s="348"/>
      <c r="L165" s="1125"/>
      <c r="M165" s="348"/>
      <c r="N165" s="348"/>
      <c r="O165" s="1125"/>
    </row>
    <row r="166">
      <c r="B166" s="1238"/>
      <c r="C166" s="348"/>
      <c r="D166" s="348"/>
      <c r="E166" s="348"/>
      <c r="F166" s="348"/>
      <c r="G166" s="348"/>
      <c r="H166" s="1125"/>
      <c r="I166" s="348"/>
      <c r="J166" s="1239"/>
      <c r="K166" s="348"/>
      <c r="L166" s="1125"/>
      <c r="M166" s="348"/>
      <c r="N166" s="348"/>
      <c r="O166" s="1125"/>
    </row>
    <row r="167">
      <c r="B167" s="1238"/>
      <c r="C167" s="348"/>
      <c r="D167" s="348"/>
      <c r="E167" s="348"/>
      <c r="F167" s="348"/>
      <c r="G167" s="348"/>
      <c r="H167" s="1125"/>
      <c r="I167" s="348"/>
      <c r="J167" s="1239"/>
      <c r="K167" s="348"/>
      <c r="L167" s="1125"/>
      <c r="M167" s="348"/>
      <c r="N167" s="348"/>
      <c r="O167" s="1125"/>
    </row>
    <row r="168">
      <c r="B168" s="1238"/>
      <c r="C168" s="348"/>
      <c r="D168" s="348"/>
      <c r="E168" s="348"/>
      <c r="F168" s="348"/>
      <c r="G168" s="348"/>
      <c r="H168" s="1125"/>
      <c r="I168" s="348"/>
      <c r="J168" s="1239"/>
      <c r="K168" s="348"/>
      <c r="L168" s="1125"/>
      <c r="M168" s="348"/>
      <c r="N168" s="348"/>
      <c r="O168" s="1125"/>
    </row>
    <row r="169">
      <c r="B169" s="1240"/>
      <c r="H169" s="1241"/>
      <c r="J169" s="1242"/>
      <c r="L169" s="1241"/>
      <c r="O169" s="1241"/>
    </row>
    <row r="170">
      <c r="B170" s="1240"/>
      <c r="H170" s="1241"/>
      <c r="J170" s="1242"/>
      <c r="L170" s="1241"/>
      <c r="O170" s="1241"/>
    </row>
    <row r="171">
      <c r="B171" s="1240"/>
      <c r="H171" s="1241"/>
      <c r="J171" s="1242"/>
      <c r="L171" s="1241"/>
      <c r="O171" s="1241"/>
    </row>
    <row r="172">
      <c r="B172" s="1240"/>
      <c r="H172" s="1241"/>
      <c r="J172" s="1242"/>
      <c r="L172" s="1241"/>
      <c r="O172" s="1241"/>
    </row>
    <row r="173">
      <c r="B173" s="1240"/>
      <c r="H173" s="1241"/>
      <c r="J173" s="1242"/>
      <c r="L173" s="1241"/>
      <c r="O173" s="1241"/>
    </row>
    <row r="174">
      <c r="B174" s="1240"/>
      <c r="H174" s="1241"/>
      <c r="J174" s="1242"/>
      <c r="L174" s="1241"/>
      <c r="O174" s="1241"/>
    </row>
    <row r="175">
      <c r="B175" s="1240"/>
      <c r="H175" s="1241"/>
      <c r="J175" s="1242"/>
      <c r="L175" s="1241"/>
      <c r="O175" s="1241"/>
    </row>
    <row r="176">
      <c r="B176" s="1240"/>
      <c r="H176" s="1241"/>
      <c r="J176" s="1242"/>
      <c r="L176" s="1241"/>
      <c r="O176" s="1241"/>
    </row>
    <row r="177">
      <c r="B177" s="1240"/>
      <c r="H177" s="1241"/>
      <c r="J177" s="1242"/>
      <c r="L177" s="1241"/>
      <c r="O177" s="1241"/>
    </row>
    <row r="178">
      <c r="B178" s="1240"/>
      <c r="H178" s="1241"/>
      <c r="J178" s="1242"/>
      <c r="L178" s="1241"/>
      <c r="O178" s="1241"/>
    </row>
    <row r="179">
      <c r="B179" s="1240"/>
      <c r="H179" s="1241"/>
      <c r="J179" s="1242"/>
      <c r="L179" s="1241"/>
      <c r="O179" s="1241"/>
    </row>
    <row r="180">
      <c r="B180" s="1240"/>
      <c r="H180" s="1241"/>
      <c r="J180" s="1242"/>
      <c r="L180" s="1241"/>
      <c r="O180" s="1241"/>
    </row>
    <row r="181">
      <c r="B181" s="1240"/>
      <c r="H181" s="1241"/>
      <c r="J181" s="1242"/>
      <c r="L181" s="1241"/>
      <c r="O181" s="1241"/>
    </row>
    <row r="182">
      <c r="B182" s="1240"/>
      <c r="H182" s="1241"/>
      <c r="J182" s="1242"/>
      <c r="L182" s="1241"/>
      <c r="O182" s="1241"/>
    </row>
    <row r="183">
      <c r="B183" s="1240"/>
      <c r="H183" s="1241"/>
      <c r="J183" s="1242"/>
      <c r="L183" s="1241"/>
      <c r="O183" s="1241"/>
    </row>
    <row r="184">
      <c r="B184" s="1240"/>
      <c r="H184" s="1241"/>
      <c r="J184" s="1242"/>
      <c r="L184" s="1241"/>
      <c r="O184" s="1241"/>
    </row>
    <row r="185">
      <c r="B185" s="1240"/>
      <c r="H185" s="1241"/>
      <c r="J185" s="1242"/>
      <c r="L185" s="1241"/>
      <c r="O185" s="1241"/>
    </row>
    <row r="186">
      <c r="B186" s="1240"/>
      <c r="H186" s="1241"/>
      <c r="J186" s="1242"/>
      <c r="L186" s="1241"/>
      <c r="O186" s="1241"/>
    </row>
    <row r="187">
      <c r="B187" s="1240"/>
      <c r="H187" s="1241"/>
      <c r="J187" s="1242"/>
      <c r="L187" s="1241"/>
      <c r="O187" s="1241"/>
    </row>
    <row r="188">
      <c r="B188" s="1240"/>
      <c r="H188" s="1241"/>
      <c r="J188" s="1242"/>
      <c r="L188" s="1241"/>
      <c r="O188" s="1241"/>
    </row>
    <row r="189">
      <c r="B189" s="1240"/>
      <c r="H189" s="1241"/>
      <c r="J189" s="1242"/>
      <c r="L189" s="1241"/>
      <c r="O189" s="1241"/>
    </row>
    <row r="190">
      <c r="B190" s="1240"/>
      <c r="H190" s="1241"/>
      <c r="J190" s="1242"/>
      <c r="L190" s="1241"/>
      <c r="O190" s="1241"/>
    </row>
    <row r="191">
      <c r="B191" s="1240"/>
      <c r="H191" s="1241"/>
      <c r="J191" s="1242"/>
      <c r="L191" s="1241"/>
      <c r="O191" s="1241"/>
    </row>
    <row r="192">
      <c r="B192" s="1240"/>
      <c r="H192" s="1241"/>
      <c r="J192" s="1242"/>
      <c r="L192" s="1241"/>
      <c r="O192" s="1241"/>
    </row>
    <row r="193">
      <c r="B193" s="1240"/>
      <c r="H193" s="1241"/>
      <c r="J193" s="1242"/>
      <c r="L193" s="1241"/>
      <c r="O193" s="1241"/>
    </row>
    <row r="194">
      <c r="B194" s="1240"/>
      <c r="H194" s="1241"/>
      <c r="J194" s="1242"/>
      <c r="L194" s="1241"/>
      <c r="O194" s="1241"/>
    </row>
    <row r="195">
      <c r="B195" s="1240"/>
      <c r="H195" s="1241"/>
      <c r="J195" s="1242"/>
      <c r="L195" s="1241"/>
      <c r="O195" s="1241"/>
    </row>
    <row r="196">
      <c r="B196" s="1240"/>
      <c r="H196" s="1241"/>
      <c r="J196" s="1242"/>
      <c r="L196" s="1241"/>
      <c r="O196" s="1241"/>
    </row>
    <row r="197">
      <c r="B197" s="1240"/>
      <c r="H197" s="1241"/>
      <c r="J197" s="1242"/>
      <c r="L197" s="1241"/>
      <c r="O197" s="1241"/>
    </row>
    <row r="198">
      <c r="B198" s="1240"/>
      <c r="H198" s="1241"/>
      <c r="J198" s="1242"/>
      <c r="L198" s="1241"/>
      <c r="O198" s="1241"/>
    </row>
    <row r="199">
      <c r="B199" s="1240"/>
      <c r="H199" s="1241"/>
      <c r="J199" s="1242"/>
      <c r="L199" s="1241"/>
      <c r="O199" s="1241"/>
    </row>
    <row r="200">
      <c r="B200" s="1240"/>
      <c r="H200" s="1241"/>
      <c r="J200" s="1242"/>
      <c r="L200" s="1241"/>
      <c r="O200" s="1241"/>
    </row>
    <row r="201">
      <c r="B201" s="1240"/>
      <c r="H201" s="1241"/>
      <c r="J201" s="1242"/>
      <c r="L201" s="1241"/>
      <c r="O201" s="1241"/>
    </row>
    <row r="202">
      <c r="B202" s="1240"/>
      <c r="H202" s="1241"/>
      <c r="J202" s="1242"/>
      <c r="L202" s="1241"/>
      <c r="O202" s="1241"/>
    </row>
    <row r="203">
      <c r="B203" s="1240"/>
      <c r="H203" s="1241"/>
      <c r="J203" s="1242"/>
      <c r="L203" s="1241"/>
      <c r="O203" s="1241"/>
    </row>
    <row r="204">
      <c r="B204" s="1240"/>
      <c r="H204" s="1241"/>
      <c r="J204" s="1242"/>
      <c r="L204" s="1241"/>
      <c r="O204" s="1241"/>
    </row>
    <row r="205">
      <c r="B205" s="1240"/>
      <c r="H205" s="1241"/>
      <c r="J205" s="1242"/>
      <c r="L205" s="1241"/>
      <c r="O205" s="1241"/>
    </row>
    <row r="206">
      <c r="B206" s="1240"/>
      <c r="H206" s="1241"/>
      <c r="J206" s="1242"/>
      <c r="L206" s="1241"/>
      <c r="O206" s="1241"/>
    </row>
    <row r="207">
      <c r="B207" s="1240"/>
      <c r="H207" s="1241"/>
      <c r="J207" s="1242"/>
      <c r="L207" s="1241"/>
      <c r="O207" s="1241"/>
    </row>
    <row r="208">
      <c r="B208" s="1240"/>
      <c r="H208" s="1241"/>
      <c r="J208" s="1242"/>
      <c r="L208" s="1241"/>
      <c r="O208" s="1241"/>
    </row>
    <row r="209">
      <c r="B209" s="1240"/>
      <c r="H209" s="1241"/>
      <c r="J209" s="1242"/>
      <c r="L209" s="1241"/>
      <c r="O209" s="1241"/>
    </row>
    <row r="210">
      <c r="B210" s="1240"/>
      <c r="H210" s="1241"/>
      <c r="J210" s="1242"/>
      <c r="L210" s="1241"/>
      <c r="O210" s="1241"/>
    </row>
    <row r="211">
      <c r="B211" s="1240"/>
      <c r="H211" s="1241"/>
      <c r="J211" s="1242"/>
      <c r="L211" s="1241"/>
      <c r="O211" s="1241"/>
    </row>
    <row r="212">
      <c r="B212" s="1240"/>
      <c r="H212" s="1241"/>
      <c r="J212" s="1242"/>
      <c r="L212" s="1241"/>
      <c r="O212" s="1241"/>
    </row>
    <row r="213">
      <c r="B213" s="1240"/>
      <c r="H213" s="1241"/>
      <c r="J213" s="1242"/>
      <c r="L213" s="1241"/>
      <c r="O213" s="1241"/>
    </row>
    <row r="214">
      <c r="B214" s="1240"/>
      <c r="H214" s="1241"/>
      <c r="J214" s="1242"/>
      <c r="L214" s="1241"/>
      <c r="O214" s="1241"/>
    </row>
    <row r="215">
      <c r="B215" s="1240"/>
      <c r="H215" s="1241"/>
      <c r="J215" s="1242"/>
      <c r="L215" s="1241"/>
      <c r="O215" s="1241"/>
    </row>
    <row r="216">
      <c r="B216" s="1240"/>
      <c r="H216" s="1241"/>
      <c r="J216" s="1242"/>
      <c r="L216" s="1241"/>
      <c r="O216" s="1241"/>
    </row>
    <row r="217">
      <c r="B217" s="1240"/>
      <c r="H217" s="1241"/>
      <c r="J217" s="1242"/>
      <c r="L217" s="1241"/>
      <c r="O217" s="1241"/>
    </row>
    <row r="218">
      <c r="B218" s="1240"/>
      <c r="H218" s="1241"/>
      <c r="J218" s="1242"/>
      <c r="L218" s="1241"/>
      <c r="O218" s="1241"/>
    </row>
    <row r="219">
      <c r="B219" s="1240"/>
      <c r="H219" s="1241"/>
      <c r="J219" s="1242"/>
      <c r="L219" s="1241"/>
      <c r="O219" s="1241"/>
    </row>
    <row r="220">
      <c r="B220" s="1240"/>
      <c r="H220" s="1241"/>
      <c r="J220" s="1242"/>
      <c r="L220" s="1241"/>
      <c r="O220" s="1241"/>
    </row>
    <row r="221">
      <c r="B221" s="1240"/>
      <c r="H221" s="1241"/>
      <c r="J221" s="1242"/>
      <c r="L221" s="1241"/>
      <c r="O221" s="1241"/>
    </row>
    <row r="222">
      <c r="B222" s="1240"/>
      <c r="H222" s="1241"/>
      <c r="J222" s="1242"/>
      <c r="L222" s="1241"/>
      <c r="O222" s="1241"/>
    </row>
    <row r="223">
      <c r="B223" s="1240"/>
      <c r="H223" s="1241"/>
      <c r="J223" s="1242"/>
      <c r="L223" s="1241"/>
      <c r="O223" s="1241"/>
    </row>
    <row r="224">
      <c r="B224" s="1240"/>
      <c r="H224" s="1241"/>
      <c r="J224" s="1242"/>
      <c r="L224" s="1241"/>
      <c r="O224" s="1241"/>
    </row>
    <row r="225">
      <c r="B225" s="1240"/>
      <c r="H225" s="1241"/>
      <c r="J225" s="1242"/>
      <c r="L225" s="1241"/>
      <c r="O225" s="1241"/>
    </row>
    <row r="226">
      <c r="B226" s="1240"/>
      <c r="H226" s="1241"/>
      <c r="J226" s="1242"/>
      <c r="L226" s="1241"/>
      <c r="O226" s="1241"/>
    </row>
    <row r="227">
      <c r="B227" s="1240"/>
      <c r="H227" s="1241"/>
      <c r="J227" s="1242"/>
      <c r="L227" s="1241"/>
      <c r="O227" s="1241"/>
    </row>
    <row r="228">
      <c r="B228" s="1240"/>
      <c r="H228" s="1241"/>
      <c r="J228" s="1242"/>
      <c r="L228" s="1241"/>
      <c r="O228" s="1241"/>
    </row>
    <row r="229">
      <c r="B229" s="1240"/>
      <c r="H229" s="1241"/>
      <c r="J229" s="1242"/>
      <c r="L229" s="1241"/>
      <c r="O229" s="1241"/>
    </row>
    <row r="230">
      <c r="B230" s="1240"/>
      <c r="H230" s="1241"/>
      <c r="J230" s="1242"/>
      <c r="L230" s="1241"/>
      <c r="O230" s="1241"/>
    </row>
    <row r="231">
      <c r="B231" s="1240"/>
      <c r="H231" s="1241"/>
      <c r="J231" s="1242"/>
      <c r="L231" s="1241"/>
      <c r="O231" s="1241"/>
    </row>
    <row r="232">
      <c r="B232" s="1240"/>
      <c r="H232" s="1241"/>
      <c r="J232" s="1242"/>
      <c r="L232" s="1241"/>
      <c r="O232" s="1241"/>
    </row>
    <row r="233">
      <c r="B233" s="1240"/>
      <c r="H233" s="1241"/>
      <c r="J233" s="1242"/>
      <c r="L233" s="1241"/>
      <c r="O233" s="1241"/>
    </row>
    <row r="234">
      <c r="B234" s="1240"/>
      <c r="H234" s="1241"/>
      <c r="J234" s="1242"/>
      <c r="L234" s="1241"/>
      <c r="O234" s="1241"/>
    </row>
    <row r="235">
      <c r="B235" s="1240"/>
      <c r="H235" s="1241"/>
      <c r="J235" s="1242"/>
      <c r="L235" s="1241"/>
      <c r="O235" s="1241"/>
    </row>
    <row r="236">
      <c r="B236" s="1240"/>
      <c r="H236" s="1241"/>
      <c r="J236" s="1242"/>
      <c r="L236" s="1241"/>
      <c r="O236" s="1241"/>
    </row>
    <row r="237">
      <c r="B237" s="1240"/>
      <c r="H237" s="1241"/>
      <c r="J237" s="1242"/>
      <c r="L237" s="1241"/>
      <c r="O237" s="1241"/>
    </row>
    <row r="238">
      <c r="B238" s="1240"/>
      <c r="H238" s="1241"/>
      <c r="J238" s="1242"/>
      <c r="L238" s="1241"/>
      <c r="O238" s="1241"/>
    </row>
    <row r="239">
      <c r="B239" s="1240"/>
      <c r="H239" s="1241"/>
      <c r="J239" s="1242"/>
      <c r="L239" s="1241"/>
      <c r="O239" s="1241"/>
    </row>
    <row r="240">
      <c r="B240" s="1240"/>
      <c r="H240" s="1241"/>
      <c r="J240" s="1242"/>
      <c r="L240" s="1241"/>
      <c r="O240" s="1241"/>
    </row>
    <row r="241">
      <c r="B241" s="1240"/>
      <c r="H241" s="1241"/>
      <c r="J241" s="1242"/>
      <c r="L241" s="1241"/>
      <c r="O241" s="1241"/>
    </row>
    <row r="242">
      <c r="B242" s="1240"/>
      <c r="H242" s="1241"/>
      <c r="J242" s="1242"/>
      <c r="L242" s="1241"/>
      <c r="O242" s="1241"/>
    </row>
    <row r="243">
      <c r="B243" s="1240"/>
      <c r="H243" s="1241"/>
      <c r="J243" s="1242"/>
      <c r="L243" s="1241"/>
      <c r="O243" s="1241"/>
    </row>
    <row r="244">
      <c r="B244" s="1240"/>
      <c r="H244" s="1241"/>
      <c r="J244" s="1242"/>
      <c r="L244" s="1241"/>
      <c r="O244" s="1241"/>
    </row>
    <row r="245">
      <c r="B245" s="1240"/>
      <c r="H245" s="1241"/>
      <c r="J245" s="1242"/>
      <c r="L245" s="1241"/>
      <c r="O245" s="1241"/>
    </row>
    <row r="246">
      <c r="B246" s="1240"/>
      <c r="H246" s="1241"/>
      <c r="J246" s="1242"/>
      <c r="L246" s="1241"/>
      <c r="O246" s="1241"/>
    </row>
    <row r="247">
      <c r="B247" s="1240"/>
      <c r="H247" s="1241"/>
      <c r="J247" s="1242"/>
      <c r="L247" s="1241"/>
      <c r="O247" s="1241"/>
    </row>
    <row r="248">
      <c r="B248" s="1240"/>
      <c r="H248" s="1241"/>
      <c r="J248" s="1242"/>
      <c r="L248" s="1241"/>
      <c r="O248" s="1241"/>
    </row>
    <row r="249">
      <c r="B249" s="1240"/>
      <c r="H249" s="1241"/>
      <c r="J249" s="1242"/>
      <c r="L249" s="1241"/>
      <c r="O249" s="1241"/>
    </row>
    <row r="250">
      <c r="B250" s="1240"/>
      <c r="H250" s="1241"/>
      <c r="J250" s="1242"/>
      <c r="L250" s="1241"/>
      <c r="O250" s="1241"/>
    </row>
    <row r="251">
      <c r="B251" s="1240"/>
      <c r="H251" s="1241"/>
      <c r="J251" s="1242"/>
      <c r="L251" s="1241"/>
      <c r="O251" s="1241"/>
    </row>
    <row r="252">
      <c r="B252" s="1240"/>
      <c r="H252" s="1241"/>
      <c r="J252" s="1242"/>
      <c r="L252" s="1241"/>
      <c r="O252" s="1241"/>
    </row>
    <row r="253">
      <c r="B253" s="1240"/>
      <c r="H253" s="1241"/>
      <c r="J253" s="1242"/>
      <c r="L253" s="1241"/>
      <c r="O253" s="1241"/>
    </row>
    <row r="254">
      <c r="B254" s="1240"/>
      <c r="H254" s="1241"/>
      <c r="J254" s="1242"/>
      <c r="L254" s="1241"/>
      <c r="O254" s="1241"/>
    </row>
    <row r="255">
      <c r="B255" s="1240"/>
      <c r="H255" s="1241"/>
      <c r="J255" s="1242"/>
      <c r="L255" s="1241"/>
      <c r="O255" s="1241"/>
    </row>
    <row r="256">
      <c r="B256" s="1240"/>
      <c r="H256" s="1241"/>
      <c r="J256" s="1242"/>
      <c r="L256" s="1241"/>
      <c r="O256" s="1241"/>
    </row>
    <row r="257">
      <c r="B257" s="1240"/>
      <c r="H257" s="1241"/>
      <c r="J257" s="1242"/>
      <c r="L257" s="1241"/>
      <c r="O257" s="1241"/>
    </row>
    <row r="258">
      <c r="B258" s="1240"/>
      <c r="H258" s="1241"/>
      <c r="J258" s="1242"/>
      <c r="L258" s="1241"/>
      <c r="O258" s="1241"/>
    </row>
    <row r="259">
      <c r="B259" s="1240"/>
      <c r="H259" s="1241"/>
      <c r="J259" s="1242"/>
      <c r="L259" s="1241"/>
      <c r="O259" s="1241"/>
    </row>
    <row r="260">
      <c r="B260" s="1240"/>
      <c r="H260" s="1241"/>
      <c r="J260" s="1242"/>
      <c r="L260" s="1241"/>
      <c r="O260" s="1241"/>
    </row>
    <row r="261">
      <c r="B261" s="1240"/>
      <c r="H261" s="1241"/>
      <c r="J261" s="1242"/>
      <c r="L261" s="1241"/>
      <c r="O261" s="1241"/>
    </row>
    <row r="262">
      <c r="B262" s="1240"/>
      <c r="H262" s="1241"/>
      <c r="J262" s="1242"/>
      <c r="L262" s="1241"/>
      <c r="O262" s="1241"/>
    </row>
    <row r="263">
      <c r="B263" s="1240"/>
      <c r="H263" s="1241"/>
      <c r="J263" s="1242"/>
      <c r="L263" s="1241"/>
      <c r="O263" s="1241"/>
    </row>
    <row r="264">
      <c r="B264" s="1240"/>
      <c r="H264" s="1241"/>
      <c r="J264" s="1242"/>
      <c r="L264" s="1241"/>
      <c r="O264" s="1241"/>
    </row>
    <row r="265">
      <c r="B265" s="1240"/>
      <c r="H265" s="1241"/>
      <c r="J265" s="1242"/>
      <c r="L265" s="1241"/>
      <c r="O265" s="1241"/>
    </row>
    <row r="266">
      <c r="B266" s="1240"/>
      <c r="H266" s="1241"/>
      <c r="J266" s="1242"/>
      <c r="L266" s="1241"/>
      <c r="O266" s="1241"/>
    </row>
    <row r="267">
      <c r="B267" s="1240"/>
      <c r="H267" s="1241"/>
      <c r="J267" s="1242"/>
      <c r="L267" s="1241"/>
      <c r="O267" s="1241"/>
    </row>
    <row r="268">
      <c r="B268" s="1240"/>
      <c r="H268" s="1241"/>
      <c r="J268" s="1242"/>
      <c r="L268" s="1241"/>
      <c r="O268" s="1241"/>
    </row>
    <row r="269">
      <c r="B269" s="1240"/>
      <c r="H269" s="1241"/>
      <c r="J269" s="1242"/>
      <c r="L269" s="1241"/>
      <c r="O269" s="1241"/>
    </row>
    <row r="270">
      <c r="B270" s="1240"/>
      <c r="H270" s="1241"/>
      <c r="J270" s="1242"/>
      <c r="L270" s="1241"/>
      <c r="O270" s="1241"/>
    </row>
    <row r="271">
      <c r="B271" s="1240"/>
      <c r="H271" s="1241"/>
      <c r="J271" s="1242"/>
      <c r="L271" s="1241"/>
      <c r="O271" s="1241"/>
    </row>
    <row r="272">
      <c r="B272" s="1240"/>
      <c r="H272" s="1241"/>
      <c r="J272" s="1242"/>
      <c r="L272" s="1241"/>
      <c r="O272" s="1241"/>
    </row>
    <row r="273">
      <c r="B273" s="1240"/>
      <c r="H273" s="1241"/>
      <c r="J273" s="1242"/>
      <c r="L273" s="1241"/>
      <c r="O273" s="1241"/>
    </row>
    <row r="274">
      <c r="B274" s="1240"/>
      <c r="H274" s="1241"/>
      <c r="J274" s="1242"/>
      <c r="L274" s="1241"/>
      <c r="O274" s="1241"/>
    </row>
    <row r="275">
      <c r="B275" s="1240"/>
      <c r="H275" s="1241"/>
      <c r="J275" s="1242"/>
      <c r="L275" s="1241"/>
      <c r="O275" s="1241"/>
    </row>
    <row r="276">
      <c r="B276" s="1240"/>
      <c r="H276" s="1241"/>
      <c r="J276" s="1242"/>
      <c r="L276" s="1241"/>
      <c r="O276" s="1241"/>
    </row>
    <row r="277">
      <c r="B277" s="1240"/>
      <c r="H277" s="1241"/>
      <c r="J277" s="1242"/>
      <c r="L277" s="1241"/>
      <c r="O277" s="1241"/>
    </row>
    <row r="278">
      <c r="B278" s="1240"/>
      <c r="H278" s="1241"/>
      <c r="J278" s="1242"/>
      <c r="L278" s="1241"/>
      <c r="O278" s="1241"/>
    </row>
    <row r="279">
      <c r="B279" s="1240"/>
      <c r="H279" s="1241"/>
      <c r="J279" s="1242"/>
      <c r="L279" s="1241"/>
      <c r="O279" s="1241"/>
    </row>
    <row r="280">
      <c r="B280" s="1240"/>
      <c r="H280" s="1241"/>
      <c r="J280" s="1242"/>
      <c r="L280" s="1241"/>
      <c r="O280" s="1241"/>
    </row>
    <row r="281">
      <c r="B281" s="1240"/>
      <c r="H281" s="1241"/>
      <c r="J281" s="1242"/>
      <c r="L281" s="1241"/>
      <c r="O281" s="1241"/>
    </row>
    <row r="282">
      <c r="B282" s="1240"/>
      <c r="H282" s="1241"/>
      <c r="J282" s="1242"/>
      <c r="L282" s="1241"/>
      <c r="O282" s="1241"/>
    </row>
    <row r="283">
      <c r="B283" s="1240"/>
      <c r="H283" s="1241"/>
      <c r="J283" s="1242"/>
      <c r="L283" s="1241"/>
      <c r="O283" s="1241"/>
    </row>
    <row r="284">
      <c r="B284" s="1240"/>
      <c r="H284" s="1241"/>
      <c r="J284" s="1242"/>
      <c r="L284" s="1241"/>
      <c r="O284" s="1241"/>
    </row>
    <row r="285">
      <c r="B285" s="1240"/>
      <c r="H285" s="1241"/>
      <c r="J285" s="1242"/>
      <c r="L285" s="1241"/>
      <c r="O285" s="1241"/>
    </row>
    <row r="286">
      <c r="B286" s="1240"/>
      <c r="H286" s="1241"/>
      <c r="J286" s="1242"/>
      <c r="L286" s="1241"/>
      <c r="O286" s="1241"/>
    </row>
    <row r="287">
      <c r="B287" s="1240"/>
      <c r="H287" s="1241"/>
      <c r="J287" s="1242"/>
      <c r="L287" s="1241"/>
      <c r="O287" s="1241"/>
    </row>
    <row r="288">
      <c r="B288" s="1240"/>
      <c r="H288" s="1241"/>
      <c r="J288" s="1242"/>
      <c r="L288" s="1241"/>
      <c r="O288" s="1241"/>
    </row>
    <row r="289">
      <c r="B289" s="1240"/>
      <c r="H289" s="1241"/>
      <c r="J289" s="1242"/>
      <c r="L289" s="1241"/>
      <c r="O289" s="1241"/>
    </row>
    <row r="290">
      <c r="B290" s="1240"/>
      <c r="H290" s="1241"/>
      <c r="J290" s="1242"/>
      <c r="L290" s="1241"/>
      <c r="O290" s="1241"/>
    </row>
    <row r="291">
      <c r="B291" s="1240"/>
      <c r="H291" s="1241"/>
      <c r="J291" s="1242"/>
      <c r="L291" s="1241"/>
      <c r="O291" s="1241"/>
    </row>
    <row r="292">
      <c r="B292" s="1240"/>
      <c r="H292" s="1241"/>
      <c r="J292" s="1242"/>
      <c r="L292" s="1241"/>
      <c r="O292" s="1241"/>
    </row>
    <row r="293">
      <c r="B293" s="1240"/>
      <c r="H293" s="1241"/>
      <c r="J293" s="1242"/>
      <c r="L293" s="1241"/>
      <c r="O293" s="1241"/>
    </row>
    <row r="294">
      <c r="B294" s="1240"/>
      <c r="H294" s="1241"/>
      <c r="J294" s="1242"/>
      <c r="L294" s="1241"/>
      <c r="O294" s="1241"/>
    </row>
    <row r="295">
      <c r="B295" s="1240"/>
      <c r="H295" s="1241"/>
      <c r="J295" s="1242"/>
      <c r="L295" s="1241"/>
      <c r="O295" s="1241"/>
    </row>
    <row r="296">
      <c r="B296" s="1240"/>
      <c r="H296" s="1241"/>
      <c r="J296" s="1242"/>
      <c r="L296" s="1241"/>
      <c r="O296" s="1241"/>
    </row>
    <row r="297">
      <c r="B297" s="1240"/>
      <c r="H297" s="1241"/>
      <c r="J297" s="1242"/>
      <c r="L297" s="1241"/>
      <c r="O297" s="1241"/>
    </row>
    <row r="298">
      <c r="B298" s="1240"/>
      <c r="H298" s="1241"/>
      <c r="J298" s="1242"/>
      <c r="L298" s="1241"/>
      <c r="O298" s="1241"/>
    </row>
    <row r="299">
      <c r="B299" s="1240"/>
      <c r="H299" s="1241"/>
      <c r="J299" s="1242"/>
      <c r="L299" s="1241"/>
      <c r="O299" s="1241"/>
    </row>
    <row r="300">
      <c r="B300" s="1240"/>
      <c r="H300" s="1241"/>
      <c r="J300" s="1242"/>
      <c r="L300" s="1241"/>
      <c r="O300" s="1241"/>
    </row>
    <row r="301">
      <c r="B301" s="1240"/>
      <c r="H301" s="1241"/>
      <c r="J301" s="1242"/>
      <c r="L301" s="1241"/>
      <c r="O301" s="1241"/>
    </row>
    <row r="302">
      <c r="B302" s="1240"/>
      <c r="H302" s="1241"/>
      <c r="J302" s="1242"/>
      <c r="L302" s="1241"/>
      <c r="O302" s="1241"/>
    </row>
    <row r="303">
      <c r="B303" s="1240"/>
      <c r="H303" s="1241"/>
      <c r="J303" s="1242"/>
      <c r="L303" s="1241"/>
      <c r="O303" s="1241"/>
    </row>
    <row r="304">
      <c r="B304" s="1240"/>
      <c r="H304" s="1241"/>
      <c r="J304" s="1242"/>
      <c r="L304" s="1241"/>
      <c r="O304" s="1241"/>
    </row>
    <row r="305">
      <c r="B305" s="1240"/>
      <c r="H305" s="1241"/>
      <c r="J305" s="1242"/>
      <c r="L305" s="1241"/>
      <c r="O305" s="1241"/>
    </row>
    <row r="306">
      <c r="B306" s="1240"/>
      <c r="H306" s="1241"/>
      <c r="J306" s="1242"/>
      <c r="L306" s="1241"/>
      <c r="O306" s="1241"/>
    </row>
    <row r="307">
      <c r="B307" s="1240"/>
      <c r="H307" s="1241"/>
      <c r="J307" s="1242"/>
      <c r="L307" s="1241"/>
      <c r="O307" s="1241"/>
    </row>
    <row r="308">
      <c r="B308" s="1240"/>
      <c r="H308" s="1241"/>
      <c r="J308" s="1242"/>
      <c r="L308" s="1241"/>
      <c r="O308" s="1241"/>
    </row>
    <row r="309">
      <c r="B309" s="1240"/>
      <c r="H309" s="1241"/>
      <c r="J309" s="1242"/>
      <c r="L309" s="1241"/>
      <c r="O309" s="1241"/>
    </row>
    <row r="310">
      <c r="B310" s="1240"/>
      <c r="H310" s="1241"/>
      <c r="J310" s="1242"/>
      <c r="L310" s="1241"/>
      <c r="O310" s="1241"/>
    </row>
    <row r="311">
      <c r="B311" s="1240"/>
      <c r="H311" s="1241"/>
      <c r="J311" s="1242"/>
      <c r="L311" s="1241"/>
      <c r="O311" s="1241"/>
    </row>
    <row r="312">
      <c r="B312" s="1240"/>
      <c r="H312" s="1241"/>
      <c r="J312" s="1242"/>
      <c r="L312" s="1241"/>
      <c r="O312" s="1241"/>
    </row>
    <row r="313">
      <c r="B313" s="1240"/>
      <c r="H313" s="1241"/>
      <c r="J313" s="1242"/>
      <c r="L313" s="1241"/>
      <c r="O313" s="1241"/>
    </row>
    <row r="314">
      <c r="B314" s="1240"/>
      <c r="H314" s="1241"/>
      <c r="J314" s="1242"/>
      <c r="L314" s="1241"/>
      <c r="O314" s="1241"/>
    </row>
    <row r="315">
      <c r="B315" s="1240"/>
      <c r="H315" s="1241"/>
      <c r="J315" s="1242"/>
      <c r="L315" s="1241"/>
      <c r="O315" s="1241"/>
    </row>
    <row r="316">
      <c r="B316" s="1240"/>
      <c r="H316" s="1241"/>
      <c r="J316" s="1242"/>
      <c r="L316" s="1241"/>
      <c r="O316" s="1241"/>
    </row>
    <row r="317">
      <c r="B317" s="1240"/>
      <c r="H317" s="1241"/>
      <c r="J317" s="1242"/>
      <c r="L317" s="1241"/>
      <c r="O317" s="1241"/>
    </row>
    <row r="318">
      <c r="B318" s="1240"/>
      <c r="H318" s="1241"/>
      <c r="J318" s="1242"/>
      <c r="L318" s="1241"/>
      <c r="O318" s="1241"/>
    </row>
    <row r="319">
      <c r="B319" s="1240"/>
      <c r="H319" s="1241"/>
      <c r="J319" s="1242"/>
      <c r="L319" s="1241"/>
      <c r="O319" s="1241"/>
    </row>
    <row r="320">
      <c r="B320" s="1240"/>
      <c r="H320" s="1241"/>
      <c r="J320" s="1242"/>
      <c r="L320" s="1241"/>
      <c r="O320" s="1241"/>
    </row>
    <row r="321">
      <c r="B321" s="1240"/>
      <c r="H321" s="1241"/>
      <c r="J321" s="1242"/>
      <c r="L321" s="1241"/>
      <c r="O321" s="1241"/>
    </row>
    <row r="322">
      <c r="B322" s="1240"/>
      <c r="H322" s="1241"/>
      <c r="J322" s="1242"/>
      <c r="L322" s="1241"/>
      <c r="O322" s="1241"/>
    </row>
    <row r="323">
      <c r="B323" s="1240"/>
      <c r="H323" s="1241"/>
      <c r="J323" s="1242"/>
      <c r="L323" s="1241"/>
      <c r="O323" s="1241"/>
    </row>
    <row r="324">
      <c r="B324" s="1240"/>
      <c r="H324" s="1241"/>
      <c r="J324" s="1242"/>
      <c r="L324" s="1241"/>
      <c r="O324" s="1241"/>
    </row>
    <row r="325">
      <c r="B325" s="1240"/>
      <c r="H325" s="1241"/>
      <c r="J325" s="1242"/>
      <c r="L325" s="1241"/>
      <c r="O325" s="1241"/>
    </row>
    <row r="326">
      <c r="B326" s="1240"/>
      <c r="H326" s="1241"/>
      <c r="J326" s="1242"/>
      <c r="L326" s="1241"/>
      <c r="O326" s="1241"/>
    </row>
    <row r="327">
      <c r="B327" s="1240"/>
      <c r="H327" s="1241"/>
      <c r="J327" s="1242"/>
      <c r="L327" s="1241"/>
      <c r="O327" s="1241"/>
    </row>
    <row r="328">
      <c r="B328" s="1240"/>
      <c r="H328" s="1241"/>
      <c r="J328" s="1242"/>
      <c r="L328" s="1241"/>
      <c r="O328" s="1241"/>
    </row>
    <row r="329">
      <c r="B329" s="1240"/>
      <c r="H329" s="1241"/>
      <c r="J329" s="1242"/>
      <c r="L329" s="1241"/>
      <c r="O329" s="1241"/>
    </row>
    <row r="330">
      <c r="B330" s="1240"/>
      <c r="H330" s="1241"/>
      <c r="J330" s="1242"/>
      <c r="L330" s="1241"/>
      <c r="O330" s="1241"/>
    </row>
    <row r="331">
      <c r="B331" s="1240"/>
      <c r="H331" s="1241"/>
      <c r="J331" s="1242"/>
      <c r="L331" s="1241"/>
      <c r="O331" s="1241"/>
    </row>
    <row r="332">
      <c r="B332" s="1240"/>
      <c r="H332" s="1241"/>
      <c r="J332" s="1242"/>
      <c r="L332" s="1241"/>
      <c r="O332" s="1241"/>
    </row>
    <row r="333">
      <c r="B333" s="1240"/>
      <c r="H333" s="1241"/>
      <c r="J333" s="1242"/>
      <c r="L333" s="1241"/>
      <c r="O333" s="1241"/>
    </row>
    <row r="334">
      <c r="B334" s="1240"/>
      <c r="H334" s="1241"/>
      <c r="J334" s="1242"/>
      <c r="L334" s="1241"/>
      <c r="O334" s="1241"/>
    </row>
    <row r="335">
      <c r="B335" s="1240"/>
      <c r="H335" s="1241"/>
      <c r="J335" s="1242"/>
      <c r="L335" s="1241"/>
      <c r="O335" s="1241"/>
    </row>
    <row r="336">
      <c r="B336" s="1240"/>
      <c r="H336" s="1241"/>
      <c r="J336" s="1242"/>
      <c r="L336" s="1241"/>
      <c r="O336" s="1241"/>
    </row>
    <row r="337">
      <c r="B337" s="1240"/>
      <c r="H337" s="1241"/>
      <c r="J337" s="1242"/>
      <c r="L337" s="1241"/>
      <c r="O337" s="1241"/>
    </row>
    <row r="338">
      <c r="B338" s="1240"/>
      <c r="H338" s="1241"/>
      <c r="J338" s="1242"/>
      <c r="L338" s="1241"/>
      <c r="O338" s="1241"/>
    </row>
    <row r="339">
      <c r="B339" s="1240"/>
      <c r="H339" s="1241"/>
      <c r="J339" s="1242"/>
      <c r="L339" s="1241"/>
      <c r="O339" s="1241"/>
    </row>
    <row r="340">
      <c r="B340" s="1240"/>
      <c r="H340" s="1241"/>
      <c r="J340" s="1242"/>
      <c r="L340" s="1241"/>
      <c r="O340" s="1241"/>
    </row>
    <row r="341">
      <c r="B341" s="1240"/>
      <c r="H341" s="1241"/>
      <c r="J341" s="1242"/>
      <c r="L341" s="1241"/>
      <c r="O341" s="1241"/>
    </row>
    <row r="342">
      <c r="B342" s="1240"/>
      <c r="H342" s="1241"/>
      <c r="J342" s="1242"/>
      <c r="L342" s="1241"/>
      <c r="O342" s="1241"/>
    </row>
    <row r="343">
      <c r="B343" s="1240"/>
      <c r="H343" s="1241"/>
      <c r="J343" s="1242"/>
      <c r="L343" s="1241"/>
      <c r="O343" s="1241"/>
    </row>
    <row r="344">
      <c r="B344" s="1240"/>
      <c r="H344" s="1241"/>
      <c r="J344" s="1242"/>
      <c r="L344" s="1241"/>
      <c r="O344" s="1241"/>
    </row>
    <row r="345">
      <c r="B345" s="1240"/>
      <c r="H345" s="1241"/>
      <c r="J345" s="1242"/>
      <c r="L345" s="1241"/>
      <c r="O345" s="1241"/>
    </row>
    <row r="346">
      <c r="B346" s="1240"/>
      <c r="H346" s="1241"/>
      <c r="J346" s="1242"/>
      <c r="L346" s="1241"/>
      <c r="O346" s="1241"/>
    </row>
    <row r="347">
      <c r="B347" s="1240"/>
      <c r="H347" s="1241"/>
      <c r="J347" s="1242"/>
      <c r="L347" s="1241"/>
      <c r="O347" s="1241"/>
    </row>
    <row r="348">
      <c r="B348" s="1240"/>
      <c r="H348" s="1241"/>
      <c r="J348" s="1242"/>
      <c r="L348" s="1241"/>
      <c r="O348" s="1241"/>
    </row>
    <row r="349">
      <c r="B349" s="1240"/>
      <c r="H349" s="1241"/>
      <c r="J349" s="1242"/>
      <c r="L349" s="1241"/>
      <c r="O349" s="1241"/>
    </row>
    <row r="350">
      <c r="B350" s="1240"/>
      <c r="H350" s="1241"/>
      <c r="J350" s="1242"/>
      <c r="L350" s="1241"/>
      <c r="O350" s="1241"/>
    </row>
    <row r="351">
      <c r="B351" s="1240"/>
      <c r="H351" s="1241"/>
      <c r="J351" s="1242"/>
      <c r="L351" s="1241"/>
      <c r="O351" s="1241"/>
    </row>
    <row r="352">
      <c r="B352" s="1240"/>
      <c r="H352" s="1241"/>
      <c r="J352" s="1242"/>
      <c r="L352" s="1241"/>
      <c r="O352" s="1241"/>
    </row>
    <row r="353">
      <c r="B353" s="1240"/>
      <c r="H353" s="1241"/>
      <c r="J353" s="1242"/>
      <c r="L353" s="1241"/>
      <c r="O353" s="1241"/>
    </row>
    <row r="354">
      <c r="B354" s="1240"/>
      <c r="H354" s="1241"/>
      <c r="J354" s="1242"/>
      <c r="L354" s="1241"/>
      <c r="O354" s="1241"/>
    </row>
    <row r="355">
      <c r="B355" s="1240"/>
      <c r="H355" s="1241"/>
      <c r="J355" s="1242"/>
      <c r="L355" s="1241"/>
      <c r="O355" s="1241"/>
    </row>
    <row r="356">
      <c r="B356" s="1240"/>
      <c r="H356" s="1241"/>
      <c r="J356" s="1242"/>
      <c r="L356" s="1241"/>
      <c r="O356" s="1241"/>
    </row>
    <row r="357">
      <c r="B357" s="1240"/>
      <c r="H357" s="1241"/>
      <c r="J357" s="1242"/>
      <c r="L357" s="1241"/>
      <c r="O357" s="1241"/>
    </row>
    <row r="358">
      <c r="B358" s="1240"/>
      <c r="H358" s="1241"/>
      <c r="J358" s="1242"/>
      <c r="L358" s="1241"/>
      <c r="O358" s="1241"/>
    </row>
    <row r="359">
      <c r="B359" s="1240"/>
      <c r="H359" s="1241"/>
      <c r="J359" s="1242"/>
      <c r="L359" s="1241"/>
      <c r="O359" s="1241"/>
    </row>
    <row r="360">
      <c r="B360" s="1240"/>
      <c r="H360" s="1241"/>
      <c r="J360" s="1242"/>
      <c r="L360" s="1241"/>
      <c r="O360" s="1241"/>
    </row>
    <row r="361">
      <c r="B361" s="1240"/>
      <c r="H361" s="1241"/>
      <c r="J361" s="1242"/>
      <c r="L361" s="1241"/>
      <c r="O361" s="1241"/>
    </row>
    <row r="362">
      <c r="B362" s="1240"/>
      <c r="H362" s="1241"/>
      <c r="J362" s="1242"/>
      <c r="L362" s="1241"/>
      <c r="O362" s="1241"/>
    </row>
    <row r="363">
      <c r="B363" s="1240"/>
      <c r="H363" s="1241"/>
      <c r="J363" s="1242"/>
      <c r="L363" s="1241"/>
      <c r="O363" s="1241"/>
    </row>
    <row r="364">
      <c r="B364" s="1240"/>
      <c r="H364" s="1241"/>
      <c r="J364" s="1242"/>
      <c r="L364" s="1241"/>
      <c r="O364" s="1241"/>
    </row>
    <row r="365">
      <c r="B365" s="1240"/>
      <c r="H365" s="1241"/>
      <c r="J365" s="1242"/>
      <c r="L365" s="1241"/>
      <c r="O365" s="1241"/>
    </row>
    <row r="366">
      <c r="B366" s="1240"/>
      <c r="H366" s="1241"/>
      <c r="J366" s="1242"/>
      <c r="L366" s="1241"/>
      <c r="O366" s="1241"/>
    </row>
    <row r="367">
      <c r="B367" s="1240"/>
      <c r="H367" s="1241"/>
      <c r="J367" s="1242"/>
      <c r="L367" s="1241"/>
      <c r="O367" s="1241"/>
    </row>
    <row r="368">
      <c r="B368" s="1240"/>
      <c r="H368" s="1241"/>
      <c r="J368" s="1242"/>
      <c r="L368" s="1241"/>
      <c r="O368" s="1241"/>
    </row>
    <row r="369">
      <c r="B369" s="1240"/>
      <c r="H369" s="1241"/>
      <c r="J369" s="1242"/>
      <c r="L369" s="1241"/>
      <c r="O369" s="1241"/>
    </row>
    <row r="370">
      <c r="B370" s="1240"/>
      <c r="H370" s="1241"/>
      <c r="J370" s="1242"/>
      <c r="L370" s="1241"/>
      <c r="O370" s="1241"/>
    </row>
    <row r="371">
      <c r="B371" s="1240"/>
      <c r="H371" s="1241"/>
      <c r="J371" s="1242"/>
      <c r="L371" s="1241"/>
      <c r="O371" s="1241"/>
    </row>
    <row r="372">
      <c r="B372" s="1240"/>
      <c r="H372" s="1241"/>
      <c r="J372" s="1242"/>
      <c r="L372" s="1241"/>
      <c r="O372" s="1241"/>
    </row>
    <row r="373">
      <c r="B373" s="1240"/>
      <c r="H373" s="1241"/>
      <c r="J373" s="1242"/>
      <c r="L373" s="1241"/>
      <c r="O373" s="1241"/>
    </row>
    <row r="374">
      <c r="B374" s="1240"/>
      <c r="H374" s="1241"/>
      <c r="J374" s="1242"/>
      <c r="L374" s="1241"/>
      <c r="O374" s="1241"/>
    </row>
    <row r="375">
      <c r="B375" s="1240"/>
      <c r="H375" s="1241"/>
      <c r="J375" s="1242"/>
      <c r="L375" s="1241"/>
      <c r="O375" s="1241"/>
    </row>
    <row r="376">
      <c r="B376" s="1240"/>
      <c r="H376" s="1241"/>
      <c r="J376" s="1242"/>
      <c r="L376" s="1241"/>
      <c r="O376" s="1241"/>
    </row>
    <row r="377">
      <c r="B377" s="1240"/>
      <c r="H377" s="1241"/>
      <c r="J377" s="1242"/>
      <c r="L377" s="1241"/>
      <c r="O377" s="1241"/>
    </row>
    <row r="378">
      <c r="B378" s="1240"/>
      <c r="H378" s="1241"/>
      <c r="J378" s="1242"/>
      <c r="L378" s="1241"/>
      <c r="O378" s="1241"/>
    </row>
    <row r="379">
      <c r="B379" s="1240"/>
      <c r="H379" s="1241"/>
      <c r="J379" s="1242"/>
      <c r="L379" s="1241"/>
      <c r="O379" s="1241"/>
    </row>
    <row r="380">
      <c r="B380" s="1240"/>
      <c r="H380" s="1241"/>
      <c r="J380" s="1242"/>
      <c r="L380" s="1241"/>
      <c r="O380" s="1241"/>
    </row>
    <row r="381">
      <c r="B381" s="1240"/>
      <c r="H381" s="1241"/>
      <c r="J381" s="1242"/>
      <c r="L381" s="1241"/>
      <c r="O381" s="1241"/>
    </row>
    <row r="382">
      <c r="B382" s="1240"/>
      <c r="H382" s="1241"/>
      <c r="J382" s="1242"/>
      <c r="L382" s="1241"/>
      <c r="O382" s="1241"/>
    </row>
    <row r="383">
      <c r="B383" s="1240"/>
      <c r="H383" s="1241"/>
      <c r="J383" s="1242"/>
      <c r="L383" s="1241"/>
      <c r="O383" s="1241"/>
    </row>
    <row r="384">
      <c r="B384" s="1240"/>
      <c r="H384" s="1241"/>
      <c r="J384" s="1242"/>
      <c r="L384" s="1241"/>
      <c r="O384" s="1241"/>
    </row>
    <row r="385">
      <c r="B385" s="1240"/>
      <c r="H385" s="1241"/>
      <c r="J385" s="1242"/>
      <c r="L385" s="1241"/>
      <c r="O385" s="1241"/>
    </row>
    <row r="386">
      <c r="B386" s="1240"/>
      <c r="H386" s="1241"/>
      <c r="J386" s="1242"/>
      <c r="L386" s="1241"/>
      <c r="O386" s="1241"/>
    </row>
    <row r="387">
      <c r="B387" s="1240"/>
      <c r="H387" s="1241"/>
      <c r="J387" s="1242"/>
      <c r="L387" s="1241"/>
      <c r="O387" s="1241"/>
    </row>
    <row r="388">
      <c r="B388" s="1240"/>
      <c r="H388" s="1241"/>
      <c r="J388" s="1242"/>
      <c r="L388" s="1241"/>
      <c r="O388" s="1241"/>
    </row>
    <row r="389">
      <c r="B389" s="1240"/>
      <c r="H389" s="1241"/>
      <c r="J389" s="1242"/>
      <c r="L389" s="1241"/>
      <c r="O389" s="1241"/>
    </row>
    <row r="390">
      <c r="B390" s="1240"/>
      <c r="H390" s="1241"/>
      <c r="J390" s="1242"/>
      <c r="L390" s="1241"/>
      <c r="O390" s="1241"/>
    </row>
    <row r="391">
      <c r="B391" s="1240"/>
      <c r="H391" s="1241"/>
      <c r="J391" s="1242"/>
      <c r="L391" s="1241"/>
      <c r="O391" s="1241"/>
    </row>
    <row r="392">
      <c r="B392" s="1240"/>
      <c r="H392" s="1241"/>
      <c r="J392" s="1242"/>
      <c r="L392" s="1241"/>
      <c r="O392" s="1241"/>
    </row>
    <row r="393">
      <c r="B393" s="1240"/>
      <c r="H393" s="1241"/>
      <c r="J393" s="1242"/>
      <c r="L393" s="1241"/>
      <c r="O393" s="1241"/>
    </row>
    <row r="394">
      <c r="B394" s="1240"/>
      <c r="H394" s="1241"/>
      <c r="J394" s="1242"/>
      <c r="L394" s="1241"/>
      <c r="O394" s="1241"/>
    </row>
    <row r="395">
      <c r="B395" s="1240"/>
      <c r="H395" s="1241"/>
      <c r="J395" s="1242"/>
      <c r="L395" s="1241"/>
      <c r="O395" s="1241"/>
    </row>
    <row r="396">
      <c r="B396" s="1240"/>
      <c r="H396" s="1241"/>
      <c r="J396" s="1242"/>
      <c r="L396" s="1241"/>
      <c r="O396" s="1241"/>
    </row>
    <row r="397">
      <c r="B397" s="1240"/>
      <c r="H397" s="1241"/>
      <c r="J397" s="1242"/>
      <c r="L397" s="1241"/>
      <c r="O397" s="1241"/>
    </row>
    <row r="398">
      <c r="B398" s="1240"/>
      <c r="H398" s="1241"/>
      <c r="J398" s="1242"/>
      <c r="L398" s="1241"/>
      <c r="O398" s="1241"/>
    </row>
    <row r="399">
      <c r="B399" s="1240"/>
      <c r="H399" s="1241"/>
      <c r="J399" s="1242"/>
      <c r="L399" s="1241"/>
      <c r="O399" s="1241"/>
    </row>
    <row r="400">
      <c r="B400" s="1240"/>
      <c r="H400" s="1241"/>
      <c r="J400" s="1242"/>
      <c r="L400" s="1241"/>
      <c r="O400" s="1241"/>
    </row>
    <row r="401">
      <c r="B401" s="1240"/>
      <c r="H401" s="1241"/>
      <c r="J401" s="1242"/>
      <c r="L401" s="1241"/>
      <c r="O401" s="1241"/>
    </row>
    <row r="402">
      <c r="B402" s="1240"/>
      <c r="H402" s="1241"/>
      <c r="J402" s="1242"/>
      <c r="L402" s="1241"/>
      <c r="O402" s="1241"/>
    </row>
    <row r="403">
      <c r="B403" s="1240"/>
      <c r="H403" s="1241"/>
      <c r="J403" s="1242"/>
      <c r="L403" s="1241"/>
      <c r="O403" s="1241"/>
    </row>
    <row r="404">
      <c r="B404" s="1240"/>
      <c r="H404" s="1241"/>
      <c r="J404" s="1242"/>
      <c r="L404" s="1241"/>
      <c r="O404" s="1241"/>
    </row>
    <row r="405">
      <c r="B405" s="1240"/>
      <c r="H405" s="1241"/>
      <c r="J405" s="1242"/>
      <c r="L405" s="1241"/>
      <c r="O405" s="1241"/>
    </row>
    <row r="406">
      <c r="B406" s="1240"/>
      <c r="H406" s="1241"/>
      <c r="J406" s="1242"/>
      <c r="L406" s="1241"/>
      <c r="O406" s="1241"/>
    </row>
    <row r="407">
      <c r="B407" s="1240"/>
      <c r="H407" s="1241"/>
      <c r="J407" s="1242"/>
      <c r="L407" s="1241"/>
      <c r="O407" s="1241"/>
    </row>
    <row r="408">
      <c r="B408" s="1240"/>
      <c r="H408" s="1241"/>
      <c r="J408" s="1242"/>
      <c r="L408" s="1241"/>
      <c r="O408" s="1241"/>
    </row>
    <row r="409">
      <c r="B409" s="1240"/>
      <c r="H409" s="1241"/>
      <c r="J409" s="1242"/>
      <c r="L409" s="1241"/>
      <c r="O409" s="1241"/>
    </row>
    <row r="410">
      <c r="B410" s="1240"/>
      <c r="H410" s="1241"/>
      <c r="J410" s="1242"/>
      <c r="L410" s="1241"/>
      <c r="O410" s="1241"/>
    </row>
    <row r="411">
      <c r="B411" s="1240"/>
      <c r="H411" s="1241"/>
      <c r="J411" s="1242"/>
      <c r="L411" s="1241"/>
      <c r="O411" s="1241"/>
    </row>
    <row r="412">
      <c r="B412" s="1240"/>
      <c r="H412" s="1241"/>
      <c r="J412" s="1242"/>
      <c r="L412" s="1241"/>
      <c r="O412" s="1241"/>
    </row>
    <row r="413">
      <c r="B413" s="1240"/>
      <c r="H413" s="1241"/>
      <c r="J413" s="1242"/>
      <c r="L413" s="1241"/>
      <c r="O413" s="1241"/>
    </row>
    <row r="414">
      <c r="B414" s="1240"/>
      <c r="H414" s="1241"/>
      <c r="J414" s="1242"/>
      <c r="L414" s="1241"/>
      <c r="O414" s="1241"/>
    </row>
    <row r="415">
      <c r="B415" s="1240"/>
      <c r="H415" s="1241"/>
      <c r="J415" s="1242"/>
      <c r="L415" s="1241"/>
      <c r="O415" s="1241"/>
    </row>
    <row r="416">
      <c r="B416" s="1240"/>
      <c r="H416" s="1241"/>
      <c r="J416" s="1242"/>
      <c r="L416" s="1241"/>
      <c r="O416" s="1241"/>
    </row>
    <row r="417">
      <c r="B417" s="1240"/>
      <c r="H417" s="1241"/>
      <c r="J417" s="1242"/>
      <c r="L417" s="1241"/>
      <c r="O417" s="1241"/>
    </row>
    <row r="418">
      <c r="B418" s="1240"/>
      <c r="H418" s="1241"/>
      <c r="J418" s="1242"/>
      <c r="L418" s="1241"/>
      <c r="O418" s="1241"/>
    </row>
    <row r="419">
      <c r="B419" s="1240"/>
      <c r="H419" s="1241"/>
      <c r="J419" s="1242"/>
      <c r="L419" s="1241"/>
      <c r="O419" s="1241"/>
    </row>
    <row r="420">
      <c r="B420" s="1240"/>
      <c r="H420" s="1241"/>
      <c r="J420" s="1242"/>
      <c r="L420" s="1241"/>
      <c r="O420" s="1241"/>
    </row>
    <row r="421">
      <c r="B421" s="1240"/>
      <c r="H421" s="1241"/>
      <c r="J421" s="1242"/>
      <c r="L421" s="1241"/>
      <c r="O421" s="1241"/>
    </row>
    <row r="422">
      <c r="B422" s="1240"/>
      <c r="H422" s="1241"/>
      <c r="J422" s="1242"/>
      <c r="L422" s="1241"/>
      <c r="O422" s="1241"/>
    </row>
    <row r="423">
      <c r="B423" s="1240"/>
      <c r="H423" s="1241"/>
      <c r="J423" s="1242"/>
      <c r="L423" s="1241"/>
      <c r="O423" s="1241"/>
    </row>
    <row r="424">
      <c r="B424" s="1240"/>
      <c r="H424" s="1241"/>
      <c r="J424" s="1242"/>
      <c r="L424" s="1241"/>
      <c r="O424" s="1241"/>
    </row>
    <row r="425">
      <c r="B425" s="1240"/>
      <c r="H425" s="1241"/>
      <c r="J425" s="1242"/>
      <c r="L425" s="1241"/>
      <c r="O425" s="1241"/>
    </row>
    <row r="426">
      <c r="B426" s="1240"/>
      <c r="H426" s="1241"/>
      <c r="J426" s="1242"/>
      <c r="L426" s="1241"/>
      <c r="O426" s="1241"/>
    </row>
    <row r="427">
      <c r="B427" s="1240"/>
      <c r="H427" s="1241"/>
      <c r="J427" s="1242"/>
      <c r="L427" s="1241"/>
      <c r="O427" s="1241"/>
    </row>
    <row r="428">
      <c r="B428" s="1240"/>
      <c r="H428" s="1241"/>
      <c r="J428" s="1242"/>
      <c r="L428" s="1241"/>
      <c r="O428" s="1241"/>
    </row>
    <row r="429">
      <c r="B429" s="1240"/>
      <c r="H429" s="1241"/>
      <c r="J429" s="1242"/>
      <c r="L429" s="1241"/>
      <c r="O429" s="1241"/>
    </row>
    <row r="430">
      <c r="B430" s="1240"/>
      <c r="H430" s="1241"/>
      <c r="J430" s="1242"/>
      <c r="L430" s="1241"/>
      <c r="O430" s="1241"/>
    </row>
    <row r="431">
      <c r="B431" s="1240"/>
      <c r="H431" s="1241"/>
      <c r="J431" s="1242"/>
      <c r="L431" s="1241"/>
      <c r="O431" s="1241"/>
    </row>
    <row r="432">
      <c r="B432" s="1240"/>
      <c r="H432" s="1241"/>
      <c r="J432" s="1242"/>
      <c r="L432" s="1241"/>
      <c r="O432" s="1241"/>
    </row>
    <row r="433">
      <c r="B433" s="1240"/>
      <c r="H433" s="1241"/>
      <c r="J433" s="1242"/>
      <c r="L433" s="1241"/>
      <c r="O433" s="1241"/>
    </row>
    <row r="434">
      <c r="B434" s="1240"/>
      <c r="H434" s="1241"/>
      <c r="J434" s="1242"/>
      <c r="L434" s="1241"/>
      <c r="O434" s="1241"/>
    </row>
    <row r="435">
      <c r="B435" s="1240"/>
      <c r="H435" s="1241"/>
      <c r="J435" s="1242"/>
      <c r="L435" s="1241"/>
      <c r="O435" s="1241"/>
    </row>
    <row r="436">
      <c r="B436" s="1240"/>
      <c r="H436" s="1241"/>
      <c r="J436" s="1242"/>
      <c r="L436" s="1241"/>
      <c r="O436" s="1241"/>
    </row>
    <row r="437">
      <c r="B437" s="1240"/>
      <c r="H437" s="1241"/>
      <c r="J437" s="1242"/>
      <c r="L437" s="1241"/>
      <c r="O437" s="1241"/>
    </row>
    <row r="438">
      <c r="B438" s="1240"/>
      <c r="H438" s="1241"/>
      <c r="J438" s="1242"/>
      <c r="L438" s="1241"/>
      <c r="O438" s="1241"/>
    </row>
    <row r="439">
      <c r="B439" s="1240"/>
      <c r="H439" s="1241"/>
      <c r="J439" s="1242"/>
      <c r="L439" s="1241"/>
      <c r="O439" s="1241"/>
    </row>
    <row r="440">
      <c r="B440" s="1240"/>
      <c r="H440" s="1241"/>
      <c r="J440" s="1242"/>
      <c r="L440" s="1241"/>
      <c r="O440" s="1241"/>
    </row>
    <row r="441">
      <c r="B441" s="1240"/>
      <c r="H441" s="1241"/>
      <c r="J441" s="1242"/>
      <c r="L441" s="1241"/>
      <c r="O441" s="1241"/>
    </row>
    <row r="442">
      <c r="B442" s="1240"/>
      <c r="H442" s="1241"/>
      <c r="J442" s="1242"/>
      <c r="L442" s="1241"/>
      <c r="O442" s="1241"/>
    </row>
    <row r="443">
      <c r="B443" s="1240"/>
      <c r="H443" s="1241"/>
      <c r="J443" s="1242"/>
      <c r="L443" s="1241"/>
      <c r="O443" s="1241"/>
    </row>
    <row r="444">
      <c r="B444" s="1240"/>
      <c r="H444" s="1241"/>
      <c r="J444" s="1242"/>
      <c r="L444" s="1241"/>
      <c r="O444" s="1241"/>
    </row>
    <row r="445">
      <c r="B445" s="1240"/>
      <c r="H445" s="1241"/>
      <c r="J445" s="1242"/>
      <c r="L445" s="1241"/>
      <c r="O445" s="1241"/>
    </row>
    <row r="446">
      <c r="B446" s="1240"/>
      <c r="H446" s="1241"/>
      <c r="J446" s="1242"/>
      <c r="L446" s="1241"/>
      <c r="O446" s="1241"/>
    </row>
    <row r="447">
      <c r="B447" s="1240"/>
      <c r="H447" s="1241"/>
      <c r="J447" s="1242"/>
      <c r="L447" s="1241"/>
      <c r="O447" s="1241"/>
    </row>
    <row r="448">
      <c r="B448" s="1240"/>
      <c r="H448" s="1241"/>
      <c r="J448" s="1242"/>
      <c r="L448" s="1241"/>
      <c r="O448" s="1241"/>
    </row>
    <row r="449">
      <c r="B449" s="1240"/>
      <c r="H449" s="1241"/>
      <c r="J449" s="1242"/>
      <c r="L449" s="1241"/>
      <c r="O449" s="1241"/>
    </row>
    <row r="450">
      <c r="B450" s="1240"/>
      <c r="H450" s="1241"/>
      <c r="J450" s="1242"/>
      <c r="L450" s="1241"/>
      <c r="O450" s="1241"/>
    </row>
    <row r="451">
      <c r="B451" s="1240"/>
      <c r="H451" s="1241"/>
      <c r="J451" s="1242"/>
      <c r="L451" s="1241"/>
      <c r="O451" s="1241"/>
    </row>
    <row r="452">
      <c r="B452" s="1240"/>
      <c r="H452" s="1241"/>
      <c r="J452" s="1242"/>
      <c r="L452" s="1241"/>
      <c r="O452" s="1241"/>
    </row>
    <row r="453">
      <c r="B453" s="1240"/>
      <c r="H453" s="1241"/>
      <c r="J453" s="1242"/>
      <c r="L453" s="1241"/>
      <c r="O453" s="1241"/>
    </row>
    <row r="454">
      <c r="B454" s="1240"/>
      <c r="H454" s="1241"/>
      <c r="J454" s="1242"/>
      <c r="L454" s="1241"/>
      <c r="O454" s="1241"/>
    </row>
    <row r="455">
      <c r="B455" s="1240"/>
      <c r="H455" s="1241"/>
      <c r="J455" s="1242"/>
      <c r="L455" s="1241"/>
      <c r="O455" s="1241"/>
    </row>
    <row r="456">
      <c r="B456" s="1240"/>
      <c r="H456" s="1241"/>
      <c r="J456" s="1242"/>
      <c r="L456" s="1241"/>
      <c r="O456" s="1241"/>
    </row>
    <row r="457">
      <c r="B457" s="1240"/>
      <c r="H457" s="1241"/>
      <c r="J457" s="1242"/>
      <c r="L457" s="1241"/>
      <c r="O457" s="1241"/>
    </row>
    <row r="458">
      <c r="B458" s="1240"/>
      <c r="H458" s="1241"/>
      <c r="J458" s="1242"/>
      <c r="L458" s="1241"/>
      <c r="O458" s="1241"/>
    </row>
    <row r="459">
      <c r="B459" s="1240"/>
      <c r="H459" s="1241"/>
      <c r="J459" s="1242"/>
      <c r="L459" s="1241"/>
      <c r="O459" s="1241"/>
    </row>
    <row r="460">
      <c r="B460" s="1240"/>
      <c r="H460" s="1241"/>
      <c r="J460" s="1242"/>
      <c r="L460" s="1241"/>
      <c r="O460" s="1241"/>
    </row>
    <row r="461">
      <c r="B461" s="1240"/>
      <c r="H461" s="1241"/>
      <c r="J461" s="1242"/>
      <c r="L461" s="1241"/>
      <c r="O461" s="1241"/>
    </row>
    <row r="462">
      <c r="B462" s="1240"/>
      <c r="H462" s="1241"/>
      <c r="J462" s="1242"/>
      <c r="L462" s="1241"/>
      <c r="O462" s="1241"/>
    </row>
    <row r="463">
      <c r="B463" s="1240"/>
      <c r="H463" s="1241"/>
      <c r="J463" s="1242"/>
      <c r="L463" s="1241"/>
      <c r="O463" s="1241"/>
    </row>
    <row r="464">
      <c r="B464" s="1240"/>
      <c r="H464" s="1241"/>
      <c r="J464" s="1242"/>
      <c r="L464" s="1241"/>
      <c r="O464" s="1241"/>
    </row>
    <row r="465">
      <c r="B465" s="1240"/>
      <c r="H465" s="1241"/>
      <c r="J465" s="1242"/>
      <c r="L465" s="1241"/>
      <c r="O465" s="1241"/>
    </row>
    <row r="466">
      <c r="B466" s="1240"/>
      <c r="H466" s="1241"/>
      <c r="J466" s="1242"/>
      <c r="L466" s="1241"/>
      <c r="O466" s="1241"/>
    </row>
    <row r="467">
      <c r="B467" s="1240"/>
      <c r="H467" s="1241"/>
      <c r="J467" s="1242"/>
      <c r="L467" s="1241"/>
      <c r="O467" s="1241"/>
    </row>
    <row r="468">
      <c r="B468" s="1240"/>
      <c r="H468" s="1241"/>
      <c r="J468" s="1242"/>
      <c r="L468" s="1241"/>
      <c r="O468" s="1241"/>
    </row>
    <row r="469">
      <c r="B469" s="1240"/>
      <c r="H469" s="1241"/>
      <c r="J469" s="1242"/>
      <c r="L469" s="1241"/>
      <c r="O469" s="1241"/>
    </row>
    <row r="470">
      <c r="B470" s="1240"/>
      <c r="H470" s="1241"/>
      <c r="J470" s="1242"/>
      <c r="L470" s="1241"/>
      <c r="O470" s="1241"/>
    </row>
    <row r="471">
      <c r="B471" s="1240"/>
      <c r="H471" s="1241"/>
      <c r="J471" s="1242"/>
      <c r="L471" s="1241"/>
      <c r="O471" s="1241"/>
    </row>
    <row r="472">
      <c r="B472" s="1240"/>
      <c r="H472" s="1241"/>
      <c r="J472" s="1242"/>
      <c r="L472" s="1241"/>
      <c r="O472" s="1241"/>
    </row>
    <row r="473">
      <c r="B473" s="1240"/>
      <c r="H473" s="1241"/>
      <c r="J473" s="1242"/>
      <c r="L473" s="1241"/>
      <c r="O473" s="1241"/>
    </row>
    <row r="474">
      <c r="B474" s="1240"/>
      <c r="H474" s="1241"/>
      <c r="J474" s="1242"/>
      <c r="L474" s="1241"/>
      <c r="O474" s="1241"/>
    </row>
    <row r="475">
      <c r="B475" s="1240"/>
      <c r="H475" s="1241"/>
      <c r="J475" s="1242"/>
      <c r="L475" s="1241"/>
      <c r="O475" s="1241"/>
    </row>
    <row r="476">
      <c r="B476" s="1240"/>
      <c r="H476" s="1241"/>
      <c r="J476" s="1242"/>
      <c r="L476" s="1241"/>
      <c r="O476" s="1241"/>
    </row>
    <row r="477">
      <c r="B477" s="1240"/>
      <c r="H477" s="1241"/>
      <c r="J477" s="1242"/>
      <c r="L477" s="1241"/>
      <c r="O477" s="1241"/>
    </row>
    <row r="478">
      <c r="B478" s="1240"/>
      <c r="H478" s="1241"/>
      <c r="J478" s="1242"/>
      <c r="L478" s="1241"/>
      <c r="O478" s="1241"/>
    </row>
    <row r="479">
      <c r="B479" s="1240"/>
      <c r="H479" s="1241"/>
      <c r="J479" s="1242"/>
      <c r="L479" s="1241"/>
      <c r="O479" s="1241"/>
    </row>
    <row r="480">
      <c r="B480" s="1240"/>
      <c r="H480" s="1241"/>
      <c r="J480" s="1242"/>
      <c r="L480" s="1241"/>
      <c r="O480" s="1241"/>
    </row>
    <row r="481">
      <c r="B481" s="1240"/>
      <c r="H481" s="1241"/>
      <c r="J481" s="1242"/>
      <c r="L481" s="1241"/>
      <c r="O481" s="1241"/>
    </row>
    <row r="482">
      <c r="B482" s="1240"/>
      <c r="H482" s="1241"/>
      <c r="J482" s="1242"/>
      <c r="L482" s="1241"/>
      <c r="O482" s="1241"/>
    </row>
    <row r="483">
      <c r="B483" s="1240"/>
      <c r="H483" s="1241"/>
      <c r="J483" s="1242"/>
      <c r="L483" s="1241"/>
      <c r="O483" s="1241"/>
    </row>
    <row r="484">
      <c r="B484" s="1240"/>
      <c r="H484" s="1241"/>
      <c r="J484" s="1242"/>
      <c r="L484" s="1241"/>
      <c r="O484" s="1241"/>
    </row>
    <row r="485">
      <c r="B485" s="1240"/>
      <c r="H485" s="1241"/>
      <c r="J485" s="1242"/>
      <c r="L485" s="1241"/>
      <c r="O485" s="1241"/>
    </row>
    <row r="486">
      <c r="B486" s="1240"/>
      <c r="H486" s="1241"/>
      <c r="J486" s="1242"/>
      <c r="L486" s="1241"/>
      <c r="O486" s="1241"/>
    </row>
    <row r="487">
      <c r="B487" s="1240"/>
      <c r="H487" s="1241"/>
      <c r="J487" s="1242"/>
      <c r="L487" s="1241"/>
      <c r="O487" s="1241"/>
    </row>
    <row r="488">
      <c r="B488" s="1240"/>
      <c r="H488" s="1241"/>
      <c r="J488" s="1242"/>
      <c r="L488" s="1241"/>
      <c r="O488" s="1241"/>
    </row>
    <row r="489">
      <c r="B489" s="1240"/>
      <c r="H489" s="1241"/>
      <c r="J489" s="1242"/>
      <c r="L489" s="1241"/>
      <c r="O489" s="1241"/>
    </row>
    <row r="490">
      <c r="B490" s="1240"/>
      <c r="H490" s="1241"/>
      <c r="J490" s="1242"/>
      <c r="L490" s="1241"/>
      <c r="O490" s="1241"/>
    </row>
    <row r="491">
      <c r="B491" s="1240"/>
      <c r="H491" s="1241"/>
      <c r="J491" s="1242"/>
      <c r="L491" s="1241"/>
      <c r="O491" s="1241"/>
    </row>
    <row r="492">
      <c r="B492" s="1240"/>
      <c r="H492" s="1241"/>
      <c r="J492" s="1242"/>
      <c r="L492" s="1241"/>
      <c r="O492" s="1241"/>
    </row>
    <row r="493">
      <c r="B493" s="1240"/>
      <c r="H493" s="1241"/>
      <c r="J493" s="1242"/>
      <c r="L493" s="1241"/>
      <c r="O493" s="1241"/>
    </row>
    <row r="494">
      <c r="B494" s="1240"/>
      <c r="H494" s="1241"/>
      <c r="J494" s="1242"/>
      <c r="L494" s="1241"/>
      <c r="O494" s="1241"/>
    </row>
    <row r="495">
      <c r="B495" s="1240"/>
      <c r="H495" s="1241"/>
      <c r="J495" s="1242"/>
      <c r="L495" s="1241"/>
      <c r="O495" s="1241"/>
    </row>
    <row r="496">
      <c r="B496" s="1240"/>
      <c r="H496" s="1241"/>
      <c r="J496" s="1242"/>
      <c r="L496" s="1241"/>
      <c r="O496" s="1241"/>
    </row>
    <row r="497">
      <c r="B497" s="1240"/>
      <c r="H497" s="1241"/>
      <c r="J497" s="1242"/>
      <c r="L497" s="1241"/>
      <c r="O497" s="1241"/>
    </row>
    <row r="498">
      <c r="B498" s="1240"/>
      <c r="H498" s="1241"/>
      <c r="J498" s="1242"/>
      <c r="L498" s="1241"/>
      <c r="O498" s="1241"/>
    </row>
    <row r="499">
      <c r="B499" s="1240"/>
      <c r="H499" s="1241"/>
      <c r="J499" s="1242"/>
      <c r="L499" s="1241"/>
      <c r="O499" s="1241"/>
    </row>
    <row r="500">
      <c r="B500" s="1240"/>
      <c r="H500" s="1241"/>
      <c r="J500" s="1242"/>
      <c r="L500" s="1241"/>
      <c r="O500" s="1241"/>
    </row>
    <row r="501">
      <c r="B501" s="1240"/>
      <c r="H501" s="1241"/>
      <c r="J501" s="1242"/>
      <c r="L501" s="1241"/>
      <c r="O501" s="1241"/>
    </row>
    <row r="502">
      <c r="B502" s="1240"/>
      <c r="H502" s="1241"/>
      <c r="J502" s="1242"/>
      <c r="L502" s="1241"/>
      <c r="O502" s="1241"/>
    </row>
    <row r="503">
      <c r="B503" s="1240"/>
      <c r="H503" s="1241"/>
      <c r="J503" s="1242"/>
      <c r="L503" s="1241"/>
      <c r="O503" s="1241"/>
    </row>
    <row r="504">
      <c r="B504" s="1240"/>
      <c r="H504" s="1241"/>
      <c r="J504" s="1242"/>
      <c r="L504" s="1241"/>
      <c r="O504" s="1241"/>
    </row>
    <row r="505">
      <c r="B505" s="1240"/>
      <c r="H505" s="1241"/>
      <c r="J505" s="1242"/>
      <c r="L505" s="1241"/>
      <c r="O505" s="1241"/>
    </row>
    <row r="506">
      <c r="B506" s="1240"/>
      <c r="H506" s="1241"/>
      <c r="J506" s="1242"/>
      <c r="L506" s="1241"/>
      <c r="O506" s="1241"/>
    </row>
    <row r="507">
      <c r="B507" s="1240"/>
      <c r="H507" s="1241"/>
      <c r="J507" s="1242"/>
      <c r="L507" s="1241"/>
      <c r="O507" s="1241"/>
    </row>
    <row r="508">
      <c r="B508" s="1240"/>
      <c r="H508" s="1241"/>
      <c r="J508" s="1242"/>
      <c r="L508" s="1241"/>
      <c r="O508" s="1241"/>
    </row>
    <row r="509">
      <c r="B509" s="1240"/>
      <c r="H509" s="1241"/>
      <c r="J509" s="1242"/>
      <c r="L509" s="1241"/>
      <c r="O509" s="1241"/>
    </row>
    <row r="510">
      <c r="B510" s="1240"/>
      <c r="H510" s="1241"/>
      <c r="J510" s="1242"/>
      <c r="L510" s="1241"/>
      <c r="O510" s="1241"/>
    </row>
    <row r="511">
      <c r="B511" s="1240"/>
      <c r="H511" s="1241"/>
      <c r="J511" s="1242"/>
      <c r="L511" s="1241"/>
      <c r="O511" s="1241"/>
    </row>
    <row r="512">
      <c r="B512" s="1240"/>
      <c r="H512" s="1241"/>
      <c r="J512" s="1242"/>
      <c r="L512" s="1241"/>
      <c r="O512" s="1241"/>
    </row>
    <row r="513">
      <c r="B513" s="1240"/>
      <c r="H513" s="1241"/>
      <c r="J513" s="1242"/>
      <c r="L513" s="1241"/>
      <c r="O513" s="1241"/>
    </row>
    <row r="514">
      <c r="B514" s="1240"/>
      <c r="H514" s="1241"/>
      <c r="J514" s="1242"/>
      <c r="L514" s="1241"/>
      <c r="O514" s="1241"/>
    </row>
    <row r="515">
      <c r="B515" s="1240"/>
      <c r="H515" s="1241"/>
      <c r="J515" s="1242"/>
      <c r="L515" s="1241"/>
      <c r="O515" s="1241"/>
    </row>
    <row r="516">
      <c r="B516" s="1240"/>
      <c r="H516" s="1241"/>
      <c r="J516" s="1242"/>
      <c r="L516" s="1241"/>
      <c r="O516" s="1241"/>
    </row>
    <row r="517">
      <c r="B517" s="1240"/>
      <c r="H517" s="1241"/>
      <c r="J517" s="1242"/>
      <c r="L517" s="1241"/>
      <c r="O517" s="1241"/>
    </row>
    <row r="518">
      <c r="B518" s="1240"/>
      <c r="H518" s="1241"/>
      <c r="J518" s="1242"/>
      <c r="L518" s="1241"/>
      <c r="O518" s="1241"/>
    </row>
    <row r="519">
      <c r="B519" s="1240"/>
      <c r="H519" s="1241"/>
      <c r="J519" s="1242"/>
      <c r="L519" s="1241"/>
      <c r="O519" s="1241"/>
    </row>
    <row r="520">
      <c r="B520" s="1240"/>
      <c r="H520" s="1241"/>
      <c r="J520" s="1242"/>
      <c r="L520" s="1241"/>
      <c r="O520" s="1241"/>
    </row>
    <row r="521">
      <c r="B521" s="1240"/>
      <c r="H521" s="1241"/>
      <c r="J521" s="1242"/>
      <c r="L521" s="1241"/>
      <c r="O521" s="1241"/>
    </row>
    <row r="522">
      <c r="B522" s="1240"/>
      <c r="H522" s="1241"/>
      <c r="J522" s="1242"/>
      <c r="L522" s="1241"/>
      <c r="O522" s="1241"/>
    </row>
    <row r="523">
      <c r="B523" s="1240"/>
      <c r="H523" s="1241"/>
      <c r="J523" s="1242"/>
      <c r="L523" s="1241"/>
      <c r="O523" s="1241"/>
    </row>
    <row r="524">
      <c r="B524" s="1240"/>
      <c r="H524" s="1241"/>
      <c r="J524" s="1242"/>
      <c r="L524" s="1241"/>
      <c r="O524" s="1241"/>
    </row>
    <row r="525">
      <c r="B525" s="1240"/>
      <c r="H525" s="1241"/>
      <c r="J525" s="1242"/>
      <c r="L525" s="1241"/>
      <c r="O525" s="1241"/>
    </row>
    <row r="526">
      <c r="B526" s="1240"/>
      <c r="H526" s="1241"/>
      <c r="J526" s="1242"/>
      <c r="L526" s="1241"/>
      <c r="O526" s="1241"/>
    </row>
    <row r="527">
      <c r="B527" s="1240"/>
      <c r="H527" s="1241"/>
      <c r="J527" s="1242"/>
      <c r="L527" s="1241"/>
      <c r="O527" s="1241"/>
    </row>
    <row r="528">
      <c r="B528" s="1240"/>
      <c r="H528" s="1241"/>
      <c r="J528" s="1242"/>
      <c r="L528" s="1241"/>
      <c r="O528" s="1241"/>
    </row>
    <row r="529">
      <c r="B529" s="1240"/>
      <c r="H529" s="1241"/>
      <c r="J529" s="1242"/>
      <c r="L529" s="1241"/>
      <c r="O529" s="1241"/>
    </row>
    <row r="530">
      <c r="B530" s="1240"/>
      <c r="H530" s="1241"/>
      <c r="J530" s="1242"/>
      <c r="L530" s="1241"/>
      <c r="O530" s="1241"/>
    </row>
    <row r="531">
      <c r="B531" s="1240"/>
      <c r="H531" s="1241"/>
      <c r="J531" s="1242"/>
      <c r="L531" s="1241"/>
      <c r="O531" s="1241"/>
    </row>
    <row r="532">
      <c r="B532" s="1240"/>
      <c r="H532" s="1241"/>
      <c r="J532" s="1242"/>
      <c r="L532" s="1241"/>
      <c r="O532" s="1241"/>
    </row>
    <row r="533">
      <c r="B533" s="1240"/>
      <c r="H533" s="1241"/>
      <c r="J533" s="1242"/>
      <c r="L533" s="1241"/>
      <c r="O533" s="1241"/>
    </row>
    <row r="534">
      <c r="B534" s="1240"/>
      <c r="H534" s="1241"/>
      <c r="J534" s="1242"/>
      <c r="L534" s="1241"/>
      <c r="O534" s="1241"/>
    </row>
    <row r="535">
      <c r="B535" s="1240"/>
      <c r="H535" s="1241"/>
      <c r="J535" s="1242"/>
      <c r="L535" s="1241"/>
      <c r="O535" s="1241"/>
    </row>
    <row r="536">
      <c r="B536" s="1240"/>
      <c r="H536" s="1241"/>
      <c r="J536" s="1242"/>
      <c r="L536" s="1241"/>
      <c r="O536" s="1241"/>
    </row>
    <row r="537">
      <c r="B537" s="1240"/>
      <c r="H537" s="1241"/>
      <c r="J537" s="1242"/>
      <c r="L537" s="1241"/>
      <c r="O537" s="1241"/>
    </row>
    <row r="538">
      <c r="B538" s="1240"/>
      <c r="H538" s="1241"/>
      <c r="J538" s="1242"/>
      <c r="L538" s="1241"/>
      <c r="O538" s="1241"/>
    </row>
    <row r="539">
      <c r="B539" s="1240"/>
      <c r="H539" s="1241"/>
      <c r="J539" s="1242"/>
      <c r="L539" s="1241"/>
      <c r="O539" s="1241"/>
    </row>
    <row r="540">
      <c r="B540" s="1240"/>
      <c r="H540" s="1241"/>
      <c r="J540" s="1242"/>
      <c r="L540" s="1241"/>
      <c r="O540" s="1241"/>
    </row>
    <row r="541">
      <c r="B541" s="1240"/>
      <c r="H541" s="1241"/>
      <c r="J541" s="1242"/>
      <c r="L541" s="1241"/>
      <c r="O541" s="1241"/>
    </row>
    <row r="542">
      <c r="B542" s="1240"/>
      <c r="H542" s="1241"/>
      <c r="J542" s="1242"/>
      <c r="L542" s="1241"/>
      <c r="O542" s="1241"/>
    </row>
    <row r="543">
      <c r="B543" s="1240"/>
      <c r="H543" s="1241"/>
      <c r="J543" s="1242"/>
      <c r="L543" s="1241"/>
      <c r="O543" s="1241"/>
    </row>
    <row r="544">
      <c r="B544" s="1240"/>
      <c r="H544" s="1241"/>
      <c r="J544" s="1242"/>
      <c r="L544" s="1241"/>
      <c r="O544" s="1241"/>
    </row>
    <row r="545">
      <c r="B545" s="1240"/>
      <c r="H545" s="1241"/>
      <c r="J545" s="1242"/>
      <c r="L545" s="1241"/>
      <c r="O545" s="1241"/>
    </row>
    <row r="546">
      <c r="B546" s="1240"/>
      <c r="H546" s="1241"/>
      <c r="J546" s="1242"/>
      <c r="L546" s="1241"/>
      <c r="O546" s="1241"/>
    </row>
    <row r="547">
      <c r="B547" s="1240"/>
      <c r="H547" s="1241"/>
      <c r="J547" s="1242"/>
      <c r="L547" s="1241"/>
      <c r="O547" s="1241"/>
    </row>
    <row r="548">
      <c r="B548" s="1240"/>
      <c r="H548" s="1241"/>
      <c r="J548" s="1242"/>
      <c r="L548" s="1241"/>
      <c r="O548" s="1241"/>
    </row>
    <row r="549">
      <c r="B549" s="1240"/>
      <c r="H549" s="1241"/>
      <c r="J549" s="1242"/>
      <c r="L549" s="1241"/>
      <c r="O549" s="1241"/>
    </row>
    <row r="550">
      <c r="B550" s="1240"/>
      <c r="H550" s="1241"/>
      <c r="J550" s="1242"/>
      <c r="L550" s="1241"/>
      <c r="O550" s="1241"/>
    </row>
    <row r="551">
      <c r="B551" s="1240"/>
      <c r="H551" s="1241"/>
      <c r="J551" s="1242"/>
      <c r="L551" s="1241"/>
      <c r="O551" s="1241"/>
    </row>
    <row r="552">
      <c r="B552" s="1240"/>
      <c r="H552" s="1241"/>
      <c r="J552" s="1242"/>
      <c r="L552" s="1241"/>
      <c r="O552" s="1241"/>
    </row>
    <row r="553">
      <c r="B553" s="1240"/>
      <c r="H553" s="1241"/>
      <c r="J553" s="1242"/>
      <c r="L553" s="1241"/>
      <c r="O553" s="1241"/>
    </row>
    <row r="554">
      <c r="B554" s="1240"/>
      <c r="H554" s="1241"/>
      <c r="J554" s="1242"/>
      <c r="L554" s="1241"/>
      <c r="O554" s="1241"/>
    </row>
    <row r="555">
      <c r="B555" s="1240"/>
      <c r="H555" s="1241"/>
      <c r="J555" s="1242"/>
      <c r="L555" s="1241"/>
      <c r="O555" s="1241"/>
    </row>
    <row r="556">
      <c r="B556" s="1240"/>
      <c r="H556" s="1241"/>
      <c r="J556" s="1242"/>
      <c r="L556" s="1241"/>
      <c r="O556" s="1241"/>
    </row>
    <row r="557">
      <c r="B557" s="1240"/>
      <c r="H557" s="1241"/>
      <c r="J557" s="1242"/>
      <c r="L557" s="1241"/>
      <c r="O557" s="1241"/>
    </row>
    <row r="558">
      <c r="B558" s="1240"/>
      <c r="H558" s="1241"/>
      <c r="J558" s="1242"/>
      <c r="L558" s="1241"/>
      <c r="O558" s="1241"/>
    </row>
    <row r="559">
      <c r="B559" s="1240"/>
      <c r="H559" s="1241"/>
      <c r="J559" s="1242"/>
      <c r="L559" s="1241"/>
      <c r="O559" s="1241"/>
    </row>
    <row r="560">
      <c r="B560" s="1240"/>
      <c r="H560" s="1241"/>
      <c r="J560" s="1242"/>
      <c r="L560" s="1241"/>
      <c r="O560" s="1241"/>
    </row>
    <row r="561">
      <c r="B561" s="1240"/>
      <c r="H561" s="1241"/>
      <c r="J561" s="1242"/>
      <c r="L561" s="1241"/>
      <c r="O561" s="1241"/>
    </row>
    <row r="562">
      <c r="B562" s="1240"/>
      <c r="H562" s="1241"/>
      <c r="J562" s="1242"/>
      <c r="L562" s="1241"/>
      <c r="O562" s="1241"/>
    </row>
    <row r="563">
      <c r="B563" s="1240"/>
      <c r="H563" s="1241"/>
      <c r="J563" s="1242"/>
      <c r="L563" s="1241"/>
      <c r="O563" s="1241"/>
    </row>
    <row r="564">
      <c r="B564" s="1240"/>
      <c r="H564" s="1241"/>
      <c r="J564" s="1242"/>
      <c r="L564" s="1241"/>
      <c r="O564" s="1241"/>
    </row>
    <row r="565">
      <c r="B565" s="1240"/>
      <c r="H565" s="1241"/>
      <c r="J565" s="1242"/>
      <c r="L565" s="1241"/>
      <c r="O565" s="1241"/>
    </row>
    <row r="566">
      <c r="B566" s="1240"/>
      <c r="H566" s="1241"/>
      <c r="J566" s="1242"/>
      <c r="L566" s="1241"/>
      <c r="O566" s="1241"/>
    </row>
    <row r="567">
      <c r="B567" s="1240"/>
      <c r="H567" s="1241"/>
      <c r="J567" s="1242"/>
      <c r="L567" s="1241"/>
      <c r="O567" s="1241"/>
    </row>
    <row r="568">
      <c r="B568" s="1240"/>
      <c r="H568" s="1241"/>
      <c r="J568" s="1242"/>
      <c r="L568" s="1241"/>
      <c r="O568" s="1241"/>
    </row>
    <row r="569">
      <c r="B569" s="1240"/>
      <c r="H569" s="1241"/>
      <c r="J569" s="1242"/>
      <c r="L569" s="1241"/>
      <c r="O569" s="1241"/>
    </row>
    <row r="570">
      <c r="B570" s="1240"/>
      <c r="H570" s="1241"/>
      <c r="J570" s="1242"/>
      <c r="L570" s="1241"/>
      <c r="O570" s="1241"/>
    </row>
    <row r="571">
      <c r="B571" s="1240"/>
      <c r="H571" s="1241"/>
      <c r="J571" s="1242"/>
      <c r="L571" s="1241"/>
      <c r="O571" s="1241"/>
    </row>
    <row r="572">
      <c r="B572" s="1240"/>
      <c r="H572" s="1241"/>
      <c r="J572" s="1242"/>
      <c r="L572" s="1241"/>
      <c r="O572" s="1241"/>
    </row>
    <row r="573">
      <c r="B573" s="1240"/>
      <c r="H573" s="1241"/>
      <c r="J573" s="1242"/>
      <c r="L573" s="1241"/>
      <c r="O573" s="1241"/>
    </row>
    <row r="574">
      <c r="B574" s="1240"/>
      <c r="H574" s="1241"/>
      <c r="J574" s="1242"/>
      <c r="L574" s="1241"/>
      <c r="O574" s="1241"/>
    </row>
    <row r="575">
      <c r="B575" s="1240"/>
      <c r="H575" s="1241"/>
      <c r="J575" s="1242"/>
      <c r="L575" s="1241"/>
      <c r="O575" s="1241"/>
    </row>
    <row r="576">
      <c r="B576" s="1240"/>
      <c r="H576" s="1241"/>
      <c r="J576" s="1242"/>
      <c r="L576" s="1241"/>
      <c r="O576" s="1241"/>
    </row>
    <row r="577">
      <c r="B577" s="1240"/>
      <c r="H577" s="1241"/>
      <c r="J577" s="1242"/>
      <c r="L577" s="1241"/>
      <c r="O577" s="1241"/>
    </row>
    <row r="578">
      <c r="B578" s="1240"/>
      <c r="H578" s="1241"/>
      <c r="J578" s="1242"/>
      <c r="L578" s="1241"/>
      <c r="O578" s="1241"/>
    </row>
    <row r="579">
      <c r="B579" s="1240"/>
      <c r="H579" s="1241"/>
      <c r="J579" s="1242"/>
      <c r="L579" s="1241"/>
      <c r="O579" s="1241"/>
    </row>
    <row r="580">
      <c r="B580" s="1240"/>
      <c r="H580" s="1241"/>
      <c r="J580" s="1242"/>
      <c r="L580" s="1241"/>
      <c r="O580" s="1241"/>
    </row>
    <row r="581">
      <c r="B581" s="1240"/>
      <c r="H581" s="1241"/>
      <c r="J581" s="1242"/>
      <c r="L581" s="1241"/>
      <c r="O581" s="1241"/>
    </row>
    <row r="582">
      <c r="B582" s="1240"/>
      <c r="H582" s="1241"/>
      <c r="J582" s="1242"/>
      <c r="L582" s="1241"/>
      <c r="O582" s="1241"/>
    </row>
    <row r="583">
      <c r="B583" s="1240"/>
      <c r="H583" s="1241"/>
      <c r="J583" s="1242"/>
      <c r="L583" s="1241"/>
      <c r="O583" s="1241"/>
    </row>
    <row r="584">
      <c r="B584" s="1240"/>
      <c r="H584" s="1241"/>
      <c r="J584" s="1242"/>
      <c r="L584" s="1241"/>
      <c r="O584" s="1241"/>
    </row>
    <row r="585">
      <c r="B585" s="1240"/>
      <c r="H585" s="1241"/>
      <c r="J585" s="1242"/>
      <c r="L585" s="1241"/>
      <c r="O585" s="1241"/>
    </row>
    <row r="586">
      <c r="B586" s="1240"/>
      <c r="H586" s="1241"/>
      <c r="J586" s="1242"/>
      <c r="L586" s="1241"/>
      <c r="O586" s="1241"/>
    </row>
    <row r="587">
      <c r="B587" s="1240"/>
      <c r="H587" s="1241"/>
      <c r="J587" s="1242"/>
      <c r="L587" s="1241"/>
      <c r="O587" s="1241"/>
    </row>
    <row r="588">
      <c r="B588" s="1240"/>
      <c r="H588" s="1241"/>
      <c r="J588" s="1242"/>
      <c r="L588" s="1241"/>
      <c r="O588" s="1241"/>
    </row>
    <row r="589">
      <c r="B589" s="1240"/>
      <c r="H589" s="1241"/>
      <c r="J589" s="1242"/>
      <c r="L589" s="1241"/>
      <c r="O589" s="1241"/>
    </row>
    <row r="590">
      <c r="B590" s="1240"/>
      <c r="H590" s="1241"/>
      <c r="J590" s="1242"/>
      <c r="L590" s="1241"/>
      <c r="O590" s="1241"/>
    </row>
    <row r="591">
      <c r="B591" s="1240"/>
      <c r="H591" s="1241"/>
      <c r="J591" s="1242"/>
      <c r="L591" s="1241"/>
      <c r="O591" s="1241"/>
    </row>
    <row r="592">
      <c r="B592" s="1240"/>
      <c r="H592" s="1241"/>
      <c r="J592" s="1242"/>
      <c r="L592" s="1241"/>
      <c r="O592" s="1241"/>
    </row>
    <row r="593">
      <c r="B593" s="1240"/>
      <c r="H593" s="1241"/>
      <c r="J593" s="1242"/>
      <c r="L593" s="1241"/>
      <c r="O593" s="1241"/>
    </row>
    <row r="594">
      <c r="B594" s="1240"/>
      <c r="H594" s="1241"/>
      <c r="J594" s="1242"/>
      <c r="L594" s="1241"/>
      <c r="O594" s="1241"/>
    </row>
    <row r="595">
      <c r="B595" s="1240"/>
      <c r="H595" s="1241"/>
      <c r="J595" s="1242"/>
      <c r="L595" s="1241"/>
      <c r="O595" s="1241"/>
    </row>
    <row r="596">
      <c r="B596" s="1240"/>
      <c r="H596" s="1241"/>
      <c r="J596" s="1242"/>
      <c r="L596" s="1241"/>
      <c r="O596" s="1241"/>
    </row>
    <row r="597">
      <c r="B597" s="1240"/>
      <c r="H597" s="1241"/>
      <c r="J597" s="1242"/>
      <c r="L597" s="1241"/>
      <c r="O597" s="1241"/>
    </row>
    <row r="598">
      <c r="B598" s="1240"/>
      <c r="H598" s="1241"/>
      <c r="J598" s="1242"/>
      <c r="L598" s="1241"/>
      <c r="O598" s="1241"/>
    </row>
    <row r="599">
      <c r="B599" s="1240"/>
      <c r="H599" s="1241"/>
      <c r="J599" s="1242"/>
      <c r="L599" s="1241"/>
      <c r="O599" s="1241"/>
    </row>
    <row r="600">
      <c r="B600" s="1240"/>
      <c r="H600" s="1241"/>
      <c r="J600" s="1242"/>
      <c r="L600" s="1241"/>
      <c r="O600" s="1241"/>
    </row>
    <row r="601">
      <c r="B601" s="1240"/>
      <c r="H601" s="1241"/>
      <c r="J601" s="1242"/>
      <c r="L601" s="1241"/>
      <c r="O601" s="1241"/>
    </row>
    <row r="602">
      <c r="B602" s="1240"/>
      <c r="H602" s="1241"/>
      <c r="J602" s="1242"/>
      <c r="L602" s="1241"/>
      <c r="O602" s="1241"/>
    </row>
    <row r="603">
      <c r="B603" s="1240"/>
      <c r="H603" s="1241"/>
      <c r="J603" s="1242"/>
      <c r="L603" s="1241"/>
      <c r="O603" s="1241"/>
    </row>
    <row r="604">
      <c r="B604" s="1240"/>
      <c r="H604" s="1241"/>
      <c r="J604" s="1242"/>
      <c r="L604" s="1241"/>
      <c r="O604" s="1241"/>
    </row>
    <row r="605">
      <c r="B605" s="1240"/>
      <c r="H605" s="1241"/>
      <c r="J605" s="1242"/>
      <c r="L605" s="1241"/>
      <c r="O605" s="1241"/>
    </row>
    <row r="606">
      <c r="B606" s="1240"/>
      <c r="H606" s="1241"/>
      <c r="J606" s="1242"/>
      <c r="L606" s="1241"/>
      <c r="O606" s="1241"/>
    </row>
    <row r="607">
      <c r="B607" s="1240"/>
      <c r="H607" s="1241"/>
      <c r="J607" s="1242"/>
      <c r="L607" s="1241"/>
      <c r="O607" s="1241"/>
    </row>
    <row r="608">
      <c r="B608" s="1240"/>
      <c r="H608" s="1241"/>
      <c r="J608" s="1242"/>
      <c r="L608" s="1241"/>
      <c r="O608" s="1241"/>
    </row>
    <row r="609">
      <c r="B609" s="1240"/>
      <c r="H609" s="1241"/>
      <c r="J609" s="1242"/>
      <c r="L609" s="1241"/>
      <c r="O609" s="1241"/>
    </row>
    <row r="610">
      <c r="B610" s="1240"/>
      <c r="H610" s="1241"/>
      <c r="J610" s="1242"/>
      <c r="L610" s="1241"/>
      <c r="O610" s="1241"/>
    </row>
    <row r="611">
      <c r="B611" s="1240"/>
      <c r="H611" s="1241"/>
      <c r="J611" s="1242"/>
      <c r="L611" s="1241"/>
      <c r="O611" s="1241"/>
    </row>
    <row r="612">
      <c r="B612" s="1240"/>
      <c r="H612" s="1241"/>
      <c r="J612" s="1242"/>
      <c r="L612" s="1241"/>
      <c r="O612" s="1241"/>
    </row>
    <row r="613">
      <c r="B613" s="1240"/>
      <c r="H613" s="1241"/>
      <c r="J613" s="1242"/>
      <c r="L613" s="1241"/>
      <c r="O613" s="1241"/>
    </row>
    <row r="614">
      <c r="B614" s="1240"/>
      <c r="H614" s="1241"/>
      <c r="J614" s="1242"/>
      <c r="L614" s="1241"/>
      <c r="O614" s="1241"/>
    </row>
    <row r="615">
      <c r="B615" s="1240"/>
      <c r="H615" s="1241"/>
      <c r="J615" s="1242"/>
      <c r="L615" s="1241"/>
      <c r="O615" s="1241"/>
    </row>
    <row r="616">
      <c r="B616" s="1240"/>
      <c r="H616" s="1241"/>
      <c r="J616" s="1242"/>
      <c r="L616" s="1241"/>
      <c r="O616" s="1241"/>
    </row>
    <row r="617">
      <c r="B617" s="1240"/>
      <c r="H617" s="1241"/>
      <c r="J617" s="1242"/>
      <c r="L617" s="1241"/>
      <c r="O617" s="1241"/>
    </row>
    <row r="618">
      <c r="B618" s="1240"/>
      <c r="H618" s="1241"/>
      <c r="J618" s="1242"/>
      <c r="L618" s="1241"/>
      <c r="O618" s="1241"/>
    </row>
    <row r="619">
      <c r="B619" s="1240"/>
      <c r="H619" s="1241"/>
      <c r="J619" s="1242"/>
      <c r="L619" s="1241"/>
      <c r="O619" s="1241"/>
    </row>
    <row r="620">
      <c r="B620" s="1240"/>
      <c r="H620" s="1241"/>
      <c r="J620" s="1242"/>
      <c r="L620" s="1241"/>
      <c r="O620" s="1241"/>
    </row>
    <row r="621">
      <c r="B621" s="1240"/>
      <c r="H621" s="1241"/>
      <c r="J621" s="1242"/>
      <c r="L621" s="1241"/>
      <c r="O621" s="1241"/>
    </row>
    <row r="622">
      <c r="B622" s="1240"/>
      <c r="H622" s="1241"/>
      <c r="J622" s="1242"/>
      <c r="L622" s="1241"/>
      <c r="O622" s="1241"/>
    </row>
    <row r="623">
      <c r="B623" s="1240"/>
      <c r="H623" s="1241"/>
      <c r="J623" s="1242"/>
      <c r="L623" s="1241"/>
      <c r="O623" s="1241"/>
    </row>
    <row r="624">
      <c r="B624" s="1240"/>
      <c r="H624" s="1241"/>
      <c r="J624" s="1242"/>
      <c r="L624" s="1241"/>
      <c r="O624" s="1241"/>
    </row>
    <row r="625">
      <c r="B625" s="1240"/>
      <c r="H625" s="1241"/>
      <c r="J625" s="1242"/>
      <c r="L625" s="1241"/>
      <c r="O625" s="1241"/>
    </row>
    <row r="626">
      <c r="B626" s="1240"/>
      <c r="H626" s="1241"/>
      <c r="J626" s="1242"/>
      <c r="L626" s="1241"/>
      <c r="O626" s="1241"/>
    </row>
    <row r="627">
      <c r="B627" s="1240"/>
      <c r="H627" s="1241"/>
      <c r="J627" s="1242"/>
      <c r="L627" s="1241"/>
      <c r="O627" s="1241"/>
    </row>
    <row r="628">
      <c r="B628" s="1240"/>
      <c r="H628" s="1241"/>
      <c r="J628" s="1242"/>
      <c r="L628" s="1241"/>
      <c r="O628" s="1241"/>
    </row>
    <row r="629">
      <c r="B629" s="1240"/>
      <c r="H629" s="1241"/>
      <c r="J629" s="1242"/>
      <c r="L629" s="1241"/>
      <c r="O629" s="1241"/>
    </row>
    <row r="630">
      <c r="B630" s="1240"/>
      <c r="H630" s="1241"/>
      <c r="J630" s="1242"/>
      <c r="L630" s="1241"/>
      <c r="O630" s="1241"/>
    </row>
    <row r="631">
      <c r="B631" s="1240"/>
      <c r="H631" s="1241"/>
      <c r="J631" s="1242"/>
      <c r="L631" s="1241"/>
      <c r="O631" s="1241"/>
    </row>
    <row r="632">
      <c r="B632" s="1240"/>
      <c r="H632" s="1241"/>
      <c r="J632" s="1242"/>
      <c r="L632" s="1241"/>
      <c r="O632" s="1241"/>
    </row>
    <row r="633">
      <c r="B633" s="1240"/>
      <c r="H633" s="1241"/>
      <c r="J633" s="1242"/>
      <c r="L633" s="1241"/>
      <c r="O633" s="1241"/>
    </row>
    <row r="634">
      <c r="B634" s="1240"/>
      <c r="H634" s="1241"/>
      <c r="J634" s="1242"/>
      <c r="L634" s="1241"/>
      <c r="O634" s="1241"/>
    </row>
    <row r="635">
      <c r="B635" s="1240"/>
      <c r="H635" s="1241"/>
      <c r="J635" s="1242"/>
      <c r="L635" s="1241"/>
      <c r="O635" s="1241"/>
    </row>
    <row r="636">
      <c r="B636" s="1240"/>
      <c r="H636" s="1241"/>
      <c r="J636" s="1242"/>
      <c r="L636" s="1241"/>
      <c r="O636" s="1241"/>
    </row>
    <row r="637">
      <c r="B637" s="1240"/>
      <c r="H637" s="1241"/>
      <c r="J637" s="1242"/>
      <c r="L637" s="1241"/>
      <c r="O637" s="1241"/>
    </row>
    <row r="638">
      <c r="B638" s="1240"/>
      <c r="H638" s="1241"/>
      <c r="J638" s="1242"/>
      <c r="L638" s="1241"/>
      <c r="O638" s="1241"/>
    </row>
    <row r="639">
      <c r="B639" s="1240"/>
      <c r="H639" s="1241"/>
      <c r="J639" s="1242"/>
      <c r="L639" s="1241"/>
      <c r="O639" s="1241"/>
    </row>
    <row r="640">
      <c r="B640" s="1240"/>
      <c r="H640" s="1241"/>
      <c r="J640" s="1242"/>
      <c r="L640" s="1241"/>
      <c r="O640" s="1241"/>
    </row>
    <row r="641">
      <c r="B641" s="1240"/>
      <c r="H641" s="1241"/>
      <c r="J641" s="1242"/>
      <c r="L641" s="1241"/>
      <c r="O641" s="1241"/>
    </row>
    <row r="642">
      <c r="B642" s="1240"/>
      <c r="H642" s="1241"/>
      <c r="J642" s="1242"/>
      <c r="L642" s="1241"/>
      <c r="O642" s="1241"/>
    </row>
    <row r="643">
      <c r="B643" s="1240"/>
      <c r="H643" s="1241"/>
      <c r="J643" s="1242"/>
      <c r="L643" s="1241"/>
      <c r="O643" s="1241"/>
    </row>
    <row r="644">
      <c r="B644" s="1240"/>
      <c r="H644" s="1241"/>
      <c r="J644" s="1242"/>
      <c r="L644" s="1241"/>
      <c r="O644" s="1241"/>
    </row>
    <row r="645">
      <c r="B645" s="1240"/>
      <c r="H645" s="1241"/>
      <c r="J645" s="1242"/>
      <c r="L645" s="1241"/>
      <c r="O645" s="1241"/>
    </row>
    <row r="646">
      <c r="B646" s="1240"/>
      <c r="H646" s="1241"/>
      <c r="J646" s="1242"/>
      <c r="L646" s="1241"/>
      <c r="O646" s="1241"/>
    </row>
    <row r="647">
      <c r="B647" s="1240"/>
      <c r="H647" s="1241"/>
      <c r="J647" s="1242"/>
      <c r="L647" s="1241"/>
      <c r="O647" s="1241"/>
    </row>
    <row r="648">
      <c r="B648" s="1240"/>
      <c r="H648" s="1241"/>
      <c r="J648" s="1242"/>
      <c r="L648" s="1241"/>
      <c r="O648" s="1241"/>
    </row>
    <row r="649">
      <c r="B649" s="1240"/>
      <c r="H649" s="1241"/>
      <c r="J649" s="1242"/>
      <c r="L649" s="1241"/>
      <c r="O649" s="1241"/>
    </row>
    <row r="650">
      <c r="B650" s="1240"/>
      <c r="H650" s="1241"/>
      <c r="J650" s="1242"/>
      <c r="L650" s="1241"/>
      <c r="O650" s="1241"/>
    </row>
    <row r="651">
      <c r="B651" s="1240"/>
      <c r="H651" s="1241"/>
      <c r="J651" s="1242"/>
      <c r="L651" s="1241"/>
      <c r="O651" s="1241"/>
    </row>
    <row r="652">
      <c r="B652" s="1240"/>
      <c r="H652" s="1241"/>
      <c r="J652" s="1242"/>
      <c r="L652" s="1241"/>
      <c r="O652" s="1241"/>
    </row>
    <row r="653">
      <c r="B653" s="1240"/>
      <c r="H653" s="1241"/>
      <c r="J653" s="1242"/>
      <c r="L653" s="1241"/>
      <c r="O653" s="1241"/>
    </row>
    <row r="654">
      <c r="B654" s="1240"/>
      <c r="H654" s="1241"/>
      <c r="J654" s="1242"/>
      <c r="L654" s="1241"/>
      <c r="O654" s="1241"/>
    </row>
    <row r="655">
      <c r="B655" s="1240"/>
      <c r="H655" s="1241"/>
      <c r="J655" s="1242"/>
      <c r="L655" s="1241"/>
      <c r="O655" s="1241"/>
    </row>
    <row r="656">
      <c r="B656" s="1240"/>
      <c r="H656" s="1241"/>
      <c r="J656" s="1242"/>
      <c r="L656" s="1241"/>
      <c r="O656" s="1241"/>
    </row>
    <row r="657">
      <c r="B657" s="1240"/>
      <c r="H657" s="1241"/>
      <c r="J657" s="1242"/>
      <c r="L657" s="1241"/>
      <c r="O657" s="1241"/>
    </row>
    <row r="658">
      <c r="B658" s="1240"/>
      <c r="H658" s="1241"/>
      <c r="J658" s="1242"/>
      <c r="L658" s="1241"/>
      <c r="O658" s="1241"/>
    </row>
    <row r="659">
      <c r="B659" s="1240"/>
      <c r="H659" s="1241"/>
      <c r="J659" s="1242"/>
      <c r="L659" s="1241"/>
      <c r="O659" s="1241"/>
    </row>
    <row r="660">
      <c r="B660" s="1240"/>
      <c r="H660" s="1241"/>
      <c r="J660" s="1242"/>
      <c r="L660" s="1241"/>
      <c r="O660" s="1241"/>
    </row>
    <row r="661">
      <c r="B661" s="1240"/>
      <c r="H661" s="1241"/>
      <c r="J661" s="1242"/>
      <c r="L661" s="1241"/>
      <c r="O661" s="1241"/>
    </row>
    <row r="662">
      <c r="B662" s="1240"/>
      <c r="H662" s="1241"/>
      <c r="J662" s="1242"/>
      <c r="L662" s="1241"/>
      <c r="O662" s="1241"/>
    </row>
    <row r="663">
      <c r="B663" s="1240"/>
      <c r="H663" s="1241"/>
      <c r="J663" s="1242"/>
      <c r="L663" s="1241"/>
      <c r="O663" s="1241"/>
    </row>
    <row r="664">
      <c r="B664" s="1240"/>
      <c r="H664" s="1241"/>
      <c r="J664" s="1242"/>
      <c r="L664" s="1241"/>
      <c r="O664" s="1241"/>
    </row>
    <row r="665">
      <c r="B665" s="1240"/>
      <c r="H665" s="1241"/>
      <c r="J665" s="1242"/>
      <c r="L665" s="1241"/>
      <c r="O665" s="1241"/>
    </row>
    <row r="666">
      <c r="B666" s="1240"/>
      <c r="H666" s="1241"/>
      <c r="J666" s="1242"/>
      <c r="L666" s="1241"/>
      <c r="O666" s="1241"/>
    </row>
    <row r="667">
      <c r="B667" s="1240"/>
      <c r="H667" s="1241"/>
      <c r="J667" s="1242"/>
      <c r="L667" s="1241"/>
      <c r="O667" s="1241"/>
    </row>
    <row r="668">
      <c r="B668" s="1240"/>
      <c r="H668" s="1241"/>
      <c r="J668" s="1242"/>
      <c r="L668" s="1241"/>
      <c r="O668" s="1241"/>
    </row>
    <row r="669">
      <c r="B669" s="1240"/>
      <c r="H669" s="1241"/>
      <c r="J669" s="1242"/>
      <c r="L669" s="1241"/>
      <c r="O669" s="1241"/>
    </row>
    <row r="670">
      <c r="B670" s="1240"/>
      <c r="H670" s="1241"/>
      <c r="J670" s="1242"/>
      <c r="L670" s="1241"/>
      <c r="O670" s="1241"/>
    </row>
    <row r="671">
      <c r="B671" s="1240"/>
      <c r="H671" s="1241"/>
      <c r="J671" s="1242"/>
      <c r="L671" s="1241"/>
      <c r="O671" s="1241"/>
    </row>
    <row r="672">
      <c r="B672" s="1240"/>
      <c r="H672" s="1241"/>
      <c r="J672" s="1242"/>
      <c r="L672" s="1241"/>
      <c r="O672" s="1241"/>
    </row>
    <row r="673">
      <c r="B673" s="1240"/>
      <c r="H673" s="1241"/>
      <c r="J673" s="1242"/>
      <c r="L673" s="1241"/>
      <c r="O673" s="1241"/>
    </row>
    <row r="674">
      <c r="B674" s="1240"/>
      <c r="H674" s="1241"/>
      <c r="J674" s="1242"/>
      <c r="L674" s="1241"/>
      <c r="O674" s="1241"/>
    </row>
    <row r="675">
      <c r="B675" s="1240"/>
      <c r="H675" s="1241"/>
      <c r="J675" s="1242"/>
      <c r="L675" s="1241"/>
      <c r="O675" s="1241"/>
    </row>
    <row r="676">
      <c r="B676" s="1240"/>
      <c r="H676" s="1241"/>
      <c r="J676" s="1242"/>
      <c r="L676" s="1241"/>
      <c r="O676" s="1241"/>
    </row>
    <row r="677">
      <c r="B677" s="1240"/>
      <c r="H677" s="1241"/>
      <c r="J677" s="1242"/>
      <c r="L677" s="1241"/>
      <c r="O677" s="1241"/>
    </row>
    <row r="678">
      <c r="B678" s="1240"/>
      <c r="H678" s="1241"/>
      <c r="J678" s="1242"/>
      <c r="L678" s="1241"/>
      <c r="O678" s="1241"/>
    </row>
    <row r="679">
      <c r="B679" s="1240"/>
      <c r="H679" s="1241"/>
      <c r="J679" s="1242"/>
      <c r="L679" s="1241"/>
      <c r="O679" s="1241"/>
    </row>
    <row r="680">
      <c r="B680" s="1240"/>
      <c r="H680" s="1241"/>
      <c r="J680" s="1242"/>
      <c r="L680" s="1241"/>
      <c r="O680" s="1241"/>
    </row>
    <row r="681">
      <c r="B681" s="1240"/>
      <c r="H681" s="1241"/>
      <c r="J681" s="1242"/>
      <c r="L681" s="1241"/>
      <c r="O681" s="1241"/>
    </row>
    <row r="682">
      <c r="B682" s="1240"/>
      <c r="H682" s="1241"/>
      <c r="J682" s="1242"/>
      <c r="L682" s="1241"/>
      <c r="O682" s="1241"/>
    </row>
    <row r="683">
      <c r="B683" s="1240"/>
      <c r="H683" s="1241"/>
      <c r="J683" s="1242"/>
      <c r="L683" s="1241"/>
      <c r="O683" s="1241"/>
    </row>
    <row r="684">
      <c r="B684" s="1240"/>
      <c r="H684" s="1241"/>
      <c r="J684" s="1242"/>
      <c r="L684" s="1241"/>
      <c r="O684" s="1241"/>
    </row>
    <row r="685">
      <c r="B685" s="1240"/>
      <c r="H685" s="1241"/>
      <c r="J685" s="1242"/>
      <c r="L685" s="1241"/>
      <c r="O685" s="1241"/>
    </row>
    <row r="686">
      <c r="B686" s="1240"/>
      <c r="H686" s="1241"/>
      <c r="J686" s="1242"/>
      <c r="L686" s="1241"/>
      <c r="O686" s="1241"/>
    </row>
    <row r="687">
      <c r="B687" s="1240"/>
      <c r="H687" s="1241"/>
      <c r="J687" s="1242"/>
      <c r="L687" s="1241"/>
      <c r="O687" s="1241"/>
    </row>
    <row r="688">
      <c r="B688" s="1240"/>
      <c r="H688" s="1241"/>
      <c r="J688" s="1242"/>
      <c r="L688" s="1241"/>
      <c r="O688" s="1241"/>
    </row>
    <row r="689">
      <c r="B689" s="1240"/>
      <c r="H689" s="1241"/>
      <c r="J689" s="1242"/>
      <c r="L689" s="1241"/>
      <c r="O689" s="1241"/>
    </row>
    <row r="690">
      <c r="B690" s="1240"/>
      <c r="H690" s="1241"/>
      <c r="J690" s="1242"/>
      <c r="L690" s="1241"/>
      <c r="O690" s="1241"/>
    </row>
    <row r="691">
      <c r="B691" s="1240"/>
      <c r="H691" s="1241"/>
      <c r="J691" s="1242"/>
      <c r="L691" s="1241"/>
      <c r="O691" s="1241"/>
    </row>
    <row r="692">
      <c r="B692" s="1240"/>
      <c r="H692" s="1241"/>
      <c r="J692" s="1242"/>
      <c r="L692" s="1241"/>
      <c r="O692" s="1241"/>
    </row>
    <row r="693">
      <c r="B693" s="1240"/>
      <c r="H693" s="1241"/>
      <c r="J693" s="1242"/>
      <c r="L693" s="1241"/>
      <c r="O693" s="1241"/>
    </row>
    <row r="694">
      <c r="B694" s="1240"/>
      <c r="H694" s="1241"/>
      <c r="J694" s="1242"/>
      <c r="L694" s="1241"/>
      <c r="O694" s="1241"/>
    </row>
    <row r="695">
      <c r="B695" s="1240"/>
      <c r="H695" s="1241"/>
      <c r="J695" s="1242"/>
      <c r="L695" s="1241"/>
      <c r="O695" s="1241"/>
    </row>
    <row r="696">
      <c r="B696" s="1240"/>
      <c r="H696" s="1241"/>
      <c r="J696" s="1242"/>
      <c r="L696" s="1241"/>
      <c r="O696" s="1241"/>
    </row>
    <row r="697">
      <c r="B697" s="1240"/>
      <c r="H697" s="1241"/>
      <c r="J697" s="1242"/>
      <c r="L697" s="1241"/>
      <c r="O697" s="1241"/>
    </row>
    <row r="698">
      <c r="B698" s="1240"/>
      <c r="H698" s="1241"/>
      <c r="J698" s="1242"/>
      <c r="L698" s="1241"/>
      <c r="O698" s="1241"/>
    </row>
    <row r="699">
      <c r="B699" s="1240"/>
      <c r="H699" s="1241"/>
      <c r="J699" s="1242"/>
      <c r="L699" s="1241"/>
      <c r="O699" s="1241"/>
    </row>
    <row r="700">
      <c r="B700" s="1240"/>
      <c r="H700" s="1241"/>
      <c r="J700" s="1242"/>
      <c r="L700" s="1241"/>
      <c r="O700" s="1241"/>
    </row>
    <row r="701">
      <c r="B701" s="1240"/>
      <c r="H701" s="1241"/>
      <c r="J701" s="1242"/>
      <c r="L701" s="1241"/>
      <c r="O701" s="1241"/>
    </row>
    <row r="702">
      <c r="B702" s="1240"/>
      <c r="H702" s="1241"/>
      <c r="J702" s="1242"/>
      <c r="L702" s="1241"/>
      <c r="O702" s="1241"/>
    </row>
    <row r="703">
      <c r="B703" s="1240"/>
      <c r="H703" s="1241"/>
      <c r="J703" s="1242"/>
      <c r="L703" s="1241"/>
      <c r="O703" s="1241"/>
    </row>
    <row r="704">
      <c r="B704" s="1240"/>
      <c r="H704" s="1241"/>
      <c r="J704" s="1242"/>
      <c r="L704" s="1241"/>
      <c r="O704" s="1241"/>
    </row>
    <row r="705">
      <c r="B705" s="1240"/>
      <c r="H705" s="1241"/>
      <c r="J705" s="1242"/>
      <c r="L705" s="1241"/>
      <c r="O705" s="1241"/>
    </row>
    <row r="706">
      <c r="B706" s="1240"/>
      <c r="H706" s="1241"/>
      <c r="J706" s="1242"/>
      <c r="L706" s="1241"/>
      <c r="O706" s="1241"/>
    </row>
    <row r="707">
      <c r="B707" s="1240"/>
      <c r="H707" s="1241"/>
      <c r="J707" s="1242"/>
      <c r="L707" s="1241"/>
      <c r="O707" s="1241"/>
    </row>
    <row r="708">
      <c r="B708" s="1240"/>
      <c r="H708" s="1241"/>
      <c r="J708" s="1242"/>
      <c r="L708" s="1241"/>
      <c r="O708" s="1241"/>
    </row>
    <row r="709">
      <c r="B709" s="1240"/>
      <c r="H709" s="1241"/>
      <c r="J709" s="1242"/>
      <c r="L709" s="1241"/>
      <c r="O709" s="1241"/>
    </row>
    <row r="710">
      <c r="B710" s="1240"/>
      <c r="H710" s="1241"/>
      <c r="J710" s="1242"/>
      <c r="L710" s="1241"/>
      <c r="O710" s="1241"/>
    </row>
    <row r="711">
      <c r="B711" s="1240"/>
      <c r="H711" s="1241"/>
      <c r="J711" s="1242"/>
      <c r="L711" s="1241"/>
      <c r="O711" s="1241"/>
    </row>
    <row r="712">
      <c r="B712" s="1240"/>
      <c r="H712" s="1241"/>
      <c r="J712" s="1242"/>
      <c r="L712" s="1241"/>
      <c r="O712" s="1241"/>
    </row>
    <row r="713">
      <c r="B713" s="1240"/>
      <c r="H713" s="1241"/>
      <c r="J713" s="1242"/>
      <c r="L713" s="1241"/>
      <c r="O713" s="1241"/>
    </row>
    <row r="714">
      <c r="B714" s="1240"/>
      <c r="H714" s="1241"/>
      <c r="J714" s="1242"/>
      <c r="L714" s="1241"/>
      <c r="O714" s="1241"/>
    </row>
    <row r="715">
      <c r="B715" s="1240"/>
      <c r="H715" s="1241"/>
      <c r="J715" s="1242"/>
      <c r="L715" s="1241"/>
      <c r="O715" s="1241"/>
    </row>
    <row r="716">
      <c r="B716" s="1240"/>
      <c r="H716" s="1241"/>
      <c r="J716" s="1242"/>
      <c r="L716" s="1241"/>
      <c r="O716" s="1241"/>
    </row>
    <row r="717">
      <c r="B717" s="1240"/>
      <c r="H717" s="1241"/>
      <c r="J717" s="1242"/>
      <c r="L717" s="1241"/>
      <c r="O717" s="1241"/>
    </row>
    <row r="718">
      <c r="B718" s="1240"/>
      <c r="H718" s="1241"/>
      <c r="J718" s="1242"/>
      <c r="L718" s="1241"/>
      <c r="O718" s="1241"/>
    </row>
    <row r="719">
      <c r="B719" s="1240"/>
      <c r="H719" s="1241"/>
      <c r="J719" s="1242"/>
      <c r="L719" s="1241"/>
      <c r="O719" s="1241"/>
    </row>
    <row r="720">
      <c r="B720" s="1240"/>
      <c r="H720" s="1241"/>
      <c r="J720" s="1242"/>
      <c r="L720" s="1241"/>
      <c r="O720" s="1241"/>
    </row>
    <row r="721">
      <c r="B721" s="1240"/>
      <c r="H721" s="1241"/>
      <c r="J721" s="1242"/>
      <c r="L721" s="1241"/>
      <c r="O721" s="1241"/>
    </row>
    <row r="722">
      <c r="B722" s="1240"/>
      <c r="H722" s="1241"/>
      <c r="J722" s="1242"/>
      <c r="L722" s="1241"/>
      <c r="O722" s="1241"/>
    </row>
    <row r="723">
      <c r="B723" s="1240"/>
      <c r="H723" s="1241"/>
      <c r="J723" s="1242"/>
      <c r="L723" s="1241"/>
      <c r="O723" s="1241"/>
    </row>
    <row r="724">
      <c r="B724" s="1240"/>
      <c r="H724" s="1241"/>
      <c r="J724" s="1242"/>
      <c r="L724" s="1241"/>
      <c r="O724" s="1241"/>
    </row>
    <row r="725">
      <c r="B725" s="1240"/>
      <c r="H725" s="1241"/>
      <c r="J725" s="1242"/>
      <c r="L725" s="1241"/>
      <c r="O725" s="1241"/>
    </row>
    <row r="726">
      <c r="B726" s="1240"/>
      <c r="H726" s="1241"/>
      <c r="J726" s="1242"/>
      <c r="L726" s="1241"/>
      <c r="O726" s="1241"/>
    </row>
    <row r="727">
      <c r="B727" s="1240"/>
      <c r="H727" s="1241"/>
      <c r="J727" s="1242"/>
      <c r="L727" s="1241"/>
      <c r="O727" s="1241"/>
    </row>
    <row r="728">
      <c r="B728" s="1240"/>
      <c r="H728" s="1241"/>
      <c r="J728" s="1242"/>
      <c r="L728" s="1241"/>
      <c r="O728" s="1241"/>
    </row>
    <row r="729">
      <c r="B729" s="1240"/>
      <c r="H729" s="1241"/>
      <c r="J729" s="1242"/>
      <c r="L729" s="1241"/>
      <c r="O729" s="1241"/>
    </row>
    <row r="730">
      <c r="B730" s="1240"/>
      <c r="H730" s="1241"/>
      <c r="J730" s="1242"/>
      <c r="L730" s="1241"/>
      <c r="O730" s="1241"/>
    </row>
    <row r="731">
      <c r="B731" s="1240"/>
      <c r="H731" s="1241"/>
      <c r="J731" s="1242"/>
      <c r="L731" s="1241"/>
      <c r="O731" s="1241"/>
    </row>
    <row r="732">
      <c r="B732" s="1240"/>
      <c r="H732" s="1241"/>
      <c r="J732" s="1242"/>
      <c r="L732" s="1241"/>
      <c r="O732" s="1241"/>
    </row>
    <row r="733">
      <c r="B733" s="1240"/>
      <c r="H733" s="1241"/>
      <c r="J733" s="1242"/>
      <c r="L733" s="1241"/>
      <c r="O733" s="1241"/>
    </row>
    <row r="734">
      <c r="B734" s="1240"/>
      <c r="H734" s="1241"/>
      <c r="J734" s="1242"/>
      <c r="L734" s="1241"/>
      <c r="O734" s="1241"/>
    </row>
    <row r="735">
      <c r="B735" s="1240"/>
      <c r="H735" s="1241"/>
      <c r="J735" s="1242"/>
      <c r="L735" s="1241"/>
      <c r="O735" s="1241"/>
    </row>
    <row r="736">
      <c r="B736" s="1240"/>
      <c r="H736" s="1241"/>
      <c r="J736" s="1242"/>
      <c r="L736" s="1241"/>
      <c r="O736" s="1241"/>
    </row>
    <row r="737">
      <c r="B737" s="1240"/>
      <c r="H737" s="1241"/>
      <c r="J737" s="1242"/>
      <c r="L737" s="1241"/>
      <c r="O737" s="1241"/>
    </row>
    <row r="738">
      <c r="B738" s="1240"/>
      <c r="H738" s="1241"/>
      <c r="J738" s="1242"/>
      <c r="L738" s="1241"/>
      <c r="O738" s="1241"/>
    </row>
    <row r="739">
      <c r="B739" s="1240"/>
      <c r="H739" s="1241"/>
      <c r="J739" s="1242"/>
      <c r="L739" s="1241"/>
      <c r="O739" s="1241"/>
    </row>
    <row r="740">
      <c r="B740" s="1240"/>
      <c r="H740" s="1241"/>
      <c r="J740" s="1242"/>
      <c r="L740" s="1241"/>
      <c r="O740" s="1241"/>
    </row>
    <row r="741">
      <c r="B741" s="1240"/>
      <c r="H741" s="1241"/>
      <c r="J741" s="1242"/>
      <c r="L741" s="1241"/>
      <c r="O741" s="1241"/>
    </row>
    <row r="742">
      <c r="B742" s="1240"/>
      <c r="H742" s="1241"/>
      <c r="J742" s="1242"/>
      <c r="L742" s="1241"/>
      <c r="O742" s="1241"/>
    </row>
    <row r="743">
      <c r="B743" s="1240"/>
      <c r="H743" s="1241"/>
      <c r="J743" s="1242"/>
      <c r="L743" s="1241"/>
      <c r="O743" s="1241"/>
    </row>
    <row r="744">
      <c r="B744" s="1240"/>
      <c r="H744" s="1241"/>
      <c r="J744" s="1242"/>
      <c r="L744" s="1241"/>
      <c r="O744" s="1241"/>
    </row>
    <row r="745">
      <c r="B745" s="1240"/>
      <c r="H745" s="1241"/>
      <c r="J745" s="1242"/>
      <c r="L745" s="1241"/>
      <c r="O745" s="1241"/>
    </row>
    <row r="746">
      <c r="B746" s="1240"/>
      <c r="H746" s="1241"/>
      <c r="J746" s="1242"/>
      <c r="L746" s="1241"/>
      <c r="O746" s="1241"/>
    </row>
    <row r="747">
      <c r="B747" s="1240"/>
      <c r="H747" s="1241"/>
      <c r="J747" s="1242"/>
      <c r="L747" s="1241"/>
      <c r="O747" s="1241"/>
    </row>
    <row r="748">
      <c r="B748" s="1240"/>
      <c r="H748" s="1241"/>
      <c r="J748" s="1242"/>
      <c r="L748" s="1241"/>
      <c r="O748" s="1241"/>
    </row>
    <row r="749">
      <c r="B749" s="1240"/>
      <c r="H749" s="1241"/>
      <c r="J749" s="1242"/>
      <c r="L749" s="1241"/>
      <c r="O749" s="1241"/>
    </row>
    <row r="750">
      <c r="B750" s="1240"/>
      <c r="H750" s="1241"/>
      <c r="J750" s="1242"/>
      <c r="L750" s="1241"/>
      <c r="O750" s="1241"/>
    </row>
    <row r="751">
      <c r="B751" s="1240"/>
      <c r="H751" s="1241"/>
      <c r="J751" s="1242"/>
      <c r="L751" s="1241"/>
      <c r="O751" s="1241"/>
    </row>
    <row r="752">
      <c r="B752" s="1240"/>
      <c r="H752" s="1241"/>
      <c r="J752" s="1242"/>
      <c r="L752" s="1241"/>
      <c r="O752" s="1241"/>
    </row>
    <row r="753">
      <c r="B753" s="1240"/>
      <c r="H753" s="1241"/>
      <c r="J753" s="1242"/>
      <c r="L753" s="1241"/>
      <c r="O753" s="1241"/>
    </row>
    <row r="754">
      <c r="B754" s="1240"/>
      <c r="H754" s="1241"/>
      <c r="J754" s="1242"/>
      <c r="L754" s="1241"/>
      <c r="O754" s="1241"/>
    </row>
    <row r="755">
      <c r="B755" s="1240"/>
      <c r="H755" s="1241"/>
      <c r="J755" s="1242"/>
      <c r="L755" s="1241"/>
      <c r="O755" s="1241"/>
    </row>
    <row r="756">
      <c r="B756" s="1240"/>
      <c r="H756" s="1241"/>
      <c r="J756" s="1242"/>
      <c r="L756" s="1241"/>
      <c r="O756" s="1241"/>
    </row>
    <row r="757">
      <c r="B757" s="1240"/>
      <c r="H757" s="1241"/>
      <c r="J757" s="1242"/>
      <c r="L757" s="1241"/>
      <c r="O757" s="1241"/>
    </row>
    <row r="758">
      <c r="B758" s="1240"/>
      <c r="H758" s="1241"/>
      <c r="J758" s="1242"/>
      <c r="L758" s="1241"/>
      <c r="O758" s="1241"/>
    </row>
    <row r="759">
      <c r="B759" s="1240"/>
      <c r="H759" s="1241"/>
      <c r="J759" s="1242"/>
      <c r="L759" s="1241"/>
      <c r="O759" s="1241"/>
    </row>
    <row r="760">
      <c r="B760" s="1240"/>
      <c r="H760" s="1241"/>
      <c r="J760" s="1242"/>
      <c r="L760" s="1241"/>
      <c r="O760" s="1241"/>
    </row>
    <row r="761">
      <c r="B761" s="1240"/>
      <c r="H761" s="1241"/>
      <c r="J761" s="1242"/>
      <c r="L761" s="1241"/>
      <c r="O761" s="1241"/>
    </row>
    <row r="762">
      <c r="B762" s="1240"/>
      <c r="H762" s="1241"/>
      <c r="J762" s="1242"/>
      <c r="L762" s="1241"/>
      <c r="O762" s="1241"/>
    </row>
    <row r="763">
      <c r="B763" s="1240"/>
      <c r="H763" s="1241"/>
      <c r="J763" s="1242"/>
      <c r="L763" s="1241"/>
      <c r="O763" s="1241"/>
    </row>
    <row r="764">
      <c r="B764" s="1240"/>
      <c r="H764" s="1241"/>
      <c r="J764" s="1242"/>
      <c r="L764" s="1241"/>
      <c r="O764" s="1241"/>
    </row>
    <row r="765">
      <c r="B765" s="1240"/>
      <c r="H765" s="1241"/>
      <c r="J765" s="1242"/>
      <c r="L765" s="1241"/>
      <c r="O765" s="1241"/>
    </row>
    <row r="766">
      <c r="B766" s="1240"/>
      <c r="H766" s="1241"/>
      <c r="J766" s="1242"/>
      <c r="L766" s="1241"/>
      <c r="O766" s="1241"/>
    </row>
    <row r="767">
      <c r="B767" s="1240"/>
      <c r="H767" s="1241"/>
      <c r="J767" s="1242"/>
      <c r="L767" s="1241"/>
      <c r="O767" s="1241"/>
    </row>
    <row r="768">
      <c r="B768" s="1240"/>
      <c r="H768" s="1241"/>
      <c r="J768" s="1242"/>
      <c r="L768" s="1241"/>
      <c r="O768" s="1241"/>
    </row>
    <row r="769">
      <c r="B769" s="1240"/>
      <c r="H769" s="1241"/>
      <c r="J769" s="1242"/>
      <c r="L769" s="1241"/>
      <c r="O769" s="1241"/>
    </row>
    <row r="770">
      <c r="B770" s="1240"/>
      <c r="H770" s="1241"/>
      <c r="J770" s="1242"/>
      <c r="L770" s="1241"/>
      <c r="O770" s="1241"/>
    </row>
    <row r="771">
      <c r="B771" s="1240"/>
      <c r="H771" s="1241"/>
      <c r="J771" s="1242"/>
      <c r="L771" s="1241"/>
      <c r="O771" s="1241"/>
    </row>
    <row r="772">
      <c r="B772" s="1240"/>
      <c r="H772" s="1241"/>
      <c r="J772" s="1242"/>
      <c r="L772" s="1241"/>
      <c r="O772" s="1241"/>
    </row>
    <row r="773">
      <c r="B773" s="1240"/>
      <c r="H773" s="1241"/>
      <c r="J773" s="1242"/>
      <c r="L773" s="1241"/>
      <c r="O773" s="1241"/>
    </row>
    <row r="774">
      <c r="B774" s="1240"/>
      <c r="H774" s="1241"/>
      <c r="J774" s="1242"/>
      <c r="L774" s="1241"/>
      <c r="O774" s="1241"/>
    </row>
    <row r="775">
      <c r="B775" s="1240"/>
      <c r="H775" s="1241"/>
      <c r="J775" s="1242"/>
      <c r="L775" s="1241"/>
      <c r="O775" s="1241"/>
    </row>
    <row r="776">
      <c r="B776" s="1240"/>
      <c r="H776" s="1241"/>
      <c r="J776" s="1242"/>
      <c r="L776" s="1241"/>
      <c r="O776" s="1241"/>
    </row>
    <row r="777">
      <c r="B777" s="1240"/>
      <c r="H777" s="1241"/>
      <c r="J777" s="1242"/>
      <c r="L777" s="1241"/>
      <c r="O777" s="1241"/>
    </row>
    <row r="778">
      <c r="B778" s="1240"/>
      <c r="H778" s="1241"/>
      <c r="J778" s="1242"/>
      <c r="L778" s="1241"/>
      <c r="O778" s="1241"/>
    </row>
    <row r="779">
      <c r="B779" s="1240"/>
      <c r="H779" s="1241"/>
      <c r="J779" s="1242"/>
      <c r="L779" s="1241"/>
      <c r="O779" s="1241"/>
    </row>
    <row r="780">
      <c r="B780" s="1240"/>
      <c r="H780" s="1241"/>
      <c r="J780" s="1242"/>
      <c r="L780" s="1241"/>
      <c r="O780" s="1241"/>
    </row>
    <row r="781">
      <c r="B781" s="1240"/>
      <c r="H781" s="1241"/>
      <c r="J781" s="1242"/>
      <c r="L781" s="1241"/>
      <c r="O781" s="1241"/>
    </row>
    <row r="782">
      <c r="B782" s="1240"/>
      <c r="H782" s="1241"/>
      <c r="J782" s="1242"/>
      <c r="L782" s="1241"/>
      <c r="O782" s="1241"/>
    </row>
    <row r="783">
      <c r="B783" s="1240"/>
      <c r="H783" s="1241"/>
      <c r="J783" s="1242"/>
      <c r="L783" s="1241"/>
      <c r="O783" s="1241"/>
    </row>
    <row r="784">
      <c r="B784" s="1240"/>
      <c r="H784" s="1241"/>
      <c r="J784" s="1242"/>
      <c r="L784" s="1241"/>
      <c r="O784" s="1241"/>
    </row>
    <row r="785">
      <c r="B785" s="1240"/>
      <c r="H785" s="1241"/>
      <c r="J785" s="1242"/>
      <c r="L785" s="1241"/>
      <c r="O785" s="1241"/>
    </row>
    <row r="786">
      <c r="B786" s="1240"/>
      <c r="H786" s="1241"/>
      <c r="J786" s="1242"/>
      <c r="L786" s="1241"/>
      <c r="O786" s="1241"/>
    </row>
    <row r="787">
      <c r="B787" s="1240"/>
      <c r="H787" s="1241"/>
      <c r="J787" s="1242"/>
      <c r="L787" s="1241"/>
      <c r="O787" s="1241"/>
    </row>
    <row r="788">
      <c r="B788" s="1240"/>
      <c r="H788" s="1241"/>
      <c r="J788" s="1242"/>
      <c r="L788" s="1241"/>
      <c r="O788" s="1241"/>
    </row>
    <row r="789">
      <c r="B789" s="1240"/>
      <c r="H789" s="1241"/>
      <c r="J789" s="1242"/>
      <c r="L789" s="1241"/>
      <c r="O789" s="1241"/>
    </row>
    <row r="790">
      <c r="B790" s="1240"/>
      <c r="H790" s="1241"/>
      <c r="J790" s="1242"/>
      <c r="L790" s="1241"/>
      <c r="O790" s="1241"/>
    </row>
    <row r="791">
      <c r="B791" s="1240"/>
      <c r="H791" s="1241"/>
      <c r="J791" s="1242"/>
      <c r="L791" s="1241"/>
      <c r="O791" s="1241"/>
    </row>
    <row r="792">
      <c r="B792" s="1240"/>
      <c r="H792" s="1241"/>
      <c r="J792" s="1242"/>
      <c r="L792" s="1241"/>
      <c r="O792" s="1241"/>
    </row>
    <row r="793">
      <c r="B793" s="1240"/>
      <c r="H793" s="1241"/>
      <c r="J793" s="1242"/>
      <c r="L793" s="1241"/>
      <c r="O793" s="1241"/>
    </row>
    <row r="794">
      <c r="B794" s="1240"/>
      <c r="H794" s="1241"/>
      <c r="J794" s="1242"/>
      <c r="L794" s="1241"/>
      <c r="O794" s="1241"/>
    </row>
    <row r="795">
      <c r="B795" s="1240"/>
      <c r="H795" s="1241"/>
      <c r="J795" s="1242"/>
      <c r="L795" s="1241"/>
      <c r="O795" s="1241"/>
    </row>
    <row r="796">
      <c r="B796" s="1240"/>
      <c r="H796" s="1241"/>
      <c r="J796" s="1242"/>
      <c r="L796" s="1241"/>
      <c r="O796" s="1241"/>
    </row>
    <row r="797">
      <c r="B797" s="1240"/>
      <c r="H797" s="1241"/>
      <c r="J797" s="1242"/>
      <c r="L797" s="1241"/>
      <c r="O797" s="1241"/>
    </row>
    <row r="798">
      <c r="B798" s="1240"/>
      <c r="H798" s="1241"/>
      <c r="J798" s="1242"/>
      <c r="L798" s="1241"/>
      <c r="O798" s="1241"/>
    </row>
    <row r="799">
      <c r="B799" s="1240"/>
      <c r="H799" s="1241"/>
      <c r="J799" s="1242"/>
      <c r="L799" s="1241"/>
      <c r="O799" s="1241"/>
    </row>
    <row r="800">
      <c r="B800" s="1240"/>
      <c r="H800" s="1241"/>
      <c r="J800" s="1242"/>
      <c r="L800" s="1241"/>
      <c r="O800" s="1241"/>
    </row>
    <row r="801">
      <c r="B801" s="1240"/>
      <c r="H801" s="1241"/>
      <c r="J801" s="1242"/>
      <c r="L801" s="1241"/>
      <c r="O801" s="1241"/>
    </row>
    <row r="802">
      <c r="B802" s="1240"/>
      <c r="H802" s="1241"/>
      <c r="J802" s="1242"/>
      <c r="L802" s="1241"/>
      <c r="O802" s="1241"/>
    </row>
    <row r="803">
      <c r="B803" s="1240"/>
      <c r="H803" s="1241"/>
      <c r="J803" s="1242"/>
      <c r="L803" s="1241"/>
      <c r="O803" s="1241"/>
    </row>
    <row r="804">
      <c r="B804" s="1240"/>
      <c r="H804" s="1241"/>
      <c r="J804" s="1242"/>
      <c r="L804" s="1241"/>
      <c r="O804" s="1241"/>
    </row>
    <row r="805">
      <c r="B805" s="1240"/>
      <c r="H805" s="1241"/>
      <c r="J805" s="1242"/>
      <c r="L805" s="1241"/>
      <c r="O805" s="1241"/>
    </row>
    <row r="806">
      <c r="B806" s="1240"/>
      <c r="H806" s="1241"/>
      <c r="J806" s="1242"/>
      <c r="L806" s="1241"/>
      <c r="O806" s="1241"/>
    </row>
    <row r="807">
      <c r="B807" s="1240"/>
      <c r="H807" s="1241"/>
      <c r="J807" s="1242"/>
      <c r="L807" s="1241"/>
      <c r="O807" s="1241"/>
    </row>
    <row r="808">
      <c r="B808" s="1240"/>
      <c r="H808" s="1241"/>
      <c r="J808" s="1242"/>
      <c r="L808" s="1241"/>
      <c r="O808" s="1241"/>
    </row>
    <row r="809">
      <c r="B809" s="1240"/>
      <c r="H809" s="1241"/>
      <c r="J809" s="1242"/>
      <c r="L809" s="1241"/>
      <c r="O809" s="1241"/>
    </row>
    <row r="810">
      <c r="B810" s="1240"/>
      <c r="H810" s="1241"/>
      <c r="J810" s="1242"/>
      <c r="L810" s="1241"/>
      <c r="O810" s="1241"/>
    </row>
    <row r="811">
      <c r="B811" s="1240"/>
      <c r="H811" s="1241"/>
      <c r="J811" s="1242"/>
      <c r="L811" s="1241"/>
      <c r="O811" s="1241"/>
    </row>
    <row r="812">
      <c r="B812" s="1240"/>
      <c r="H812" s="1241"/>
      <c r="J812" s="1242"/>
      <c r="L812" s="1241"/>
      <c r="O812" s="1241"/>
    </row>
    <row r="813">
      <c r="B813" s="1240"/>
      <c r="H813" s="1241"/>
      <c r="J813" s="1242"/>
      <c r="L813" s="1241"/>
      <c r="O813" s="1241"/>
    </row>
    <row r="814">
      <c r="B814" s="1240"/>
      <c r="H814" s="1241"/>
      <c r="J814" s="1242"/>
      <c r="L814" s="1241"/>
      <c r="O814" s="1241"/>
    </row>
    <row r="815">
      <c r="B815" s="1240"/>
      <c r="H815" s="1241"/>
      <c r="J815" s="1242"/>
      <c r="L815" s="1241"/>
      <c r="O815" s="1241"/>
    </row>
    <row r="816">
      <c r="B816" s="1240"/>
      <c r="H816" s="1241"/>
      <c r="J816" s="1242"/>
      <c r="L816" s="1241"/>
      <c r="O816" s="1241"/>
    </row>
    <row r="817">
      <c r="B817" s="1240"/>
      <c r="H817" s="1241"/>
      <c r="J817" s="1242"/>
      <c r="L817" s="1241"/>
      <c r="O817" s="1241"/>
    </row>
    <row r="818">
      <c r="B818" s="1240"/>
      <c r="H818" s="1241"/>
      <c r="J818" s="1242"/>
      <c r="L818" s="1241"/>
      <c r="O818" s="1241"/>
    </row>
    <row r="819">
      <c r="B819" s="1240"/>
      <c r="H819" s="1241"/>
      <c r="J819" s="1242"/>
      <c r="L819" s="1241"/>
      <c r="O819" s="1241"/>
    </row>
    <row r="820">
      <c r="B820" s="1240"/>
      <c r="H820" s="1241"/>
      <c r="J820" s="1242"/>
      <c r="L820" s="1241"/>
      <c r="O820" s="1241"/>
    </row>
    <row r="821">
      <c r="B821" s="1240"/>
      <c r="H821" s="1241"/>
      <c r="J821" s="1242"/>
      <c r="L821" s="1241"/>
      <c r="O821" s="1241"/>
    </row>
    <row r="822">
      <c r="B822" s="1240"/>
      <c r="H822" s="1241"/>
      <c r="J822" s="1242"/>
      <c r="L822" s="1241"/>
      <c r="O822" s="1241"/>
    </row>
    <row r="823">
      <c r="B823" s="1240"/>
      <c r="H823" s="1241"/>
      <c r="J823" s="1242"/>
      <c r="L823" s="1241"/>
      <c r="O823" s="1241"/>
    </row>
    <row r="824">
      <c r="B824" s="1240"/>
      <c r="H824" s="1241"/>
      <c r="J824" s="1242"/>
      <c r="L824" s="1241"/>
      <c r="O824" s="1241"/>
    </row>
    <row r="825">
      <c r="B825" s="1240"/>
      <c r="H825" s="1241"/>
      <c r="J825" s="1242"/>
      <c r="L825" s="1241"/>
      <c r="O825" s="1241"/>
    </row>
    <row r="826">
      <c r="B826" s="1240"/>
      <c r="H826" s="1241"/>
      <c r="J826" s="1242"/>
      <c r="L826" s="1241"/>
      <c r="O826" s="1241"/>
    </row>
    <row r="827">
      <c r="B827" s="1240"/>
      <c r="H827" s="1241"/>
      <c r="J827" s="1242"/>
      <c r="L827" s="1241"/>
      <c r="O827" s="1241"/>
    </row>
    <row r="828">
      <c r="B828" s="1240"/>
      <c r="H828" s="1241"/>
      <c r="J828" s="1242"/>
      <c r="L828" s="1241"/>
      <c r="O828" s="1241"/>
    </row>
    <row r="829">
      <c r="B829" s="1240"/>
      <c r="H829" s="1241"/>
      <c r="J829" s="1242"/>
      <c r="L829" s="1241"/>
      <c r="O829" s="1241"/>
    </row>
    <row r="830">
      <c r="B830" s="1240"/>
      <c r="H830" s="1241"/>
      <c r="J830" s="1242"/>
      <c r="L830" s="1241"/>
      <c r="O830" s="1241"/>
    </row>
    <row r="831">
      <c r="B831" s="1240"/>
      <c r="H831" s="1241"/>
      <c r="J831" s="1242"/>
      <c r="L831" s="1241"/>
      <c r="O831" s="1241"/>
    </row>
    <row r="832">
      <c r="B832" s="1240"/>
      <c r="H832" s="1241"/>
      <c r="J832" s="1242"/>
      <c r="L832" s="1241"/>
      <c r="O832" s="1241"/>
    </row>
    <row r="833">
      <c r="B833" s="1240"/>
      <c r="H833" s="1241"/>
      <c r="J833" s="1242"/>
      <c r="L833" s="1241"/>
      <c r="O833" s="1241"/>
    </row>
    <row r="834">
      <c r="B834" s="1240"/>
      <c r="H834" s="1241"/>
      <c r="J834" s="1242"/>
      <c r="L834" s="1241"/>
      <c r="O834" s="1241"/>
    </row>
    <row r="835">
      <c r="B835" s="1240"/>
      <c r="H835" s="1241"/>
      <c r="J835" s="1242"/>
      <c r="L835" s="1241"/>
      <c r="O835" s="1241"/>
    </row>
    <row r="836">
      <c r="B836" s="1240"/>
      <c r="H836" s="1241"/>
      <c r="J836" s="1242"/>
      <c r="L836" s="1241"/>
      <c r="O836" s="1241"/>
    </row>
    <row r="837">
      <c r="B837" s="1240"/>
      <c r="H837" s="1241"/>
      <c r="J837" s="1242"/>
      <c r="L837" s="1241"/>
      <c r="O837" s="1241"/>
    </row>
    <row r="838">
      <c r="B838" s="1240"/>
      <c r="H838" s="1241"/>
      <c r="J838" s="1242"/>
      <c r="L838" s="1241"/>
      <c r="O838" s="1241"/>
    </row>
    <row r="839">
      <c r="B839" s="1240"/>
      <c r="H839" s="1241"/>
      <c r="J839" s="1242"/>
      <c r="L839" s="1241"/>
      <c r="O839" s="1241"/>
    </row>
    <row r="840">
      <c r="B840" s="1240"/>
      <c r="H840" s="1241"/>
      <c r="J840" s="1242"/>
      <c r="L840" s="1241"/>
      <c r="O840" s="1241"/>
    </row>
    <row r="841">
      <c r="B841" s="1240"/>
      <c r="H841" s="1241"/>
      <c r="J841" s="1242"/>
      <c r="L841" s="1241"/>
      <c r="O841" s="1241"/>
    </row>
    <row r="842">
      <c r="B842" s="1240"/>
      <c r="H842" s="1241"/>
      <c r="J842" s="1242"/>
      <c r="L842" s="1241"/>
      <c r="O842" s="1241"/>
    </row>
    <row r="843">
      <c r="B843" s="1240"/>
      <c r="H843" s="1241"/>
      <c r="J843" s="1242"/>
      <c r="L843" s="1241"/>
      <c r="O843" s="1241"/>
    </row>
    <row r="844">
      <c r="B844" s="1240"/>
      <c r="H844" s="1241"/>
      <c r="J844" s="1242"/>
      <c r="L844" s="1241"/>
      <c r="O844" s="1241"/>
    </row>
    <row r="845">
      <c r="B845" s="1240"/>
      <c r="H845" s="1241"/>
      <c r="J845" s="1242"/>
      <c r="L845" s="1241"/>
      <c r="O845" s="1241"/>
    </row>
    <row r="846">
      <c r="B846" s="1240"/>
      <c r="H846" s="1241"/>
      <c r="J846" s="1242"/>
      <c r="L846" s="1241"/>
      <c r="O846" s="1241"/>
    </row>
    <row r="847">
      <c r="B847" s="1240"/>
      <c r="H847" s="1241"/>
      <c r="J847" s="1242"/>
      <c r="L847" s="1241"/>
      <c r="O847" s="1241"/>
    </row>
    <row r="848">
      <c r="B848" s="1240"/>
      <c r="H848" s="1241"/>
      <c r="J848" s="1242"/>
      <c r="L848" s="1241"/>
      <c r="O848" s="1241"/>
    </row>
    <row r="849">
      <c r="B849" s="1240"/>
      <c r="H849" s="1241"/>
      <c r="J849" s="1242"/>
      <c r="L849" s="1241"/>
      <c r="O849" s="1241"/>
    </row>
    <row r="850">
      <c r="B850" s="1240"/>
      <c r="H850" s="1241"/>
      <c r="J850" s="1242"/>
      <c r="L850" s="1241"/>
      <c r="O850" s="1241"/>
    </row>
    <row r="851">
      <c r="B851" s="1240"/>
      <c r="H851" s="1241"/>
      <c r="J851" s="1242"/>
      <c r="L851" s="1241"/>
      <c r="O851" s="1241"/>
    </row>
    <row r="852">
      <c r="B852" s="1240"/>
      <c r="H852" s="1241"/>
      <c r="J852" s="1242"/>
      <c r="L852" s="1241"/>
      <c r="O852" s="1241"/>
    </row>
    <row r="853">
      <c r="B853" s="1240"/>
      <c r="H853" s="1241"/>
      <c r="J853" s="1242"/>
      <c r="L853" s="1241"/>
      <c r="O853" s="1241"/>
    </row>
    <row r="854">
      <c r="B854" s="1240"/>
      <c r="H854" s="1241"/>
      <c r="J854" s="1242"/>
      <c r="L854" s="1241"/>
      <c r="O854" s="1241"/>
    </row>
    <row r="855">
      <c r="B855" s="1240"/>
      <c r="H855" s="1241"/>
      <c r="J855" s="1242"/>
      <c r="L855" s="1241"/>
      <c r="O855" s="1241"/>
    </row>
    <row r="856">
      <c r="B856" s="1240"/>
      <c r="H856" s="1241"/>
      <c r="J856" s="1242"/>
      <c r="L856" s="1241"/>
      <c r="O856" s="1241"/>
    </row>
    <row r="857">
      <c r="B857" s="1240"/>
      <c r="H857" s="1241"/>
      <c r="J857" s="1242"/>
      <c r="L857" s="1241"/>
      <c r="O857" s="1241"/>
    </row>
    <row r="858">
      <c r="B858" s="1240"/>
      <c r="H858" s="1241"/>
      <c r="J858" s="1242"/>
      <c r="L858" s="1241"/>
      <c r="O858" s="1241"/>
    </row>
    <row r="859">
      <c r="B859" s="1240"/>
      <c r="H859" s="1241"/>
      <c r="J859" s="1242"/>
      <c r="L859" s="1241"/>
      <c r="O859" s="1241"/>
    </row>
    <row r="860">
      <c r="B860" s="1240"/>
      <c r="H860" s="1241"/>
      <c r="J860" s="1242"/>
      <c r="L860" s="1241"/>
      <c r="O860" s="1241"/>
    </row>
    <row r="861">
      <c r="B861" s="1240"/>
      <c r="H861" s="1241"/>
      <c r="J861" s="1242"/>
      <c r="L861" s="1241"/>
      <c r="O861" s="1241"/>
    </row>
    <row r="862">
      <c r="B862" s="1240"/>
      <c r="H862" s="1241"/>
      <c r="J862" s="1242"/>
      <c r="L862" s="1241"/>
      <c r="O862" s="1241"/>
    </row>
    <row r="863">
      <c r="B863" s="1240"/>
      <c r="H863" s="1241"/>
      <c r="J863" s="1242"/>
      <c r="L863" s="1241"/>
      <c r="O863" s="1241"/>
    </row>
    <row r="864">
      <c r="B864" s="1240"/>
      <c r="H864" s="1241"/>
      <c r="J864" s="1242"/>
      <c r="L864" s="1241"/>
      <c r="O864" s="1241"/>
    </row>
    <row r="865">
      <c r="B865" s="1240"/>
      <c r="H865" s="1241"/>
      <c r="J865" s="1242"/>
      <c r="L865" s="1241"/>
      <c r="O865" s="1241"/>
    </row>
    <row r="866">
      <c r="B866" s="1240"/>
      <c r="H866" s="1241"/>
      <c r="J866" s="1242"/>
      <c r="L866" s="1241"/>
      <c r="O866" s="1241"/>
    </row>
    <row r="867">
      <c r="B867" s="1240"/>
      <c r="H867" s="1241"/>
      <c r="J867" s="1242"/>
      <c r="L867" s="1241"/>
      <c r="O867" s="1241"/>
    </row>
    <row r="868">
      <c r="B868" s="1240"/>
      <c r="H868" s="1241"/>
      <c r="J868" s="1242"/>
      <c r="L868" s="1241"/>
      <c r="O868" s="1241"/>
    </row>
    <row r="869">
      <c r="B869" s="1240"/>
      <c r="H869" s="1241"/>
      <c r="J869" s="1242"/>
      <c r="L869" s="1241"/>
      <c r="O869" s="1241"/>
    </row>
    <row r="870">
      <c r="B870" s="1240"/>
      <c r="H870" s="1241"/>
      <c r="J870" s="1242"/>
      <c r="L870" s="1241"/>
      <c r="O870" s="1241"/>
    </row>
    <row r="871">
      <c r="B871" s="1240"/>
      <c r="H871" s="1241"/>
      <c r="J871" s="1242"/>
      <c r="L871" s="1241"/>
      <c r="O871" s="1241"/>
    </row>
    <row r="872">
      <c r="B872" s="1240"/>
      <c r="H872" s="1241"/>
      <c r="J872" s="1242"/>
      <c r="L872" s="1241"/>
      <c r="O872" s="1241"/>
    </row>
    <row r="873">
      <c r="B873" s="1240"/>
      <c r="H873" s="1241"/>
      <c r="J873" s="1242"/>
      <c r="L873" s="1241"/>
      <c r="O873" s="1241"/>
    </row>
    <row r="874">
      <c r="B874" s="1240"/>
      <c r="H874" s="1241"/>
      <c r="J874" s="1242"/>
      <c r="L874" s="1241"/>
      <c r="O874" s="1241"/>
    </row>
    <row r="875">
      <c r="B875" s="1240"/>
      <c r="H875" s="1241"/>
      <c r="J875" s="1242"/>
      <c r="L875" s="1241"/>
      <c r="O875" s="1241"/>
    </row>
    <row r="876">
      <c r="B876" s="1240"/>
      <c r="H876" s="1241"/>
      <c r="J876" s="1242"/>
      <c r="L876" s="1241"/>
      <c r="O876" s="1241"/>
    </row>
    <row r="877">
      <c r="B877" s="1240"/>
      <c r="H877" s="1241"/>
      <c r="J877" s="1242"/>
      <c r="L877" s="1241"/>
      <c r="O877" s="1241"/>
    </row>
    <row r="878">
      <c r="B878" s="1240"/>
      <c r="H878" s="1241"/>
      <c r="J878" s="1242"/>
      <c r="L878" s="1241"/>
      <c r="O878" s="1241"/>
    </row>
    <row r="879">
      <c r="B879" s="1240"/>
      <c r="H879" s="1241"/>
      <c r="J879" s="1242"/>
      <c r="L879" s="1241"/>
      <c r="O879" s="1241"/>
    </row>
    <row r="880">
      <c r="B880" s="1240"/>
      <c r="H880" s="1241"/>
      <c r="J880" s="1242"/>
      <c r="L880" s="1241"/>
      <c r="O880" s="1241"/>
    </row>
    <row r="881">
      <c r="B881" s="1240"/>
      <c r="H881" s="1241"/>
      <c r="J881" s="1242"/>
      <c r="L881" s="1241"/>
      <c r="O881" s="1241"/>
    </row>
    <row r="882">
      <c r="B882" s="1240"/>
      <c r="H882" s="1241"/>
      <c r="J882" s="1242"/>
      <c r="L882" s="1241"/>
      <c r="O882" s="1241"/>
    </row>
    <row r="883">
      <c r="B883" s="1240"/>
      <c r="H883" s="1241"/>
      <c r="J883" s="1242"/>
      <c r="L883" s="1241"/>
      <c r="O883" s="1241"/>
    </row>
    <row r="884">
      <c r="B884" s="1240"/>
      <c r="H884" s="1241"/>
      <c r="J884" s="1242"/>
      <c r="L884" s="1241"/>
      <c r="O884" s="1241"/>
    </row>
    <row r="885">
      <c r="B885" s="1240"/>
      <c r="H885" s="1241"/>
      <c r="J885" s="1242"/>
      <c r="L885" s="1241"/>
      <c r="O885" s="1241"/>
    </row>
    <row r="886">
      <c r="B886" s="1240"/>
      <c r="H886" s="1241"/>
      <c r="J886" s="1242"/>
      <c r="L886" s="1241"/>
      <c r="O886" s="1241"/>
    </row>
    <row r="887">
      <c r="B887" s="1240"/>
      <c r="H887" s="1241"/>
      <c r="J887" s="1242"/>
      <c r="L887" s="1241"/>
      <c r="O887" s="1241"/>
    </row>
    <row r="888">
      <c r="B888" s="1240"/>
      <c r="H888" s="1241"/>
      <c r="J888" s="1242"/>
      <c r="L888" s="1241"/>
      <c r="O888" s="1241"/>
    </row>
    <row r="889">
      <c r="B889" s="1240"/>
      <c r="H889" s="1241"/>
      <c r="J889" s="1242"/>
      <c r="L889" s="1241"/>
      <c r="O889" s="1241"/>
    </row>
    <row r="890">
      <c r="B890" s="1240"/>
      <c r="H890" s="1241"/>
      <c r="J890" s="1242"/>
      <c r="L890" s="1241"/>
      <c r="O890" s="1241"/>
    </row>
    <row r="891">
      <c r="B891" s="1240"/>
      <c r="H891" s="1241"/>
      <c r="J891" s="1242"/>
      <c r="L891" s="1241"/>
      <c r="O891" s="1241"/>
    </row>
    <row r="892">
      <c r="B892" s="1240"/>
      <c r="H892" s="1241"/>
      <c r="J892" s="1242"/>
      <c r="L892" s="1241"/>
      <c r="O892" s="1241"/>
    </row>
    <row r="893">
      <c r="B893" s="1240"/>
      <c r="H893" s="1241"/>
      <c r="J893" s="1242"/>
      <c r="L893" s="1241"/>
      <c r="O893" s="1241"/>
    </row>
    <row r="894">
      <c r="B894" s="1240"/>
      <c r="H894" s="1241"/>
      <c r="J894" s="1242"/>
      <c r="L894" s="1241"/>
      <c r="O894" s="1241"/>
    </row>
    <row r="895">
      <c r="B895" s="1240"/>
      <c r="H895" s="1241"/>
      <c r="J895" s="1242"/>
      <c r="L895" s="1241"/>
      <c r="O895" s="1241"/>
    </row>
    <row r="896">
      <c r="B896" s="1240"/>
      <c r="H896" s="1241"/>
      <c r="J896" s="1242"/>
      <c r="L896" s="1241"/>
      <c r="O896" s="1241"/>
    </row>
    <row r="897">
      <c r="B897" s="1240"/>
      <c r="H897" s="1241"/>
      <c r="J897" s="1242"/>
      <c r="L897" s="1241"/>
      <c r="O897" s="1241"/>
    </row>
    <row r="898">
      <c r="B898" s="1240"/>
      <c r="H898" s="1241"/>
      <c r="J898" s="1242"/>
      <c r="L898" s="1241"/>
      <c r="O898" s="1241"/>
    </row>
    <row r="899">
      <c r="B899" s="1240"/>
      <c r="H899" s="1241"/>
      <c r="J899" s="1242"/>
      <c r="L899" s="1241"/>
      <c r="O899" s="1241"/>
    </row>
    <row r="900">
      <c r="B900" s="1240"/>
      <c r="H900" s="1241"/>
      <c r="J900" s="1242"/>
      <c r="L900" s="1241"/>
      <c r="O900" s="1241"/>
    </row>
    <row r="901">
      <c r="B901" s="1240"/>
      <c r="H901" s="1241"/>
      <c r="J901" s="1242"/>
      <c r="L901" s="1241"/>
      <c r="O901" s="1241"/>
    </row>
    <row r="902">
      <c r="B902" s="1240"/>
      <c r="H902" s="1241"/>
      <c r="J902" s="1242"/>
      <c r="L902" s="1241"/>
      <c r="O902" s="1241"/>
    </row>
    <row r="903">
      <c r="B903" s="1240"/>
      <c r="H903" s="1241"/>
      <c r="J903" s="1242"/>
      <c r="L903" s="1241"/>
      <c r="O903" s="1241"/>
    </row>
    <row r="904">
      <c r="B904" s="1240"/>
      <c r="H904" s="1241"/>
      <c r="J904" s="1242"/>
      <c r="L904" s="1241"/>
      <c r="O904" s="1241"/>
    </row>
    <row r="905">
      <c r="B905" s="1240"/>
      <c r="H905" s="1241"/>
      <c r="J905" s="1242"/>
      <c r="L905" s="1241"/>
      <c r="O905" s="1241"/>
    </row>
    <row r="906">
      <c r="B906" s="1240"/>
      <c r="H906" s="1241"/>
      <c r="J906" s="1242"/>
      <c r="L906" s="1241"/>
      <c r="O906" s="1241"/>
    </row>
    <row r="907">
      <c r="B907" s="1240"/>
      <c r="H907" s="1241"/>
      <c r="J907" s="1242"/>
      <c r="L907" s="1241"/>
      <c r="O907" s="1241"/>
    </row>
    <row r="908">
      <c r="B908" s="1240"/>
      <c r="H908" s="1241"/>
      <c r="J908" s="1242"/>
      <c r="L908" s="1241"/>
      <c r="O908" s="1241"/>
    </row>
    <row r="909">
      <c r="B909" s="1240"/>
      <c r="H909" s="1241"/>
      <c r="J909" s="1242"/>
      <c r="L909" s="1241"/>
      <c r="O909" s="1241"/>
    </row>
    <row r="910">
      <c r="B910" s="1240"/>
      <c r="H910" s="1241"/>
      <c r="J910" s="1242"/>
      <c r="L910" s="1241"/>
      <c r="O910" s="1241"/>
    </row>
    <row r="911">
      <c r="B911" s="1240"/>
      <c r="H911" s="1241"/>
      <c r="J911" s="1242"/>
      <c r="L911" s="1241"/>
      <c r="O911" s="1241"/>
    </row>
    <row r="912">
      <c r="B912" s="1240"/>
      <c r="H912" s="1241"/>
      <c r="J912" s="1242"/>
      <c r="L912" s="1241"/>
      <c r="O912" s="1241"/>
    </row>
    <row r="913">
      <c r="B913" s="1240"/>
      <c r="H913" s="1241"/>
      <c r="J913" s="1242"/>
      <c r="L913" s="1241"/>
      <c r="O913" s="1241"/>
    </row>
    <row r="914">
      <c r="B914" s="1240"/>
      <c r="H914" s="1241"/>
      <c r="J914" s="1242"/>
      <c r="L914" s="1241"/>
      <c r="O914" s="1241"/>
    </row>
    <row r="915">
      <c r="B915" s="1240"/>
      <c r="H915" s="1241"/>
      <c r="J915" s="1242"/>
      <c r="L915" s="1241"/>
      <c r="O915" s="1241"/>
    </row>
    <row r="916">
      <c r="B916" s="1240"/>
      <c r="H916" s="1241"/>
      <c r="J916" s="1242"/>
      <c r="L916" s="1241"/>
      <c r="O916" s="1241"/>
    </row>
    <row r="917">
      <c r="B917" s="1240"/>
      <c r="H917" s="1241"/>
      <c r="J917" s="1242"/>
      <c r="L917" s="1241"/>
      <c r="O917" s="1241"/>
    </row>
    <row r="918">
      <c r="B918" s="1240"/>
      <c r="H918" s="1241"/>
      <c r="J918" s="1242"/>
      <c r="L918" s="1241"/>
      <c r="O918" s="1241"/>
    </row>
    <row r="919">
      <c r="B919" s="1240"/>
      <c r="H919" s="1241"/>
      <c r="J919" s="1242"/>
      <c r="L919" s="1241"/>
      <c r="O919" s="1241"/>
    </row>
    <row r="920">
      <c r="B920" s="1240"/>
      <c r="H920" s="1241"/>
      <c r="J920" s="1242"/>
      <c r="L920" s="1241"/>
      <c r="O920" s="1241"/>
    </row>
    <row r="921">
      <c r="B921" s="1240"/>
      <c r="H921" s="1241"/>
      <c r="J921" s="1242"/>
      <c r="L921" s="1241"/>
      <c r="O921" s="1241"/>
    </row>
    <row r="922">
      <c r="B922" s="1240"/>
      <c r="H922" s="1241"/>
      <c r="J922" s="1242"/>
      <c r="L922" s="1241"/>
      <c r="O922" s="1241"/>
    </row>
    <row r="923">
      <c r="B923" s="1240"/>
      <c r="H923" s="1241"/>
      <c r="J923" s="1242"/>
      <c r="L923" s="1241"/>
      <c r="O923" s="1241"/>
    </row>
    <row r="924">
      <c r="B924" s="1240"/>
      <c r="H924" s="1241"/>
      <c r="J924" s="1242"/>
      <c r="L924" s="1241"/>
      <c r="O924" s="1241"/>
    </row>
    <row r="925">
      <c r="B925" s="1240"/>
      <c r="H925" s="1241"/>
      <c r="J925" s="1242"/>
      <c r="L925" s="1241"/>
      <c r="O925" s="1241"/>
    </row>
    <row r="926">
      <c r="B926" s="1240"/>
      <c r="H926" s="1241"/>
      <c r="J926" s="1242"/>
      <c r="L926" s="1241"/>
      <c r="O926" s="1241"/>
    </row>
    <row r="927">
      <c r="B927" s="1240"/>
      <c r="H927" s="1241"/>
      <c r="J927" s="1242"/>
      <c r="L927" s="1241"/>
      <c r="O927" s="1241"/>
    </row>
    <row r="928">
      <c r="B928" s="1240"/>
      <c r="H928" s="1241"/>
      <c r="J928" s="1242"/>
      <c r="L928" s="1241"/>
      <c r="O928" s="1241"/>
    </row>
    <row r="929">
      <c r="B929" s="1240"/>
      <c r="H929" s="1241"/>
      <c r="J929" s="1242"/>
      <c r="L929" s="1241"/>
      <c r="O929" s="1241"/>
    </row>
    <row r="930">
      <c r="B930" s="1240"/>
      <c r="H930" s="1241"/>
      <c r="J930" s="1242"/>
      <c r="L930" s="1241"/>
      <c r="O930" s="1241"/>
    </row>
    <row r="931">
      <c r="B931" s="1240"/>
      <c r="H931" s="1241"/>
      <c r="J931" s="1242"/>
      <c r="L931" s="1241"/>
      <c r="O931" s="1241"/>
    </row>
    <row r="932">
      <c r="B932" s="1240"/>
      <c r="H932" s="1241"/>
      <c r="J932" s="1242"/>
      <c r="L932" s="1241"/>
      <c r="O932" s="1241"/>
    </row>
    <row r="933">
      <c r="B933" s="1240"/>
      <c r="H933" s="1241"/>
      <c r="J933" s="1242"/>
      <c r="L933" s="1241"/>
      <c r="O933" s="1241"/>
    </row>
    <row r="934">
      <c r="B934" s="1240"/>
      <c r="H934" s="1241"/>
      <c r="J934" s="1242"/>
      <c r="L934" s="1241"/>
      <c r="O934" s="1241"/>
    </row>
    <row r="935">
      <c r="B935" s="1240"/>
      <c r="H935" s="1241"/>
      <c r="J935" s="1242"/>
      <c r="L935" s="1241"/>
      <c r="O935" s="1241"/>
    </row>
    <row r="936">
      <c r="B936" s="1240"/>
      <c r="H936" s="1241"/>
      <c r="J936" s="1242"/>
      <c r="L936" s="1241"/>
      <c r="O936" s="1241"/>
    </row>
    <row r="937">
      <c r="B937" s="1240"/>
      <c r="H937" s="1241"/>
      <c r="J937" s="1242"/>
      <c r="L937" s="1241"/>
      <c r="O937" s="1241"/>
    </row>
    <row r="938">
      <c r="B938" s="1240"/>
      <c r="H938" s="1241"/>
      <c r="J938" s="1242"/>
      <c r="L938" s="1241"/>
      <c r="O938" s="1241"/>
    </row>
    <row r="939">
      <c r="B939" s="1240"/>
      <c r="H939" s="1241"/>
      <c r="J939" s="1242"/>
      <c r="L939" s="1241"/>
      <c r="O939" s="1241"/>
    </row>
    <row r="940">
      <c r="B940" s="1240"/>
      <c r="H940" s="1241"/>
      <c r="J940" s="1242"/>
      <c r="L940" s="1241"/>
      <c r="O940" s="1241"/>
    </row>
    <row r="941">
      <c r="B941" s="1240"/>
      <c r="H941" s="1241"/>
      <c r="J941" s="1242"/>
      <c r="L941" s="1241"/>
      <c r="O941" s="1241"/>
    </row>
    <row r="942">
      <c r="B942" s="1240"/>
      <c r="H942" s="1241"/>
      <c r="J942" s="1242"/>
      <c r="L942" s="1241"/>
      <c r="O942" s="1241"/>
    </row>
    <row r="943">
      <c r="B943" s="1240"/>
      <c r="H943" s="1241"/>
      <c r="J943" s="1242"/>
      <c r="L943" s="1241"/>
      <c r="O943" s="1241"/>
    </row>
    <row r="944">
      <c r="B944" s="1240"/>
      <c r="H944" s="1241"/>
      <c r="J944" s="1242"/>
      <c r="L944" s="1241"/>
      <c r="O944" s="1241"/>
    </row>
    <row r="945">
      <c r="B945" s="1240"/>
      <c r="H945" s="1241"/>
      <c r="J945" s="1242"/>
      <c r="L945" s="1241"/>
      <c r="O945" s="1241"/>
    </row>
    <row r="946">
      <c r="B946" s="1240"/>
      <c r="H946" s="1241"/>
      <c r="J946" s="1242"/>
      <c r="L946" s="1241"/>
      <c r="O946" s="1241"/>
    </row>
    <row r="947">
      <c r="B947" s="1240"/>
      <c r="H947" s="1241"/>
      <c r="J947" s="1242"/>
      <c r="L947" s="1241"/>
      <c r="O947" s="1241"/>
    </row>
    <row r="948">
      <c r="B948" s="1240"/>
      <c r="H948" s="1241"/>
      <c r="J948" s="1242"/>
      <c r="L948" s="1241"/>
      <c r="O948" s="1241"/>
    </row>
    <row r="949">
      <c r="B949" s="1240"/>
      <c r="H949" s="1241"/>
      <c r="J949" s="1242"/>
      <c r="L949" s="1241"/>
      <c r="O949" s="1241"/>
    </row>
    <row r="950">
      <c r="B950" s="1240"/>
      <c r="H950" s="1241"/>
      <c r="J950" s="1242"/>
      <c r="L950" s="1241"/>
      <c r="O950" s="1241"/>
    </row>
    <row r="951">
      <c r="B951" s="1240"/>
      <c r="H951" s="1241"/>
      <c r="J951" s="1242"/>
      <c r="L951" s="1241"/>
      <c r="O951" s="1241"/>
    </row>
    <row r="952">
      <c r="B952" s="1240"/>
      <c r="H952" s="1241"/>
      <c r="J952" s="1242"/>
      <c r="L952" s="1241"/>
      <c r="O952" s="1241"/>
    </row>
    <row r="953">
      <c r="B953" s="1240"/>
      <c r="H953" s="1241"/>
      <c r="J953" s="1242"/>
      <c r="L953" s="1241"/>
      <c r="O953" s="1241"/>
    </row>
    <row r="954">
      <c r="B954" s="1240"/>
      <c r="H954" s="1241"/>
      <c r="J954" s="1242"/>
      <c r="L954" s="1241"/>
      <c r="O954" s="1241"/>
    </row>
    <row r="955">
      <c r="B955" s="1240"/>
      <c r="H955" s="1241"/>
      <c r="J955" s="1242"/>
      <c r="L955" s="1241"/>
      <c r="O955" s="1241"/>
    </row>
    <row r="956">
      <c r="B956" s="1240"/>
      <c r="H956" s="1241"/>
      <c r="J956" s="1242"/>
      <c r="L956" s="1241"/>
      <c r="O956" s="1241"/>
    </row>
    <row r="957">
      <c r="B957" s="1240"/>
      <c r="H957" s="1241"/>
      <c r="J957" s="1242"/>
      <c r="L957" s="1241"/>
      <c r="O957" s="1241"/>
    </row>
    <row r="958">
      <c r="B958" s="1240"/>
      <c r="H958" s="1241"/>
      <c r="J958" s="1242"/>
      <c r="L958" s="1241"/>
      <c r="O958" s="1241"/>
    </row>
    <row r="959">
      <c r="B959" s="1240"/>
      <c r="H959" s="1241"/>
      <c r="J959" s="1242"/>
      <c r="L959" s="1241"/>
      <c r="O959" s="1241"/>
    </row>
    <row r="960">
      <c r="B960" s="1240"/>
      <c r="H960" s="1241"/>
      <c r="J960" s="1242"/>
      <c r="L960" s="1241"/>
      <c r="O960" s="1241"/>
    </row>
    <row r="961">
      <c r="B961" s="1240"/>
      <c r="H961" s="1241"/>
      <c r="J961" s="1242"/>
      <c r="L961" s="1241"/>
      <c r="O961" s="1241"/>
    </row>
    <row r="962">
      <c r="B962" s="1240"/>
      <c r="H962" s="1241"/>
      <c r="J962" s="1242"/>
      <c r="L962" s="1241"/>
      <c r="O962" s="1241"/>
    </row>
    <row r="963">
      <c r="B963" s="1240"/>
      <c r="H963" s="1241"/>
      <c r="J963" s="1242"/>
      <c r="L963" s="1241"/>
      <c r="O963" s="1241"/>
    </row>
    <row r="964">
      <c r="B964" s="1240"/>
      <c r="H964" s="1241"/>
      <c r="J964" s="1242"/>
      <c r="L964" s="1241"/>
      <c r="O964" s="1241"/>
    </row>
    <row r="965">
      <c r="B965" s="1240"/>
      <c r="H965" s="1241"/>
      <c r="J965" s="1242"/>
      <c r="L965" s="1241"/>
      <c r="O965" s="1241"/>
    </row>
    <row r="966">
      <c r="B966" s="1240"/>
      <c r="H966" s="1241"/>
      <c r="J966" s="1242"/>
      <c r="L966" s="1241"/>
      <c r="O966" s="1241"/>
    </row>
    <row r="967">
      <c r="B967" s="1240"/>
      <c r="H967" s="1241"/>
      <c r="J967" s="1242"/>
      <c r="L967" s="1241"/>
      <c r="O967" s="1241"/>
    </row>
    <row r="968">
      <c r="B968" s="1240"/>
      <c r="H968" s="1241"/>
      <c r="J968" s="1242"/>
      <c r="L968" s="1241"/>
      <c r="O968" s="1241"/>
    </row>
    <row r="969">
      <c r="B969" s="1240"/>
      <c r="H969" s="1241"/>
      <c r="J969" s="1242"/>
      <c r="L969" s="1241"/>
      <c r="O969" s="1241"/>
    </row>
    <row r="970">
      <c r="B970" s="1240"/>
      <c r="H970" s="1241"/>
      <c r="J970" s="1242"/>
      <c r="L970" s="1241"/>
      <c r="O970" s="1241"/>
    </row>
    <row r="971">
      <c r="B971" s="1240"/>
      <c r="H971" s="1241"/>
      <c r="J971" s="1242"/>
      <c r="L971" s="1241"/>
      <c r="O971" s="1241"/>
    </row>
    <row r="972">
      <c r="B972" s="1240"/>
      <c r="H972" s="1241"/>
      <c r="J972" s="1242"/>
      <c r="L972" s="1241"/>
      <c r="O972" s="1241"/>
    </row>
    <row r="973">
      <c r="B973" s="1240"/>
      <c r="H973" s="1241"/>
      <c r="J973" s="1242"/>
      <c r="L973" s="1241"/>
      <c r="O973" s="1241"/>
    </row>
    <row r="974">
      <c r="B974" s="1240"/>
      <c r="H974" s="1241"/>
      <c r="J974" s="1242"/>
      <c r="L974" s="1241"/>
      <c r="O974" s="1241"/>
    </row>
    <row r="975">
      <c r="B975" s="1240"/>
      <c r="H975" s="1241"/>
      <c r="J975" s="1242"/>
      <c r="L975" s="1241"/>
      <c r="O975" s="1241"/>
    </row>
    <row r="976">
      <c r="B976" s="1240"/>
      <c r="H976" s="1241"/>
      <c r="J976" s="1242"/>
      <c r="L976" s="1241"/>
      <c r="O976" s="1241"/>
    </row>
    <row r="977">
      <c r="B977" s="1240"/>
      <c r="H977" s="1241"/>
      <c r="J977" s="1242"/>
      <c r="L977" s="1241"/>
      <c r="O977" s="1241"/>
    </row>
    <row r="978">
      <c r="B978" s="1240"/>
      <c r="H978" s="1241"/>
      <c r="J978" s="1242"/>
      <c r="L978" s="1241"/>
      <c r="O978" s="1241"/>
    </row>
    <row r="979">
      <c r="B979" s="1240"/>
      <c r="H979" s="1241"/>
      <c r="J979" s="1242"/>
      <c r="L979" s="1241"/>
      <c r="O979" s="1241"/>
    </row>
    <row r="980">
      <c r="B980" s="1240"/>
      <c r="H980" s="1241"/>
      <c r="J980" s="1242"/>
      <c r="L980" s="1241"/>
      <c r="O980" s="1241"/>
    </row>
    <row r="981">
      <c r="B981" s="1240"/>
      <c r="H981" s="1241"/>
      <c r="J981" s="1242"/>
      <c r="L981" s="1241"/>
      <c r="O981" s="1241"/>
    </row>
    <row r="982">
      <c r="B982" s="1240"/>
      <c r="H982" s="1241"/>
      <c r="J982" s="1242"/>
      <c r="L982" s="1241"/>
      <c r="O982" s="1241"/>
    </row>
    <row r="983">
      <c r="B983" s="1240"/>
      <c r="H983" s="1241"/>
      <c r="J983" s="1242"/>
      <c r="L983" s="1241"/>
      <c r="O983" s="1241"/>
    </row>
    <row r="984">
      <c r="B984" s="1240"/>
      <c r="H984" s="1241"/>
      <c r="J984" s="1242"/>
      <c r="L984" s="1241"/>
      <c r="O984" s="1241"/>
    </row>
    <row r="985">
      <c r="B985" s="1240"/>
      <c r="H985" s="1241"/>
      <c r="J985" s="1242"/>
      <c r="L985" s="1241"/>
      <c r="O985" s="1241"/>
    </row>
    <row r="986">
      <c r="B986" s="1240"/>
      <c r="H986" s="1241"/>
      <c r="J986" s="1242"/>
      <c r="L986" s="1241"/>
      <c r="O986" s="1241"/>
    </row>
    <row r="987">
      <c r="B987" s="1240"/>
      <c r="H987" s="1241"/>
      <c r="J987" s="1242"/>
      <c r="L987" s="1241"/>
      <c r="O987" s="1241"/>
    </row>
    <row r="988">
      <c r="B988" s="1240"/>
      <c r="H988" s="1241"/>
      <c r="J988" s="1242"/>
      <c r="L988" s="1241"/>
      <c r="O988" s="1241"/>
    </row>
    <row r="989">
      <c r="B989" s="1240"/>
      <c r="H989" s="1241"/>
      <c r="J989" s="1242"/>
      <c r="L989" s="1241"/>
      <c r="O989" s="1241"/>
    </row>
    <row r="990">
      <c r="B990" s="1240"/>
      <c r="H990" s="1241"/>
      <c r="J990" s="1242"/>
      <c r="L990" s="1241"/>
      <c r="O990" s="1241"/>
    </row>
    <row r="991">
      <c r="B991" s="1240"/>
      <c r="H991" s="1241"/>
      <c r="J991" s="1242"/>
      <c r="L991" s="1241"/>
      <c r="O991" s="1241"/>
    </row>
    <row r="992">
      <c r="B992" s="1240"/>
      <c r="H992" s="1241"/>
      <c r="J992" s="1242"/>
      <c r="L992" s="1241"/>
      <c r="O992" s="1241"/>
    </row>
    <row r="993">
      <c r="B993" s="1240"/>
      <c r="H993" s="1241"/>
      <c r="J993" s="1242"/>
      <c r="L993" s="1241"/>
      <c r="O993" s="1241"/>
    </row>
    <row r="994">
      <c r="B994" s="1240"/>
      <c r="H994" s="1241"/>
      <c r="J994" s="1242"/>
      <c r="L994" s="1241"/>
      <c r="O994" s="1241"/>
    </row>
    <row r="995">
      <c r="B995" s="1240"/>
      <c r="H995" s="1241"/>
      <c r="J995" s="1242"/>
      <c r="L995" s="1241"/>
      <c r="O995" s="1241"/>
    </row>
    <row r="996">
      <c r="B996" s="1240"/>
      <c r="H996" s="1241"/>
      <c r="J996" s="1242"/>
      <c r="L996" s="1241"/>
      <c r="O996" s="1241"/>
    </row>
    <row r="997">
      <c r="B997" s="1240"/>
      <c r="H997" s="1241"/>
      <c r="J997" s="1242"/>
      <c r="L997" s="1241"/>
      <c r="O997" s="1241"/>
    </row>
    <row r="998">
      <c r="B998" s="1240"/>
      <c r="H998" s="1241"/>
      <c r="J998" s="1242"/>
      <c r="L998" s="1241"/>
      <c r="O998" s="1241"/>
    </row>
    <row r="999">
      <c r="B999" s="1240"/>
      <c r="H999" s="1241"/>
      <c r="J999" s="1242"/>
      <c r="L999" s="1241"/>
      <c r="O999" s="1241"/>
    </row>
    <row r="1000">
      <c r="B1000" s="1240"/>
      <c r="H1000" s="1241"/>
      <c r="J1000" s="1242"/>
      <c r="L1000" s="1241"/>
      <c r="O1000" s="1241"/>
    </row>
    <row r="1001">
      <c r="B1001" s="1240"/>
      <c r="H1001" s="1241"/>
      <c r="J1001" s="1242"/>
      <c r="L1001" s="1241"/>
      <c r="O1001" s="1241"/>
    </row>
    <row r="1002">
      <c r="B1002" s="1240"/>
      <c r="H1002" s="1241"/>
      <c r="J1002" s="1242"/>
      <c r="L1002" s="1241"/>
      <c r="O1002" s="1241"/>
    </row>
    <row r="1003">
      <c r="B1003" s="1240"/>
      <c r="H1003" s="1241"/>
      <c r="J1003" s="1242"/>
      <c r="L1003" s="1241"/>
      <c r="O1003" s="1241"/>
    </row>
    <row r="1004">
      <c r="B1004" s="1240"/>
      <c r="H1004" s="1241"/>
      <c r="J1004" s="1242"/>
      <c r="L1004" s="1241"/>
      <c r="O1004" s="1241"/>
    </row>
    <row r="1005">
      <c r="B1005" s="1240"/>
      <c r="H1005" s="1241"/>
      <c r="J1005" s="1242"/>
      <c r="L1005" s="1241"/>
      <c r="O1005" s="1241"/>
    </row>
    <row r="1006">
      <c r="B1006" s="1240"/>
      <c r="H1006" s="1241"/>
      <c r="J1006" s="1242"/>
      <c r="L1006" s="1241"/>
      <c r="O1006" s="1241"/>
    </row>
    <row r="1007">
      <c r="B1007" s="1240"/>
      <c r="H1007" s="1241"/>
      <c r="J1007" s="1242"/>
      <c r="L1007" s="1241"/>
      <c r="O1007" s="1241"/>
    </row>
    <row r="1008">
      <c r="B1008" s="1240"/>
      <c r="H1008" s="1241"/>
      <c r="J1008" s="1242"/>
      <c r="L1008" s="1241"/>
      <c r="O1008" s="1241"/>
    </row>
    <row r="1009">
      <c r="B1009" s="1240"/>
      <c r="H1009" s="1241"/>
      <c r="J1009" s="1242"/>
      <c r="L1009" s="1241"/>
      <c r="O1009" s="1241"/>
    </row>
    <row r="1010">
      <c r="B1010" s="1240"/>
      <c r="H1010" s="1241"/>
      <c r="J1010" s="1242"/>
      <c r="L1010" s="1241"/>
      <c r="O1010" s="1241"/>
    </row>
    <row r="1011">
      <c r="B1011" s="1240"/>
      <c r="H1011" s="1241"/>
      <c r="J1011" s="1242"/>
      <c r="L1011" s="1241"/>
      <c r="O1011" s="1241"/>
    </row>
    <row r="1012">
      <c r="B1012" s="1240"/>
      <c r="H1012" s="1241"/>
      <c r="J1012" s="1242"/>
      <c r="L1012" s="1241"/>
      <c r="O1012" s="1241"/>
    </row>
    <row r="1013">
      <c r="B1013" s="1240"/>
      <c r="H1013" s="1241"/>
      <c r="J1013" s="1242"/>
      <c r="L1013" s="1241"/>
      <c r="O1013" s="1241"/>
    </row>
    <row r="1014">
      <c r="B1014" s="1240"/>
      <c r="H1014" s="1241"/>
      <c r="J1014" s="1242"/>
      <c r="L1014" s="1241"/>
      <c r="O1014" s="1241"/>
    </row>
    <row r="1015">
      <c r="B1015" s="1240"/>
      <c r="H1015" s="1241"/>
      <c r="J1015" s="1242"/>
      <c r="L1015" s="1241"/>
      <c r="O1015" s="1241"/>
    </row>
    <row r="1016">
      <c r="B1016" s="1240"/>
      <c r="H1016" s="1241"/>
      <c r="J1016" s="1242"/>
      <c r="L1016" s="1241"/>
      <c r="O1016" s="1241"/>
    </row>
    <row r="1017">
      <c r="B1017" s="1240"/>
      <c r="H1017" s="1241"/>
      <c r="J1017" s="1242"/>
      <c r="L1017" s="1241"/>
      <c r="O1017" s="1241"/>
    </row>
    <row r="1018">
      <c r="B1018" s="1240"/>
      <c r="H1018" s="1241"/>
      <c r="J1018" s="1242"/>
      <c r="L1018" s="1241"/>
      <c r="O1018" s="1241"/>
    </row>
    <row r="1019">
      <c r="B1019" s="1240"/>
      <c r="H1019" s="1241"/>
      <c r="J1019" s="1242"/>
      <c r="L1019" s="1241"/>
      <c r="O1019" s="1241"/>
    </row>
    <row r="1020">
      <c r="B1020" s="1240"/>
      <c r="H1020" s="1241"/>
      <c r="J1020" s="1242"/>
      <c r="L1020" s="1241"/>
      <c r="O1020" s="1241"/>
    </row>
    <row r="1021">
      <c r="B1021" s="1240"/>
      <c r="H1021" s="1241"/>
      <c r="J1021" s="1242"/>
      <c r="L1021" s="1241"/>
      <c r="O1021" s="1241"/>
    </row>
    <row r="1022">
      <c r="B1022" s="1240"/>
      <c r="H1022" s="1241"/>
      <c r="J1022" s="1242"/>
      <c r="L1022" s="1241"/>
      <c r="O1022" s="1241"/>
    </row>
    <row r="1023">
      <c r="B1023" s="1240"/>
      <c r="H1023" s="1241"/>
      <c r="J1023" s="1242"/>
      <c r="L1023" s="1241"/>
      <c r="O1023" s="1241"/>
    </row>
    <row r="1024">
      <c r="B1024" s="1240"/>
      <c r="H1024" s="1241"/>
      <c r="J1024" s="1242"/>
      <c r="L1024" s="1241"/>
      <c r="O1024" s="1241"/>
    </row>
    <row r="1025">
      <c r="B1025" s="1240"/>
      <c r="H1025" s="1241"/>
      <c r="J1025" s="1242"/>
      <c r="L1025" s="1241"/>
      <c r="O1025" s="1241"/>
    </row>
    <row r="1026">
      <c r="B1026" s="1240"/>
      <c r="H1026" s="1241"/>
      <c r="J1026" s="1242"/>
      <c r="L1026" s="1241"/>
      <c r="O1026" s="1241"/>
    </row>
    <row r="1027">
      <c r="B1027" s="1240"/>
      <c r="H1027" s="1241"/>
      <c r="J1027" s="1242"/>
      <c r="L1027" s="1241"/>
      <c r="O1027" s="1241"/>
    </row>
    <row r="1028">
      <c r="B1028" s="1240"/>
      <c r="H1028" s="1241"/>
      <c r="J1028" s="1242"/>
      <c r="L1028" s="1241"/>
      <c r="O1028" s="1241"/>
    </row>
    <row r="1029">
      <c r="B1029" s="1240"/>
      <c r="H1029" s="1241"/>
      <c r="J1029" s="1242"/>
      <c r="L1029" s="1241"/>
      <c r="O1029" s="1241"/>
    </row>
    <row r="1030">
      <c r="B1030" s="1240"/>
      <c r="H1030" s="1241"/>
      <c r="J1030" s="1242"/>
      <c r="L1030" s="1241"/>
      <c r="O1030" s="1241"/>
    </row>
    <row r="1031">
      <c r="B1031" s="1240"/>
      <c r="H1031" s="1241"/>
      <c r="J1031" s="1242"/>
      <c r="L1031" s="1241"/>
      <c r="O1031" s="1241"/>
    </row>
    <row r="1032">
      <c r="B1032" s="1240"/>
      <c r="H1032" s="1241"/>
      <c r="J1032" s="1242"/>
      <c r="L1032" s="1241"/>
      <c r="O1032" s="1241"/>
    </row>
    <row r="1033">
      <c r="B1033" s="1240"/>
      <c r="H1033" s="1241"/>
      <c r="J1033" s="1242"/>
      <c r="L1033" s="1241"/>
      <c r="O1033" s="1241"/>
    </row>
    <row r="1034">
      <c r="B1034" s="1240"/>
      <c r="H1034" s="1241"/>
      <c r="J1034" s="1242"/>
      <c r="L1034" s="1241"/>
      <c r="O1034" s="1241"/>
    </row>
    <row r="1035">
      <c r="B1035" s="1240"/>
      <c r="H1035" s="1241"/>
      <c r="J1035" s="1242"/>
      <c r="L1035" s="1241"/>
      <c r="O1035" s="1241"/>
    </row>
    <row r="1036">
      <c r="B1036" s="1240"/>
      <c r="H1036" s="1241"/>
      <c r="J1036" s="1242"/>
      <c r="L1036" s="1241"/>
      <c r="O1036" s="1241"/>
    </row>
    <row r="1037">
      <c r="B1037" s="1240"/>
      <c r="H1037" s="1241"/>
      <c r="J1037" s="1242"/>
      <c r="L1037" s="1241"/>
      <c r="O1037" s="1241"/>
    </row>
    <row r="1038">
      <c r="B1038" s="1240"/>
      <c r="H1038" s="1241"/>
      <c r="J1038" s="1242"/>
      <c r="L1038" s="1241"/>
      <c r="O1038" s="1241"/>
    </row>
    <row r="1039">
      <c r="B1039" s="1240"/>
      <c r="H1039" s="1241"/>
      <c r="J1039" s="1242"/>
      <c r="L1039" s="1241"/>
      <c r="O1039" s="1241"/>
    </row>
    <row r="1040">
      <c r="B1040" s="1240"/>
      <c r="H1040" s="1241"/>
      <c r="J1040" s="1242"/>
      <c r="L1040" s="1241"/>
      <c r="O1040" s="1241"/>
    </row>
    <row r="1041">
      <c r="B1041" s="1240"/>
      <c r="H1041" s="1241"/>
      <c r="J1041" s="1242"/>
      <c r="L1041" s="1241"/>
      <c r="O1041" s="1241"/>
    </row>
    <row r="1042">
      <c r="B1042" s="1240"/>
      <c r="H1042" s="1241"/>
      <c r="J1042" s="1242"/>
      <c r="L1042" s="1241"/>
      <c r="O1042" s="1241"/>
    </row>
    <row r="1043">
      <c r="B1043" s="1240"/>
      <c r="H1043" s="1241"/>
      <c r="J1043" s="1242"/>
      <c r="L1043" s="1241"/>
      <c r="O1043" s="1241"/>
    </row>
    <row r="1044">
      <c r="B1044" s="1240"/>
      <c r="H1044" s="1241"/>
      <c r="J1044" s="1242"/>
      <c r="L1044" s="1241"/>
      <c r="O1044" s="1241"/>
    </row>
    <row r="1045">
      <c r="B1045" s="1240"/>
      <c r="H1045" s="1241"/>
      <c r="J1045" s="1242"/>
      <c r="L1045" s="1241"/>
      <c r="O1045" s="1241"/>
    </row>
    <row r="1046">
      <c r="B1046" s="1240"/>
      <c r="H1046" s="1241"/>
      <c r="J1046" s="1242"/>
      <c r="L1046" s="1241"/>
      <c r="O1046" s="1241"/>
    </row>
    <row r="1047">
      <c r="B1047" s="1240"/>
      <c r="H1047" s="1241"/>
      <c r="J1047" s="1242"/>
      <c r="L1047" s="1241"/>
      <c r="O1047" s="1241"/>
    </row>
    <row r="1048">
      <c r="B1048" s="1240"/>
      <c r="H1048" s="1241"/>
      <c r="J1048" s="1242"/>
      <c r="L1048" s="1241"/>
      <c r="O1048" s="1241"/>
    </row>
    <row r="1049">
      <c r="B1049" s="1240"/>
      <c r="H1049" s="1241"/>
      <c r="J1049" s="1242"/>
      <c r="L1049" s="1241"/>
      <c r="O1049" s="1241"/>
    </row>
    <row r="1050">
      <c r="B1050" s="1240"/>
      <c r="H1050" s="1241"/>
      <c r="J1050" s="1242"/>
      <c r="L1050" s="1241"/>
      <c r="O1050" s="1241"/>
    </row>
    <row r="1051">
      <c r="B1051" s="1240"/>
      <c r="H1051" s="1241"/>
      <c r="J1051" s="1242"/>
      <c r="L1051" s="1241"/>
      <c r="O1051" s="1241"/>
    </row>
    <row r="1052">
      <c r="B1052" s="1240"/>
      <c r="H1052" s="1241"/>
      <c r="J1052" s="1242"/>
      <c r="L1052" s="1241"/>
      <c r="O1052" s="1241"/>
    </row>
    <row r="1053">
      <c r="B1053" s="1240"/>
      <c r="H1053" s="1241"/>
      <c r="J1053" s="1242"/>
      <c r="L1053" s="1241"/>
      <c r="O1053" s="1241"/>
    </row>
    <row r="1054">
      <c r="B1054" s="1240"/>
      <c r="H1054" s="1241"/>
      <c r="J1054" s="1242"/>
      <c r="L1054" s="1241"/>
      <c r="O1054" s="1241"/>
    </row>
    <row r="1055">
      <c r="B1055" s="1240"/>
      <c r="H1055" s="1241"/>
      <c r="J1055" s="1242"/>
      <c r="L1055" s="1241"/>
      <c r="O1055" s="1241"/>
    </row>
    <row r="1056">
      <c r="B1056" s="1240"/>
      <c r="H1056" s="1241"/>
      <c r="J1056" s="1242"/>
      <c r="L1056" s="1241"/>
      <c r="O1056" s="1241"/>
    </row>
    <row r="1057">
      <c r="B1057" s="1240"/>
      <c r="H1057" s="1241"/>
      <c r="J1057" s="1242"/>
      <c r="L1057" s="1241"/>
      <c r="O1057" s="1241"/>
    </row>
    <row r="1058">
      <c r="B1058" s="1240"/>
      <c r="H1058" s="1241"/>
      <c r="J1058" s="1242"/>
      <c r="L1058" s="1241"/>
      <c r="O1058" s="1241"/>
    </row>
    <row r="1059">
      <c r="B1059" s="1240"/>
      <c r="H1059" s="1241"/>
      <c r="J1059" s="1242"/>
      <c r="L1059" s="1241"/>
      <c r="O1059" s="1241"/>
    </row>
    <row r="1060">
      <c r="B1060" s="1240"/>
      <c r="H1060" s="1241"/>
      <c r="J1060" s="1242"/>
      <c r="L1060" s="1241"/>
      <c r="O1060" s="1241"/>
    </row>
    <row r="1061">
      <c r="B1061" s="1240"/>
      <c r="H1061" s="1241"/>
      <c r="J1061" s="1242"/>
      <c r="L1061" s="1241"/>
      <c r="O1061" s="1241"/>
    </row>
    <row r="1062">
      <c r="B1062" s="1240"/>
      <c r="H1062" s="1241"/>
      <c r="J1062" s="1242"/>
      <c r="L1062" s="1241"/>
      <c r="O1062" s="1241"/>
    </row>
    <row r="1063">
      <c r="B1063" s="1240"/>
      <c r="H1063" s="1241"/>
      <c r="J1063" s="1242"/>
      <c r="L1063" s="1241"/>
      <c r="O1063" s="1241"/>
    </row>
    <row r="1064">
      <c r="B1064" s="1240"/>
      <c r="H1064" s="1241"/>
      <c r="J1064" s="1242"/>
      <c r="L1064" s="1241"/>
      <c r="O1064" s="1241"/>
    </row>
    <row r="1065">
      <c r="B1065" s="1240"/>
      <c r="H1065" s="1241"/>
      <c r="J1065" s="1242"/>
      <c r="L1065" s="1241"/>
      <c r="O1065" s="1241"/>
    </row>
    <row r="1066">
      <c r="B1066" s="1240"/>
      <c r="H1066" s="1241"/>
      <c r="J1066" s="1242"/>
      <c r="L1066" s="1241"/>
      <c r="O1066" s="1241"/>
    </row>
    <row r="1067">
      <c r="B1067" s="1240"/>
      <c r="H1067" s="1241"/>
      <c r="J1067" s="1242"/>
      <c r="L1067" s="1241"/>
      <c r="O1067" s="1241"/>
    </row>
    <row r="1068">
      <c r="B1068" s="1240"/>
      <c r="H1068" s="1241"/>
      <c r="J1068" s="1242"/>
      <c r="L1068" s="1241"/>
      <c r="O1068" s="1241"/>
    </row>
    <row r="1069">
      <c r="B1069" s="1240"/>
      <c r="H1069" s="1241"/>
      <c r="J1069" s="1242"/>
      <c r="L1069" s="1241"/>
      <c r="O1069" s="1241"/>
    </row>
    <row r="1070">
      <c r="B1070" s="1240"/>
      <c r="H1070" s="1241"/>
      <c r="J1070" s="1242"/>
      <c r="L1070" s="1241"/>
      <c r="O1070" s="1241"/>
    </row>
    <row r="1071">
      <c r="B1071" s="1240"/>
      <c r="H1071" s="1241"/>
      <c r="J1071" s="1242"/>
      <c r="L1071" s="1241"/>
      <c r="O1071" s="1241"/>
    </row>
    <row r="1072">
      <c r="B1072" s="1240"/>
      <c r="H1072" s="1241"/>
      <c r="J1072" s="1242"/>
      <c r="L1072" s="1241"/>
      <c r="O1072" s="1241"/>
    </row>
    <row r="1073">
      <c r="B1073" s="1240"/>
      <c r="H1073" s="1241"/>
      <c r="J1073" s="1242"/>
      <c r="L1073" s="1241"/>
      <c r="O1073" s="1241"/>
    </row>
    <row r="1074">
      <c r="B1074" s="1240"/>
      <c r="H1074" s="1241"/>
      <c r="J1074" s="1242"/>
      <c r="L1074" s="1241"/>
      <c r="O1074" s="1241"/>
    </row>
    <row r="1075">
      <c r="B1075" s="1240"/>
      <c r="H1075" s="1241"/>
      <c r="J1075" s="1242"/>
      <c r="L1075" s="1241"/>
      <c r="O1075" s="1241"/>
    </row>
    <row r="1076">
      <c r="B1076" s="1240"/>
      <c r="H1076" s="1241"/>
      <c r="J1076" s="1242"/>
      <c r="L1076" s="1241"/>
      <c r="O1076" s="1241"/>
    </row>
    <row r="1077">
      <c r="B1077" s="1240"/>
      <c r="H1077" s="1241"/>
      <c r="J1077" s="1242"/>
      <c r="L1077" s="1241"/>
      <c r="O1077" s="1241"/>
    </row>
    <row r="1078">
      <c r="B1078" s="1240"/>
      <c r="H1078" s="1241"/>
      <c r="J1078" s="1242"/>
      <c r="L1078" s="1241"/>
      <c r="O1078" s="1241"/>
    </row>
    <row r="1079">
      <c r="B1079" s="1240"/>
      <c r="H1079" s="1241"/>
      <c r="J1079" s="1242"/>
      <c r="L1079" s="1241"/>
      <c r="O1079" s="1241"/>
    </row>
    <row r="1080">
      <c r="B1080" s="1240"/>
      <c r="H1080" s="1241"/>
      <c r="J1080" s="1242"/>
      <c r="L1080" s="1241"/>
      <c r="O1080" s="1241"/>
    </row>
    <row r="1081">
      <c r="B1081" s="1240"/>
      <c r="H1081" s="1241"/>
      <c r="J1081" s="1242"/>
      <c r="L1081" s="1241"/>
      <c r="O1081" s="1241"/>
    </row>
    <row r="1082">
      <c r="B1082" s="1240"/>
      <c r="H1082" s="1241"/>
      <c r="J1082" s="1242"/>
      <c r="L1082" s="1241"/>
      <c r="O1082" s="1241"/>
    </row>
    <row r="1083">
      <c r="B1083" s="1240"/>
      <c r="H1083" s="1241"/>
      <c r="J1083" s="1242"/>
      <c r="L1083" s="1241"/>
      <c r="O1083" s="1241"/>
    </row>
    <row r="1084">
      <c r="B1084" s="1240"/>
      <c r="H1084" s="1241"/>
      <c r="J1084" s="1242"/>
      <c r="L1084" s="1241"/>
      <c r="O1084" s="1241"/>
    </row>
    <row r="1085">
      <c r="B1085" s="1240"/>
      <c r="H1085" s="1241"/>
      <c r="J1085" s="1242"/>
      <c r="L1085" s="1241"/>
      <c r="O1085" s="1241"/>
    </row>
    <row r="1086">
      <c r="B1086" s="1240"/>
      <c r="H1086" s="1241"/>
      <c r="J1086" s="1242"/>
      <c r="L1086" s="1241"/>
      <c r="O1086" s="1241"/>
    </row>
    <row r="1087">
      <c r="B1087" s="1240"/>
      <c r="H1087" s="1241"/>
      <c r="J1087" s="1242"/>
      <c r="L1087" s="1241"/>
      <c r="O1087" s="1241"/>
    </row>
    <row r="1088">
      <c r="B1088" s="1240"/>
      <c r="H1088" s="1241"/>
      <c r="J1088" s="1242"/>
      <c r="L1088" s="1241"/>
      <c r="O1088" s="1241"/>
    </row>
    <row r="1089">
      <c r="B1089" s="1240"/>
      <c r="H1089" s="1241"/>
      <c r="J1089" s="1242"/>
      <c r="L1089" s="1241"/>
      <c r="O1089" s="1241"/>
    </row>
    <row r="1090">
      <c r="B1090" s="1240"/>
      <c r="H1090" s="1241"/>
      <c r="J1090" s="1242"/>
      <c r="L1090" s="1241"/>
      <c r="O1090" s="1241"/>
    </row>
    <row r="1091">
      <c r="B1091" s="1240"/>
      <c r="H1091" s="1241"/>
      <c r="J1091" s="1242"/>
      <c r="L1091" s="1241"/>
      <c r="O1091" s="1241"/>
    </row>
    <row r="1092">
      <c r="B1092" s="1240"/>
      <c r="H1092" s="1241"/>
      <c r="J1092" s="1242"/>
      <c r="L1092" s="1241"/>
      <c r="O1092" s="1241"/>
    </row>
    <row r="1093">
      <c r="B1093" s="1240"/>
      <c r="H1093" s="1241"/>
      <c r="J1093" s="1242"/>
      <c r="L1093" s="1241"/>
      <c r="O1093" s="1241"/>
    </row>
    <row r="1094">
      <c r="B1094" s="1240"/>
      <c r="H1094" s="1241"/>
      <c r="J1094" s="1242"/>
      <c r="L1094" s="1241"/>
      <c r="O1094" s="1241"/>
    </row>
    <row r="1095">
      <c r="B1095" s="1240"/>
      <c r="H1095" s="1241"/>
      <c r="J1095" s="1242"/>
      <c r="L1095" s="1241"/>
      <c r="O1095" s="1241"/>
    </row>
    <row r="1096">
      <c r="B1096" s="1240"/>
      <c r="H1096" s="1241"/>
      <c r="J1096" s="1242"/>
      <c r="L1096" s="1241"/>
      <c r="O1096" s="1241"/>
    </row>
    <row r="1097">
      <c r="B1097" s="1240"/>
      <c r="H1097" s="1241"/>
      <c r="J1097" s="1242"/>
      <c r="L1097" s="1241"/>
      <c r="O1097" s="1241"/>
    </row>
    <row r="1098">
      <c r="B1098" s="1240"/>
      <c r="H1098" s="1241"/>
      <c r="J1098" s="1242"/>
      <c r="L1098" s="1241"/>
      <c r="O1098" s="1241"/>
    </row>
    <row r="1099">
      <c r="B1099" s="1240"/>
      <c r="H1099" s="1241"/>
      <c r="J1099" s="1242"/>
      <c r="L1099" s="1241"/>
      <c r="O1099" s="1241"/>
    </row>
    <row r="1100">
      <c r="B1100" s="1240"/>
      <c r="H1100" s="1241"/>
      <c r="J1100" s="1242"/>
      <c r="L1100" s="1241"/>
      <c r="O1100" s="1241"/>
    </row>
    <row r="1101">
      <c r="B1101" s="1240"/>
      <c r="H1101" s="1241"/>
      <c r="J1101" s="1242"/>
      <c r="L1101" s="1241"/>
      <c r="O1101" s="1241"/>
    </row>
    <row r="1102">
      <c r="B1102" s="1240"/>
      <c r="H1102" s="1241"/>
      <c r="J1102" s="1242"/>
      <c r="L1102" s="1241"/>
      <c r="O1102" s="1241"/>
    </row>
    <row r="1103">
      <c r="B1103" s="1240"/>
      <c r="H1103" s="1241"/>
      <c r="J1103" s="1242"/>
      <c r="L1103" s="1241"/>
      <c r="O1103" s="1241"/>
    </row>
    <row r="1104">
      <c r="B1104" s="1240"/>
      <c r="H1104" s="1241"/>
      <c r="J1104" s="1242"/>
      <c r="L1104" s="1241"/>
      <c r="O1104" s="1241"/>
    </row>
    <row r="1105">
      <c r="B1105" s="1240"/>
      <c r="H1105" s="1241"/>
      <c r="J1105" s="1242"/>
      <c r="L1105" s="1241"/>
      <c r="O1105" s="1241"/>
    </row>
    <row r="1106">
      <c r="B1106" s="1240"/>
      <c r="H1106" s="1241"/>
      <c r="J1106" s="1242"/>
      <c r="L1106" s="1241"/>
      <c r="O1106" s="1241"/>
    </row>
    <row r="1107">
      <c r="B1107" s="1240"/>
      <c r="H1107" s="1241"/>
      <c r="J1107" s="1242"/>
      <c r="L1107" s="1241"/>
      <c r="O1107" s="1241"/>
    </row>
    <row r="1108">
      <c r="B1108" s="1240"/>
      <c r="H1108" s="1241"/>
      <c r="J1108" s="1242"/>
      <c r="L1108" s="1241"/>
      <c r="O1108" s="1241"/>
    </row>
    <row r="1109">
      <c r="B1109" s="1240"/>
      <c r="H1109" s="1241"/>
      <c r="J1109" s="1242"/>
      <c r="L1109" s="1241"/>
      <c r="O1109" s="1241"/>
    </row>
    <row r="1110">
      <c r="B1110" s="1240"/>
      <c r="H1110" s="1241"/>
      <c r="J1110" s="1242"/>
      <c r="L1110" s="1241"/>
      <c r="O1110" s="1241"/>
    </row>
    <row r="1111">
      <c r="B1111" s="1240"/>
      <c r="H1111" s="1241"/>
      <c r="J1111" s="1242"/>
      <c r="L1111" s="1241"/>
      <c r="O1111" s="1241"/>
    </row>
    <row r="1112">
      <c r="B1112" s="1240"/>
      <c r="H1112" s="1241"/>
      <c r="J1112" s="1242"/>
      <c r="L1112" s="1241"/>
      <c r="O1112" s="1241"/>
    </row>
    <row r="1113">
      <c r="B1113" s="1240"/>
      <c r="H1113" s="1241"/>
      <c r="J1113" s="1242"/>
      <c r="L1113" s="1241"/>
      <c r="O1113" s="1241"/>
    </row>
    <row r="1114">
      <c r="B1114" s="1240"/>
      <c r="H1114" s="1241"/>
      <c r="J1114" s="1242"/>
      <c r="L1114" s="1241"/>
      <c r="O1114" s="1241"/>
    </row>
    <row r="1115">
      <c r="B1115" s="1240"/>
      <c r="H1115" s="1241"/>
      <c r="J1115" s="1242"/>
      <c r="L1115" s="1241"/>
      <c r="O1115" s="1241"/>
    </row>
    <row r="1116">
      <c r="B1116" s="1240"/>
      <c r="H1116" s="1241"/>
      <c r="J1116" s="1242"/>
      <c r="L1116" s="1241"/>
      <c r="O1116" s="1241"/>
    </row>
    <row r="1117">
      <c r="B1117" s="1240"/>
      <c r="H1117" s="1241"/>
      <c r="J1117" s="1242"/>
      <c r="L1117" s="1241"/>
      <c r="O1117" s="1241"/>
    </row>
    <row r="1118">
      <c r="B1118" s="1240"/>
      <c r="H1118" s="1241"/>
      <c r="J1118" s="1242"/>
      <c r="L1118" s="1241"/>
      <c r="O1118" s="1241"/>
    </row>
    <row r="1119">
      <c r="B1119" s="1240"/>
      <c r="H1119" s="1241"/>
      <c r="J1119" s="1242"/>
      <c r="L1119" s="1241"/>
      <c r="O1119" s="1241"/>
    </row>
    <row r="1120">
      <c r="B1120" s="1240"/>
      <c r="H1120" s="1241"/>
      <c r="J1120" s="1242"/>
      <c r="L1120" s="1241"/>
      <c r="O1120" s="1241"/>
    </row>
    <row r="1121">
      <c r="B1121" s="1240"/>
      <c r="H1121" s="1241"/>
      <c r="J1121" s="1242"/>
      <c r="L1121" s="1241"/>
      <c r="O1121" s="1241"/>
    </row>
    <row r="1122">
      <c r="B1122" s="1240"/>
      <c r="H1122" s="1241"/>
      <c r="J1122" s="1242"/>
      <c r="L1122" s="1241"/>
      <c r="O1122" s="1241"/>
    </row>
    <row r="1123">
      <c r="B1123" s="1240"/>
      <c r="H1123" s="1241"/>
      <c r="J1123" s="1242"/>
      <c r="L1123" s="1241"/>
      <c r="O1123" s="1241"/>
    </row>
    <row r="1124">
      <c r="B1124" s="1240"/>
      <c r="H1124" s="1241"/>
      <c r="J1124" s="1242"/>
      <c r="L1124" s="1241"/>
      <c r="O1124" s="1241"/>
    </row>
    <row r="1125">
      <c r="B1125" s="1240"/>
      <c r="H1125" s="1241"/>
      <c r="J1125" s="1242"/>
      <c r="L1125" s="1241"/>
      <c r="O1125" s="1241"/>
    </row>
    <row r="1126">
      <c r="B1126" s="1240"/>
      <c r="H1126" s="1241"/>
      <c r="J1126" s="1242"/>
      <c r="L1126" s="1241"/>
      <c r="O1126" s="1241"/>
    </row>
  </sheetData>
  <mergeCells count="4">
    <mergeCell ref="B1:L1"/>
    <mergeCell ref="B2:L2"/>
    <mergeCell ref="G3:I3"/>
    <mergeCell ref="G19:I19"/>
  </mergeCells>
  <drawing r:id="rId1"/>
</worksheet>
</file>