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ine\Desktop\EE7566_2019\Assignments\"/>
    </mc:Choice>
  </mc:AlternateContent>
  <bookViews>
    <workbookView xWindow="0" yWindow="0" windowWidth="14460" windowHeight="63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30" i="1" s="1"/>
  <c r="B29" i="1"/>
  <c r="D29" i="1" s="1"/>
  <c r="E20" i="1"/>
  <c r="E21" i="1" s="1"/>
  <c r="D21" i="1" s="1"/>
  <c r="B20" i="1"/>
  <c r="D20" i="1" s="1"/>
  <c r="D22" i="1" s="1"/>
  <c r="C22" i="1" s="1"/>
  <c r="C12" i="1"/>
  <c r="F13" i="1"/>
  <c r="B11" i="1"/>
  <c r="D11" i="1" s="1"/>
  <c r="B12" i="1" l="1"/>
  <c r="C11" i="1"/>
  <c r="C13" i="1" s="1"/>
  <c r="D13" i="1" s="1"/>
  <c r="D12" i="1" s="1"/>
  <c r="E12" i="1" s="1"/>
  <c r="D30" i="1"/>
  <c r="D31" i="1" s="1"/>
  <c r="C31" i="1" s="1"/>
  <c r="F30" i="1"/>
  <c r="F29" i="1"/>
  <c r="C29" i="1"/>
  <c r="B30" i="1"/>
  <c r="C20" i="1"/>
  <c r="C21" i="1" s="1"/>
  <c r="B21" i="1"/>
  <c r="B3" i="1"/>
  <c r="B4" i="1" s="1"/>
  <c r="F4" i="1"/>
  <c r="D4" i="1"/>
  <c r="F31" i="1" l="1"/>
  <c r="F12" i="1"/>
  <c r="E11" i="1"/>
  <c r="F11" i="1" s="1"/>
  <c r="D5" i="1"/>
  <c r="C5" i="1" s="1"/>
  <c r="C7" i="1" s="1"/>
  <c r="C3" i="1"/>
  <c r="D3" i="1"/>
  <c r="F3" i="1" s="1"/>
  <c r="F5" i="1" s="1"/>
  <c r="C30" i="1"/>
  <c r="C33" i="1"/>
  <c r="F33" i="1"/>
  <c r="C15" i="1"/>
  <c r="F15" i="1"/>
  <c r="H16" i="2"/>
  <c r="H17" i="2"/>
  <c r="H15" i="2"/>
  <c r="H14" i="2"/>
  <c r="H10" i="2"/>
  <c r="H9" i="2"/>
  <c r="E11" i="2"/>
  <c r="E17" i="2" s="1"/>
  <c r="H3" i="2"/>
  <c r="H4" i="2" s="1"/>
  <c r="C3" i="2"/>
  <c r="E3" i="2" s="1"/>
  <c r="F7" i="1" l="1"/>
  <c r="C4" i="1"/>
  <c r="F20" i="1"/>
  <c r="F21" i="1"/>
  <c r="C24" i="1"/>
  <c r="F3" i="2"/>
  <c r="E12" i="2"/>
  <c r="E13" i="2" s="1"/>
  <c r="E14" i="2" s="1"/>
  <c r="E19" i="2" s="1"/>
  <c r="C4" i="2"/>
  <c r="I3" i="2"/>
  <c r="E18" i="2"/>
  <c r="F22" i="1" l="1"/>
  <c r="F24" i="1" s="1"/>
</calcChain>
</file>

<file path=xl/sharedStrings.xml><?xml version="1.0" encoding="utf-8"?>
<sst xmlns="http://schemas.openxmlformats.org/spreadsheetml/2006/main" count="39" uniqueCount="15">
  <si>
    <t>wheels</t>
  </si>
  <si>
    <t>EM</t>
  </si>
  <si>
    <t>Ring</t>
  </si>
  <si>
    <t>ICE, c</t>
  </si>
  <si>
    <t>Gen, s</t>
  </si>
  <si>
    <t>rad/sec</t>
  </si>
  <si>
    <t>W</t>
  </si>
  <si>
    <t>Base speed:</t>
  </si>
  <si>
    <t>Space vector</t>
  </si>
  <si>
    <t>Theta</t>
  </si>
  <si>
    <t>Torque</t>
  </si>
  <si>
    <t>Excercise 1</t>
  </si>
  <si>
    <t>Excercise 2</t>
  </si>
  <si>
    <t>Excercise 3</t>
  </si>
  <si>
    <t>Excercise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</si>
</sst>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Fon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M22" sqref="M22"/>
    </sheetView>
  </sheetViews>
  <sheetFormatPr defaultRowHeight="15" x14ac:dyDescent="0.25"/>
  <sheetData>
    <row r="1" spans="1:6" x14ac:dyDescent="0.25">
      <c r="A1" s="2" t="s">
        <v>11</v>
      </c>
    </row>
    <row r="2" spans="1:6" x14ac:dyDescent="0.25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25">
      <c r="A3" s="2" t="s">
        <v>5</v>
      </c>
      <c r="B3" s="1">
        <f>21.6/3.6/0.3</f>
        <v>20</v>
      </c>
      <c r="C3" s="1">
        <f>B3*2*2</f>
        <v>80</v>
      </c>
      <c r="D3" s="1">
        <f>B3*2</f>
        <v>40</v>
      </c>
      <c r="E3" s="1">
        <v>0</v>
      </c>
      <c r="F3" s="1">
        <f>(E3-80*D3/(80+32))*(80+32)/32</f>
        <v>-100</v>
      </c>
    </row>
    <row r="4" spans="1:6" x14ac:dyDescent="0.25">
      <c r="A4" s="2" t="s">
        <v>10</v>
      </c>
      <c r="B4" s="1">
        <f>B5/B3</f>
        <v>750</v>
      </c>
      <c r="C4" s="1">
        <f>C5/C3</f>
        <v>187.5</v>
      </c>
      <c r="D4" s="1">
        <f>E4*80/(80+32)</f>
        <v>0</v>
      </c>
      <c r="E4" s="1">
        <v>0</v>
      </c>
      <c r="F4" s="1">
        <f>E4*32/(32+80)</f>
        <v>0</v>
      </c>
    </row>
    <row r="5" spans="1:6" x14ac:dyDescent="0.25">
      <c r="A5" s="2" t="s">
        <v>6</v>
      </c>
      <c r="B5" s="1">
        <v>15000</v>
      </c>
      <c r="C5" s="1">
        <f>B5-D5</f>
        <v>15000</v>
      </c>
      <c r="D5" s="1">
        <f>D3*D4</f>
        <v>0</v>
      </c>
      <c r="E5" s="1">
        <v>0</v>
      </c>
      <c r="F5" s="1">
        <f>F3*F4</f>
        <v>0</v>
      </c>
    </row>
    <row r="7" spans="1:6" x14ac:dyDescent="0.25">
      <c r="C7" s="3">
        <f>C5+D5</f>
        <v>15000</v>
      </c>
      <c r="F7" s="3">
        <f>F5-C5</f>
        <v>-15000</v>
      </c>
    </row>
    <row r="9" spans="1:6" x14ac:dyDescent="0.25">
      <c r="A9" s="2" t="s">
        <v>12</v>
      </c>
    </row>
    <row r="10" spans="1:6" x14ac:dyDescent="0.25">
      <c r="A10" s="2"/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</row>
    <row r="11" spans="1:6" x14ac:dyDescent="0.25">
      <c r="A11" s="2" t="s">
        <v>5</v>
      </c>
      <c r="B11" s="1">
        <f>43.2/3.6/0.3</f>
        <v>40</v>
      </c>
      <c r="C11" s="1">
        <f>B11*2*2</f>
        <v>160</v>
      </c>
      <c r="D11" s="1">
        <f>B11*2</f>
        <v>80</v>
      </c>
      <c r="E11" s="1">
        <f>E13/E12</f>
        <v>76.19047619047619</v>
      </c>
      <c r="F11" s="1">
        <f>(E11-80*D11/(80+32))*(80+32)/32</f>
        <v>66.666666666666657</v>
      </c>
    </row>
    <row r="12" spans="1:6" x14ac:dyDescent="0.25">
      <c r="A12" s="2" t="s">
        <v>10</v>
      </c>
      <c r="B12" s="1">
        <f>B13/B11</f>
        <v>750</v>
      </c>
      <c r="C12" s="1">
        <f>0</f>
        <v>0</v>
      </c>
      <c r="D12" s="1">
        <f>D13/D11</f>
        <v>375</v>
      </c>
      <c r="E12" s="1">
        <f>D12*(80+32)/80</f>
        <v>525</v>
      </c>
      <c r="F12" s="1">
        <f>E12*32/(32+80)</f>
        <v>150</v>
      </c>
    </row>
    <row r="13" spans="1:6" x14ac:dyDescent="0.25">
      <c r="A13" s="2" t="s">
        <v>6</v>
      </c>
      <c r="B13" s="1">
        <v>30000</v>
      </c>
      <c r="C13" s="1">
        <f>C11*C12</f>
        <v>0</v>
      </c>
      <c r="D13" s="1">
        <f>B13-C13</f>
        <v>30000</v>
      </c>
      <c r="E13" s="1">
        <v>40000</v>
      </c>
      <c r="F13" s="1">
        <f>10000</f>
        <v>10000</v>
      </c>
    </row>
    <row r="15" spans="1:6" x14ac:dyDescent="0.25">
      <c r="C15" s="3">
        <f>C13+D13</f>
        <v>30000</v>
      </c>
      <c r="F15" s="3">
        <f>F13-C13</f>
        <v>10000</v>
      </c>
    </row>
    <row r="18" spans="1:6" x14ac:dyDescent="0.25">
      <c r="A18" s="2" t="s">
        <v>13</v>
      </c>
    </row>
    <row r="19" spans="1:6" x14ac:dyDescent="0.25">
      <c r="A19" s="2"/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</row>
    <row r="20" spans="1:6" x14ac:dyDescent="0.25">
      <c r="A20" s="2" t="s">
        <v>5</v>
      </c>
      <c r="B20" s="1">
        <f>43.2/3.6/0.3</f>
        <v>40</v>
      </c>
      <c r="C20" s="1">
        <f>B20*2*2</f>
        <v>160</v>
      </c>
      <c r="D20" s="1">
        <f>B20*2</f>
        <v>80</v>
      </c>
      <c r="E20" s="1">
        <f>200</f>
        <v>200</v>
      </c>
      <c r="F20" s="1">
        <f>(E20-80*D20/(80+32))*(80+32)/32</f>
        <v>500</v>
      </c>
    </row>
    <row r="21" spans="1:6" x14ac:dyDescent="0.25">
      <c r="A21" s="2" t="s">
        <v>10</v>
      </c>
      <c r="B21" s="1">
        <f>B22/B20</f>
        <v>750</v>
      </c>
      <c r="C21" s="1">
        <f>C22/C20</f>
        <v>116.07142857142858</v>
      </c>
      <c r="D21" s="1">
        <f>E21/(32+80)*80</f>
        <v>142.85714285714286</v>
      </c>
      <c r="E21" s="1">
        <f>E22/E20</f>
        <v>200</v>
      </c>
      <c r="F21" s="1">
        <f>E21*32/(32+80)</f>
        <v>57.142857142857146</v>
      </c>
    </row>
    <row r="22" spans="1:6" x14ac:dyDescent="0.25">
      <c r="A22" s="2" t="s">
        <v>6</v>
      </c>
      <c r="B22" s="1">
        <v>30000</v>
      </c>
      <c r="C22" s="1">
        <f>B22-D22</f>
        <v>18571.428571428572</v>
      </c>
      <c r="D22" s="1">
        <f>D20*D21</f>
        <v>11428.571428571429</v>
      </c>
      <c r="E22" s="1">
        <v>40000</v>
      </c>
      <c r="F22" s="1">
        <f>F20*F21</f>
        <v>28571.428571428572</v>
      </c>
    </row>
    <row r="24" spans="1:6" x14ac:dyDescent="0.25">
      <c r="C24" s="3">
        <f>C22+D22</f>
        <v>30000</v>
      </c>
      <c r="F24" s="3">
        <f>F22-C22</f>
        <v>10000</v>
      </c>
    </row>
    <row r="27" spans="1:6" x14ac:dyDescent="0.25">
      <c r="A27" s="2" t="s">
        <v>14</v>
      </c>
    </row>
    <row r="28" spans="1:6" x14ac:dyDescent="0.25">
      <c r="A28" s="2"/>
      <c r="B28" s="2" t="s">
        <v>0</v>
      </c>
      <c r="C28" s="2" t="s">
        <v>1</v>
      </c>
      <c r="D28" s="2" t="s">
        <v>2</v>
      </c>
      <c r="E28" s="2" t="s">
        <v>3</v>
      </c>
      <c r="F28" s="2" t="s">
        <v>4</v>
      </c>
    </row>
    <row r="29" spans="1:6" x14ac:dyDescent="0.25">
      <c r="A29" s="2" t="s">
        <v>5</v>
      </c>
      <c r="B29" s="1">
        <f>43.2/3.6/0.3</f>
        <v>40</v>
      </c>
      <c r="C29" s="1">
        <f>B29*2*2</f>
        <v>160</v>
      </c>
      <c r="D29" s="1">
        <f>B29*2</f>
        <v>80</v>
      </c>
      <c r="E29" s="1">
        <f>200</f>
        <v>200</v>
      </c>
      <c r="F29" s="1">
        <f>(E29-80*D29/(80+32))*(80+32)/32</f>
        <v>500</v>
      </c>
    </row>
    <row r="30" spans="1:6" x14ac:dyDescent="0.25">
      <c r="A30" s="2" t="s">
        <v>10</v>
      </c>
      <c r="B30" s="1">
        <f>B31/B29</f>
        <v>875</v>
      </c>
      <c r="C30" s="1">
        <f>C31/C29</f>
        <v>147.32142857142858</v>
      </c>
      <c r="D30" s="1">
        <f>E30/(32+80)*80</f>
        <v>142.85714285714286</v>
      </c>
      <c r="E30" s="1">
        <f>E31/E29</f>
        <v>200</v>
      </c>
      <c r="F30" s="1">
        <f>E30*32/(32+80)</f>
        <v>57.142857142857146</v>
      </c>
    </row>
    <row r="31" spans="1:6" x14ac:dyDescent="0.25">
      <c r="A31" s="2" t="s">
        <v>6</v>
      </c>
      <c r="B31" s="1">
        <v>35000</v>
      </c>
      <c r="C31" s="1">
        <f>B31-D31</f>
        <v>23571.428571428572</v>
      </c>
      <c r="D31" s="1">
        <f>D29*D30</f>
        <v>11428.571428571429</v>
      </c>
      <c r="E31" s="1">
        <v>40000</v>
      </c>
      <c r="F31" s="1">
        <f>F29*F30</f>
        <v>28571.428571428572</v>
      </c>
    </row>
    <row r="33" spans="3:6" x14ac:dyDescent="0.25">
      <c r="C33" s="3">
        <f>C31+D31</f>
        <v>35000</v>
      </c>
      <c r="F33" s="3">
        <f>F31-C31</f>
        <v>5000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workbookViewId="0">
      <selection activeCell="H17" sqref="H17"/>
    </sheetView>
  </sheetViews>
  <sheetFormatPr defaultRowHeight="15" x14ac:dyDescent="0.25"/>
  <sheetData>
    <row r="2" spans="2:9" x14ac:dyDescent="0.25">
      <c r="E2" t="s">
        <v>8</v>
      </c>
      <c r="H2" t="s">
        <v>9</v>
      </c>
    </row>
    <row r="3" spans="2:9" x14ac:dyDescent="0.25">
      <c r="B3" t="s">
        <v>7</v>
      </c>
      <c r="C3">
        <f>400/(SQRT(3)*SQRT(0.25*0.25+0.2*0.2))</f>
        <v>721.33570773394592</v>
      </c>
      <c r="E3">
        <f>C3*0.25</f>
        <v>180.33392693348648</v>
      </c>
      <c r="F3">
        <f>C3*200*10^-3</f>
        <v>144.26714154678919</v>
      </c>
      <c r="H3">
        <f>ATAN(200*10^-3/0.25)</f>
        <v>0.67474094222355274</v>
      </c>
      <c r="I3">
        <f>H3/PI()*180</f>
        <v>38.659808254090095</v>
      </c>
    </row>
    <row r="4" spans="2:9" x14ac:dyDescent="0.25">
      <c r="C4">
        <f>C3/4</f>
        <v>180.33392693348648</v>
      </c>
      <c r="H4">
        <f>COS(H3)</f>
        <v>0.78086880944303028</v>
      </c>
    </row>
    <row r="5" spans="2:9" x14ac:dyDescent="0.25">
      <c r="B5">
        <v>400</v>
      </c>
    </row>
    <row r="9" spans="2:9" x14ac:dyDescent="0.25">
      <c r="E9">
        <v>6000</v>
      </c>
      <c r="H9">
        <f>1/(1000/60*4)</f>
        <v>1.4999999999999999E-2</v>
      </c>
    </row>
    <row r="10" spans="2:9" x14ac:dyDescent="0.25">
      <c r="H10">
        <f>H9/2</f>
        <v>7.4999999999999997E-3</v>
      </c>
    </row>
    <row r="11" spans="2:9" x14ac:dyDescent="0.25">
      <c r="E11">
        <f>E9/60*2*PI()*4</f>
        <v>2513.2741228718346</v>
      </c>
    </row>
    <row r="12" spans="2:9" x14ac:dyDescent="0.25">
      <c r="E12">
        <f>(400/SQRT(3)/E11)^2-(200/3*10^-3)^2</f>
        <v>3.9989875257503702E-3</v>
      </c>
    </row>
    <row r="13" spans="2:9" x14ac:dyDescent="0.25">
      <c r="E13">
        <f>SQRT(E12)-0.25</f>
        <v>-0.18676245161495925</v>
      </c>
    </row>
    <row r="14" spans="2:9" x14ac:dyDescent="0.25">
      <c r="E14">
        <f>E13/10^-3</f>
        <v>-186.76245161495925</v>
      </c>
      <c r="H14">
        <f>112/80*312.5</f>
        <v>437.5</v>
      </c>
    </row>
    <row r="15" spans="2:9" x14ac:dyDescent="0.25">
      <c r="H15">
        <f>312.5*32/80</f>
        <v>125</v>
      </c>
    </row>
    <row r="16" spans="2:9" x14ac:dyDescent="0.25">
      <c r="H16">
        <f>(200-80/112*80)*112/32</f>
        <v>500</v>
      </c>
    </row>
    <row r="17" spans="5:8" x14ac:dyDescent="0.25">
      <c r="E17">
        <f>E11*0.25</f>
        <v>628.31853071795865</v>
      </c>
      <c r="H17">
        <f>200*32/112</f>
        <v>57.142857142857146</v>
      </c>
    </row>
    <row r="18" spans="5:8" x14ac:dyDescent="0.25">
      <c r="E18">
        <f>E11*200/3*10^-3</f>
        <v>167.55160819145564</v>
      </c>
    </row>
    <row r="19" spans="5:8" x14ac:dyDescent="0.25">
      <c r="E19">
        <f>E11*E14*10^-3</f>
        <v>-469.38523676798019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Bostanci, Emine</dc:creator>
  <cp:lastModifiedBy>Emine</cp:lastModifiedBy>
  <dcterms:created xsi:type="dcterms:W3CDTF">2016-07-05T19:24:59Z</dcterms:created>
  <dcterms:modified xsi:type="dcterms:W3CDTF">2019-04-08T08:19:54Z</dcterms:modified>
</cp:coreProperties>
</file>