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70" windowWidth="28380" windowHeight="12465"/>
  </bookViews>
  <sheets>
    <sheet name="endpriors" sheetId="1" r:id="rId1"/>
  </sheets>
  <calcPr calcId="125725" iterate="1"/>
</workbook>
</file>

<file path=xl/calcChain.xml><?xml version="1.0" encoding="utf-8"?>
<calcChain xmlns="http://schemas.openxmlformats.org/spreadsheetml/2006/main">
  <c r="F57" i="1"/>
  <c r="E57"/>
  <c r="D57"/>
  <c r="C57"/>
  <c r="M55"/>
  <c r="L55"/>
  <c r="K55"/>
  <c r="J55"/>
  <c r="I55"/>
  <c r="H55" s="1"/>
  <c r="M54"/>
  <c r="L54"/>
  <c r="K54"/>
  <c r="J54"/>
  <c r="I54"/>
  <c r="H54" s="1"/>
  <c r="K53"/>
  <c r="J53"/>
  <c r="L53" s="1"/>
  <c r="M53" s="1"/>
  <c r="I53"/>
  <c r="K52"/>
  <c r="J52"/>
  <c r="L52" s="1"/>
  <c r="M52" s="1"/>
  <c r="I52"/>
  <c r="H52" s="1"/>
  <c r="M51"/>
  <c r="L51"/>
  <c r="K51"/>
  <c r="J51"/>
  <c r="I51"/>
  <c r="H51" s="1"/>
  <c r="M50"/>
  <c r="L50"/>
  <c r="K50"/>
  <c r="J50"/>
  <c r="I50"/>
  <c r="B38"/>
  <c r="B37"/>
  <c r="A37"/>
  <c r="B36"/>
  <c r="B35"/>
  <c r="A35"/>
  <c r="B34"/>
  <c r="B33"/>
  <c r="A33"/>
  <c r="A25"/>
  <c r="F24"/>
  <c r="E24"/>
  <c r="D24"/>
  <c r="B24"/>
  <c r="A24"/>
  <c r="A38" s="1"/>
  <c r="E23"/>
  <c r="F23" s="1"/>
  <c r="D23"/>
  <c r="B23"/>
  <c r="A23"/>
  <c r="D22"/>
  <c r="B22"/>
  <c r="A22"/>
  <c r="A36" s="1"/>
  <c r="F21"/>
  <c r="E21"/>
  <c r="D21"/>
  <c r="B21"/>
  <c r="A21"/>
  <c r="F20"/>
  <c r="E20"/>
  <c r="D20"/>
  <c r="B20"/>
  <c r="A20"/>
  <c r="A34" s="1"/>
  <c r="E19"/>
  <c r="F19" s="1"/>
  <c r="D19"/>
  <c r="B19"/>
  <c r="A19"/>
  <c r="G17"/>
  <c r="F9"/>
  <c r="K67" s="1"/>
  <c r="E9"/>
  <c r="B9"/>
  <c r="E8"/>
  <c r="F8" s="1"/>
  <c r="B8"/>
  <c r="F7"/>
  <c r="K65" s="1"/>
  <c r="E7"/>
  <c r="E22" s="1"/>
  <c r="F22" s="1"/>
  <c r="B7"/>
  <c r="E6"/>
  <c r="F6" s="1"/>
  <c r="B6"/>
  <c r="F5"/>
  <c r="K63" s="1"/>
  <c r="E5"/>
  <c r="B5"/>
  <c r="E4"/>
  <c r="F4" s="1"/>
  <c r="B4"/>
  <c r="G2"/>
  <c r="H63" l="1"/>
  <c r="C68" s="1"/>
  <c r="E63"/>
  <c r="F63"/>
  <c r="H67"/>
  <c r="F67"/>
  <c r="E67"/>
  <c r="H50"/>
  <c r="F62" s="1"/>
  <c r="B66"/>
  <c r="C66"/>
  <c r="D66"/>
  <c r="E66"/>
  <c r="H66"/>
  <c r="F68" s="1"/>
  <c r="F66"/>
  <c r="G66"/>
  <c r="G23"/>
  <c r="G24" s="1"/>
  <c r="K66"/>
  <c r="F25"/>
  <c r="G19"/>
  <c r="H53"/>
  <c r="E56" s="1"/>
  <c r="F64"/>
  <c r="D64"/>
  <c r="G64"/>
  <c r="H64"/>
  <c r="D68" s="1"/>
  <c r="C64"/>
  <c r="B64"/>
  <c r="I64" s="1"/>
  <c r="J64" s="1"/>
  <c r="E64"/>
  <c r="D56"/>
  <c r="K62"/>
  <c r="F11"/>
  <c r="G11" s="1"/>
  <c r="G4"/>
  <c r="G5" s="1"/>
  <c r="F10"/>
  <c r="K64"/>
  <c r="G6"/>
  <c r="G7" s="1"/>
  <c r="G8" s="1"/>
  <c r="G9" s="1"/>
  <c r="B62"/>
  <c r="G62"/>
  <c r="E62"/>
  <c r="H62"/>
  <c r="G22"/>
  <c r="G20"/>
  <c r="G21" s="1"/>
  <c r="G57"/>
  <c r="G63"/>
  <c r="G67"/>
  <c r="D63"/>
  <c r="D67"/>
  <c r="C63"/>
  <c r="C67"/>
  <c r="B63"/>
  <c r="B67"/>
  <c r="F56"/>
  <c r="C62" l="1"/>
  <c r="I62" s="1"/>
  <c r="J62" s="1"/>
  <c r="D62"/>
  <c r="I67"/>
  <c r="J67" s="1"/>
  <c r="I66"/>
  <c r="J66" s="1"/>
  <c r="K69"/>
  <c r="B68"/>
  <c r="F39"/>
  <c r="G25"/>
  <c r="D65"/>
  <c r="D70" s="1"/>
  <c r="E65"/>
  <c r="F65"/>
  <c r="F70" s="1"/>
  <c r="G65"/>
  <c r="H65"/>
  <c r="E68" s="1"/>
  <c r="B65"/>
  <c r="B70" s="1"/>
  <c r="C65"/>
  <c r="G68"/>
  <c r="G56"/>
  <c r="G10"/>
  <c r="K68"/>
  <c r="C56"/>
  <c r="F26"/>
  <c r="G26" s="1"/>
  <c r="I63"/>
  <c r="J63" s="1"/>
  <c r="B56"/>
  <c r="G70" l="1"/>
  <c r="C70"/>
  <c r="E70"/>
  <c r="F35"/>
  <c r="F38"/>
  <c r="F33"/>
  <c r="F36"/>
  <c r="F34"/>
  <c r="F37"/>
  <c r="H68"/>
  <c r="H70" s="1"/>
  <c r="I65"/>
  <c r="J65" s="1"/>
  <c r="I70" l="1"/>
  <c r="J70" s="1"/>
  <c r="I68"/>
  <c r="J68" s="1"/>
  <c r="G33"/>
  <c r="G34" s="1"/>
  <c r="G35" s="1"/>
  <c r="G36" s="1"/>
  <c r="G37" s="1"/>
  <c r="G38" s="1"/>
  <c r="G39" s="1"/>
  <c r="F40"/>
  <c r="G40" s="1"/>
</calcChain>
</file>

<file path=xl/sharedStrings.xml><?xml version="1.0" encoding="utf-8"?>
<sst xmlns="http://schemas.openxmlformats.org/spreadsheetml/2006/main" count="56" uniqueCount="39">
  <si>
    <t>new node distros [start,end]</t>
  </si>
  <si>
    <t>newnode</t>
  </si>
  <si>
    <t>assume max distance node a,b = .5</t>
  </si>
  <si>
    <t>pmf</t>
  </si>
  <si>
    <t>cdf</t>
  </si>
  <si>
    <t>distance</t>
  </si>
  <si>
    <t>s(d)</t>
  </si>
  <si>
    <t>steal function per cent s(d) = .5(1-d/.5)</t>
  </si>
  <si>
    <t>maxshare</t>
  </si>
  <si>
    <t>maxdist [3]</t>
  </si>
  <si>
    <t>[3]</t>
  </si>
  <si>
    <t>Taken from CB Development Plan, May 2020</t>
  </si>
  <si>
    <t>31296 [1]</t>
  </si>
  <si>
    <t>NA</t>
  </si>
  <si>
    <t>cum</t>
  </si>
  <si>
    <t>[1]</t>
  </si>
  <si>
    <t>** cap to .5 distance</t>
  </si>
  <si>
    <t>new node distros [start,end), start IN end OUT</t>
  </si>
  <si>
    <t>new node distros end station out in (start,end], start OUT end IN</t>
  </si>
  <si>
    <t>1000 [2]</t>
  </si>
  <si>
    <t>[2]</t>
  </si>
  <si>
    <t>Assumes captured demand avg of demand starting station demand, remaining probs distributed as weighted avg of 1-new node demand capture</t>
  </si>
  <si>
    <t>JOINT</t>
  </si>
  <si>
    <t>From \ To</t>
  </si>
  <si>
    <t>U(0,1)</t>
  </si>
  <si>
    <t>min A</t>
  </si>
  <si>
    <t>max B</t>
  </si>
  <si>
    <t>mean C</t>
  </si>
  <si>
    <t>c-a/b-a</t>
  </si>
  <si>
    <t>offset</t>
  </si>
  <si>
    <t>given start priors</t>
  </si>
  <si>
    <t>TOTAL</t>
  </si>
  <si>
    <t>Check</t>
  </si>
  <si>
    <t>ending priors</t>
  </si>
  <si>
    <t>mod factor</t>
  </si>
  <si>
    <t>issue summary</t>
  </si>
  <si>
    <t>7 unknowns and only 2 equations, and thus 5 degrees of freedom</t>
  </si>
  <si>
    <t>NEW NODE JOINT</t>
  </si>
  <si>
    <t>compute triangular distribition for P(1000 end|starting node)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</si>
</sst>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0.000%"/>
    <numFmt numFmtId="167" formatCode="0.00000000000000000%"/>
    <numFmt numFmtId="168" formatCode="_(* #,##0.000000_);_(* \(#,##0.0000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/>
    <xf numFmtId="164" fontId="0" fillId="0" borderId="0" xfId="2" applyNumberFormat="1" applyFont="1"/>
    <xf numFmtId="164" fontId="0" fillId="0" borderId="0" xfId="0" applyNumberFormat="1"/>
    <xf numFmtId="0" fontId="0" fillId="2" borderId="0" xfId="0" applyFill="1"/>
    <xf numFmtId="164" fontId="3" fillId="0" borderId="2" xfId="0" applyNumberFormat="1" applyFont="1" applyBorder="1"/>
    <xf numFmtId="0" fontId="2" fillId="0" borderId="0" xfId="0" applyFont="1"/>
    <xf numFmtId="0" fontId="0" fillId="0" borderId="1" xfId="0" applyBorder="1"/>
    <xf numFmtId="0" fontId="0" fillId="0" borderId="0" xfId="0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10" fontId="4" fillId="0" borderId="0" xfId="2" applyNumberFormat="1" applyFont="1" applyAlignment="1">
      <alignment horizontal="right" wrapText="1"/>
    </xf>
    <xf numFmtId="10" fontId="0" fillId="0" borderId="0" xfId="0" applyNumberFormat="1"/>
    <xf numFmtId="43" fontId="0" fillId="0" borderId="0" xfId="1" applyFont="1"/>
    <xf numFmtId="43" fontId="4" fillId="0" borderId="0" xfId="1" applyFont="1" applyAlignment="1">
      <alignment horizontal="right" wrapText="1"/>
    </xf>
    <xf numFmtId="43" fontId="0" fillId="0" borderId="0" xfId="0" applyNumberFormat="1"/>
    <xf numFmtId="0" fontId="3" fillId="0" borderId="0" xfId="0" applyFont="1"/>
    <xf numFmtId="10" fontId="0" fillId="2" borderId="0" xfId="0" applyNumberFormat="1" applyFill="1"/>
    <xf numFmtId="165" fontId="0" fillId="0" borderId="0" xfId="1" applyNumberFormat="1" applyFont="1"/>
    <xf numFmtId="166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10" fontId="4" fillId="3" borderId="0" xfId="2" applyNumberFormat="1" applyFont="1" applyFill="1" applyAlignment="1">
      <alignment horizontal="right" wrapText="1"/>
    </xf>
    <xf numFmtId="164" fontId="0" fillId="3" borderId="0" xfId="2" applyNumberFormat="1" applyFont="1" applyFill="1"/>
    <xf numFmtId="164" fontId="5" fillId="3" borderId="0" xfId="2" applyNumberFormat="1" applyFont="1" applyFill="1"/>
    <xf numFmtId="10" fontId="5" fillId="3" borderId="0" xfId="0" applyNumberFormat="1" applyFont="1" applyFill="1"/>
    <xf numFmtId="9" fontId="0" fillId="0" borderId="2" xfId="2" applyFont="1" applyBorder="1"/>
    <xf numFmtId="0" fontId="0" fillId="0" borderId="0" xfId="0" applyAlignment="1">
      <alignment horizontal="right"/>
    </xf>
    <xf numFmtId="0" fontId="0" fillId="3" borderId="0" xfId="0" applyFill="1"/>
    <xf numFmtId="164" fontId="0" fillId="3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topLeftCell="A49" zoomScale="115" zoomScaleNormal="115" workbookViewId="0">
      <selection activeCell="D77" sqref="D77"/>
    </sheetView>
  </sheetViews>
  <sheetFormatPr defaultRowHeight="15"/>
  <cols>
    <col min="1" max="1" width="15.28515625" customWidth="1"/>
    <col min="6" max="6" width="10.42578125" bestFit="1" customWidth="1"/>
    <col min="7" max="7" width="10.7109375" bestFit="1" customWidth="1"/>
    <col min="9" max="9" width="11.5703125" customWidth="1"/>
    <col min="11" max="11" width="23.42578125" bestFit="1" customWidth="1"/>
    <col min="14" max="14" width="9.85546875" bestFit="1" customWidth="1"/>
  </cols>
  <sheetData>
    <row r="1" spans="1:10" ht="15.75" thickBot="1">
      <c r="A1" s="1" t="s">
        <v>0</v>
      </c>
      <c r="B1" s="1"/>
    </row>
    <row r="2" spans="1:10" ht="15.75" thickTop="1">
      <c r="F2" t="s">
        <v>1</v>
      </c>
      <c r="G2" t="str">
        <f>F2</f>
        <v>newnode</v>
      </c>
      <c r="I2" t="s">
        <v>2</v>
      </c>
    </row>
    <row r="3" spans="1:10">
      <c r="B3" t="s">
        <v>3</v>
      </c>
      <c r="C3" t="s">
        <v>4</v>
      </c>
      <c r="D3" t="s">
        <v>5</v>
      </c>
      <c r="E3" t="s">
        <v>6</v>
      </c>
      <c r="F3" t="s">
        <v>3</v>
      </c>
      <c r="G3" t="s">
        <v>4</v>
      </c>
    </row>
    <row r="4" spans="1:10">
      <c r="A4">
        <v>31104</v>
      </c>
      <c r="B4">
        <f>C4</f>
        <v>0.16</v>
      </c>
      <c r="C4">
        <v>0.16</v>
      </c>
      <c r="D4">
        <v>0.44</v>
      </c>
      <c r="E4">
        <f>$J$6*(1-D4/$J$7)</f>
        <v>0.06</v>
      </c>
      <c r="F4" s="23">
        <f>(1-E4)*B4</f>
        <v>0.15040000000000001</v>
      </c>
      <c r="G4" s="3">
        <f>F4</f>
        <v>0.15040000000000001</v>
      </c>
      <c r="H4" s="3"/>
      <c r="I4" t="s">
        <v>7</v>
      </c>
    </row>
    <row r="5" spans="1:10">
      <c r="A5">
        <v>31110</v>
      </c>
      <c r="B5">
        <f>C5-C4</f>
        <v>0.17</v>
      </c>
      <c r="C5">
        <v>0.33</v>
      </c>
      <c r="D5">
        <v>0.28999999999999998</v>
      </c>
      <c r="E5">
        <f t="shared" ref="E5:E9" si="0">$J$6*(1-D5/$J$7)</f>
        <v>0.21000000000000002</v>
      </c>
      <c r="F5" s="23">
        <f t="shared" ref="F5:F9" si="1">(1-E5)*B5</f>
        <v>0.1343</v>
      </c>
      <c r="G5" s="3">
        <f>F5+G4</f>
        <v>0.28470000000000001</v>
      </c>
      <c r="H5" s="3"/>
    </row>
    <row r="6" spans="1:10">
      <c r="A6">
        <v>31113</v>
      </c>
      <c r="B6">
        <f t="shared" ref="B6:B9" si="2">C6-C5</f>
        <v>0.18</v>
      </c>
      <c r="C6">
        <v>0.51</v>
      </c>
      <c r="D6">
        <v>0.28999999999999998</v>
      </c>
      <c r="E6">
        <f t="shared" si="0"/>
        <v>0.21000000000000002</v>
      </c>
      <c r="F6" s="23">
        <f t="shared" si="1"/>
        <v>0.14219999999999999</v>
      </c>
      <c r="G6" s="3">
        <f t="shared" ref="G6:G10" si="3">F6+G5</f>
        <v>0.4269</v>
      </c>
      <c r="H6" s="3"/>
      <c r="I6" t="s">
        <v>8</v>
      </c>
      <c r="J6" s="4">
        <v>0.5</v>
      </c>
    </row>
    <row r="7" spans="1:10">
      <c r="A7">
        <v>31114</v>
      </c>
      <c r="B7">
        <f t="shared" si="2"/>
        <v>0.17999999999999994</v>
      </c>
      <c r="C7">
        <v>0.69</v>
      </c>
      <c r="D7">
        <v>0.37</v>
      </c>
      <c r="E7">
        <f t="shared" si="0"/>
        <v>0.13</v>
      </c>
      <c r="F7" s="23">
        <f t="shared" si="1"/>
        <v>0.15659999999999993</v>
      </c>
      <c r="G7" s="3">
        <f t="shared" si="3"/>
        <v>0.58349999999999991</v>
      </c>
      <c r="H7" s="3"/>
      <c r="I7" t="s">
        <v>9</v>
      </c>
      <c r="J7" s="4">
        <v>0.5</v>
      </c>
    </row>
    <row r="8" spans="1:10">
      <c r="A8">
        <v>31116</v>
      </c>
      <c r="B8">
        <f t="shared" si="2"/>
        <v>0.1100000000000001</v>
      </c>
      <c r="C8">
        <v>0.8</v>
      </c>
      <c r="D8">
        <v>0.42</v>
      </c>
      <c r="E8">
        <f t="shared" si="0"/>
        <v>8.0000000000000016E-2</v>
      </c>
      <c r="F8" s="23">
        <f t="shared" si="1"/>
        <v>0.10120000000000008</v>
      </c>
      <c r="G8" s="3">
        <f t="shared" si="3"/>
        <v>0.68469999999999998</v>
      </c>
      <c r="H8" s="3"/>
      <c r="I8" t="s">
        <v>10</v>
      </c>
      <c r="J8" t="s">
        <v>11</v>
      </c>
    </row>
    <row r="9" spans="1:10">
      <c r="A9" s="27" t="s">
        <v>12</v>
      </c>
      <c r="B9">
        <f t="shared" si="2"/>
        <v>0.19999999999999996</v>
      </c>
      <c r="C9">
        <v>1</v>
      </c>
      <c r="D9">
        <v>0.5</v>
      </c>
      <c r="E9">
        <f t="shared" si="0"/>
        <v>0</v>
      </c>
      <c r="F9" s="23">
        <f t="shared" si="1"/>
        <v>0.19999999999999996</v>
      </c>
      <c r="G9" s="3">
        <f t="shared" si="3"/>
        <v>0.88469999999999993</v>
      </c>
      <c r="H9" s="3"/>
    </row>
    <row r="10" spans="1:10">
      <c r="A10">
        <v>1000</v>
      </c>
      <c r="B10" t="s">
        <v>13</v>
      </c>
      <c r="C10" t="s">
        <v>13</v>
      </c>
      <c r="D10">
        <v>0</v>
      </c>
      <c r="F10" s="23">
        <f>1-SUM(F4:F9)</f>
        <v>0.11530000000000007</v>
      </c>
      <c r="G10" s="3">
        <f t="shared" si="3"/>
        <v>1</v>
      </c>
      <c r="H10" s="3"/>
    </row>
    <row r="11" spans="1:10">
      <c r="E11" t="s">
        <v>14</v>
      </c>
      <c r="F11" s="5">
        <f>SUM(F4:F10)</f>
        <v>1</v>
      </c>
      <c r="G11" s="6" t="b">
        <f>1=F11</f>
        <v>1</v>
      </c>
      <c r="H11" s="6"/>
    </row>
    <row r="13" spans="1:10">
      <c r="A13" t="s">
        <v>15</v>
      </c>
      <c r="B13" t="s">
        <v>16</v>
      </c>
    </row>
    <row r="17" spans="1:7" ht="15.75" thickBot="1">
      <c r="A17" s="1" t="s">
        <v>17</v>
      </c>
      <c r="B17" s="1"/>
      <c r="F17" t="s">
        <v>1</v>
      </c>
      <c r="G17" t="str">
        <f>F17</f>
        <v>newnode</v>
      </c>
    </row>
    <row r="18" spans="1:7" ht="15.75" thickTop="1">
      <c r="B18" t="s">
        <v>3</v>
      </c>
      <c r="C18" t="s">
        <v>4</v>
      </c>
      <c r="D18" t="s">
        <v>5</v>
      </c>
      <c r="E18" t="s">
        <v>6</v>
      </c>
      <c r="F18" t="s">
        <v>3</v>
      </c>
      <c r="G18" t="s">
        <v>4</v>
      </c>
    </row>
    <row r="19" spans="1:7">
      <c r="A19">
        <f>A4</f>
        <v>31104</v>
      </c>
      <c r="B19">
        <f>C19</f>
        <v>0.17499999999999999</v>
      </c>
      <c r="C19">
        <v>0.17499999999999999</v>
      </c>
      <c r="D19">
        <f>D4</f>
        <v>0.44</v>
      </c>
      <c r="E19">
        <f>E4</f>
        <v>0.06</v>
      </c>
      <c r="F19" s="23">
        <f>(1-E19)*B19</f>
        <v>0.16449999999999998</v>
      </c>
      <c r="G19" s="3">
        <f>F19</f>
        <v>0.16449999999999998</v>
      </c>
    </row>
    <row r="20" spans="1:7">
      <c r="A20">
        <f t="shared" ref="A20:A25" si="4">A5</f>
        <v>31110</v>
      </c>
      <c r="B20">
        <f>C20-C19</f>
        <v>0.22400000000000003</v>
      </c>
      <c r="C20">
        <v>0.39900000000000002</v>
      </c>
      <c r="D20">
        <f t="shared" ref="D20:E24" si="5">D5</f>
        <v>0.28999999999999998</v>
      </c>
      <c r="E20">
        <f t="shared" si="5"/>
        <v>0.21000000000000002</v>
      </c>
      <c r="F20" s="23">
        <f t="shared" ref="F20:F24" si="6">(1-E20)*B20</f>
        <v>0.17696000000000003</v>
      </c>
      <c r="G20" s="3">
        <f>F20+G19</f>
        <v>0.34145999999999999</v>
      </c>
    </row>
    <row r="21" spans="1:7">
      <c r="A21">
        <f t="shared" si="4"/>
        <v>31113</v>
      </c>
      <c r="B21">
        <f t="shared" ref="B21:B24" si="7">C21-C20</f>
        <v>0.125</v>
      </c>
      <c r="C21">
        <v>0.52400000000000002</v>
      </c>
      <c r="D21">
        <f t="shared" si="5"/>
        <v>0.28999999999999998</v>
      </c>
      <c r="E21">
        <f t="shared" si="5"/>
        <v>0.21000000000000002</v>
      </c>
      <c r="F21" s="23">
        <f t="shared" si="6"/>
        <v>9.8750000000000004E-2</v>
      </c>
      <c r="G21" s="3">
        <f t="shared" ref="G21:G25" si="8">F21+G20</f>
        <v>0.44020999999999999</v>
      </c>
    </row>
    <row r="22" spans="1:7">
      <c r="A22">
        <f t="shared" si="4"/>
        <v>31114</v>
      </c>
      <c r="B22">
        <f t="shared" si="7"/>
        <v>0.18399999999999994</v>
      </c>
      <c r="C22">
        <v>0.70799999999999996</v>
      </c>
      <c r="D22">
        <f t="shared" si="5"/>
        <v>0.37</v>
      </c>
      <c r="E22">
        <f t="shared" si="5"/>
        <v>0.13</v>
      </c>
      <c r="F22" s="23">
        <f t="shared" si="6"/>
        <v>0.16007999999999994</v>
      </c>
      <c r="G22" s="3">
        <f t="shared" si="8"/>
        <v>0.60028999999999999</v>
      </c>
    </row>
    <row r="23" spans="1:7">
      <c r="A23">
        <f t="shared" si="4"/>
        <v>31116</v>
      </c>
      <c r="B23">
        <f t="shared" si="7"/>
        <v>0.13200000000000001</v>
      </c>
      <c r="C23">
        <v>0.84</v>
      </c>
      <c r="D23">
        <f t="shared" si="5"/>
        <v>0.42</v>
      </c>
      <c r="E23">
        <f t="shared" si="5"/>
        <v>8.0000000000000016E-2</v>
      </c>
      <c r="F23" s="23">
        <f t="shared" si="6"/>
        <v>0.12143999999999999</v>
      </c>
      <c r="G23" s="3">
        <f t="shared" si="8"/>
        <v>0.72172999999999998</v>
      </c>
    </row>
    <row r="24" spans="1:7">
      <c r="A24" s="27" t="str">
        <f t="shared" si="4"/>
        <v>31296 [1]</v>
      </c>
      <c r="B24">
        <f t="shared" si="7"/>
        <v>0.16000000000000003</v>
      </c>
      <c r="C24">
        <v>1</v>
      </c>
      <c r="D24">
        <f t="shared" si="5"/>
        <v>0.5</v>
      </c>
      <c r="E24">
        <f t="shared" si="5"/>
        <v>0</v>
      </c>
      <c r="F24" s="23">
        <f t="shared" si="6"/>
        <v>0.16000000000000003</v>
      </c>
      <c r="G24" s="3">
        <f t="shared" si="8"/>
        <v>0.88173000000000001</v>
      </c>
    </row>
    <row r="25" spans="1:7">
      <c r="A25">
        <f t="shared" si="4"/>
        <v>1000</v>
      </c>
      <c r="F25" s="23">
        <f>1-SUM(F19:F24)</f>
        <v>0.11826999999999999</v>
      </c>
      <c r="G25" s="3">
        <f t="shared" si="8"/>
        <v>1</v>
      </c>
    </row>
    <row r="26" spans="1:7">
      <c r="F26" s="5">
        <f>SUM(F19:F25)</f>
        <v>1</v>
      </c>
      <c r="G26" s="6" t="b">
        <f>1=F26</f>
        <v>1</v>
      </c>
    </row>
    <row r="31" spans="1:7" ht="15.75" thickBot="1">
      <c r="A31" s="1" t="s">
        <v>18</v>
      </c>
      <c r="B31" s="7"/>
      <c r="C31" s="7"/>
      <c r="D31" s="7"/>
      <c r="E31" s="7"/>
    </row>
    <row r="32" spans="1:7" ht="15.75" thickTop="1">
      <c r="B32" t="s">
        <v>3</v>
      </c>
      <c r="C32" t="s">
        <v>4</v>
      </c>
      <c r="D32" t="s">
        <v>5</v>
      </c>
      <c r="E32" t="s">
        <v>6</v>
      </c>
      <c r="F32" t="s">
        <v>3</v>
      </c>
      <c r="G32" t="s">
        <v>4</v>
      </c>
    </row>
    <row r="33" spans="1:10">
      <c r="A33">
        <f>A19</f>
        <v>31104</v>
      </c>
      <c r="B33">
        <f>C33</f>
        <v>0.186</v>
      </c>
      <c r="C33">
        <v>0.186</v>
      </c>
      <c r="F33" s="28">
        <f>B33/SUM($B$33:$B$38)*(1-$F$39)</f>
        <v>0.16427798999999998</v>
      </c>
      <c r="G33">
        <f>F33</f>
        <v>0.16427798999999998</v>
      </c>
    </row>
    <row r="34" spans="1:10">
      <c r="A34">
        <f t="shared" ref="A34:A38" si="9">A20</f>
        <v>31110</v>
      </c>
      <c r="B34">
        <f>C34-C33</f>
        <v>0.254</v>
      </c>
      <c r="C34">
        <v>0.44</v>
      </c>
      <c r="F34" s="28">
        <f t="shared" ref="F34:F38" si="10">B34/SUM($B$33:$B$38)*(1-$F$39)</f>
        <v>0.22433660999999999</v>
      </c>
      <c r="G34">
        <f>F34+G33</f>
        <v>0.38861459999999998</v>
      </c>
    </row>
    <row r="35" spans="1:10">
      <c r="A35">
        <f t="shared" si="9"/>
        <v>31113</v>
      </c>
      <c r="B35">
        <f t="shared" ref="B35:B38" si="11">C35-C34</f>
        <v>8.2000000000000017E-2</v>
      </c>
      <c r="C35">
        <v>0.52200000000000002</v>
      </c>
      <c r="F35" s="28">
        <f t="shared" si="10"/>
        <v>7.2423630000000017E-2</v>
      </c>
      <c r="G35">
        <f t="shared" ref="G35:G39" si="12">F35+G34</f>
        <v>0.46103822999999999</v>
      </c>
    </row>
    <row r="36" spans="1:10">
      <c r="A36">
        <f t="shared" si="9"/>
        <v>31114</v>
      </c>
      <c r="B36">
        <f t="shared" si="11"/>
        <v>0.17799999999999994</v>
      </c>
      <c r="C36">
        <v>0.7</v>
      </c>
      <c r="F36" s="28">
        <f t="shared" si="10"/>
        <v>0.15721226999999993</v>
      </c>
      <c r="G36">
        <f t="shared" si="12"/>
        <v>0.61825049999999993</v>
      </c>
    </row>
    <row r="37" spans="1:10">
      <c r="A37">
        <f t="shared" si="9"/>
        <v>31116</v>
      </c>
      <c r="B37">
        <f t="shared" si="11"/>
        <v>0.17000000000000004</v>
      </c>
      <c r="C37">
        <v>0.87</v>
      </c>
      <c r="F37" s="28">
        <f t="shared" si="10"/>
        <v>0.15014655000000002</v>
      </c>
      <c r="G37">
        <f t="shared" si="12"/>
        <v>0.76839704999999991</v>
      </c>
    </row>
    <row r="38" spans="1:10">
      <c r="A38" s="27" t="str">
        <f t="shared" si="9"/>
        <v>31296 [1]</v>
      </c>
      <c r="B38">
        <f t="shared" si="11"/>
        <v>0.13</v>
      </c>
      <c r="C38">
        <v>1</v>
      </c>
      <c r="F38" s="28">
        <f t="shared" si="10"/>
        <v>0.11481795</v>
      </c>
      <c r="G38">
        <f t="shared" si="12"/>
        <v>0.88321499999999986</v>
      </c>
    </row>
    <row r="39" spans="1:10">
      <c r="A39" s="27" t="s">
        <v>19</v>
      </c>
      <c r="F39" s="29">
        <f>AVERAGE(F25,F10)</f>
        <v>0.11678500000000003</v>
      </c>
      <c r="G39">
        <f t="shared" si="12"/>
        <v>0.99999999999999989</v>
      </c>
    </row>
    <row r="40" spans="1:10">
      <c r="F40" s="5">
        <f>SUM(F33:F39)</f>
        <v>0.99999999999999989</v>
      </c>
      <c r="G40" s="6" t="b">
        <f>1=F40</f>
        <v>1</v>
      </c>
    </row>
    <row r="42" spans="1:10">
      <c r="A42" t="s">
        <v>20</v>
      </c>
      <c r="B42" t="s">
        <v>21</v>
      </c>
    </row>
    <row r="47" spans="1:10">
      <c r="A47" t="s">
        <v>22</v>
      </c>
    </row>
    <row r="48" spans="1:10">
      <c r="A48" t="s">
        <v>38</v>
      </c>
      <c r="J48" s="8"/>
    </row>
    <row r="49" spans="1:14">
      <c r="A49" s="9" t="s">
        <v>23</v>
      </c>
      <c r="B49" s="10">
        <v>31104</v>
      </c>
      <c r="C49" s="10">
        <v>31110</v>
      </c>
      <c r="D49" s="10">
        <v>31113</v>
      </c>
      <c r="E49" s="10">
        <v>31114</v>
      </c>
      <c r="F49" s="10">
        <v>31116</v>
      </c>
      <c r="G49" s="10">
        <v>31296</v>
      </c>
      <c r="H49" s="10">
        <v>1000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</row>
    <row r="50" spans="1:14">
      <c r="A50" s="10">
        <v>31104</v>
      </c>
      <c r="B50" s="11">
        <v>8.9562000000000003E-2</v>
      </c>
      <c r="C50" s="11">
        <v>0.25373200000000001</v>
      </c>
      <c r="D50" s="11">
        <v>8.9552000000000007E-2</v>
      </c>
      <c r="E50" s="11">
        <v>0.19900499999999999</v>
      </c>
      <c r="F50" s="11">
        <v>0.23383100000000001</v>
      </c>
      <c r="G50" s="11">
        <v>0.134328</v>
      </c>
      <c r="H50">
        <f ca="1">IF(I50&lt;M50,J50+((K50-J50)*(L50-J50)*I50)^0.5,K50-((K50-J50)*(K50-L50)*(1-I50))^0.5)</f>
        <v>0.12988152043386159</v>
      </c>
      <c r="I50">
        <f ca="1">RAND()</f>
        <v>0.12068008531301588</v>
      </c>
      <c r="J50" s="12">
        <f>MIN(B50:G50)</f>
        <v>8.9552000000000007E-2</v>
      </c>
      <c r="K50" s="12">
        <f>MAX(B50:G50)</f>
        <v>0.25373200000000001</v>
      </c>
      <c r="L50" s="12">
        <f>AVERAGE(J50:K50)</f>
        <v>0.17164200000000002</v>
      </c>
      <c r="M50" s="12">
        <f>(L50-J50)/(K50-J50)</f>
        <v>0.50000000000000011</v>
      </c>
      <c r="N50" s="13"/>
    </row>
    <row r="51" spans="1:14">
      <c r="A51" s="10">
        <v>31110</v>
      </c>
      <c r="B51" s="11">
        <v>0.14285700000000001</v>
      </c>
      <c r="C51" s="11">
        <v>0.13364100000000001</v>
      </c>
      <c r="D51" s="11">
        <v>8.2948999999999995E-2</v>
      </c>
      <c r="E51" s="11">
        <v>0.26728099999999999</v>
      </c>
      <c r="F51" s="11">
        <v>0.11981600000000001</v>
      </c>
      <c r="G51" s="11">
        <v>0.25345600000000001</v>
      </c>
      <c r="H51">
        <f t="shared" ref="H51:H55" ca="1" si="13">IF(I51&lt;M51,J51+((K51-J51)*(L51-J51)*I51)^0.5,K51-((K51-J51)*(K51-L51)*(1-I51))^0.5)</f>
        <v>0.21294691607117922</v>
      </c>
      <c r="I51">
        <f t="shared" ref="I51:I55" ca="1" si="14">RAND()</f>
        <v>0.82623063112000583</v>
      </c>
      <c r="J51" s="12">
        <f t="shared" ref="J51:J55" si="15">MIN(B51:G51)</f>
        <v>8.2948999999999995E-2</v>
      </c>
      <c r="K51" s="12">
        <f t="shared" ref="K51:K55" si="16">MAX(B51:G51)</f>
        <v>0.26728099999999999</v>
      </c>
      <c r="L51" s="12">
        <f t="shared" ref="L51:L55" si="17">AVERAGE(J51:K51)</f>
        <v>0.17511499999999999</v>
      </c>
      <c r="M51" s="12">
        <f t="shared" ref="M51:M55" si="18">(L51-J51)/(K51-J51)</f>
        <v>0.5</v>
      </c>
      <c r="N51" s="12"/>
    </row>
    <row r="52" spans="1:14">
      <c r="A52" s="10">
        <v>31113</v>
      </c>
      <c r="B52" s="11">
        <v>6.6986000000000004E-2</v>
      </c>
      <c r="C52" s="11">
        <v>0.32057400000000003</v>
      </c>
      <c r="D52" s="11">
        <v>0.100478</v>
      </c>
      <c r="E52" s="11">
        <v>0.15789500000000001</v>
      </c>
      <c r="F52" s="11">
        <v>0.143541</v>
      </c>
      <c r="G52" s="11">
        <v>0.21052599999999999</v>
      </c>
      <c r="H52">
        <f t="shared" ca="1" si="13"/>
        <v>8.6003071322454536E-2</v>
      </c>
      <c r="I52">
        <f t="shared" ca="1" si="14"/>
        <v>1.1247600159292936E-2</v>
      </c>
      <c r="J52" s="12">
        <f t="shared" si="15"/>
        <v>6.6986000000000004E-2</v>
      </c>
      <c r="K52" s="12">
        <f t="shared" si="16"/>
        <v>0.32057400000000003</v>
      </c>
      <c r="L52" s="12">
        <f t="shared" si="17"/>
        <v>0.19378000000000001</v>
      </c>
      <c r="M52" s="12">
        <f t="shared" si="18"/>
        <v>0.5</v>
      </c>
      <c r="N52" s="12"/>
    </row>
    <row r="53" spans="1:14">
      <c r="A53" s="10">
        <v>31114</v>
      </c>
      <c r="B53" s="11">
        <v>0.20535700000000001</v>
      </c>
      <c r="C53" s="11">
        <v>0.37946400000000002</v>
      </c>
      <c r="D53" s="11">
        <v>4.9106999999999998E-2</v>
      </c>
      <c r="E53" s="11">
        <v>0.10267900000000001</v>
      </c>
      <c r="F53" s="11">
        <v>4.4643000000000002E-2</v>
      </c>
      <c r="G53" s="11">
        <v>0.21875</v>
      </c>
      <c r="H53">
        <f t="shared" ca="1" si="13"/>
        <v>0.25599520646260138</v>
      </c>
      <c r="I53">
        <f t="shared" ca="1" si="14"/>
        <v>0.72803123675842318</v>
      </c>
      <c r="J53" s="12">
        <f t="shared" si="15"/>
        <v>4.4643000000000002E-2</v>
      </c>
      <c r="K53" s="12">
        <f t="shared" si="16"/>
        <v>0.37946400000000002</v>
      </c>
      <c r="L53" s="12">
        <f t="shared" si="17"/>
        <v>0.21205350000000001</v>
      </c>
      <c r="M53" s="12">
        <f t="shared" si="18"/>
        <v>0.5</v>
      </c>
      <c r="N53" s="12"/>
    </row>
    <row r="54" spans="1:14">
      <c r="A54" s="10">
        <v>31116</v>
      </c>
      <c r="B54" s="11">
        <v>0.23188400000000001</v>
      </c>
      <c r="C54" s="11">
        <v>0.23913000000000001</v>
      </c>
      <c r="D54" s="11">
        <v>0.108696</v>
      </c>
      <c r="E54" s="11">
        <v>0.101449</v>
      </c>
      <c r="F54" s="11">
        <v>8.6957000000000007E-2</v>
      </c>
      <c r="G54" s="11">
        <v>0.23188400000000001</v>
      </c>
      <c r="H54">
        <f t="shared" ca="1" si="13"/>
        <v>0.13194509633991225</v>
      </c>
      <c r="I54">
        <f t="shared" ca="1" si="14"/>
        <v>0.17480345954558896</v>
      </c>
      <c r="J54" s="12">
        <f t="shared" si="15"/>
        <v>8.6957000000000007E-2</v>
      </c>
      <c r="K54" s="12">
        <f t="shared" si="16"/>
        <v>0.23913000000000001</v>
      </c>
      <c r="L54" s="12">
        <f t="shared" si="17"/>
        <v>0.16304350000000001</v>
      </c>
      <c r="M54" s="12">
        <f t="shared" si="18"/>
        <v>0.5</v>
      </c>
      <c r="N54" s="12"/>
    </row>
    <row r="55" spans="1:14">
      <c r="A55" s="10">
        <v>31296</v>
      </c>
      <c r="B55" s="11">
        <v>0.11788700000000001</v>
      </c>
      <c r="C55" s="11">
        <v>0.26441999999999999</v>
      </c>
      <c r="D55" s="11">
        <v>0.191057</v>
      </c>
      <c r="E55" s="11">
        <v>0.18699199999999999</v>
      </c>
      <c r="F55" s="11">
        <v>0.138211</v>
      </c>
      <c r="G55" s="11">
        <v>0.101525</v>
      </c>
      <c r="H55">
        <f t="shared" ca="1" si="13"/>
        <v>0.23766914412476917</v>
      </c>
      <c r="I55">
        <f t="shared" ca="1" si="14"/>
        <v>0.94606261951940329</v>
      </c>
      <c r="J55" s="12">
        <f t="shared" si="15"/>
        <v>0.101525</v>
      </c>
      <c r="K55" s="12">
        <f t="shared" si="16"/>
        <v>0.26441999999999999</v>
      </c>
      <c r="L55" s="12">
        <f t="shared" si="17"/>
        <v>0.18297249999999998</v>
      </c>
      <c r="M55" s="12">
        <f t="shared" si="18"/>
        <v>0.49999999999999989</v>
      </c>
      <c r="N55" s="12"/>
    </row>
    <row r="56" spans="1:14">
      <c r="A56" s="10">
        <v>1000</v>
      </c>
      <c r="B56">
        <f ca="1">OFFSET($H$49,B57,0)*(OFFSET($F$3,B57,0)/$F$10)</f>
        <v>0.16942047418259126</v>
      </c>
      <c r="C56">
        <f ca="1">OFFSET($H$49,C57,0)*(OFFSET($F$3,C57,0)/$F$10)</f>
        <v>0.24803790831187641</v>
      </c>
      <c r="D56">
        <f t="shared" ref="D56:G56" ca="1" si="19">OFFSET($H$49,D57,0)*(OFFSET($F$3,D57,0)/$F$10)</f>
        <v>0.10606796827452754</v>
      </c>
      <c r="E56">
        <f t="shared" ca="1" si="19"/>
        <v>0.34769166810098295</v>
      </c>
      <c r="F56">
        <f t="shared" ca="1" si="19"/>
        <v>0.11580957284994903</v>
      </c>
      <c r="G56">
        <f t="shared" ca="1" si="19"/>
        <v>0.41226217541156801</v>
      </c>
    </row>
    <row r="57" spans="1:14">
      <c r="A57" s="10" t="s">
        <v>29</v>
      </c>
      <c r="B57" s="14">
        <v>1</v>
      </c>
      <c r="C57" s="15">
        <f>1+B57</f>
        <v>2</v>
      </c>
      <c r="D57" s="15">
        <f t="shared" ref="D57:G57" si="20">1+C57</f>
        <v>3</v>
      </c>
      <c r="E57" s="15">
        <f t="shared" si="20"/>
        <v>4</v>
      </c>
      <c r="F57" s="15">
        <f t="shared" si="20"/>
        <v>5</v>
      </c>
      <c r="G57" s="15">
        <f t="shared" si="20"/>
        <v>6</v>
      </c>
      <c r="H57">
        <v>7</v>
      </c>
    </row>
    <row r="59" spans="1:14">
      <c r="B59" s="12"/>
    </row>
    <row r="60" spans="1:14">
      <c r="A60" t="s">
        <v>37</v>
      </c>
      <c r="B60" s="12"/>
      <c r="K60" t="s">
        <v>30</v>
      </c>
    </row>
    <row r="61" spans="1:14">
      <c r="A61" s="9" t="s">
        <v>23</v>
      </c>
      <c r="B61" s="10">
        <v>31104</v>
      </c>
      <c r="C61" s="10">
        <v>31110</v>
      </c>
      <c r="D61" s="10">
        <v>31113</v>
      </c>
      <c r="E61" s="10">
        <v>31114</v>
      </c>
      <c r="F61" s="10">
        <v>31116</v>
      </c>
      <c r="G61" s="10">
        <v>31296</v>
      </c>
      <c r="H61" s="10">
        <v>1000</v>
      </c>
      <c r="I61" t="s">
        <v>31</v>
      </c>
      <c r="J61" t="s">
        <v>32</v>
      </c>
    </row>
    <row r="62" spans="1:14">
      <c r="A62" s="10">
        <v>31104</v>
      </c>
      <c r="B62" s="22">
        <f ca="1">B50/SUM($B50:$G50)*(1-$H50)</f>
        <v>7.7928771979182687E-2</v>
      </c>
      <c r="C62" s="22">
        <f t="shared" ref="C62:G62" ca="1" si="21">C50/SUM($B50:$G50)*(1-$H50)</f>
        <v>0.22077469431033234</v>
      </c>
      <c r="D62" s="22">
        <f t="shared" ca="1" si="21"/>
        <v>7.7920070881398004E-2</v>
      </c>
      <c r="E62" s="22">
        <f t="shared" ca="1" si="21"/>
        <v>0.17315619646409472</v>
      </c>
      <c r="F62" s="22">
        <f t="shared" ca="1" si="21"/>
        <v>0.20345863960903363</v>
      </c>
      <c r="G62" s="22">
        <f t="shared" ca="1" si="21"/>
        <v>0.11688010632209701</v>
      </c>
      <c r="H62" s="24">
        <f ca="1">H50</f>
        <v>0.12988152043386159</v>
      </c>
      <c r="I62" s="12">
        <f ca="1">SUM(B62:H62)</f>
        <v>1</v>
      </c>
      <c r="J62" t="b">
        <f ca="1">I62=1</f>
        <v>1</v>
      </c>
      <c r="K62" s="3">
        <f>F4</f>
        <v>0.15040000000000001</v>
      </c>
    </row>
    <row r="63" spans="1:14">
      <c r="A63" s="10">
        <v>31110</v>
      </c>
      <c r="B63" s="22">
        <f t="shared" ref="B63:G67" ca="1" si="22">B51/SUM($B51:$G51)*(1-$H51)</f>
        <v>0.11243604241081956</v>
      </c>
      <c r="C63" s="22">
        <f t="shared" ca="1" si="22"/>
        <v>0.10518256118933154</v>
      </c>
      <c r="D63" s="22">
        <f t="shared" ca="1" si="22"/>
        <v>6.5285266258811744E-2</v>
      </c>
      <c r="E63" s="22">
        <f t="shared" ca="1" si="22"/>
        <v>0.21036433532557913</v>
      </c>
      <c r="F63" s="22">
        <f t="shared" ca="1" si="22"/>
        <v>9.4301552304015601E-2</v>
      </c>
      <c r="G63" s="22">
        <f t="shared" ca="1" si="22"/>
        <v>0.1994833264402632</v>
      </c>
      <c r="H63" s="24">
        <f t="shared" ref="H63:H67" ca="1" si="23">H51</f>
        <v>0.21294691607117922</v>
      </c>
      <c r="I63" s="12">
        <f t="shared" ref="I63:I68" ca="1" si="24">SUM(B63:H63)</f>
        <v>1</v>
      </c>
      <c r="J63" t="b">
        <f t="shared" ref="J63:J68" ca="1" si="25">I63=1</f>
        <v>1</v>
      </c>
      <c r="K63" s="3">
        <f t="shared" ref="K63:K68" si="26">F5</f>
        <v>0.1343</v>
      </c>
    </row>
    <row r="64" spans="1:14">
      <c r="A64" s="10">
        <v>31113</v>
      </c>
      <c r="B64" s="22">
        <f t="shared" ca="1" si="22"/>
        <v>6.1224998264394065E-2</v>
      </c>
      <c r="C64" s="22">
        <f t="shared" ca="1" si="22"/>
        <v>0.29300365141387547</v>
      </c>
      <c r="D64" s="22">
        <f t="shared" ca="1" si="22"/>
        <v>9.1836583399662414E-2</v>
      </c>
      <c r="E64" s="22">
        <f t="shared" ca="1" si="22"/>
        <v>0.14431554505354105</v>
      </c>
      <c r="F64" s="22">
        <f t="shared" ca="1" si="22"/>
        <v>0.13119603313930356</v>
      </c>
      <c r="G64" s="22">
        <f t="shared" ca="1" si="22"/>
        <v>0.19242011740676893</v>
      </c>
      <c r="H64" s="24">
        <f t="shared" ca="1" si="23"/>
        <v>8.6003071322454536E-2</v>
      </c>
      <c r="I64" s="12">
        <f t="shared" ca="1" si="24"/>
        <v>1</v>
      </c>
      <c r="J64" t="b">
        <f t="shared" ca="1" si="25"/>
        <v>1</v>
      </c>
      <c r="K64" s="3">
        <f t="shared" si="26"/>
        <v>0.14219999999999999</v>
      </c>
    </row>
    <row r="65" spans="1:12">
      <c r="A65" s="10">
        <v>31114</v>
      </c>
      <c r="B65" s="22">
        <f t="shared" ca="1" si="22"/>
        <v>0.15278659238645956</v>
      </c>
      <c r="C65" s="22">
        <f t="shared" ca="1" si="22"/>
        <v>0.28232303497487543</v>
      </c>
      <c r="D65" s="22">
        <f t="shared" ca="1" si="22"/>
        <v>3.6535843396241031E-2</v>
      </c>
      <c r="E65" s="22">
        <f t="shared" ca="1" si="22"/>
        <v>7.6393668195626555E-2</v>
      </c>
      <c r="F65" s="22">
        <f t="shared" ca="1" si="22"/>
        <v>3.3214605997890084E-2</v>
      </c>
      <c r="G65" s="22">
        <f t="shared" ca="1" si="22"/>
        <v>0.16275104858630593</v>
      </c>
      <c r="H65" s="24">
        <f t="shared" ca="1" si="23"/>
        <v>0.25599520646260138</v>
      </c>
      <c r="I65" s="12">
        <f t="shared" ca="1" si="24"/>
        <v>1</v>
      </c>
      <c r="J65" t="b">
        <f t="shared" ca="1" si="25"/>
        <v>1</v>
      </c>
      <c r="K65" s="3">
        <f t="shared" si="26"/>
        <v>0.15659999999999993</v>
      </c>
    </row>
    <row r="66" spans="1:12">
      <c r="A66" s="10">
        <v>31116</v>
      </c>
      <c r="B66" s="22">
        <f t="shared" ca="1" si="22"/>
        <v>0.2012880432803158</v>
      </c>
      <c r="C66" s="22">
        <f t="shared" ca="1" si="22"/>
        <v>0.2075779691122368</v>
      </c>
      <c r="D66" s="22">
        <f t="shared" ca="1" si="22"/>
        <v>9.4354095808236893E-2</v>
      </c>
      <c r="E66" s="22">
        <f t="shared" ca="1" si="22"/>
        <v>8.8063301921412235E-2</v>
      </c>
      <c r="F66" s="22">
        <f t="shared" ca="1" si="22"/>
        <v>7.548345025757025E-2</v>
      </c>
      <c r="G66" s="22">
        <f t="shared" ca="1" si="22"/>
        <v>0.2012880432803158</v>
      </c>
      <c r="H66" s="24">
        <f t="shared" ca="1" si="23"/>
        <v>0.13194509633991225</v>
      </c>
      <c r="I66" s="12">
        <f t="shared" ca="1" si="24"/>
        <v>0.99999999999999989</v>
      </c>
      <c r="J66" t="b">
        <f t="shared" ca="1" si="25"/>
        <v>1</v>
      </c>
      <c r="K66" s="3">
        <f t="shared" si="26"/>
        <v>0.10120000000000008</v>
      </c>
    </row>
    <row r="67" spans="1:12">
      <c r="A67" s="10">
        <v>31296</v>
      </c>
      <c r="B67" s="22">
        <f t="shared" ca="1" si="22"/>
        <v>8.9860630428563917E-2</v>
      </c>
      <c r="C67" s="22">
        <f t="shared" ca="1" si="22"/>
        <v>0.20155698166821506</v>
      </c>
      <c r="D67" s="22">
        <f t="shared" ca="1" si="22"/>
        <v>0.1456352478881483</v>
      </c>
      <c r="E67" s="22">
        <f t="shared" ca="1" si="22"/>
        <v>0.14253665802928248</v>
      </c>
      <c r="F67" s="22">
        <f t="shared" ca="1" si="22"/>
        <v>0.10535281746216502</v>
      </c>
      <c r="G67" s="22">
        <f t="shared" ca="1" si="22"/>
        <v>7.7388520398856131E-2</v>
      </c>
      <c r="H67" s="24">
        <f t="shared" ca="1" si="23"/>
        <v>0.23766914412476917</v>
      </c>
      <c r="I67" s="12">
        <f t="shared" ca="1" si="24"/>
        <v>1.0000000000000002</v>
      </c>
      <c r="J67" t="b">
        <f t="shared" ca="1" si="25"/>
        <v>1</v>
      </c>
      <c r="K67" s="3">
        <f t="shared" si="26"/>
        <v>0.19999999999999996</v>
      </c>
    </row>
    <row r="68" spans="1:12">
      <c r="A68" s="10">
        <v>1000</v>
      </c>
      <c r="B68" s="22">
        <f ca="1">OFFSET($H$61,B57,0)*$B$72</f>
        <v>0.10520403155142789</v>
      </c>
      <c r="C68" s="22">
        <f t="shared" ref="C68:G68" ca="1" si="27">OFFSET($H$61,C57,0)*$B$72</f>
        <v>0.17248700201765518</v>
      </c>
      <c r="D68" s="22">
        <f t="shared" ca="1" si="27"/>
        <v>6.9662487771188178E-2</v>
      </c>
      <c r="E68" s="22">
        <f t="shared" ca="1" si="27"/>
        <v>0.20735611723470712</v>
      </c>
      <c r="F68" s="22">
        <f t="shared" ca="1" si="27"/>
        <v>0.10687552803532893</v>
      </c>
      <c r="G68" s="22">
        <f t="shared" ca="1" si="27"/>
        <v>0.19251200674106303</v>
      </c>
      <c r="H68" s="25">
        <f ca="1">1-SUM(B68:G68)</f>
        <v>0.14590282664862964</v>
      </c>
      <c r="I68" s="12">
        <f t="shared" ca="1" si="24"/>
        <v>1</v>
      </c>
      <c r="J68" t="b">
        <f t="shared" ca="1" si="25"/>
        <v>1</v>
      </c>
      <c r="K68" s="3">
        <f t="shared" si="26"/>
        <v>0.11530000000000007</v>
      </c>
    </row>
    <row r="69" spans="1:12">
      <c r="K69" s="26">
        <f>SUM(K62:K68)</f>
        <v>1</v>
      </c>
    </row>
    <row r="70" spans="1:12">
      <c r="A70" t="s">
        <v>33</v>
      </c>
      <c r="B70" s="2">
        <f ca="1">SUMPRODUCT(B62:B68,$K$62:$K$68)</f>
        <v>0.10992572382591893</v>
      </c>
      <c r="C70" s="2">
        <f t="shared" ref="C70:H70" ca="1" si="28">SUMPRODUCT(C62:C68,$K$62:$K$68)</f>
        <v>0.21441347664055682</v>
      </c>
      <c r="D70" s="2">
        <f t="shared" ca="1" si="28"/>
        <v>8.5975434067845247E-2</v>
      </c>
      <c r="E70" s="2">
        <f t="shared" ca="1" si="28"/>
        <v>0.14810703920593893</v>
      </c>
      <c r="F70" s="2">
        <f t="shared" ca="1" si="28"/>
        <v>0.10815459812427905</v>
      </c>
      <c r="G70" s="2">
        <f t="shared" ca="1" si="28"/>
        <v>0.15526302207261256</v>
      </c>
      <c r="H70" s="2">
        <f t="shared" ca="1" si="28"/>
        <v>0.17816070606284851</v>
      </c>
      <c r="I70" s="3">
        <f ca="1">SUM(B70:H70)</f>
        <v>1</v>
      </c>
      <c r="J70" s="3" t="b">
        <f ca="1">1=I70</f>
        <v>1</v>
      </c>
      <c r="L70" s="16"/>
    </row>
    <row r="72" spans="1:12">
      <c r="A72" t="s">
        <v>34</v>
      </c>
      <c r="B72" s="17">
        <v>0.81</v>
      </c>
      <c r="C72" s="12"/>
      <c r="D72" s="12"/>
      <c r="E72" s="12"/>
      <c r="F72" s="12"/>
      <c r="G72" s="12"/>
      <c r="H72" s="12"/>
      <c r="J72" s="18"/>
      <c r="K72" s="19"/>
    </row>
    <row r="73" spans="1:12">
      <c r="K73" s="20"/>
    </row>
    <row r="74" spans="1:12">
      <c r="A74" s="16" t="s">
        <v>35</v>
      </c>
      <c r="B74" s="16" t="s">
        <v>36</v>
      </c>
      <c r="G74" s="15"/>
    </row>
    <row r="75" spans="1:12">
      <c r="G75" s="2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endpriors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2020-11-29T23:23:00Z</dcterms:created>
  <dcterms:modified xsi:type="dcterms:W3CDTF">2020-11-29T23:26:07Z</dcterms:modified>
</cp:coreProperties>
</file>