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kbytes/capitalbikeshare/"/>
    </mc:Choice>
  </mc:AlternateContent>
  <xr:revisionPtr revIDLastSave="0" documentId="13_ncr:1_{B970D8E7-F8FF-C14F-B2EF-4ECE5A2F1B3A}" xr6:coauthVersionLast="45" xr6:coauthVersionMax="45" xr10:uidLastSave="{00000000-0000-0000-0000-000000000000}"/>
  <bookViews>
    <workbookView xWindow="1320" yWindow="460" windowWidth="24280" windowHeight="15540" xr2:uid="{00000000-000D-0000-FFFF-FFFF00000000}"/>
  </bookViews>
  <sheets>
    <sheet name="endprior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D57" i="1" s="1"/>
  <c r="E57" i="1" s="1"/>
  <c r="F57" i="1" s="1"/>
  <c r="K55" i="1"/>
  <c r="J55" i="1"/>
  <c r="L55" i="1" s="1"/>
  <c r="M55" i="1" s="1"/>
  <c r="I55" i="1"/>
  <c r="K54" i="1"/>
  <c r="J54" i="1"/>
  <c r="L54" i="1" s="1"/>
  <c r="M54" i="1" s="1"/>
  <c r="I54" i="1"/>
  <c r="K53" i="1"/>
  <c r="J53" i="1"/>
  <c r="L53" i="1" s="1"/>
  <c r="M53" i="1" s="1"/>
  <c r="I53" i="1"/>
  <c r="K52" i="1"/>
  <c r="J52" i="1"/>
  <c r="I52" i="1"/>
  <c r="K51" i="1"/>
  <c r="J51" i="1"/>
  <c r="L51" i="1" s="1"/>
  <c r="M51" i="1" s="1"/>
  <c r="I51" i="1"/>
  <c r="K50" i="1"/>
  <c r="J50" i="1"/>
  <c r="L50" i="1" s="1"/>
  <c r="M50" i="1" s="1"/>
  <c r="I50" i="1"/>
  <c r="B38" i="1"/>
  <c r="B37" i="1"/>
  <c r="B36" i="1"/>
  <c r="B35" i="1"/>
  <c r="A35" i="1"/>
  <c r="B34" i="1"/>
  <c r="B33" i="1"/>
  <c r="A25" i="1"/>
  <c r="E24" i="1"/>
  <c r="F24" i="1" s="1"/>
  <c r="D24" i="1"/>
  <c r="B24" i="1"/>
  <c r="A24" i="1"/>
  <c r="A38" i="1" s="1"/>
  <c r="E23" i="1"/>
  <c r="D23" i="1"/>
  <c r="B23" i="1"/>
  <c r="A23" i="1"/>
  <c r="A37" i="1" s="1"/>
  <c r="D22" i="1"/>
  <c r="B22" i="1"/>
  <c r="A22" i="1"/>
  <c r="A36" i="1" s="1"/>
  <c r="D21" i="1"/>
  <c r="B21" i="1"/>
  <c r="A21" i="1"/>
  <c r="D20" i="1"/>
  <c r="B20" i="1"/>
  <c r="A20" i="1"/>
  <c r="A34" i="1" s="1"/>
  <c r="D19" i="1"/>
  <c r="B19" i="1"/>
  <c r="A19" i="1"/>
  <c r="A33" i="1" s="1"/>
  <c r="G17" i="1"/>
  <c r="F9" i="1"/>
  <c r="K67" i="1" s="1"/>
  <c r="E9" i="1"/>
  <c r="B9" i="1"/>
  <c r="E8" i="1"/>
  <c r="B8" i="1"/>
  <c r="E7" i="1"/>
  <c r="E22" i="1" s="1"/>
  <c r="F22" i="1" s="1"/>
  <c r="B7" i="1"/>
  <c r="E6" i="1"/>
  <c r="F6" i="1" s="1"/>
  <c r="B6" i="1"/>
  <c r="E5" i="1"/>
  <c r="E20" i="1" s="1"/>
  <c r="F20" i="1" s="1"/>
  <c r="B5" i="1"/>
  <c r="F5" i="1" s="1"/>
  <c r="K63" i="1" s="1"/>
  <c r="E4" i="1"/>
  <c r="E19" i="1" s="1"/>
  <c r="F19" i="1" s="1"/>
  <c r="B4" i="1"/>
  <c r="G2" i="1"/>
  <c r="F8" i="1" l="1"/>
  <c r="L52" i="1"/>
  <c r="M52" i="1" s="1"/>
  <c r="H52" i="1" s="1"/>
  <c r="H54" i="1"/>
  <c r="E66" i="1" s="1"/>
  <c r="E21" i="1"/>
  <c r="F21" i="1" s="1"/>
  <c r="F23" i="1"/>
  <c r="F4" i="1"/>
  <c r="F10" i="1" s="1"/>
  <c r="F7" i="1"/>
  <c r="K65" i="1" s="1"/>
  <c r="H51" i="1"/>
  <c r="H63" i="1" s="1"/>
  <c r="C68" i="1" s="1"/>
  <c r="H55" i="1"/>
  <c r="H67" i="1"/>
  <c r="F67" i="1"/>
  <c r="E67" i="1"/>
  <c r="H50" i="1"/>
  <c r="F62" i="1" s="1"/>
  <c r="K66" i="1"/>
  <c r="F25" i="1"/>
  <c r="G19" i="1"/>
  <c r="G20" i="1" s="1"/>
  <c r="G21" i="1" s="1"/>
  <c r="G22" i="1" s="1"/>
  <c r="H53" i="1"/>
  <c r="G4" i="1"/>
  <c r="G5" i="1" s="1"/>
  <c r="G6" i="1" s="1"/>
  <c r="G7" i="1" s="1"/>
  <c r="G8" i="1" s="1"/>
  <c r="G9" i="1" s="1"/>
  <c r="K64" i="1"/>
  <c r="G57" i="1"/>
  <c r="G67" i="1"/>
  <c r="D67" i="1"/>
  <c r="C67" i="1"/>
  <c r="B67" i="1"/>
  <c r="D63" i="1" l="1"/>
  <c r="B63" i="1"/>
  <c r="F63" i="1"/>
  <c r="E62" i="1"/>
  <c r="E63" i="1"/>
  <c r="C63" i="1"/>
  <c r="G63" i="1"/>
  <c r="G62" i="1"/>
  <c r="G66" i="1"/>
  <c r="H62" i="1"/>
  <c r="B62" i="1"/>
  <c r="D66" i="1"/>
  <c r="D56" i="1"/>
  <c r="F56" i="1"/>
  <c r="H64" i="1"/>
  <c r="D68" i="1" s="1"/>
  <c r="D64" i="1"/>
  <c r="B64" i="1"/>
  <c r="E64" i="1"/>
  <c r="F64" i="1"/>
  <c r="C64" i="1"/>
  <c r="G64" i="1"/>
  <c r="G23" i="1"/>
  <c r="G24" i="1" s="1"/>
  <c r="G25" i="1" s="1"/>
  <c r="H66" i="1"/>
  <c r="F68" i="1" s="1"/>
  <c r="B66" i="1"/>
  <c r="F11" i="1"/>
  <c r="G11" i="1" s="1"/>
  <c r="F66" i="1"/>
  <c r="C66" i="1"/>
  <c r="K62" i="1"/>
  <c r="K69" i="1" s="1"/>
  <c r="E56" i="1"/>
  <c r="C62" i="1"/>
  <c r="D62" i="1"/>
  <c r="I67" i="1"/>
  <c r="J67" i="1" s="1"/>
  <c r="B68" i="1"/>
  <c r="F39" i="1"/>
  <c r="D65" i="1"/>
  <c r="E65" i="1"/>
  <c r="F65" i="1"/>
  <c r="F70" i="1" s="1"/>
  <c r="G65" i="1"/>
  <c r="H65" i="1"/>
  <c r="E68" i="1" s="1"/>
  <c r="B65" i="1"/>
  <c r="C65" i="1"/>
  <c r="G68" i="1"/>
  <c r="G56" i="1"/>
  <c r="G10" i="1"/>
  <c r="K68" i="1"/>
  <c r="C56" i="1"/>
  <c r="F26" i="1"/>
  <c r="G26" i="1" s="1"/>
  <c r="I63" i="1"/>
  <c r="J63" i="1" s="1"/>
  <c r="B56" i="1"/>
  <c r="I66" i="1" l="1"/>
  <c r="J66" i="1" s="1"/>
  <c r="B70" i="1"/>
  <c r="D70" i="1"/>
  <c r="I62" i="1"/>
  <c r="J62" i="1" s="1"/>
  <c r="I64" i="1"/>
  <c r="J64" i="1" s="1"/>
  <c r="G70" i="1"/>
  <c r="C70" i="1"/>
  <c r="E70" i="1"/>
  <c r="F35" i="1"/>
  <c r="F38" i="1"/>
  <c r="F33" i="1"/>
  <c r="F36" i="1"/>
  <c r="F34" i="1"/>
  <c r="F37" i="1"/>
  <c r="H68" i="1"/>
  <c r="H70" i="1" s="1"/>
  <c r="I65" i="1"/>
  <c r="J65" i="1" s="1"/>
  <c r="I70" i="1" l="1"/>
  <c r="J70" i="1" s="1"/>
  <c r="I68" i="1"/>
  <c r="J68" i="1" s="1"/>
  <c r="G33" i="1"/>
  <c r="G34" i="1" s="1"/>
  <c r="G35" i="1" s="1"/>
  <c r="G36" i="1" s="1"/>
  <c r="G37" i="1" s="1"/>
  <c r="G38" i="1" s="1"/>
  <c r="G39" i="1" s="1"/>
  <c r="F40" i="1"/>
  <c r="G40" i="1" s="1"/>
</calcChain>
</file>

<file path=xl/sharedStrings.xml><?xml version="1.0" encoding="utf-8"?>
<sst xmlns="http://schemas.openxmlformats.org/spreadsheetml/2006/main" count="56" uniqueCount="39">
  <si>
    <t>new node distros [start,end]</t>
  </si>
  <si>
    <t>newnode</t>
  </si>
  <si>
    <t>assume max distance node a,b = .5</t>
  </si>
  <si>
    <t>pmf</t>
  </si>
  <si>
    <t>cdf</t>
  </si>
  <si>
    <t>distance</t>
  </si>
  <si>
    <t>s(d)</t>
  </si>
  <si>
    <t>steal function per cent s(d) = .5(1-d/.5)</t>
  </si>
  <si>
    <t>maxshare</t>
  </si>
  <si>
    <t>maxdist [3]</t>
  </si>
  <si>
    <t>[3]</t>
  </si>
  <si>
    <t>Taken from CB Development Plan, May 2020</t>
  </si>
  <si>
    <t>31296 [1]</t>
  </si>
  <si>
    <t>NA</t>
  </si>
  <si>
    <t>cum</t>
  </si>
  <si>
    <t>[1]</t>
  </si>
  <si>
    <t>** cap to .5 distance</t>
  </si>
  <si>
    <t>new node distros [start,end), start IN end OUT</t>
  </si>
  <si>
    <t>new node distros end station out in (start,end], start OUT end IN</t>
  </si>
  <si>
    <t>1000 [2]</t>
  </si>
  <si>
    <t>[2]</t>
  </si>
  <si>
    <t>Assumes captured demand avg of demand starting station demand, remaining probs distributed as weighted avg of 1-new node demand capture</t>
  </si>
  <si>
    <t>JOINT</t>
  </si>
  <si>
    <t>From \ To</t>
  </si>
  <si>
    <t>U(0,1)</t>
  </si>
  <si>
    <t>min A</t>
  </si>
  <si>
    <t>max B</t>
  </si>
  <si>
    <t>mean C</t>
  </si>
  <si>
    <t>c-a/b-a</t>
  </si>
  <si>
    <t>offset</t>
  </si>
  <si>
    <t>given start priors</t>
  </si>
  <si>
    <t>TOTAL</t>
  </si>
  <si>
    <t>Check</t>
  </si>
  <si>
    <t>ending priors</t>
  </si>
  <si>
    <t>mod factor</t>
  </si>
  <si>
    <t>issue summary</t>
  </si>
  <si>
    <t>7 unknowns and only 2 equations, and thus 5 degrees of freedom</t>
  </si>
  <si>
    <t>NEW NODE JOINT</t>
  </si>
  <si>
    <t>compute triangular distribition for P(1000 end|starting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</si>
</sst>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71" fontId="3" fillId="0" borderId="1" xfId="0" applyNumberFormat="1" applyFont="1" applyBorder="1"/>
    <xf numFmtId="171" fontId="0" fillId="0" borderId="0" xfId="0" applyNumberFormat="1"/>
    <xf numFmtId="171" fontId="0" fillId="3" borderId="0" xfId="2" applyNumberFormat="1" applyFont="1" applyFill="1"/>
    <xf numFmtId="171" fontId="0" fillId="2" borderId="0" xfId="0" applyNumberFormat="1" applyFill="1"/>
    <xf numFmtId="171" fontId="0" fillId="0" borderId="0" xfId="0" applyNumberFormat="1" applyAlignment="1">
      <alignment horizontal="right"/>
    </xf>
    <xf numFmtId="171" fontId="3" fillId="0" borderId="2" xfId="0" applyNumberFormat="1" applyFont="1" applyBorder="1"/>
    <xf numFmtId="171" fontId="2" fillId="0" borderId="0" xfId="0" applyNumberFormat="1" applyFont="1"/>
    <xf numFmtId="171" fontId="0" fillId="0" borderId="1" xfId="0" applyNumberFormat="1" applyBorder="1"/>
    <xf numFmtId="171" fontId="0" fillId="3" borderId="0" xfId="0" applyNumberFormat="1" applyFill="1"/>
    <xf numFmtId="171" fontId="0" fillId="0" borderId="0" xfId="0" applyNumberFormat="1" applyFill="1"/>
    <xf numFmtId="171" fontId="4" fillId="0" borderId="0" xfId="0" applyNumberFormat="1" applyFont="1" applyAlignment="1">
      <alignment horizontal="left" wrapText="1"/>
    </xf>
    <xf numFmtId="171" fontId="4" fillId="0" borderId="0" xfId="0" applyNumberFormat="1" applyFont="1" applyAlignment="1">
      <alignment horizontal="right" wrapText="1"/>
    </xf>
    <xf numFmtId="171" fontId="4" fillId="0" borderId="0" xfId="2" applyNumberFormat="1" applyFont="1" applyAlignment="1">
      <alignment horizontal="right" wrapText="1"/>
    </xf>
    <xf numFmtId="171" fontId="0" fillId="0" borderId="0" xfId="1" applyNumberFormat="1" applyFont="1"/>
    <xf numFmtId="171" fontId="4" fillId="0" borderId="0" xfId="1" applyNumberFormat="1" applyFont="1" applyAlignment="1">
      <alignment horizontal="right" wrapText="1"/>
    </xf>
    <xf numFmtId="171" fontId="4" fillId="3" borderId="0" xfId="2" applyNumberFormat="1" applyFont="1" applyFill="1" applyAlignment="1">
      <alignment horizontal="right" wrapText="1"/>
    </xf>
    <xf numFmtId="171" fontId="5" fillId="3" borderId="0" xfId="2" applyNumberFormat="1" applyFont="1" applyFill="1"/>
    <xf numFmtId="171" fontId="5" fillId="3" borderId="0" xfId="0" applyNumberFormat="1" applyFont="1" applyFill="1"/>
    <xf numFmtId="171" fontId="0" fillId="0" borderId="2" xfId="2" applyNumberFormat="1" applyFont="1" applyBorder="1"/>
    <xf numFmtId="171" fontId="0" fillId="0" borderId="0" xfId="2" applyNumberFormat="1" applyFont="1"/>
    <xf numFmtId="171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topLeftCell="A24" zoomScale="115" zoomScaleNormal="115" workbookViewId="0">
      <selection activeCell="J38" sqref="J38"/>
    </sheetView>
  </sheetViews>
  <sheetFormatPr baseColWidth="10" defaultColWidth="8.83203125" defaultRowHeight="15" x14ac:dyDescent="0.2"/>
  <cols>
    <col min="1" max="1" width="15.33203125" style="2" customWidth="1"/>
    <col min="2" max="5" width="9.33203125" style="2" bestFit="1" customWidth="1"/>
    <col min="6" max="6" width="10.6640625" style="2" bestFit="1" customWidth="1"/>
    <col min="7" max="7" width="10.83203125" style="2" bestFit="1" customWidth="1"/>
    <col min="8" max="8" width="9" style="2" bestFit="1" customWidth="1"/>
    <col min="9" max="9" width="11.5" style="2" customWidth="1"/>
    <col min="10" max="10" width="9" style="2" bestFit="1" customWidth="1"/>
    <col min="11" max="11" width="23.6640625" style="2" bestFit="1" customWidth="1"/>
    <col min="12" max="13" width="9" style="2" bestFit="1" customWidth="1"/>
    <col min="14" max="14" width="9.83203125" style="2" bestFit="1" customWidth="1"/>
    <col min="15" max="16384" width="8.83203125" style="2"/>
  </cols>
  <sheetData>
    <row r="1" spans="1:10" ht="16" thickBot="1" x14ac:dyDescent="0.25">
      <c r="A1" s="1" t="s">
        <v>0</v>
      </c>
      <c r="B1" s="1"/>
    </row>
    <row r="2" spans="1:10" ht="16" thickTop="1" x14ac:dyDescent="0.2">
      <c r="F2" s="2" t="s">
        <v>1</v>
      </c>
      <c r="G2" s="2" t="str">
        <f>F2</f>
        <v>newnode</v>
      </c>
      <c r="I2" s="2" t="s">
        <v>2</v>
      </c>
    </row>
    <row r="3" spans="1:10" x14ac:dyDescent="0.2">
      <c r="B3" s="2" t="s">
        <v>3</v>
      </c>
      <c r="C3" s="2" t="s">
        <v>4</v>
      </c>
      <c r="D3" s="2" t="s">
        <v>5</v>
      </c>
      <c r="E3" s="2" t="s">
        <v>6</v>
      </c>
      <c r="F3" s="2" t="s">
        <v>3</v>
      </c>
      <c r="G3" s="2" t="s">
        <v>4</v>
      </c>
    </row>
    <row r="4" spans="1:10" x14ac:dyDescent="0.2">
      <c r="A4" s="2">
        <v>31104</v>
      </c>
      <c r="B4" s="2">
        <f>C4</f>
        <v>0.16</v>
      </c>
      <c r="C4" s="2">
        <v>0.16</v>
      </c>
      <c r="D4" s="2">
        <v>0.44</v>
      </c>
      <c r="E4" s="2">
        <f>$J$6*(1-D4/$J$7)</f>
        <v>0.06</v>
      </c>
      <c r="F4" s="3">
        <f>(1-E4)*B4</f>
        <v>0.15040000000000001</v>
      </c>
      <c r="G4" s="2">
        <f>F4</f>
        <v>0.15040000000000001</v>
      </c>
      <c r="I4" s="2" t="s">
        <v>7</v>
      </c>
    </row>
    <row r="5" spans="1:10" x14ac:dyDescent="0.2">
      <c r="A5" s="2">
        <v>31110</v>
      </c>
      <c r="B5" s="2">
        <f>C5-C4</f>
        <v>0.17</v>
      </c>
      <c r="C5" s="2">
        <v>0.33</v>
      </c>
      <c r="D5" s="2">
        <v>0.28999999999999998</v>
      </c>
      <c r="E5" s="2">
        <f t="shared" ref="E5:E9" si="0">$J$6*(1-D5/$J$7)</f>
        <v>0.21000000000000002</v>
      </c>
      <c r="F5" s="3">
        <f t="shared" ref="F5:F9" si="1">(1-E5)*B5</f>
        <v>0.1343</v>
      </c>
      <c r="G5" s="2">
        <f>F5+G4</f>
        <v>0.28470000000000001</v>
      </c>
    </row>
    <row r="6" spans="1:10" x14ac:dyDescent="0.2">
      <c r="A6" s="2">
        <v>31113</v>
      </c>
      <c r="B6" s="2">
        <f t="shared" ref="B6:B9" si="2">C6-C5</f>
        <v>0.18</v>
      </c>
      <c r="C6" s="2">
        <v>0.51</v>
      </c>
      <c r="D6" s="2">
        <v>0.28999999999999998</v>
      </c>
      <c r="E6" s="2">
        <f t="shared" si="0"/>
        <v>0.21000000000000002</v>
      </c>
      <c r="F6" s="3">
        <f t="shared" si="1"/>
        <v>0.14219999999999999</v>
      </c>
      <c r="G6" s="2">
        <f t="shared" ref="G6:G10" si="3">F6+G5</f>
        <v>0.4269</v>
      </c>
      <c r="I6" s="2" t="s">
        <v>8</v>
      </c>
      <c r="J6" s="4">
        <v>0.5</v>
      </c>
    </row>
    <row r="7" spans="1:10" x14ac:dyDescent="0.2">
      <c r="A7" s="2">
        <v>31114</v>
      </c>
      <c r="B7" s="2">
        <f t="shared" si="2"/>
        <v>0.17999999999999994</v>
      </c>
      <c r="C7" s="2">
        <v>0.69</v>
      </c>
      <c r="D7" s="2">
        <v>0.37</v>
      </c>
      <c r="E7" s="2">
        <f t="shared" si="0"/>
        <v>0.13</v>
      </c>
      <c r="F7" s="3">
        <f t="shared" si="1"/>
        <v>0.15659999999999993</v>
      </c>
      <c r="G7" s="2">
        <f t="shared" si="3"/>
        <v>0.58349999999999991</v>
      </c>
      <c r="I7" s="2" t="s">
        <v>9</v>
      </c>
      <c r="J7" s="4">
        <v>0.5</v>
      </c>
    </row>
    <row r="8" spans="1:10" x14ac:dyDescent="0.2">
      <c r="A8" s="2">
        <v>31116</v>
      </c>
      <c r="B8" s="2">
        <f t="shared" si="2"/>
        <v>0.1100000000000001</v>
      </c>
      <c r="C8" s="2">
        <v>0.8</v>
      </c>
      <c r="D8" s="2">
        <v>0.42</v>
      </c>
      <c r="E8" s="2">
        <f t="shared" si="0"/>
        <v>8.0000000000000016E-2</v>
      </c>
      <c r="F8" s="3">
        <f t="shared" si="1"/>
        <v>0.10120000000000008</v>
      </c>
      <c r="G8" s="2">
        <f t="shared" si="3"/>
        <v>0.68469999999999998</v>
      </c>
      <c r="I8" s="2" t="s">
        <v>10</v>
      </c>
      <c r="J8" s="2" t="s">
        <v>11</v>
      </c>
    </row>
    <row r="9" spans="1:10" x14ac:dyDescent="0.2">
      <c r="A9" s="5" t="s">
        <v>12</v>
      </c>
      <c r="B9" s="2">
        <f t="shared" si="2"/>
        <v>0.19999999999999996</v>
      </c>
      <c r="C9" s="2">
        <v>1</v>
      </c>
      <c r="D9" s="2">
        <v>0.5</v>
      </c>
      <c r="E9" s="2">
        <f t="shared" si="0"/>
        <v>0</v>
      </c>
      <c r="F9" s="3">
        <f t="shared" si="1"/>
        <v>0.19999999999999996</v>
      </c>
      <c r="G9" s="2">
        <f t="shared" si="3"/>
        <v>0.88469999999999993</v>
      </c>
    </row>
    <row r="10" spans="1:10" x14ac:dyDescent="0.2">
      <c r="A10" s="2">
        <v>1000</v>
      </c>
      <c r="B10" s="2" t="s">
        <v>13</v>
      </c>
      <c r="C10" s="2" t="s">
        <v>13</v>
      </c>
      <c r="D10" s="2">
        <v>0</v>
      </c>
      <c r="F10" s="3">
        <f>1-SUM(F4:F9)</f>
        <v>0.11530000000000007</v>
      </c>
      <c r="G10" s="2">
        <f t="shared" si="3"/>
        <v>1</v>
      </c>
    </row>
    <row r="11" spans="1:10" x14ac:dyDescent="0.2">
      <c r="E11" s="2" t="s">
        <v>14</v>
      </c>
      <c r="F11" s="6">
        <f>SUM(F4:F10)</f>
        <v>1</v>
      </c>
      <c r="G11" s="7" t="b">
        <f>1=F11</f>
        <v>1</v>
      </c>
      <c r="H11" s="7"/>
    </row>
    <row r="13" spans="1:10" x14ac:dyDescent="0.2">
      <c r="A13" s="2" t="s">
        <v>15</v>
      </c>
      <c r="B13" s="2" t="s">
        <v>16</v>
      </c>
    </row>
    <row r="17" spans="1:7" ht="16" thickBot="1" x14ac:dyDescent="0.25">
      <c r="A17" s="1" t="s">
        <v>17</v>
      </c>
      <c r="B17" s="1"/>
      <c r="F17" s="2" t="s">
        <v>1</v>
      </c>
      <c r="G17" s="2" t="str">
        <f>F17</f>
        <v>newnode</v>
      </c>
    </row>
    <row r="18" spans="1:7" ht="16" thickTop="1" x14ac:dyDescent="0.2">
      <c r="B18" s="2" t="s">
        <v>3</v>
      </c>
      <c r="C18" s="2" t="s">
        <v>4</v>
      </c>
      <c r="D18" s="2" t="s">
        <v>5</v>
      </c>
      <c r="E18" s="2" t="s">
        <v>6</v>
      </c>
      <c r="F18" s="2" t="s">
        <v>3</v>
      </c>
      <c r="G18" s="2" t="s">
        <v>4</v>
      </c>
    </row>
    <row r="19" spans="1:7" x14ac:dyDescent="0.2">
      <c r="A19" s="2">
        <f>A4</f>
        <v>31104</v>
      </c>
      <c r="B19" s="2">
        <f>C19</f>
        <v>0.17499999999999999</v>
      </c>
      <c r="C19" s="2">
        <v>0.17499999999999999</v>
      </c>
      <c r="D19" s="2">
        <f>D4</f>
        <v>0.44</v>
      </c>
      <c r="E19" s="2">
        <f>E4</f>
        <v>0.06</v>
      </c>
      <c r="F19" s="3">
        <f>(1-E19)*B19</f>
        <v>0.16449999999999998</v>
      </c>
      <c r="G19" s="2">
        <f>F19</f>
        <v>0.16449999999999998</v>
      </c>
    </row>
    <row r="20" spans="1:7" x14ac:dyDescent="0.2">
      <c r="A20" s="2">
        <f t="shared" ref="A20:A25" si="4">A5</f>
        <v>31110</v>
      </c>
      <c r="B20" s="2">
        <f>C20-C19</f>
        <v>0.22400000000000003</v>
      </c>
      <c r="C20" s="2">
        <v>0.39900000000000002</v>
      </c>
      <c r="D20" s="2">
        <f t="shared" ref="D20:E24" si="5">D5</f>
        <v>0.28999999999999998</v>
      </c>
      <c r="E20" s="2">
        <f t="shared" si="5"/>
        <v>0.21000000000000002</v>
      </c>
      <c r="F20" s="3">
        <f t="shared" ref="F20:F24" si="6">(1-E20)*B20</f>
        <v>0.17696000000000003</v>
      </c>
      <c r="G20" s="2">
        <f>F20+G19</f>
        <v>0.34145999999999999</v>
      </c>
    </row>
    <row r="21" spans="1:7" x14ac:dyDescent="0.2">
      <c r="A21" s="2">
        <f t="shared" si="4"/>
        <v>31113</v>
      </c>
      <c r="B21" s="2">
        <f t="shared" ref="B21:B24" si="7">C21-C20</f>
        <v>0.125</v>
      </c>
      <c r="C21" s="2">
        <v>0.52400000000000002</v>
      </c>
      <c r="D21" s="2">
        <f t="shared" si="5"/>
        <v>0.28999999999999998</v>
      </c>
      <c r="E21" s="2">
        <f t="shared" si="5"/>
        <v>0.21000000000000002</v>
      </c>
      <c r="F21" s="3">
        <f t="shared" si="6"/>
        <v>9.8750000000000004E-2</v>
      </c>
      <c r="G21" s="2">
        <f t="shared" ref="G21:G25" si="8">F21+G20</f>
        <v>0.44020999999999999</v>
      </c>
    </row>
    <row r="22" spans="1:7" x14ac:dyDescent="0.2">
      <c r="A22" s="2">
        <f t="shared" si="4"/>
        <v>31114</v>
      </c>
      <c r="B22" s="2">
        <f t="shared" si="7"/>
        <v>0.18399999999999994</v>
      </c>
      <c r="C22" s="2">
        <v>0.70799999999999996</v>
      </c>
      <c r="D22" s="2">
        <f t="shared" si="5"/>
        <v>0.37</v>
      </c>
      <c r="E22" s="2">
        <f t="shared" si="5"/>
        <v>0.13</v>
      </c>
      <c r="F22" s="3">
        <f t="shared" si="6"/>
        <v>0.16007999999999994</v>
      </c>
      <c r="G22" s="2">
        <f t="shared" si="8"/>
        <v>0.60028999999999999</v>
      </c>
    </row>
    <row r="23" spans="1:7" x14ac:dyDescent="0.2">
      <c r="A23" s="2">
        <f t="shared" si="4"/>
        <v>31116</v>
      </c>
      <c r="B23" s="2">
        <f t="shared" si="7"/>
        <v>0.13200000000000001</v>
      </c>
      <c r="C23" s="2">
        <v>0.84</v>
      </c>
      <c r="D23" s="2">
        <f t="shared" si="5"/>
        <v>0.42</v>
      </c>
      <c r="E23" s="2">
        <f t="shared" si="5"/>
        <v>8.0000000000000016E-2</v>
      </c>
      <c r="F23" s="3">
        <f t="shared" si="6"/>
        <v>0.12143999999999999</v>
      </c>
      <c r="G23" s="2">
        <f t="shared" si="8"/>
        <v>0.72172999999999998</v>
      </c>
    </row>
    <row r="24" spans="1:7" x14ac:dyDescent="0.2">
      <c r="A24" s="5" t="str">
        <f t="shared" si="4"/>
        <v>31296 [1]</v>
      </c>
      <c r="B24" s="2">
        <f t="shared" si="7"/>
        <v>0.16000000000000003</v>
      </c>
      <c r="C24" s="2">
        <v>1</v>
      </c>
      <c r="D24" s="2">
        <f t="shared" si="5"/>
        <v>0.5</v>
      </c>
      <c r="E24" s="2">
        <f t="shared" si="5"/>
        <v>0</v>
      </c>
      <c r="F24" s="3">
        <f t="shared" si="6"/>
        <v>0.16000000000000003</v>
      </c>
      <c r="G24" s="2">
        <f t="shared" si="8"/>
        <v>0.88173000000000001</v>
      </c>
    </row>
    <row r="25" spans="1:7" x14ac:dyDescent="0.2">
      <c r="A25" s="2">
        <f t="shared" si="4"/>
        <v>1000</v>
      </c>
      <c r="F25" s="3">
        <f>1-SUM(F19:F24)</f>
        <v>0.11826999999999999</v>
      </c>
      <c r="G25" s="2">
        <f t="shared" si="8"/>
        <v>1</v>
      </c>
    </row>
    <row r="26" spans="1:7" x14ac:dyDescent="0.2">
      <c r="F26" s="6">
        <f>SUM(F19:F25)</f>
        <v>1</v>
      </c>
      <c r="G26" s="7" t="b">
        <f>1=F26</f>
        <v>1</v>
      </c>
    </row>
    <row r="31" spans="1:7" ht="16" thickBot="1" x14ac:dyDescent="0.25">
      <c r="A31" s="1" t="s">
        <v>18</v>
      </c>
      <c r="B31" s="8"/>
      <c r="C31" s="8"/>
      <c r="D31" s="8"/>
      <c r="E31" s="8"/>
    </row>
    <row r="32" spans="1:7" ht="16" thickTop="1" x14ac:dyDescent="0.2">
      <c r="B32" s="2" t="s">
        <v>3</v>
      </c>
      <c r="C32" s="2" t="s">
        <v>4</v>
      </c>
      <c r="D32" s="2" t="s">
        <v>5</v>
      </c>
      <c r="E32" s="2" t="s">
        <v>6</v>
      </c>
      <c r="F32" s="2" t="s">
        <v>3</v>
      </c>
      <c r="G32" s="2" t="s">
        <v>4</v>
      </c>
    </row>
    <row r="33" spans="1:10" x14ac:dyDescent="0.2">
      <c r="A33" s="2">
        <f>A19</f>
        <v>31104</v>
      </c>
      <c r="B33" s="2">
        <f>C33</f>
        <v>0.186</v>
      </c>
      <c r="C33" s="2">
        <v>0.186</v>
      </c>
      <c r="F33" s="9">
        <f>B33/SUM($B$33:$B$38)*(1-$F$39)</f>
        <v>0.16427798999999998</v>
      </c>
      <c r="G33" s="2">
        <f>F33</f>
        <v>0.16427798999999998</v>
      </c>
    </row>
    <row r="34" spans="1:10" x14ac:dyDescent="0.2">
      <c r="A34" s="2">
        <f t="shared" ref="A34:A38" si="9">A20</f>
        <v>31110</v>
      </c>
      <c r="B34" s="2">
        <f>C34-C33</f>
        <v>0.254</v>
      </c>
      <c r="C34" s="2">
        <v>0.44</v>
      </c>
      <c r="F34" s="9">
        <f t="shared" ref="F34:F38" si="10">B34/SUM($B$33:$B$38)*(1-$F$39)</f>
        <v>0.22433660999999999</v>
      </c>
      <c r="G34" s="2">
        <f>F34+G33</f>
        <v>0.38861459999999998</v>
      </c>
    </row>
    <row r="35" spans="1:10" x14ac:dyDescent="0.2">
      <c r="A35" s="2">
        <f t="shared" si="9"/>
        <v>31113</v>
      </c>
      <c r="B35" s="2">
        <f t="shared" ref="B35:B38" si="11">C35-C34</f>
        <v>8.2000000000000017E-2</v>
      </c>
      <c r="C35" s="2">
        <v>0.52200000000000002</v>
      </c>
      <c r="F35" s="9">
        <f t="shared" si="10"/>
        <v>7.2423630000000017E-2</v>
      </c>
      <c r="G35" s="2">
        <f t="shared" ref="G35:G39" si="12">F35+G34</f>
        <v>0.46103822999999999</v>
      </c>
    </row>
    <row r="36" spans="1:10" x14ac:dyDescent="0.2">
      <c r="A36" s="2">
        <f t="shared" si="9"/>
        <v>31114</v>
      </c>
      <c r="B36" s="2">
        <f t="shared" si="11"/>
        <v>0.17799999999999994</v>
      </c>
      <c r="C36" s="2">
        <v>0.7</v>
      </c>
      <c r="F36" s="9">
        <f t="shared" si="10"/>
        <v>0.15721226999999993</v>
      </c>
      <c r="G36" s="2">
        <f t="shared" si="12"/>
        <v>0.61825049999999993</v>
      </c>
    </row>
    <row r="37" spans="1:10" x14ac:dyDescent="0.2">
      <c r="A37" s="2">
        <f t="shared" si="9"/>
        <v>31116</v>
      </c>
      <c r="B37" s="2">
        <f t="shared" si="11"/>
        <v>0.17000000000000004</v>
      </c>
      <c r="C37" s="2">
        <v>0.87</v>
      </c>
      <c r="F37" s="9">
        <f t="shared" si="10"/>
        <v>0.15014655000000002</v>
      </c>
      <c r="G37" s="2">
        <f t="shared" si="12"/>
        <v>0.76839704999999991</v>
      </c>
    </row>
    <row r="38" spans="1:10" x14ac:dyDescent="0.2">
      <c r="A38" s="5" t="str">
        <f t="shared" si="9"/>
        <v>31296 [1]</v>
      </c>
      <c r="B38" s="2">
        <f t="shared" si="11"/>
        <v>0.13</v>
      </c>
      <c r="C38" s="2">
        <v>1</v>
      </c>
      <c r="F38" s="9">
        <f t="shared" si="10"/>
        <v>0.11481795</v>
      </c>
      <c r="G38" s="2">
        <f t="shared" si="12"/>
        <v>0.88321499999999986</v>
      </c>
    </row>
    <row r="39" spans="1:10" x14ac:dyDescent="0.2">
      <c r="A39" s="5" t="s">
        <v>19</v>
      </c>
      <c r="F39" s="9">
        <f>AVERAGE(F25,F10)</f>
        <v>0.11678500000000003</v>
      </c>
      <c r="G39" s="2">
        <f t="shared" si="12"/>
        <v>0.99999999999999989</v>
      </c>
    </row>
    <row r="40" spans="1:10" x14ac:dyDescent="0.2">
      <c r="F40" s="6">
        <f>SUM(F33:F39)</f>
        <v>0.99999999999999989</v>
      </c>
      <c r="G40" s="7" t="b">
        <f>1=F40</f>
        <v>1</v>
      </c>
    </row>
    <row r="42" spans="1:10" x14ac:dyDescent="0.2">
      <c r="A42" s="2" t="s">
        <v>20</v>
      </c>
      <c r="B42" s="2" t="s">
        <v>21</v>
      </c>
    </row>
    <row r="47" spans="1:10" x14ac:dyDescent="0.2">
      <c r="A47" s="2" t="s">
        <v>22</v>
      </c>
    </row>
    <row r="48" spans="1:10" x14ac:dyDescent="0.2">
      <c r="A48" s="2" t="s">
        <v>38</v>
      </c>
      <c r="J48" s="10"/>
    </row>
    <row r="49" spans="1:14" x14ac:dyDescent="0.2">
      <c r="A49" s="11" t="s">
        <v>23</v>
      </c>
      <c r="B49" s="12">
        <v>31104</v>
      </c>
      <c r="C49" s="12">
        <v>31110</v>
      </c>
      <c r="D49" s="12">
        <v>31113</v>
      </c>
      <c r="E49" s="12">
        <v>31114</v>
      </c>
      <c r="F49" s="12">
        <v>31116</v>
      </c>
      <c r="G49" s="12">
        <v>31296</v>
      </c>
      <c r="H49" s="12">
        <v>1000</v>
      </c>
      <c r="I49" s="2" t="s">
        <v>24</v>
      </c>
      <c r="J49" s="2" t="s">
        <v>25</v>
      </c>
      <c r="K49" s="2" t="s">
        <v>26</v>
      </c>
      <c r="L49" s="2" t="s">
        <v>27</v>
      </c>
      <c r="M49" s="2" t="s">
        <v>28</v>
      </c>
    </row>
    <row r="50" spans="1:14" x14ac:dyDescent="0.2">
      <c r="A50" s="12">
        <v>31104</v>
      </c>
      <c r="B50" s="13">
        <v>8.9562000000000003E-2</v>
      </c>
      <c r="C50" s="13">
        <v>0.25373200000000001</v>
      </c>
      <c r="D50" s="13">
        <v>8.9552000000000007E-2</v>
      </c>
      <c r="E50" s="13">
        <v>0.19900499999999999</v>
      </c>
      <c r="F50" s="13">
        <v>0.23383100000000001</v>
      </c>
      <c r="G50" s="13">
        <v>0.134328</v>
      </c>
      <c r="H50" s="2">
        <f ca="1">IF(I50&lt;M50,J50+((K50-J50)*(L50-J50)*I50)^0.5,K50-((K50-J50)*(K50-L50)*(1-I50))^0.5)</f>
        <v>0.16409528274784235</v>
      </c>
      <c r="I50" s="2">
        <f ca="1">RAND()</f>
        <v>0.41229353201995267</v>
      </c>
      <c r="J50" s="2">
        <f>MIN(B50:G50)</f>
        <v>8.9552000000000007E-2</v>
      </c>
      <c r="K50" s="2">
        <f>MAX(B50:G50)</f>
        <v>0.25373200000000001</v>
      </c>
      <c r="L50" s="2">
        <f>AVERAGE(J50:K50)</f>
        <v>0.17164200000000002</v>
      </c>
      <c r="M50" s="2">
        <f>(L50-J50)/(K50-J50)</f>
        <v>0.50000000000000011</v>
      </c>
      <c r="N50" s="14"/>
    </row>
    <row r="51" spans="1:14" x14ac:dyDescent="0.2">
      <c r="A51" s="12">
        <v>31110</v>
      </c>
      <c r="B51" s="13">
        <v>0.14285700000000001</v>
      </c>
      <c r="C51" s="13">
        <v>0.13364100000000001</v>
      </c>
      <c r="D51" s="13">
        <v>8.2948999999999995E-2</v>
      </c>
      <c r="E51" s="13">
        <v>0.26728099999999999</v>
      </c>
      <c r="F51" s="13">
        <v>0.11981600000000001</v>
      </c>
      <c r="G51" s="13">
        <v>0.25345600000000001</v>
      </c>
      <c r="H51" s="2">
        <f t="shared" ref="H51:H55" ca="1" si="13">IF(I51&lt;M51,J51+((K51-J51)*(L51-J51)*I51)^0.5,K51-((K51-J51)*(K51-L51)*(1-I51))^0.5)</f>
        <v>0.10198264501899203</v>
      </c>
      <c r="I51" s="2">
        <f t="shared" ref="I51:I55" ca="1" si="14">RAND()</f>
        <v>2.1324185706170784E-2</v>
      </c>
      <c r="J51" s="2">
        <f t="shared" ref="J51:J55" si="15">MIN(B51:G51)</f>
        <v>8.2948999999999995E-2</v>
      </c>
      <c r="K51" s="2">
        <f t="shared" ref="K51:K55" si="16">MAX(B51:G51)</f>
        <v>0.26728099999999999</v>
      </c>
      <c r="L51" s="2">
        <f t="shared" ref="L51:L55" si="17">AVERAGE(J51:K51)</f>
        <v>0.17511499999999999</v>
      </c>
      <c r="M51" s="2">
        <f t="shared" ref="M51:M55" si="18">(L51-J51)/(K51-J51)</f>
        <v>0.5</v>
      </c>
    </row>
    <row r="52" spans="1:14" x14ac:dyDescent="0.2">
      <c r="A52" s="12">
        <v>31113</v>
      </c>
      <c r="B52" s="13">
        <v>6.6986000000000004E-2</v>
      </c>
      <c r="C52" s="13">
        <v>0.32057400000000003</v>
      </c>
      <c r="D52" s="13">
        <v>0.100478</v>
      </c>
      <c r="E52" s="13">
        <v>0.15789500000000001</v>
      </c>
      <c r="F52" s="13">
        <v>0.143541</v>
      </c>
      <c r="G52" s="13">
        <v>0.21052599999999999</v>
      </c>
      <c r="H52" s="2">
        <f t="shared" ca="1" si="13"/>
        <v>0.1989080851646281</v>
      </c>
      <c r="I52" s="2">
        <f t="shared" ca="1" si="14"/>
        <v>0.53962635808869197</v>
      </c>
      <c r="J52" s="2">
        <f t="shared" si="15"/>
        <v>6.6986000000000004E-2</v>
      </c>
      <c r="K52" s="2">
        <f t="shared" si="16"/>
        <v>0.32057400000000003</v>
      </c>
      <c r="L52" s="2">
        <f t="shared" si="17"/>
        <v>0.19378000000000001</v>
      </c>
      <c r="M52" s="2">
        <f t="shared" si="18"/>
        <v>0.5</v>
      </c>
    </row>
    <row r="53" spans="1:14" x14ac:dyDescent="0.2">
      <c r="A53" s="12">
        <v>31114</v>
      </c>
      <c r="B53" s="13">
        <v>0.20535700000000001</v>
      </c>
      <c r="C53" s="13">
        <v>0.37946400000000002</v>
      </c>
      <c r="D53" s="13">
        <v>4.9106999999999998E-2</v>
      </c>
      <c r="E53" s="13">
        <v>0.10267900000000001</v>
      </c>
      <c r="F53" s="13">
        <v>4.4643000000000002E-2</v>
      </c>
      <c r="G53" s="13">
        <v>0.21875</v>
      </c>
      <c r="H53" s="2">
        <f t="shared" ca="1" si="13"/>
        <v>0.1367121936782249</v>
      </c>
      <c r="I53" s="2">
        <f t="shared" ca="1" si="14"/>
        <v>0.15122837890925434</v>
      </c>
      <c r="J53" s="2">
        <f t="shared" si="15"/>
        <v>4.4643000000000002E-2</v>
      </c>
      <c r="K53" s="2">
        <f t="shared" si="16"/>
        <v>0.37946400000000002</v>
      </c>
      <c r="L53" s="2">
        <f t="shared" si="17"/>
        <v>0.21205350000000001</v>
      </c>
      <c r="M53" s="2">
        <f t="shared" si="18"/>
        <v>0.5</v>
      </c>
    </row>
    <row r="54" spans="1:14" x14ac:dyDescent="0.2">
      <c r="A54" s="12">
        <v>31116</v>
      </c>
      <c r="B54" s="13">
        <v>0.23188400000000001</v>
      </c>
      <c r="C54" s="13">
        <v>0.23913000000000001</v>
      </c>
      <c r="D54" s="13">
        <v>0.108696</v>
      </c>
      <c r="E54" s="13">
        <v>0.101449</v>
      </c>
      <c r="F54" s="13">
        <v>8.6957000000000007E-2</v>
      </c>
      <c r="G54" s="13">
        <v>0.23188400000000001</v>
      </c>
      <c r="H54" s="2">
        <f t="shared" ca="1" si="13"/>
        <v>0.20075834954432453</v>
      </c>
      <c r="I54" s="2">
        <f t="shared" ca="1" si="14"/>
        <v>0.87283261235537879</v>
      </c>
      <c r="J54" s="2">
        <f t="shared" si="15"/>
        <v>8.6957000000000007E-2</v>
      </c>
      <c r="K54" s="2">
        <f t="shared" si="16"/>
        <v>0.23913000000000001</v>
      </c>
      <c r="L54" s="2">
        <f t="shared" si="17"/>
        <v>0.16304350000000001</v>
      </c>
      <c r="M54" s="2">
        <f t="shared" si="18"/>
        <v>0.5</v>
      </c>
    </row>
    <row r="55" spans="1:14" x14ac:dyDescent="0.2">
      <c r="A55" s="12">
        <v>31296</v>
      </c>
      <c r="B55" s="13">
        <v>0.11788700000000001</v>
      </c>
      <c r="C55" s="13">
        <v>0.26441999999999999</v>
      </c>
      <c r="D55" s="13">
        <v>0.191057</v>
      </c>
      <c r="E55" s="13">
        <v>0.18699199999999999</v>
      </c>
      <c r="F55" s="13">
        <v>0.138211</v>
      </c>
      <c r="G55" s="13">
        <v>0.101525</v>
      </c>
      <c r="H55" s="2">
        <f t="shared" ca="1" si="13"/>
        <v>0.22283966636685662</v>
      </c>
      <c r="I55" s="2">
        <f t="shared" ca="1" si="14"/>
        <v>0.86968619462775354</v>
      </c>
      <c r="J55" s="2">
        <f t="shared" si="15"/>
        <v>0.101525</v>
      </c>
      <c r="K55" s="2">
        <f t="shared" si="16"/>
        <v>0.26441999999999999</v>
      </c>
      <c r="L55" s="2">
        <f t="shared" si="17"/>
        <v>0.18297249999999998</v>
      </c>
      <c r="M55" s="2">
        <f t="shared" si="18"/>
        <v>0.49999999999999989</v>
      </c>
    </row>
    <row r="56" spans="1:14" x14ac:dyDescent="0.2">
      <c r="A56" s="12">
        <v>1000</v>
      </c>
      <c r="B56" s="2">
        <f ca="1">OFFSET($H$49,B57,0)*(OFFSET($F$3,B57,0)/$F$10)</f>
        <v>0.21404970099978732</v>
      </c>
      <c r="C56" s="2">
        <f ca="1">OFFSET($H$49,C57,0)*(OFFSET($F$3,C57,0)/$F$10)</f>
        <v>0.11878811124068188</v>
      </c>
      <c r="D56" s="2">
        <f t="shared" ref="D56:G56" ca="1" si="19">OFFSET($H$49,D57,0)*(OFFSET($F$3,D57,0)/$F$10)</f>
        <v>0.24531422125247263</v>
      </c>
      <c r="E56" s="2">
        <f t="shared" ca="1" si="19"/>
        <v>0.18568195602784041</v>
      </c>
      <c r="F56" s="2">
        <f t="shared" ca="1" si="19"/>
        <v>0.17620767540230395</v>
      </c>
      <c r="G56" s="2">
        <f t="shared" ca="1" si="19"/>
        <v>0.38653888355048815</v>
      </c>
    </row>
    <row r="57" spans="1:14" x14ac:dyDescent="0.2">
      <c r="A57" s="12" t="s">
        <v>29</v>
      </c>
      <c r="B57" s="15">
        <v>1</v>
      </c>
      <c r="C57" s="2">
        <f>1+B57</f>
        <v>2</v>
      </c>
      <c r="D57" s="2">
        <f t="shared" ref="D57:G57" si="20">1+C57</f>
        <v>3</v>
      </c>
      <c r="E57" s="2">
        <f t="shared" si="20"/>
        <v>4</v>
      </c>
      <c r="F57" s="2">
        <f t="shared" si="20"/>
        <v>5</v>
      </c>
      <c r="G57" s="2">
        <f t="shared" si="20"/>
        <v>6</v>
      </c>
      <c r="H57" s="2">
        <v>7</v>
      </c>
    </row>
    <row r="60" spans="1:14" x14ac:dyDescent="0.2">
      <c r="A60" s="2" t="s">
        <v>37</v>
      </c>
      <c r="K60" s="2" t="s">
        <v>30</v>
      </c>
    </row>
    <row r="61" spans="1:14" x14ac:dyDescent="0.2">
      <c r="A61" s="11" t="s">
        <v>23</v>
      </c>
      <c r="B61" s="12">
        <v>31104</v>
      </c>
      <c r="C61" s="12">
        <v>31110</v>
      </c>
      <c r="D61" s="12">
        <v>31113</v>
      </c>
      <c r="E61" s="12">
        <v>31114</v>
      </c>
      <c r="F61" s="12">
        <v>31116</v>
      </c>
      <c r="G61" s="12">
        <v>31296</v>
      </c>
      <c r="H61" s="12">
        <v>1000</v>
      </c>
      <c r="I61" s="2" t="s">
        <v>31</v>
      </c>
      <c r="J61" s="2" t="s">
        <v>32</v>
      </c>
    </row>
    <row r="62" spans="1:14" x14ac:dyDescent="0.2">
      <c r="A62" s="12">
        <v>31104</v>
      </c>
      <c r="B62" s="16">
        <f ca="1">B50/SUM($B50:$G50)*(1-$H50)</f>
        <v>7.4864549641041334E-2</v>
      </c>
      <c r="C62" s="16">
        <f t="shared" ref="C62:G62" ca="1" si="21">C50/SUM($B50:$G50)*(1-$H50)</f>
        <v>0.21209365478127665</v>
      </c>
      <c r="D62" s="16">
        <f t="shared" ca="1" si="21"/>
        <v>7.485619067745844E-2</v>
      </c>
      <c r="E62" s="16">
        <f t="shared" ca="1" si="21"/>
        <v>0.16634755478121779</v>
      </c>
      <c r="F62" s="16">
        <f t="shared" ca="1" si="21"/>
        <v>0.19545848135497573</v>
      </c>
      <c r="G62" s="16">
        <f t="shared" ca="1" si="21"/>
        <v>0.11228428601618767</v>
      </c>
      <c r="H62" s="17">
        <f ca="1">H50</f>
        <v>0.16409528274784235</v>
      </c>
      <c r="I62" s="2">
        <f ca="1">SUM(B62:H62)</f>
        <v>1</v>
      </c>
      <c r="J62" s="2" t="b">
        <f ca="1">I62=1</f>
        <v>1</v>
      </c>
      <c r="K62" s="2">
        <f>F4</f>
        <v>0.15040000000000001</v>
      </c>
    </row>
    <row r="63" spans="1:14" x14ac:dyDescent="0.2">
      <c r="A63" s="12">
        <v>31110</v>
      </c>
      <c r="B63" s="16">
        <f t="shared" ref="B63:G67" ca="1" si="22">B51/SUM($B51:$G51)*(1-$H51)</f>
        <v>0.12828806528052186</v>
      </c>
      <c r="C63" s="16">
        <f t="shared" ca="1" si="22"/>
        <v>0.1200119373370169</v>
      </c>
      <c r="D63" s="16">
        <f t="shared" ca="1" si="22"/>
        <v>7.4489641578319624E-2</v>
      </c>
      <c r="E63" s="16">
        <f t="shared" ca="1" si="22"/>
        <v>0.24002297665667879</v>
      </c>
      <c r="F63" s="16">
        <f t="shared" ca="1" si="22"/>
        <v>0.10759684740440446</v>
      </c>
      <c r="G63" s="16">
        <f t="shared" ca="1" si="22"/>
        <v>0.22760788672406637</v>
      </c>
      <c r="H63" s="17">
        <f t="shared" ref="H63:H67" ca="1" si="23">H51</f>
        <v>0.10198264501899203</v>
      </c>
      <c r="I63" s="2">
        <f t="shared" ref="I63:I68" ca="1" si="24">SUM(B63:H63)</f>
        <v>1</v>
      </c>
      <c r="J63" s="2" t="b">
        <f t="shared" ref="J63:J68" ca="1" si="25">I63=1</f>
        <v>1</v>
      </c>
      <c r="K63" s="2">
        <f t="shared" ref="K63:K68" si="26">F5</f>
        <v>0.1343</v>
      </c>
    </row>
    <row r="64" spans="1:14" x14ac:dyDescent="0.2">
      <c r="A64" s="12">
        <v>31113</v>
      </c>
      <c r="B64" s="16">
        <f t="shared" ca="1" si="22"/>
        <v>5.3661943007162226E-2</v>
      </c>
      <c r="C64" s="16">
        <f t="shared" ca="1" si="22"/>
        <v>0.25680923950643453</v>
      </c>
      <c r="D64" s="16">
        <f t="shared" ca="1" si="22"/>
        <v>8.049211341882849E-2</v>
      </c>
      <c r="E64" s="16">
        <f t="shared" ca="1" si="22"/>
        <v>0.12648840789293106</v>
      </c>
      <c r="F64" s="16">
        <f t="shared" ca="1" si="22"/>
        <v>0.11498953454738411</v>
      </c>
      <c r="G64" s="16">
        <f t="shared" ca="1" si="22"/>
        <v>0.16865067646263149</v>
      </c>
      <c r="H64" s="17">
        <f t="shared" ca="1" si="23"/>
        <v>0.1989080851646281</v>
      </c>
      <c r="I64" s="2">
        <f t="shared" ca="1" si="24"/>
        <v>1</v>
      </c>
      <c r="J64" s="2" t="b">
        <f t="shared" ca="1" si="25"/>
        <v>1</v>
      </c>
      <c r="K64" s="2">
        <f t="shared" si="26"/>
        <v>0.14219999999999999</v>
      </c>
    </row>
    <row r="65" spans="1:12" x14ac:dyDescent="0.2">
      <c r="A65" s="12">
        <v>31114</v>
      </c>
      <c r="B65" s="16">
        <f t="shared" ca="1" si="22"/>
        <v>0.17728219404282078</v>
      </c>
      <c r="C65" s="16">
        <f t="shared" ca="1" si="22"/>
        <v>0.32758664413808608</v>
      </c>
      <c r="D65" s="16">
        <f t="shared" ca="1" si="22"/>
        <v>4.2393474305043408E-2</v>
      </c>
      <c r="E65" s="16">
        <f t="shared" ca="1" si="22"/>
        <v>8.8641528665313551E-2</v>
      </c>
      <c r="F65" s="16">
        <f t="shared" ca="1" si="22"/>
        <v>3.8539757537623003E-2</v>
      </c>
      <c r="G65" s="16">
        <f t="shared" ca="1" si="22"/>
        <v>0.18884420763288828</v>
      </c>
      <c r="H65" s="17">
        <f t="shared" ca="1" si="23"/>
        <v>0.1367121936782249</v>
      </c>
      <c r="I65" s="2">
        <f t="shared" ca="1" si="24"/>
        <v>1</v>
      </c>
      <c r="J65" s="2" t="b">
        <f t="shared" ca="1" si="25"/>
        <v>1</v>
      </c>
      <c r="K65" s="2">
        <f t="shared" si="26"/>
        <v>0.15659999999999993</v>
      </c>
    </row>
    <row r="66" spans="1:12" x14ac:dyDescent="0.2">
      <c r="A66" s="12">
        <v>31116</v>
      </c>
      <c r="B66" s="16">
        <f t="shared" ca="1" si="22"/>
        <v>0.18533135087426383</v>
      </c>
      <c r="C66" s="16">
        <f t="shared" ca="1" si="22"/>
        <v>0.19112265587346566</v>
      </c>
      <c r="D66" s="16">
        <f t="shared" ca="1" si="22"/>
        <v>8.6874370437930101E-2</v>
      </c>
      <c r="E66" s="16">
        <f t="shared" ca="1" si="22"/>
        <v>8.1082266197077812E-2</v>
      </c>
      <c r="F66" s="16">
        <f t="shared" ca="1" si="22"/>
        <v>6.9499656198674167E-2</v>
      </c>
      <c r="G66" s="16">
        <f t="shared" ca="1" si="22"/>
        <v>0.18533135087426383</v>
      </c>
      <c r="H66" s="17">
        <f t="shared" ca="1" si="23"/>
        <v>0.20075834954432453</v>
      </c>
      <c r="I66" s="2">
        <f t="shared" ca="1" si="24"/>
        <v>1</v>
      </c>
      <c r="J66" s="2" t="b">
        <f t="shared" ca="1" si="25"/>
        <v>1</v>
      </c>
      <c r="K66" s="2">
        <f t="shared" si="26"/>
        <v>0.10120000000000008</v>
      </c>
    </row>
    <row r="67" spans="1:12" x14ac:dyDescent="0.2">
      <c r="A67" s="12">
        <v>31296</v>
      </c>
      <c r="B67" s="16">
        <f t="shared" ca="1" si="22"/>
        <v>9.160867225316309E-2</v>
      </c>
      <c r="C67" s="16">
        <f t="shared" ca="1" si="22"/>
        <v>0.20547783145878157</v>
      </c>
      <c r="D67" s="16">
        <f t="shared" ca="1" si="22"/>
        <v>0.14846826278277148</v>
      </c>
      <c r="E67" s="16">
        <f t="shared" ca="1" si="22"/>
        <v>0.14530939664223766</v>
      </c>
      <c r="F67" s="16">
        <f t="shared" ca="1" si="22"/>
        <v>0.10740222586699062</v>
      </c>
      <c r="G67" s="16">
        <f t="shared" ca="1" si="22"/>
        <v>7.8893944629199006E-2</v>
      </c>
      <c r="H67" s="17">
        <f t="shared" ca="1" si="23"/>
        <v>0.22283966636685662</v>
      </c>
      <c r="I67" s="2">
        <f t="shared" ca="1" si="24"/>
        <v>1</v>
      </c>
      <c r="J67" s="2" t="b">
        <f t="shared" ca="1" si="25"/>
        <v>1</v>
      </c>
      <c r="K67" s="2">
        <f t="shared" si="26"/>
        <v>0.19999999999999996</v>
      </c>
    </row>
    <row r="68" spans="1:12" x14ac:dyDescent="0.2">
      <c r="A68" s="12">
        <v>1000</v>
      </c>
      <c r="B68" s="16">
        <f ca="1">OFFSET($H$61,B57,0)*$B$72</f>
        <v>0.13291717902575231</v>
      </c>
      <c r="C68" s="16">
        <f t="shared" ref="C68:G68" ca="1" si="27">OFFSET($H$61,C57,0)*$B$72</f>
        <v>8.2605942465383553E-2</v>
      </c>
      <c r="D68" s="16">
        <f t="shared" ca="1" si="27"/>
        <v>0.16111554898334876</v>
      </c>
      <c r="E68" s="16">
        <f t="shared" ca="1" si="27"/>
        <v>0.11073687687936218</v>
      </c>
      <c r="F68" s="16">
        <f t="shared" ca="1" si="27"/>
        <v>0.16261426313090288</v>
      </c>
      <c r="G68" s="16">
        <f t="shared" ca="1" si="27"/>
        <v>0.18050012975715388</v>
      </c>
      <c r="H68" s="18">
        <f ca="1">1-SUM(B68:G68)</f>
        <v>0.16951005975809641</v>
      </c>
      <c r="I68" s="2">
        <f t="shared" ca="1" si="24"/>
        <v>1</v>
      </c>
      <c r="J68" s="2" t="b">
        <f t="shared" ca="1" si="25"/>
        <v>1</v>
      </c>
      <c r="K68" s="2">
        <f t="shared" si="26"/>
        <v>0.11530000000000007</v>
      </c>
    </row>
    <row r="69" spans="1:12" x14ac:dyDescent="0.2">
      <c r="K69" s="19">
        <f>SUM(K62:K68)</f>
        <v>1</v>
      </c>
    </row>
    <row r="70" spans="1:12" x14ac:dyDescent="0.2">
      <c r="A70" s="2" t="s">
        <v>33</v>
      </c>
      <c r="B70" s="20">
        <f ca="1">SUMPRODUCT(B62:B68,$K$62:$K$68)</f>
        <v>0.1162844532166883</v>
      </c>
      <c r="C70" s="20">
        <f t="shared" ref="C70:H70" ca="1" si="28">SUMPRODUCT(C62:C68,$K$62:$K$68)</f>
        <v>0.20579647542571444</v>
      </c>
      <c r="D70" s="20">
        <f t="shared" ca="1" si="28"/>
        <v>9.6409088188838227E-2</v>
      </c>
      <c r="E70" s="20">
        <f t="shared" ca="1" si="28"/>
        <v>0.1391570395672323</v>
      </c>
      <c r="F70" s="20">
        <f t="shared" ca="1" si="28"/>
        <v>0.11349728496492671</v>
      </c>
      <c r="G70" s="20">
        <f t="shared" ca="1" si="28"/>
        <v>0.15635641150748839</v>
      </c>
      <c r="H70" s="20">
        <f t="shared" ca="1" si="28"/>
        <v>0.17249924712911174</v>
      </c>
      <c r="I70" s="2">
        <f ca="1">SUM(B70:H70)</f>
        <v>1</v>
      </c>
      <c r="J70" s="2" t="b">
        <f ca="1">1=I70</f>
        <v>1</v>
      </c>
      <c r="L70" s="21"/>
    </row>
    <row r="72" spans="1:12" x14ac:dyDescent="0.2">
      <c r="A72" s="2" t="s">
        <v>34</v>
      </c>
      <c r="B72" s="4">
        <v>0.81</v>
      </c>
      <c r="J72" s="14"/>
      <c r="K72" s="20"/>
    </row>
    <row r="74" spans="1:12" x14ac:dyDescent="0.2">
      <c r="A74" s="21" t="s">
        <v>35</v>
      </c>
      <c r="B74" s="21" t="s">
        <v>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endpriors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gramacha</cp:lastModifiedBy>
  <dcterms:created xsi:type="dcterms:W3CDTF">2020-11-29T23:23:00Z</dcterms:created>
  <dcterms:modified xsi:type="dcterms:W3CDTF">2020-12-01T04:31:29Z</dcterms:modified>
</cp:coreProperties>
</file>