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dpriors" sheetId="1" state="visible" r:id="rId2"/>
  </sheets>
  <calcPr iterateCount="10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<sst xmlns="http://schemas.openxmlformats.org/spreadsheetml/2006/main" count="58" uniqueCount="41">
  <si>
    <t xml:space="preserve">new node distros [start,end]</t>
  </si>
  <si>
    <t xml:space="preserve">newnode</t>
  </si>
  <si>
    <t xml:space="preserve">assume max distance node a,b = .5</t>
  </si>
  <si>
    <t xml:space="preserve">pmf</t>
  </si>
  <si>
    <t xml:space="preserve">cdf</t>
  </si>
  <si>
    <t xml:space="preserve">distance</t>
  </si>
  <si>
    <t xml:space="preserve">s(d)</t>
  </si>
  <si>
    <t xml:space="preserve">steal function per cent s(d) = .5(1-d/.5)</t>
  </si>
  <si>
    <t xml:space="preserve">maxshare</t>
  </si>
  <si>
    <t xml:space="preserve">maxdist [3]</t>
  </si>
  <si>
    <t xml:space="preserve">[3]</t>
  </si>
  <si>
    <t xml:space="preserve">Taken from CB Development Plan, May 2020</t>
  </si>
  <si>
    <t xml:space="preserve">31296 [1]</t>
  </si>
  <si>
    <t xml:space="preserve">NA</t>
  </si>
  <si>
    <t xml:space="preserve">cum</t>
  </si>
  <si>
    <t xml:space="preserve">[1]</t>
  </si>
  <si>
    <t xml:space="preserve">** cap to .5 distance</t>
  </si>
  <si>
    <t xml:space="preserve">new node distros [start,end), start IN end OUT</t>
  </si>
  <si>
    <t xml:space="preserve">new node distros end station out in (start,end], start OUT end IN</t>
  </si>
  <si>
    <t xml:space="preserve">1000 [2]</t>
  </si>
  <si>
    <t xml:space="preserve">[2]</t>
  </si>
  <si>
    <t xml:space="preserve">Assumes captured demand avg of demand starting station demand, remaining probs distributed as weighted avg of 1-new node demand capture</t>
  </si>
  <si>
    <t xml:space="preserve">JOINT</t>
  </si>
  <si>
    <t xml:space="preserve">compute triangular distribition for P(1000 end|starting node)</t>
  </si>
  <si>
    <t xml:space="preserve">From \ To</t>
  </si>
  <si>
    <t xml:space="preserve">U(0,1)</t>
  </si>
  <si>
    <t xml:space="preserve">min A</t>
  </si>
  <si>
    <t xml:space="preserve">max B</t>
  </si>
  <si>
    <t xml:space="preserve">mean C</t>
  </si>
  <si>
    <t xml:space="preserve">c-a/b-a</t>
  </si>
  <si>
    <t xml:space="preserve">offset</t>
  </si>
  <si>
    <t xml:space="preserve">NEW NODE JOINT</t>
  </si>
  <si>
    <t xml:space="preserve">given start priors</t>
  </si>
  <si>
    <t xml:space="preserve">TOTAL</t>
  </si>
  <si>
    <t xml:space="preserve">Check</t>
  </si>
  <si>
    <t xml:space="preserve">ending priors</t>
  </si>
  <si>
    <t xml:space="preserve">mod factor</t>
  </si>
  <si>
    <t xml:space="preserve">issue summary</t>
  </si>
  <si>
    <t xml:space="preserve">7 unknowns and only 2 equations, and thus 5 degrees of freedom</t>
  </si>
  <si>
    <t xml:space="preserve">end|start</t>
  </si>
  <si>
    <t xml:space="preserve">Sumtotal 1000 = 1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</si>
</sst>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%"/>
    <numFmt numFmtId="166" formatCode="0.0%"/>
    <numFmt numFmtId="167" formatCode="General"/>
    <numFmt numFmtId="168" formatCode="0.00%"/>
    <numFmt numFmtId="169" formatCode="_(* #,##0.00_);_(* \(#,##0.00\);_(* \-??_);_(@_)"/>
    <numFmt numFmtId="170" formatCode="_(* #,##0.0000_);_(* \(#,##0.0000\);_(* \-??_);_(@_)"/>
    <numFmt numFmtId="171" formatCode="0.000%"/>
    <numFmt numFmtId="172" formatCode="0.00000000000000000%"/>
    <numFmt numFmtId="173" formatCode="_(* #,##0.000000_);_(* \(#,##0.000000\);_(* \-??_);_(@_)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double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8" fontId="6" fillId="0" borderId="0" xfId="19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6" fillId="0" borderId="0" xfId="15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6" fillId="2" borderId="0" xfId="19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6" fontId="6" fillId="2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6"/>
  <sheetViews>
    <sheetView showFormulas="false" showGridLines="true" showRowColHeaders="true" showZeros="true" rightToLeft="false" tabSelected="true" showOutlineSymbols="true" defaultGridColor="true" view="normal" topLeftCell="A46" colorId="64" zoomScale="115" zoomScaleNormal="115" zoomScalePageLayoutView="100" workbookViewId="0">
      <selection pane="topLeft" activeCell="B77" activeCellId="0" sqref="B77"/>
    </sheetView>
  </sheetViews>
  <sheetFormatPr defaultRowHeight="15" zeroHeight="false" outlineLevelRow="0" outlineLevelCol="0"/>
  <cols>
    <col collapsed="false" customWidth="true" hidden="false" outlineLevel="0" max="1" min="1" style="0" width="15.29"/>
    <col collapsed="false" customWidth="true" hidden="false" outlineLevel="0" max="5" min="2" style="0" width="8.62"/>
    <col collapsed="false" customWidth="true" hidden="false" outlineLevel="0" max="6" min="6" style="0" width="10.42"/>
    <col collapsed="false" customWidth="true" hidden="false" outlineLevel="0" max="7" min="7" style="0" width="10.71"/>
    <col collapsed="false" customWidth="true" hidden="false" outlineLevel="0" max="8" min="8" style="0" width="8.62"/>
    <col collapsed="false" customWidth="true" hidden="false" outlineLevel="0" max="9" min="9" style="0" width="11.57"/>
    <col collapsed="false" customWidth="true" hidden="false" outlineLevel="0" max="10" min="10" style="0" width="8.62"/>
    <col collapsed="false" customWidth="true" hidden="false" outlineLevel="0" max="11" min="11" style="0" width="23.42"/>
    <col collapsed="false" customWidth="true" hidden="false" outlineLevel="0" max="13" min="12" style="0" width="8.62"/>
    <col collapsed="false" customWidth="true" hidden="false" outlineLevel="0" max="14" min="14" style="0" width="9.85"/>
    <col collapsed="false" customWidth="true" hidden="false" outlineLevel="0" max="1025" min="15" style="0" width="8.62"/>
  </cols>
  <sheetData>
    <row r="1" customFormat="false" ht="15.75" hidden="false" customHeight="false" outlineLevel="0" collapsed="false">
      <c r="A1" s="1" t="s">
        <v>0</v>
      </c>
      <c r="B1" s="1"/>
    </row>
    <row r="2" customFormat="false" ht="15.75" hidden="false" customHeight="false" outlineLevel="0" collapsed="false">
      <c r="F2" s="0" t="s">
        <v>1</v>
      </c>
      <c r="G2" s="0" t="str">
        <f aca="false">F2</f>
        <v>newnode</v>
      </c>
      <c r="I2" s="0" t="s">
        <v>2</v>
      </c>
    </row>
    <row r="3" customFormat="false" ht="15" hidden="false" customHeight="false" outlineLevel="0" collapsed="false">
      <c r="B3" s="0" t="s">
        <v>3</v>
      </c>
      <c r="C3" s="0" t="s">
        <v>4</v>
      </c>
      <c r="D3" s="0" t="s">
        <v>5</v>
      </c>
      <c r="E3" s="0" t="s">
        <v>6</v>
      </c>
      <c r="F3" s="0" t="s">
        <v>3</v>
      </c>
      <c r="G3" s="0" t="s">
        <v>4</v>
      </c>
    </row>
    <row r="4" customFormat="false" ht="15" hidden="false" customHeight="false" outlineLevel="0" collapsed="false">
      <c r="A4" s="0" t="n">
        <v>31104</v>
      </c>
      <c r="B4" s="0" t="n">
        <f aca="false">C4</f>
        <v>0.16</v>
      </c>
      <c r="C4" s="0" t="n">
        <v>0.16</v>
      </c>
      <c r="D4" s="0" t="n">
        <v>0.44</v>
      </c>
      <c r="E4" s="0" t="n">
        <f aca="false">$J$6*(1-D4/$J$7)</f>
        <v>0.06</v>
      </c>
      <c r="F4" s="2" t="n">
        <f aca="false">(1-E4)*B4</f>
        <v>0.1504</v>
      </c>
      <c r="G4" s="3" t="n">
        <f aca="false">F4</f>
        <v>0.1504</v>
      </c>
      <c r="H4" s="3"/>
      <c r="I4" s="0" t="s">
        <v>7</v>
      </c>
    </row>
    <row r="5" customFormat="false" ht="15" hidden="false" customHeight="false" outlineLevel="0" collapsed="false">
      <c r="A5" s="0" t="n">
        <v>31110</v>
      </c>
      <c r="B5" s="0" t="n">
        <f aca="false">C5-C4</f>
        <v>0.17</v>
      </c>
      <c r="C5" s="0" t="n">
        <v>0.33</v>
      </c>
      <c r="D5" s="0" t="n">
        <v>0.29</v>
      </c>
      <c r="E5" s="0" t="n">
        <f aca="false">$J$6*(1-D5/$J$7)</f>
        <v>0.21</v>
      </c>
      <c r="F5" s="2" t="n">
        <f aca="false">(1-E5)*B5</f>
        <v>0.1343</v>
      </c>
      <c r="G5" s="3" t="n">
        <f aca="false">F5+G4</f>
        <v>0.2847</v>
      </c>
      <c r="H5" s="3"/>
    </row>
    <row r="6" customFormat="false" ht="15" hidden="false" customHeight="false" outlineLevel="0" collapsed="false">
      <c r="A6" s="0" t="n">
        <v>31113</v>
      </c>
      <c r="B6" s="0" t="n">
        <f aca="false">C6-C5</f>
        <v>0.18</v>
      </c>
      <c r="C6" s="0" t="n">
        <v>0.51</v>
      </c>
      <c r="D6" s="0" t="n">
        <v>0.29</v>
      </c>
      <c r="E6" s="0" t="n">
        <f aca="false">$J$6*(1-D6/$J$7)</f>
        <v>0.21</v>
      </c>
      <c r="F6" s="2" t="n">
        <f aca="false">(1-E6)*B6</f>
        <v>0.1422</v>
      </c>
      <c r="G6" s="3" t="n">
        <f aca="false">F6+G5</f>
        <v>0.4269</v>
      </c>
      <c r="H6" s="3"/>
      <c r="I6" s="0" t="s">
        <v>8</v>
      </c>
      <c r="J6" s="4" t="n">
        <v>0.5</v>
      </c>
    </row>
    <row r="7" customFormat="false" ht="15" hidden="false" customHeight="false" outlineLevel="0" collapsed="false">
      <c r="A7" s="0" t="n">
        <v>31114</v>
      </c>
      <c r="B7" s="0" t="n">
        <f aca="false">C7-C6</f>
        <v>0.18</v>
      </c>
      <c r="C7" s="0" t="n">
        <v>0.69</v>
      </c>
      <c r="D7" s="0" t="n">
        <v>0.37</v>
      </c>
      <c r="E7" s="0" t="n">
        <f aca="false">$J$6*(1-D7/$J$7)</f>
        <v>0.13</v>
      </c>
      <c r="F7" s="2" t="n">
        <f aca="false">(1-E7)*B7</f>
        <v>0.1566</v>
      </c>
      <c r="G7" s="3" t="n">
        <f aca="false">F7+G6</f>
        <v>0.5835</v>
      </c>
      <c r="H7" s="3"/>
      <c r="I7" s="0" t="s">
        <v>9</v>
      </c>
      <c r="J7" s="4" t="n">
        <v>0.5</v>
      </c>
    </row>
    <row r="8" customFormat="false" ht="15" hidden="false" customHeight="false" outlineLevel="0" collapsed="false">
      <c r="A8" s="0" t="n">
        <v>31116</v>
      </c>
      <c r="B8" s="0" t="n">
        <f aca="false">C8-C7</f>
        <v>0.11</v>
      </c>
      <c r="C8" s="0" t="n">
        <v>0.8</v>
      </c>
      <c r="D8" s="0" t="n">
        <v>0.42</v>
      </c>
      <c r="E8" s="0" t="n">
        <f aca="false">$J$6*(1-D8/$J$7)</f>
        <v>0.08</v>
      </c>
      <c r="F8" s="2" t="n">
        <f aca="false">(1-E8)*B8</f>
        <v>0.1012</v>
      </c>
      <c r="G8" s="3" t="n">
        <f aca="false">F8+G7</f>
        <v>0.6847</v>
      </c>
      <c r="H8" s="3"/>
      <c r="I8" s="0" t="s">
        <v>10</v>
      </c>
      <c r="J8" s="0" t="s">
        <v>11</v>
      </c>
    </row>
    <row r="9" customFormat="false" ht="15" hidden="false" customHeight="false" outlineLevel="0" collapsed="false">
      <c r="A9" s="5" t="s">
        <v>12</v>
      </c>
      <c r="B9" s="0" t="n">
        <f aca="false">C9-C8</f>
        <v>0.2</v>
      </c>
      <c r="C9" s="0" t="n">
        <v>1</v>
      </c>
      <c r="D9" s="0" t="n">
        <v>0.5</v>
      </c>
      <c r="E9" s="0" t="n">
        <f aca="false">$J$6*(1-D9/$J$7)</f>
        <v>0</v>
      </c>
      <c r="F9" s="2" t="n">
        <f aca="false">(1-E9)*B9</f>
        <v>0.2</v>
      </c>
      <c r="G9" s="3" t="n">
        <f aca="false">F9+G8</f>
        <v>0.8847</v>
      </c>
      <c r="H9" s="3"/>
    </row>
    <row r="10" customFormat="false" ht="15" hidden="false" customHeight="false" outlineLevel="0" collapsed="false">
      <c r="A10" s="0" t="n">
        <v>1000</v>
      </c>
      <c r="B10" s="0" t="s">
        <v>13</v>
      </c>
      <c r="C10" s="0" t="s">
        <v>13</v>
      </c>
      <c r="D10" s="0" t="n">
        <v>0</v>
      </c>
      <c r="F10" s="2" t="n">
        <f aca="false">1-SUM(F4:F9)</f>
        <v>0.1153</v>
      </c>
      <c r="G10" s="3" t="n">
        <f aca="false">F10+G9</f>
        <v>1</v>
      </c>
      <c r="H10" s="3"/>
    </row>
    <row r="11" customFormat="false" ht="15" hidden="false" customHeight="false" outlineLevel="0" collapsed="false">
      <c r="E11" s="0" t="s">
        <v>14</v>
      </c>
      <c r="F11" s="6" t="n">
        <f aca="false">SUM(F4:F10)</f>
        <v>1</v>
      </c>
      <c r="G11" s="7" t="n">
        <f aca="false">1=F11</f>
        <v>1</v>
      </c>
      <c r="H11" s="7"/>
    </row>
    <row r="13" customFormat="false" ht="15" hidden="false" customHeight="false" outlineLevel="0" collapsed="false">
      <c r="A13" s="0" t="s">
        <v>15</v>
      </c>
      <c r="B13" s="0" t="s">
        <v>16</v>
      </c>
    </row>
    <row r="17" customFormat="false" ht="15.75" hidden="false" customHeight="false" outlineLevel="0" collapsed="false">
      <c r="A17" s="1" t="s">
        <v>17</v>
      </c>
      <c r="B17" s="1"/>
      <c r="F17" s="0" t="s">
        <v>1</v>
      </c>
      <c r="G17" s="0" t="str">
        <f aca="false">F17</f>
        <v>newnode</v>
      </c>
    </row>
    <row r="18" customFormat="false" ht="15.75" hidden="false" customHeight="false" outlineLevel="0" collapsed="false">
      <c r="B18" s="0" t="s">
        <v>3</v>
      </c>
      <c r="C18" s="0" t="s">
        <v>4</v>
      </c>
      <c r="D18" s="0" t="s">
        <v>5</v>
      </c>
      <c r="E18" s="0" t="s">
        <v>6</v>
      </c>
      <c r="F18" s="0" t="s">
        <v>3</v>
      </c>
      <c r="G18" s="0" t="s">
        <v>4</v>
      </c>
    </row>
    <row r="19" customFormat="false" ht="15" hidden="false" customHeight="false" outlineLevel="0" collapsed="false">
      <c r="A19" s="0" t="n">
        <f aca="false">A4</f>
        <v>31104</v>
      </c>
      <c r="B19" s="0" t="n">
        <f aca="false">C19</f>
        <v>0.175</v>
      </c>
      <c r="C19" s="0" t="n">
        <v>0.175</v>
      </c>
      <c r="D19" s="0" t="n">
        <f aca="false">D4</f>
        <v>0.44</v>
      </c>
      <c r="E19" s="0" t="n">
        <f aca="false">E4</f>
        <v>0.06</v>
      </c>
      <c r="F19" s="2" t="n">
        <f aca="false">(1-E19)*B19</f>
        <v>0.1645</v>
      </c>
      <c r="G19" s="3" t="n">
        <f aca="false">F19</f>
        <v>0.1645</v>
      </c>
    </row>
    <row r="20" customFormat="false" ht="15" hidden="false" customHeight="false" outlineLevel="0" collapsed="false">
      <c r="A20" s="0" t="n">
        <f aca="false">A5</f>
        <v>31110</v>
      </c>
      <c r="B20" s="0" t="n">
        <f aca="false">C20-C19</f>
        <v>0.224</v>
      </c>
      <c r="C20" s="0" t="n">
        <v>0.399</v>
      </c>
      <c r="D20" s="0" t="n">
        <f aca="false">D5</f>
        <v>0.29</v>
      </c>
      <c r="E20" s="0" t="n">
        <f aca="false">E5</f>
        <v>0.21</v>
      </c>
      <c r="F20" s="2" t="n">
        <f aca="false">(1-E20)*B20</f>
        <v>0.17696</v>
      </c>
      <c r="G20" s="3" t="n">
        <f aca="false">F20+G19</f>
        <v>0.34146</v>
      </c>
    </row>
    <row r="21" customFormat="false" ht="15" hidden="false" customHeight="false" outlineLevel="0" collapsed="false">
      <c r="A21" s="0" t="n">
        <f aca="false">A6</f>
        <v>31113</v>
      </c>
      <c r="B21" s="0" t="n">
        <f aca="false">C21-C20</f>
        <v>0.125</v>
      </c>
      <c r="C21" s="0" t="n">
        <v>0.524</v>
      </c>
      <c r="D21" s="0" t="n">
        <f aca="false">D6</f>
        <v>0.29</v>
      </c>
      <c r="E21" s="0" t="n">
        <f aca="false">E6</f>
        <v>0.21</v>
      </c>
      <c r="F21" s="2" t="n">
        <f aca="false">(1-E21)*B21</f>
        <v>0.09875</v>
      </c>
      <c r="G21" s="3" t="n">
        <f aca="false">F21+G20</f>
        <v>0.44021</v>
      </c>
    </row>
    <row r="22" customFormat="false" ht="15" hidden="false" customHeight="false" outlineLevel="0" collapsed="false">
      <c r="A22" s="0" t="n">
        <f aca="false">A7</f>
        <v>31114</v>
      </c>
      <c r="B22" s="0" t="n">
        <f aca="false">C22-C21</f>
        <v>0.184</v>
      </c>
      <c r="C22" s="0" t="n">
        <v>0.708</v>
      </c>
      <c r="D22" s="0" t="n">
        <f aca="false">D7</f>
        <v>0.37</v>
      </c>
      <c r="E22" s="0" t="n">
        <f aca="false">E7</f>
        <v>0.13</v>
      </c>
      <c r="F22" s="2" t="n">
        <f aca="false">(1-E22)*B22</f>
        <v>0.16008</v>
      </c>
      <c r="G22" s="3" t="n">
        <f aca="false">F22+G21</f>
        <v>0.60029</v>
      </c>
    </row>
    <row r="23" customFormat="false" ht="15" hidden="false" customHeight="false" outlineLevel="0" collapsed="false">
      <c r="A23" s="0" t="n">
        <f aca="false">A8</f>
        <v>31116</v>
      </c>
      <c r="B23" s="0" t="n">
        <f aca="false">C23-C22</f>
        <v>0.132</v>
      </c>
      <c r="C23" s="0" t="n">
        <v>0.84</v>
      </c>
      <c r="D23" s="0" t="n">
        <f aca="false">D8</f>
        <v>0.42</v>
      </c>
      <c r="E23" s="0" t="n">
        <f aca="false">E8</f>
        <v>0.08</v>
      </c>
      <c r="F23" s="2" t="n">
        <f aca="false">(1-E23)*B23</f>
        <v>0.12144</v>
      </c>
      <c r="G23" s="3" t="n">
        <f aca="false">F23+G22</f>
        <v>0.72173</v>
      </c>
    </row>
    <row r="24" customFormat="false" ht="15" hidden="false" customHeight="false" outlineLevel="0" collapsed="false">
      <c r="A24" s="5" t="str">
        <f aca="false">A9</f>
        <v>31296 [1]</v>
      </c>
      <c r="B24" s="0" t="n">
        <f aca="false">C24-C23</f>
        <v>0.16</v>
      </c>
      <c r="C24" s="0" t="n">
        <v>1</v>
      </c>
      <c r="D24" s="0" t="n">
        <f aca="false">D9</f>
        <v>0.5</v>
      </c>
      <c r="E24" s="0" t="n">
        <f aca="false">E9</f>
        <v>0</v>
      </c>
      <c r="F24" s="2" t="n">
        <f aca="false">(1-E24)*B24</f>
        <v>0.16</v>
      </c>
      <c r="G24" s="3" t="n">
        <f aca="false">F24+G23</f>
        <v>0.88173</v>
      </c>
    </row>
    <row r="25" customFormat="false" ht="15" hidden="false" customHeight="false" outlineLevel="0" collapsed="false">
      <c r="A25" s="0" t="n">
        <f aca="false">A10</f>
        <v>1000</v>
      </c>
      <c r="F25" s="2" t="n">
        <f aca="false">1-SUM(F19:F24)</f>
        <v>0.11827</v>
      </c>
      <c r="G25" s="3" t="n">
        <f aca="false">F25+G24</f>
        <v>1</v>
      </c>
    </row>
    <row r="26" customFormat="false" ht="15" hidden="false" customHeight="false" outlineLevel="0" collapsed="false">
      <c r="F26" s="6" t="n">
        <f aca="false">SUM(F19:F25)</f>
        <v>1</v>
      </c>
      <c r="G26" s="7" t="n">
        <f aca="false">1=F26</f>
        <v>1</v>
      </c>
    </row>
    <row r="31" customFormat="false" ht="15.75" hidden="false" customHeight="false" outlineLevel="0" collapsed="false">
      <c r="A31" s="1" t="s">
        <v>18</v>
      </c>
      <c r="B31" s="8"/>
      <c r="C31" s="8"/>
      <c r="D31" s="8"/>
      <c r="E31" s="8"/>
    </row>
    <row r="32" customFormat="false" ht="15.75" hidden="false" customHeight="false" outlineLevel="0" collapsed="false">
      <c r="B32" s="0" t="s">
        <v>3</v>
      </c>
      <c r="C32" s="0" t="s">
        <v>4</v>
      </c>
      <c r="D32" s="0" t="s">
        <v>5</v>
      </c>
      <c r="E32" s="0" t="s">
        <v>6</v>
      </c>
      <c r="F32" s="0" t="s">
        <v>3</v>
      </c>
      <c r="G32" s="0" t="s">
        <v>4</v>
      </c>
    </row>
    <row r="33" customFormat="false" ht="15" hidden="false" customHeight="false" outlineLevel="0" collapsed="false">
      <c r="A33" s="0" t="n">
        <f aca="false">A19</f>
        <v>31104</v>
      </c>
      <c r="B33" s="0" t="n">
        <f aca="false">C33</f>
        <v>0.186</v>
      </c>
      <c r="C33" s="0" t="n">
        <v>0.186</v>
      </c>
      <c r="F33" s="9" t="n">
        <f aca="false">B33/SUM($B$33:$B$38)*(1-$F$39)</f>
        <v>0.16427799</v>
      </c>
      <c r="G33" s="0" t="n">
        <f aca="false">F33</f>
        <v>0.16427799</v>
      </c>
    </row>
    <row r="34" customFormat="false" ht="15" hidden="false" customHeight="false" outlineLevel="0" collapsed="false">
      <c r="A34" s="0" t="n">
        <f aca="false">A20</f>
        <v>31110</v>
      </c>
      <c r="B34" s="0" t="n">
        <f aca="false">C34-C33</f>
        <v>0.254</v>
      </c>
      <c r="C34" s="0" t="n">
        <v>0.44</v>
      </c>
      <c r="F34" s="9" t="n">
        <f aca="false">B34/SUM($B$33:$B$38)*(1-$F$39)</f>
        <v>0.22433661</v>
      </c>
      <c r="G34" s="0" t="n">
        <f aca="false">F34+G33</f>
        <v>0.3886146</v>
      </c>
    </row>
    <row r="35" customFormat="false" ht="15" hidden="false" customHeight="false" outlineLevel="0" collapsed="false">
      <c r="A35" s="0" t="n">
        <f aca="false">A21</f>
        <v>31113</v>
      </c>
      <c r="B35" s="0" t="n">
        <f aca="false">C35-C34</f>
        <v>0.082</v>
      </c>
      <c r="C35" s="0" t="n">
        <v>0.522</v>
      </c>
      <c r="F35" s="9" t="n">
        <f aca="false">B35/SUM($B$33:$B$38)*(1-$F$39)</f>
        <v>0.07242363</v>
      </c>
      <c r="G35" s="0" t="n">
        <f aca="false">F35+G34</f>
        <v>0.46103823</v>
      </c>
    </row>
    <row r="36" customFormat="false" ht="15" hidden="false" customHeight="false" outlineLevel="0" collapsed="false">
      <c r="A36" s="0" t="n">
        <f aca="false">A22</f>
        <v>31114</v>
      </c>
      <c r="B36" s="0" t="n">
        <f aca="false">C36-C35</f>
        <v>0.178</v>
      </c>
      <c r="C36" s="0" t="n">
        <v>0.7</v>
      </c>
      <c r="F36" s="9" t="n">
        <f aca="false">B36/SUM($B$33:$B$38)*(1-$F$39)</f>
        <v>0.15721227</v>
      </c>
      <c r="G36" s="0" t="n">
        <f aca="false">F36+G35</f>
        <v>0.6182505</v>
      </c>
    </row>
    <row r="37" customFormat="false" ht="15" hidden="false" customHeight="false" outlineLevel="0" collapsed="false">
      <c r="A37" s="0" t="n">
        <f aca="false">A23</f>
        <v>31116</v>
      </c>
      <c r="B37" s="0" t="n">
        <f aca="false">C37-C36</f>
        <v>0.17</v>
      </c>
      <c r="C37" s="0" t="n">
        <v>0.87</v>
      </c>
      <c r="F37" s="9" t="n">
        <f aca="false">B37/SUM($B$33:$B$38)*(1-$F$39)</f>
        <v>0.15014655</v>
      </c>
      <c r="G37" s="0" t="n">
        <f aca="false">F37+G36</f>
        <v>0.76839705</v>
      </c>
    </row>
    <row r="38" customFormat="false" ht="15" hidden="false" customHeight="false" outlineLevel="0" collapsed="false">
      <c r="A38" s="5" t="str">
        <f aca="false">A24</f>
        <v>31296 [1]</v>
      </c>
      <c r="B38" s="0" t="n">
        <f aca="false">C38-C37</f>
        <v>0.13</v>
      </c>
      <c r="C38" s="0" t="n">
        <v>1</v>
      </c>
      <c r="F38" s="9" t="n">
        <f aca="false">B38/SUM($B$33:$B$38)*(1-$F$39)</f>
        <v>0.11481795</v>
      </c>
      <c r="G38" s="0" t="n">
        <f aca="false">F38+G37</f>
        <v>0.883215</v>
      </c>
    </row>
    <row r="39" customFormat="false" ht="15" hidden="false" customHeight="false" outlineLevel="0" collapsed="false">
      <c r="A39" s="5" t="s">
        <v>19</v>
      </c>
      <c r="F39" s="10" t="n">
        <f aca="false">AVERAGE(F25,F10)</f>
        <v>0.116785</v>
      </c>
      <c r="G39" s="0" t="n">
        <f aca="false">F39+G38</f>
        <v>1</v>
      </c>
    </row>
    <row r="40" customFormat="false" ht="15" hidden="false" customHeight="false" outlineLevel="0" collapsed="false">
      <c r="F40" s="6" t="n">
        <f aca="false">SUM(F33:F39)</f>
        <v>1</v>
      </c>
      <c r="G40" s="7" t="n">
        <f aca="false">1=F40</f>
        <v>1</v>
      </c>
    </row>
    <row r="42" customFormat="false" ht="15" hidden="false" customHeight="false" outlineLevel="0" collapsed="false">
      <c r="A42" s="0" t="s">
        <v>20</v>
      </c>
      <c r="B42" s="0" t="s">
        <v>21</v>
      </c>
    </row>
    <row r="47" customFormat="false" ht="15" hidden="false" customHeight="false" outlineLevel="0" collapsed="false">
      <c r="A47" s="0" t="s">
        <v>22</v>
      </c>
    </row>
    <row r="48" customFormat="false" ht="15" hidden="false" customHeight="false" outlineLevel="0" collapsed="false">
      <c r="A48" s="0" t="s">
        <v>23</v>
      </c>
      <c r="J48" s="11"/>
    </row>
    <row r="49" customFormat="false" ht="15" hidden="false" customHeight="false" outlineLevel="0" collapsed="false">
      <c r="A49" s="12" t="s">
        <v>24</v>
      </c>
      <c r="B49" s="13" t="n">
        <v>31104</v>
      </c>
      <c r="C49" s="13" t="n">
        <v>31110</v>
      </c>
      <c r="D49" s="13" t="n">
        <v>31113</v>
      </c>
      <c r="E49" s="13" t="n">
        <v>31114</v>
      </c>
      <c r="F49" s="13" t="n">
        <v>31116</v>
      </c>
      <c r="G49" s="13" t="n">
        <v>31296</v>
      </c>
      <c r="H49" s="13" t="n">
        <v>1000</v>
      </c>
      <c r="I49" s="0" t="s">
        <v>25</v>
      </c>
      <c r="J49" s="0" t="s">
        <v>26</v>
      </c>
      <c r="K49" s="0" t="s">
        <v>27</v>
      </c>
      <c r="L49" s="0" t="s">
        <v>28</v>
      </c>
      <c r="M49" s="0" t="s">
        <v>29</v>
      </c>
    </row>
    <row r="50" customFormat="false" ht="15" hidden="false" customHeight="false" outlineLevel="0" collapsed="false">
      <c r="A50" s="13" t="n">
        <v>31104</v>
      </c>
      <c r="B50" s="14" t="n">
        <v>0.089562</v>
      </c>
      <c r="C50" s="14" t="n">
        <v>0.253732</v>
      </c>
      <c r="D50" s="14" t="n">
        <v>0.089552</v>
      </c>
      <c r="E50" s="14" t="n">
        <v>0.199005</v>
      </c>
      <c r="F50" s="14" t="n">
        <v>0.233831</v>
      </c>
      <c r="G50" s="14" t="n">
        <v>0.134328</v>
      </c>
      <c r="H50" s="0" t="n">
        <f aca="false">IF(I50&lt;M50,J50+((K50-J50)*(L50-J50)*I50)^0.5,K50-((K50-J50)*(K50-L50)*(1-I50))^0.5)</f>
        <v>0.185875360864998</v>
      </c>
      <c r="I50" s="0" t="n">
        <f aca="true">RAND()</f>
        <v>0.658355695998956</v>
      </c>
      <c r="J50" s="15" t="n">
        <f aca="false">MIN(B50:G50)</f>
        <v>0.089552</v>
      </c>
      <c r="K50" s="15" t="n">
        <f aca="false">MAX(B50:G50)</f>
        <v>0.253732</v>
      </c>
      <c r="L50" s="15" t="n">
        <f aca="false">AVERAGE(J50:K50)</f>
        <v>0.171642</v>
      </c>
      <c r="M50" s="15" t="n">
        <f aca="false">(L50-J50)/(K50-J50)</f>
        <v>0.5</v>
      </c>
      <c r="N50" s="16"/>
    </row>
    <row r="51" customFormat="false" ht="15" hidden="false" customHeight="false" outlineLevel="0" collapsed="false">
      <c r="A51" s="13" t="n">
        <v>31110</v>
      </c>
      <c r="B51" s="14" t="n">
        <v>0.142857</v>
      </c>
      <c r="C51" s="14" t="n">
        <v>0.133641</v>
      </c>
      <c r="D51" s="14" t="n">
        <v>0.082949</v>
      </c>
      <c r="E51" s="14" t="n">
        <v>0.267281</v>
      </c>
      <c r="F51" s="14" t="n">
        <v>0.119816</v>
      </c>
      <c r="G51" s="14" t="n">
        <v>0.253456</v>
      </c>
      <c r="H51" s="0" t="n">
        <f aca="false">IF(I51&lt;M51,J51+((K51-J51)*(L51-J51)*I51)^0.5,K51-((K51-J51)*(K51-L51)*(1-I51))^0.5)</f>
        <v>0.21488539094768</v>
      </c>
      <c r="I51" s="0" t="n">
        <f aca="true">RAND()</f>
        <v>0.838408574825384</v>
      </c>
      <c r="J51" s="15" t="n">
        <f aca="false">MIN(B51:G51)</f>
        <v>0.082949</v>
      </c>
      <c r="K51" s="15" t="n">
        <f aca="false">MAX(B51:G51)</f>
        <v>0.267281</v>
      </c>
      <c r="L51" s="15" t="n">
        <f aca="false">AVERAGE(J51:K51)</f>
        <v>0.175115</v>
      </c>
      <c r="M51" s="15" t="n">
        <f aca="false">(L51-J51)/(K51-J51)</f>
        <v>0.5</v>
      </c>
      <c r="N51" s="15"/>
    </row>
    <row r="52" customFormat="false" ht="15" hidden="false" customHeight="false" outlineLevel="0" collapsed="false">
      <c r="A52" s="13" t="n">
        <v>31113</v>
      </c>
      <c r="B52" s="14" t="n">
        <v>0.066986</v>
      </c>
      <c r="C52" s="14" t="n">
        <v>0.320574</v>
      </c>
      <c r="D52" s="14" t="n">
        <v>0.100478</v>
      </c>
      <c r="E52" s="14" t="n">
        <v>0.157895</v>
      </c>
      <c r="F52" s="14" t="n">
        <v>0.143541</v>
      </c>
      <c r="G52" s="14" t="n">
        <v>0.210526</v>
      </c>
      <c r="H52" s="0" t="n">
        <f aca="false">IF(I52&lt;M52,J52+((K52-J52)*(L52-J52)*I52)^0.5,K52-((K52-J52)*(K52-L52)*(1-I52))^0.5)</f>
        <v>0.234196502472472</v>
      </c>
      <c r="I52" s="0" t="n">
        <f aca="true">RAND()</f>
        <v>0.767954134768858</v>
      </c>
      <c r="J52" s="15" t="n">
        <f aca="false">MIN(B52:G52)</f>
        <v>0.066986</v>
      </c>
      <c r="K52" s="15" t="n">
        <f aca="false">MAX(B52:G52)</f>
        <v>0.320574</v>
      </c>
      <c r="L52" s="15" t="n">
        <f aca="false">AVERAGE(J52:K52)</f>
        <v>0.19378</v>
      </c>
      <c r="M52" s="15" t="n">
        <f aca="false">(L52-J52)/(K52-J52)</f>
        <v>0.5</v>
      </c>
      <c r="N52" s="15"/>
    </row>
    <row r="53" customFormat="false" ht="15" hidden="false" customHeight="false" outlineLevel="0" collapsed="false">
      <c r="A53" s="13" t="n">
        <v>31114</v>
      </c>
      <c r="B53" s="14" t="n">
        <v>0.205357</v>
      </c>
      <c r="C53" s="14" t="n">
        <v>0.379464</v>
      </c>
      <c r="D53" s="14" t="n">
        <v>0.049107</v>
      </c>
      <c r="E53" s="14" t="n">
        <v>0.102679</v>
      </c>
      <c r="F53" s="14" t="n">
        <v>0.044643</v>
      </c>
      <c r="G53" s="14" t="n">
        <v>0.21875</v>
      </c>
      <c r="H53" s="0" t="n">
        <f aca="false">IF(I53&lt;M53,J53+((K53-J53)*(L53-J53)*I53)^0.5,K53-((K53-J53)*(K53-L53)*(1-I53))^0.5)</f>
        <v>0.27936014621782</v>
      </c>
      <c r="I53" s="0" t="n">
        <f aca="true">RAND()</f>
        <v>0.821225236682285</v>
      </c>
      <c r="J53" s="15" t="n">
        <f aca="false">MIN(B53:G53)</f>
        <v>0.044643</v>
      </c>
      <c r="K53" s="15" t="n">
        <f aca="false">MAX(B53:G53)</f>
        <v>0.379464</v>
      </c>
      <c r="L53" s="15" t="n">
        <f aca="false">AVERAGE(J53:K53)</f>
        <v>0.2120535</v>
      </c>
      <c r="M53" s="15" t="n">
        <f aca="false">(L53-J53)/(K53-J53)</f>
        <v>0.5</v>
      </c>
      <c r="N53" s="15"/>
    </row>
    <row r="54" customFormat="false" ht="15" hidden="false" customHeight="false" outlineLevel="0" collapsed="false">
      <c r="A54" s="13" t="n">
        <v>31116</v>
      </c>
      <c r="B54" s="14" t="n">
        <v>0.231884</v>
      </c>
      <c r="C54" s="14" t="n">
        <v>0.23913</v>
      </c>
      <c r="D54" s="14" t="n">
        <v>0.108696</v>
      </c>
      <c r="E54" s="14" t="n">
        <v>0.101449</v>
      </c>
      <c r="F54" s="14" t="n">
        <v>0.086957</v>
      </c>
      <c r="G54" s="14" t="n">
        <v>0.231884</v>
      </c>
      <c r="H54" s="0" t="n">
        <f aca="false">IF(I54&lt;M54,J54+((K54-J54)*(L54-J54)*I54)^0.5,K54-((K54-J54)*(K54-L54)*(1-I54))^0.5)</f>
        <v>0.117587128186324</v>
      </c>
      <c r="I54" s="0" t="n">
        <f aca="true">RAND()</f>
        <v>0.0810312277487848</v>
      </c>
      <c r="J54" s="15" t="n">
        <f aca="false">MIN(B54:G54)</f>
        <v>0.086957</v>
      </c>
      <c r="K54" s="15" t="n">
        <f aca="false">MAX(B54:G54)</f>
        <v>0.23913</v>
      </c>
      <c r="L54" s="15" t="n">
        <f aca="false">AVERAGE(J54:K54)</f>
        <v>0.1630435</v>
      </c>
      <c r="M54" s="15" t="n">
        <f aca="false">(L54-J54)/(K54-J54)</f>
        <v>0.5</v>
      </c>
      <c r="N54" s="15"/>
    </row>
    <row r="55" customFormat="false" ht="15" hidden="false" customHeight="false" outlineLevel="0" collapsed="false">
      <c r="A55" s="13" t="n">
        <v>31296</v>
      </c>
      <c r="B55" s="14" t="n">
        <v>0.117887</v>
      </c>
      <c r="C55" s="14" t="n">
        <v>0.26442</v>
      </c>
      <c r="D55" s="14" t="n">
        <v>0.191057</v>
      </c>
      <c r="E55" s="14" t="n">
        <v>0.186992</v>
      </c>
      <c r="F55" s="14" t="n">
        <v>0.138211</v>
      </c>
      <c r="G55" s="14" t="n">
        <v>0.101525</v>
      </c>
      <c r="H55" s="0" t="n">
        <f aca="false">IF(I55&lt;M55,J55+((K55-J55)*(L55-J55)*I55)^0.5,K55-((K55-J55)*(K55-L55)*(1-I55))^0.5)</f>
        <v>0.164718712625791</v>
      </c>
      <c r="I55" s="0" t="n">
        <f aca="true">RAND()</f>
        <v>0.30099704321423</v>
      </c>
      <c r="J55" s="15" t="n">
        <f aca="false">MIN(B55:G55)</f>
        <v>0.101525</v>
      </c>
      <c r="K55" s="15" t="n">
        <f aca="false">MAX(B55:G55)</f>
        <v>0.26442</v>
      </c>
      <c r="L55" s="15" t="n">
        <f aca="false">AVERAGE(J55:K55)</f>
        <v>0.1829725</v>
      </c>
      <c r="M55" s="15" t="n">
        <f aca="false">(L55-J55)/(K55-J55)</f>
        <v>0.5</v>
      </c>
      <c r="N55" s="15"/>
    </row>
    <row r="56" customFormat="false" ht="15" hidden="false" customHeight="false" outlineLevel="0" collapsed="false">
      <c r="A56" s="13" t="n">
        <v>1000</v>
      </c>
      <c r="B56" s="0" t="n">
        <f aca="true">OFFSET($H$49,B57,0)*(OFFSET($F$3,B57,0)/$F$10)</f>
        <v>0.242460141145669</v>
      </c>
      <c r="C56" s="0" t="n">
        <f aca="true">OFFSET($H$49,C57,0)*(OFFSET($F$3,C57,0)/$F$10)</f>
        <v>0.250295819638104</v>
      </c>
      <c r="D56" s="0" t="n">
        <f aca="true">OFFSET($H$49,D57,0)*(OFFSET($F$3,D57,0)/$F$10)</f>
        <v>0.288835582407506</v>
      </c>
      <c r="E56" s="0" t="n">
        <f aca="true">OFFSET($H$49,E57,0)*(OFFSET($F$3,E57,0)/$F$10)</f>
        <v>0.379425836059936</v>
      </c>
      <c r="F56" s="0" t="n">
        <f aca="true">OFFSET($H$49,F57,0)*(OFFSET($F$3,F57,0)/$F$10)</f>
        <v>0.103207436014363</v>
      </c>
      <c r="G56" s="0" t="n">
        <f aca="true">OFFSET($H$49,G57,0)*(OFFSET($F$3,G57,0)/$F$10)</f>
        <v>0.285721964658787</v>
      </c>
    </row>
    <row r="57" customFormat="false" ht="15" hidden="false" customHeight="false" outlineLevel="0" collapsed="false">
      <c r="A57" s="13" t="s">
        <v>30</v>
      </c>
      <c r="B57" s="17" t="n">
        <v>1</v>
      </c>
      <c r="C57" s="18" t="n">
        <f aca="false">1+B57</f>
        <v>2</v>
      </c>
      <c r="D57" s="18" t="n">
        <f aca="false">1+C57</f>
        <v>3</v>
      </c>
      <c r="E57" s="18" t="n">
        <f aca="false">1+D57</f>
        <v>4</v>
      </c>
      <c r="F57" s="18" t="n">
        <f aca="false">1+E57</f>
        <v>5</v>
      </c>
      <c r="G57" s="18" t="n">
        <f aca="false">1+F57</f>
        <v>6</v>
      </c>
      <c r="H57" s="0" t="n">
        <v>7</v>
      </c>
    </row>
    <row r="59" customFormat="false" ht="15" hidden="false" customHeight="false" outlineLevel="0" collapsed="false">
      <c r="B59" s="15"/>
    </row>
    <row r="60" customFormat="false" ht="15" hidden="false" customHeight="false" outlineLevel="0" collapsed="false">
      <c r="A60" s="0" t="s">
        <v>31</v>
      </c>
      <c r="B60" s="15"/>
      <c r="K60" s="0" t="s">
        <v>32</v>
      </c>
    </row>
    <row r="61" customFormat="false" ht="15" hidden="false" customHeight="false" outlineLevel="0" collapsed="false">
      <c r="A61" s="12" t="s">
        <v>24</v>
      </c>
      <c r="B61" s="13" t="n">
        <v>31104</v>
      </c>
      <c r="C61" s="13" t="n">
        <v>31110</v>
      </c>
      <c r="D61" s="13" t="n">
        <v>31113</v>
      </c>
      <c r="E61" s="13" t="n">
        <v>31114</v>
      </c>
      <c r="F61" s="13" t="n">
        <v>31116</v>
      </c>
      <c r="G61" s="13" t="n">
        <v>31296</v>
      </c>
      <c r="H61" s="13" t="n">
        <v>1000</v>
      </c>
      <c r="I61" s="0" t="s">
        <v>33</v>
      </c>
      <c r="J61" s="0" t="s">
        <v>34</v>
      </c>
    </row>
    <row r="62" customFormat="false" ht="15" hidden="false" customHeight="false" outlineLevel="0" collapsed="false">
      <c r="A62" s="13" t="n">
        <v>31104</v>
      </c>
      <c r="B62" s="19" t="n">
        <f aca="false">B50/SUM($B50:$G50)*(1-$H50)</f>
        <v>0.0729139017911911</v>
      </c>
      <c r="C62" s="19" t="n">
        <f aca="false">C50/SUM($B50:$G50)*(1-$H50)</f>
        <v>0.20656740726293</v>
      </c>
      <c r="D62" s="19" t="n">
        <f aca="false">D50/SUM($B50:$G50)*(1-$H50)</f>
        <v>0.0729057606262114</v>
      </c>
      <c r="E62" s="19" t="n">
        <f aca="false">E50/SUM($B50:$G50)*(1-$H50)</f>
        <v>0.162013253678524</v>
      </c>
      <c r="F62" s="19" t="n">
        <f aca="false">F50/SUM($B50:$G50)*(1-$H50)</f>
        <v>0.190365674836828</v>
      </c>
      <c r="G62" s="19" t="n">
        <f aca="false">G50/SUM($B50:$G50)*(1-$H50)</f>
        <v>0.109358640939317</v>
      </c>
      <c r="H62" s="20" t="n">
        <f aca="false">H50</f>
        <v>0.185875360864998</v>
      </c>
      <c r="I62" s="15" t="n">
        <f aca="false">SUM(B62:H62)</f>
        <v>1</v>
      </c>
      <c r="J62" s="0" t="n">
        <f aca="false">I62=1</f>
        <v>1</v>
      </c>
      <c r="K62" s="3" t="n">
        <f aca="false">F4</f>
        <v>0.1504</v>
      </c>
    </row>
    <row r="63" customFormat="false" ht="15" hidden="false" customHeight="false" outlineLevel="0" collapsed="false">
      <c r="A63" s="13" t="n">
        <v>31110</v>
      </c>
      <c r="B63" s="19" t="n">
        <f aca="false">B51/SUM($B51:$G51)*(1-$H51)</f>
        <v>0.112159117705387</v>
      </c>
      <c r="C63" s="19" t="n">
        <f aca="false">C51/SUM($B51:$G51)*(1-$H51)</f>
        <v>0.104923501468361</v>
      </c>
      <c r="D63" s="19" t="n">
        <f aca="false">D51/SUM($B51:$G51)*(1-$H51)</f>
        <v>0.0651244717062809</v>
      </c>
      <c r="E63" s="19" t="n">
        <f aca="false">E51/SUM($B51:$G51)*(1-$H51)</f>
        <v>0.209846217822113</v>
      </c>
      <c r="F63" s="19" t="n">
        <f aca="false">F51/SUM($B51:$G51)*(1-$H51)</f>
        <v>0.0940692919982128</v>
      </c>
      <c r="G63" s="19" t="n">
        <f aca="false">G51/SUM($B51:$G51)*(1-$H51)</f>
        <v>0.198992008351965</v>
      </c>
      <c r="H63" s="20" t="n">
        <f aca="false">H51</f>
        <v>0.21488539094768</v>
      </c>
      <c r="I63" s="15" t="n">
        <f aca="false">SUM(B63:H63)</f>
        <v>1</v>
      </c>
      <c r="J63" s="0" t="n">
        <f aca="false">I63=1</f>
        <v>1</v>
      </c>
      <c r="K63" s="3" t="n">
        <f aca="false">F5</f>
        <v>0.1343</v>
      </c>
    </row>
    <row r="64" customFormat="false" ht="15" hidden="false" customHeight="false" outlineLevel="0" collapsed="false">
      <c r="A64" s="13" t="n">
        <v>31113</v>
      </c>
      <c r="B64" s="19" t="n">
        <f aca="false">B52/SUM($B52:$G52)*(1-$H52)</f>
        <v>0.051298113085379</v>
      </c>
      <c r="C64" s="19" t="n">
        <f aca="false">C52/SUM($B52:$G52)*(1-$H52)</f>
        <v>0.24549669041639</v>
      </c>
      <c r="D64" s="19" t="n">
        <f aca="false">D52/SUM($B52:$G52)*(1-$H52)</f>
        <v>0.076946403824571</v>
      </c>
      <c r="E64" s="19" t="n">
        <f aca="false">E52/SUM($B52:$G52)*(1-$H52)</f>
        <v>0.120916543242109</v>
      </c>
      <c r="F64" s="19" t="n">
        <f aca="false">F52/SUM($B52:$G52)*(1-$H52)</f>
        <v>0.109924199838599</v>
      </c>
      <c r="G64" s="19" t="n">
        <f aca="false">G52/SUM($B52:$G52)*(1-$H52)</f>
        <v>0.16122154712048</v>
      </c>
      <c r="H64" s="20" t="n">
        <f aca="false">H52</f>
        <v>0.234196502472472</v>
      </c>
      <c r="I64" s="15" t="n">
        <f aca="false">SUM(B64:H64)</f>
        <v>1</v>
      </c>
      <c r="J64" s="0" t="n">
        <f aca="false">I64=1</f>
        <v>1</v>
      </c>
      <c r="K64" s="3" t="n">
        <f aca="false">F6</f>
        <v>0.1422</v>
      </c>
    </row>
    <row r="65" customFormat="false" ht="15" hidden="false" customHeight="false" outlineLevel="0" collapsed="false">
      <c r="A65" s="13" t="n">
        <v>31114</v>
      </c>
      <c r="B65" s="19" t="n">
        <f aca="false">B53/SUM($B53:$G53)*(1-$H53)</f>
        <v>0.147988438453147</v>
      </c>
      <c r="C65" s="19" t="n">
        <f aca="false">C53/SUM($B53:$G53)*(1-$H53)</f>
        <v>0.273456881475601</v>
      </c>
      <c r="D65" s="19" t="n">
        <f aca="false">D53/SUM($B53:$G53)*(1-$H53)</f>
        <v>0.0353884612996815</v>
      </c>
      <c r="E65" s="19" t="n">
        <f aca="false">E53/SUM($B53:$G53)*(1-$H53)</f>
        <v>0.0739945795465004</v>
      </c>
      <c r="F65" s="19" t="n">
        <f aca="false">F53/SUM($B53:$G53)*(1-$H53)</f>
        <v>0.0321715249923979</v>
      </c>
      <c r="G65" s="19" t="n">
        <f aca="false">G53/SUM($B53:$G53)*(1-$H53)</f>
        <v>0.157639968014852</v>
      </c>
      <c r="H65" s="20" t="n">
        <f aca="false">H53</f>
        <v>0.27936014621782</v>
      </c>
      <c r="I65" s="15" t="n">
        <f aca="false">SUM(B65:H65)</f>
        <v>1</v>
      </c>
      <c r="J65" s="0" t="n">
        <f aca="false">I65=1</f>
        <v>1</v>
      </c>
      <c r="K65" s="3" t="n">
        <f aca="false">F7</f>
        <v>0.1566</v>
      </c>
    </row>
    <row r="66" customFormat="false" ht="15" hidden="false" customHeight="false" outlineLevel="0" collapsed="false">
      <c r="A66" s="13" t="n">
        <v>31116</v>
      </c>
      <c r="B66" s="19" t="n">
        <f aca="false">B54/SUM($B54:$G54)*(1-$H54)</f>
        <v>0.204617426367642</v>
      </c>
      <c r="C66" s="19" t="n">
        <f aca="false">C54/SUM($B54:$G54)*(1-$H54)</f>
        <v>0.211011390036804</v>
      </c>
      <c r="D66" s="19" t="n">
        <f aca="false">D54/SUM($B54:$G54)*(1-$H54)</f>
        <v>0.0959147495146593</v>
      </c>
      <c r="E66" s="19" t="n">
        <f aca="false">E54/SUM($B54:$G54)*(1-$H54)</f>
        <v>0.0895199034326256</v>
      </c>
      <c r="F66" s="19" t="n">
        <f aca="false">F54/SUM($B54:$G54)*(1-$H54)</f>
        <v>0.0767319760943018</v>
      </c>
      <c r="G66" s="19" t="n">
        <f aca="false">G54/SUM($B54:$G54)*(1-$H54)</f>
        <v>0.204617426367642</v>
      </c>
      <c r="H66" s="20" t="n">
        <f aca="false">H54</f>
        <v>0.117587128186324</v>
      </c>
      <c r="I66" s="15" t="n">
        <f aca="false">SUM(B66:H66)</f>
        <v>1</v>
      </c>
      <c r="J66" s="0" t="n">
        <f aca="false">I66=1</f>
        <v>1</v>
      </c>
      <c r="K66" s="3" t="n">
        <f aca="false">F8</f>
        <v>0.1012</v>
      </c>
    </row>
    <row r="67" customFormat="false" ht="15" hidden="false" customHeight="false" outlineLevel="0" collapsed="false">
      <c r="A67" s="13" t="n">
        <v>31296</v>
      </c>
      <c r="B67" s="19" t="n">
        <f aca="false">B55/SUM($B55:$G55)*(1-$H55)</f>
        <v>0.0984597468279752</v>
      </c>
      <c r="C67" s="19" t="n">
        <f aca="false">C55/SUM($B55:$G55)*(1-$H55)</f>
        <v>0.220844760289542</v>
      </c>
      <c r="D67" s="19" t="n">
        <f aca="false">D55/SUM($B55:$G55)*(1-$H55)</f>
        <v>0.159571656329472</v>
      </c>
      <c r="E67" s="19" t="n">
        <f aca="false">E55/SUM($B55:$G55)*(1-$H55)</f>
        <v>0.156176550246056</v>
      </c>
      <c r="F67" s="19" t="n">
        <f aca="false">F55/SUM($B55:$G55)*(1-$H55)</f>
        <v>0.115434442040609</v>
      </c>
      <c r="G67" s="19" t="n">
        <f aca="false">G55/SUM($B55:$G55)*(1-$H55)</f>
        <v>0.0847941316405557</v>
      </c>
      <c r="H67" s="20" t="n">
        <f aca="false">H55</f>
        <v>0.164718712625791</v>
      </c>
      <c r="I67" s="15" t="n">
        <f aca="false">SUM(B67:H67)</f>
        <v>1</v>
      </c>
      <c r="J67" s="0" t="n">
        <f aca="false">I67=1</f>
        <v>1</v>
      </c>
      <c r="K67" s="3" t="n">
        <f aca="false">F9</f>
        <v>0.2</v>
      </c>
    </row>
    <row r="68" customFormat="false" ht="15" hidden="false" customHeight="false" outlineLevel="0" collapsed="false">
      <c r="A68" s="13" t="n">
        <v>1000</v>
      </c>
      <c r="B68" s="19" t="n">
        <f aca="true">OFFSET($H$61,B57,0)*$B$72</f>
        <v>0.150559042300648</v>
      </c>
      <c r="C68" s="19" t="n">
        <f aca="true">OFFSET($H$61,C57,0)*$B$72</f>
        <v>0.174057166667621</v>
      </c>
      <c r="D68" s="19" t="n">
        <f aca="true">OFFSET($H$61,D57,0)*$B$72</f>
        <v>0.189699167002702</v>
      </c>
      <c r="E68" s="19" t="n">
        <f aca="true">OFFSET($H$61,E57,0)*$B$72</f>
        <v>0.226281718436434</v>
      </c>
      <c r="F68" s="19" t="n">
        <f aca="true">OFFSET($H$61,F57,0)*$B$72</f>
        <v>0.0952455738309226</v>
      </c>
      <c r="G68" s="19" t="n">
        <f aca="true">OFFSET($H$61,G57,0)*$B$72</f>
        <v>0.133422157226891</v>
      </c>
      <c r="H68" s="21" t="n">
        <f aca="false">1-SUM(B68:G68)</f>
        <v>0.0307351745347812</v>
      </c>
      <c r="I68" s="15" t="n">
        <f aca="false">SUM(B68:H68)</f>
        <v>1</v>
      </c>
      <c r="J68" s="0" t="n">
        <f aca="false">I68=1</f>
        <v>1</v>
      </c>
      <c r="K68" s="3" t="n">
        <f aca="false">F10</f>
        <v>0.1153</v>
      </c>
    </row>
    <row r="69" customFormat="false" ht="15" hidden="false" customHeight="false" outlineLevel="0" collapsed="false">
      <c r="K69" s="22" t="n">
        <f aca="false">SUM(K62:K68)</f>
        <v>1</v>
      </c>
    </row>
    <row r="70" customFormat="false" ht="15" hidden="false" customHeight="false" outlineLevel="0" collapsed="false">
      <c r="A70" s="0" t="s">
        <v>35</v>
      </c>
      <c r="B70" s="23" t="n">
        <f aca="false">SUMPRODUCT(B62:B68,$K$62:$K$68)</f>
        <v>0.114257491970998</v>
      </c>
      <c r="C70" s="23" t="n">
        <f aca="false">SUMPRODUCT(C62:C68,$K$62:$K$68)</f>
        <v>0.208484037362245</v>
      </c>
      <c r="D70" s="23" t="n">
        <f aca="false">SUMPRODUCT(D62:D68,$K$62:$K$68)</f>
        <v>0.0996880724839093</v>
      </c>
      <c r="E70" s="23" t="n">
        <f aca="false">SUMPRODUCT(E62:E68,$K$62:$K$68)</f>
        <v>0.147716030425083</v>
      </c>
      <c r="F70" s="23" t="n">
        <f aca="false">SUMPRODUCT(F62:F68,$K$62:$K$68)</f>
        <v>0.103767764493248</v>
      </c>
      <c r="G70" s="23" t="n">
        <f aca="false">SUMPRODUCT(G62:G68,$K$62:$K$68)</f>
        <v>0.143833973915377</v>
      </c>
      <c r="H70" s="23" t="n">
        <f aca="false">SUMPRODUCT(H62:H68,$K$62:$K$68)</f>
        <v>0.18225262934914</v>
      </c>
      <c r="I70" s="3" t="n">
        <f aca="false">SUM(B70:H70)</f>
        <v>1</v>
      </c>
      <c r="J70" s="3" t="n">
        <f aca="false">1=I70</f>
        <v>1</v>
      </c>
      <c r="L70" s="24"/>
    </row>
    <row r="72" customFormat="false" ht="15" hidden="false" customHeight="false" outlineLevel="0" collapsed="false">
      <c r="A72" s="0" t="s">
        <v>36</v>
      </c>
      <c r="B72" s="25" t="n">
        <v>0.81</v>
      </c>
      <c r="C72" s="15"/>
      <c r="D72" s="15"/>
      <c r="E72" s="15"/>
      <c r="F72" s="15"/>
      <c r="G72" s="15"/>
      <c r="H72" s="15"/>
      <c r="J72" s="26"/>
      <c r="K72" s="27"/>
    </row>
    <row r="73" customFormat="false" ht="15" hidden="false" customHeight="false" outlineLevel="0" collapsed="false">
      <c r="K73" s="28"/>
    </row>
    <row r="74" customFormat="false" ht="15" hidden="false" customHeight="false" outlineLevel="0" collapsed="false">
      <c r="A74" s="24" t="s">
        <v>37</v>
      </c>
      <c r="B74" s="24" t="s">
        <v>38</v>
      </c>
      <c r="G74" s="18"/>
    </row>
    <row r="75" customFormat="false" ht="15" hidden="false" customHeight="false" outlineLevel="0" collapsed="false">
      <c r="B75" s="0" t="s">
        <v>39</v>
      </c>
      <c r="G75" s="29"/>
    </row>
    <row r="76" customFormat="false" ht="15" hidden="false" customHeight="false" outlineLevel="0" collapsed="false">
      <c r="B76" s="0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2020-11-29T23:23:00Z</dcterms:created>
  <dc:creator>crossover</dc:creator>
  <dc:description/>
  <dc:language>en-US</dc:language>
  <cp:lastModifiedBy/>
  <dcterms:modified xsi:type="dcterms:W3CDTF">2020-12-05T14:32:37Z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