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28620" windowHeight="12660" activeTab="1"/>
  </bookViews>
  <sheets>
    <sheet name="scen_lossdf" sheetId="1" r:id="rId1"/>
    <sheet name="Sheet1" sheetId="2" r:id="rId2"/>
    <sheet name="normality" sheetId="3" r:id="rId3"/>
  </sheets>
  <calcPr calcId="0" iterate="1"/>
</workbook>
</file>

<file path=xl/calcChain.xml><?xml version="1.0" encoding="utf-8"?>
<calcChain xmlns="http://schemas.openxmlformats.org/spreadsheetml/2006/main">
  <c r="V77" i="2"/>
  <c r="V78"/>
  <c r="V76"/>
  <c r="Q72"/>
  <c r="A19"/>
  <c r="B19"/>
  <c r="C19"/>
  <c r="D19" s="1"/>
  <c r="A20"/>
  <c r="B20"/>
  <c r="C20"/>
  <c r="D20" s="1"/>
  <c r="A21"/>
  <c r="B21"/>
  <c r="C21"/>
  <c r="D21" s="1"/>
  <c r="A9"/>
  <c r="A7"/>
  <c r="A8" s="1"/>
  <c r="P77"/>
  <c r="P78"/>
  <c r="N73"/>
  <c r="K77"/>
  <c r="L77"/>
  <c r="K78"/>
  <c r="L78"/>
  <c r="L76"/>
  <c r="K76"/>
  <c r="N76" s="1"/>
  <c r="D18"/>
  <c r="D14"/>
  <c r="C15"/>
  <c r="D15" s="1"/>
  <c r="C16"/>
  <c r="D16" s="1"/>
  <c r="C17"/>
  <c r="D17" s="1"/>
  <c r="C18"/>
  <c r="Q78" s="1"/>
  <c r="C14"/>
  <c r="B15"/>
  <c r="B16"/>
  <c r="P76" s="1"/>
  <c r="B17"/>
  <c r="B18"/>
  <c r="B14"/>
  <c r="A14"/>
  <c r="N78" l="1"/>
  <c r="R78"/>
  <c r="T78" s="1"/>
  <c r="N77"/>
  <c r="Q76"/>
  <c r="R76" s="1"/>
  <c r="T76" s="1"/>
  <c r="Q77"/>
  <c r="R77" s="1"/>
  <c r="E43"/>
  <c r="E44"/>
  <c r="E45"/>
  <c r="E46"/>
  <c r="E47"/>
  <c r="E48"/>
  <c r="E49"/>
  <c r="E50"/>
  <c r="E51"/>
  <c r="E42"/>
  <c r="AE33"/>
  <c r="Y37"/>
  <c r="X37"/>
  <c r="N37"/>
  <c r="M37"/>
  <c r="AA35"/>
  <c r="S35"/>
  <c r="K35"/>
  <c r="Z33"/>
  <c r="Y33"/>
  <c r="L33"/>
  <c r="K33"/>
  <c r="W31"/>
  <c r="X29"/>
  <c r="W29"/>
  <c r="M29"/>
  <c r="I29"/>
  <c r="A4"/>
  <c r="A3"/>
  <c r="A15" s="1"/>
  <c r="C29"/>
  <c r="AE29" s="1"/>
  <c r="D29"/>
  <c r="C30"/>
  <c r="U30" s="1"/>
  <c r="D30"/>
  <c r="C31"/>
  <c r="AD31" s="1"/>
  <c r="D31"/>
  <c r="C32"/>
  <c r="AA32" s="1"/>
  <c r="D32"/>
  <c r="C33"/>
  <c r="AC33" s="1"/>
  <c r="D33"/>
  <c r="C34"/>
  <c r="Y34" s="1"/>
  <c r="D34"/>
  <c r="C35"/>
  <c r="AB35" s="1"/>
  <c r="D35"/>
  <c r="C36"/>
  <c r="W36" s="1"/>
  <c r="D36"/>
  <c r="C37"/>
  <c r="AE37" s="1"/>
  <c r="D37"/>
  <c r="D28"/>
  <c r="C28"/>
  <c r="B28"/>
  <c r="B29" s="1"/>
  <c r="B30" s="1"/>
  <c r="B31" s="1"/>
  <c r="B32" s="1"/>
  <c r="B33" s="1"/>
  <c r="B34" s="1"/>
  <c r="B35" s="1"/>
  <c r="B36" s="1"/>
  <c r="B37" s="1"/>
  <c r="D51" s="1"/>
  <c r="H48" i="1"/>
  <c r="F49"/>
  <c r="F48"/>
  <c r="F45"/>
  <c r="E43"/>
  <c r="E41"/>
  <c r="A21"/>
  <c r="A22" s="1"/>
  <c r="A23" s="1"/>
  <c r="A24" s="1"/>
  <c r="A25" s="1"/>
  <c r="A20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10"/>
  <c r="F11"/>
  <c r="F12"/>
  <c r="F13"/>
  <c r="F14"/>
  <c r="F9"/>
  <c r="E10"/>
  <c r="E21" s="1"/>
  <c r="E11"/>
  <c r="E22" s="1"/>
  <c r="E12"/>
  <c r="E23" s="1"/>
  <c r="E13"/>
  <c r="E24" s="1"/>
  <c r="E14"/>
  <c r="E25" s="1"/>
  <c r="E9"/>
  <c r="E20" s="1"/>
  <c r="A11"/>
  <c r="A12" s="1"/>
  <c r="A13" s="1"/>
  <c r="A14" s="1"/>
  <c r="A10"/>
  <c r="A9"/>
  <c r="A4"/>
  <c r="A5" s="1"/>
  <c r="A3"/>
  <c r="A2"/>
  <c r="W76" i="2" l="1"/>
  <c r="S77"/>
  <c r="T77"/>
  <c r="W78"/>
  <c r="U78"/>
  <c r="S78"/>
  <c r="S76"/>
  <c r="U76"/>
  <c r="J32"/>
  <c r="U33"/>
  <c r="AD37"/>
  <c r="Q32"/>
  <c r="P32"/>
  <c r="M36"/>
  <c r="V29"/>
  <c r="J33"/>
  <c r="L36"/>
  <c r="I37"/>
  <c r="G32"/>
  <c r="I33"/>
  <c r="H37"/>
  <c r="AD36"/>
  <c r="N36"/>
  <c r="AE36"/>
  <c r="H29"/>
  <c r="Q29"/>
  <c r="H32"/>
  <c r="Z32"/>
  <c r="S33"/>
  <c r="AB36"/>
  <c r="U37"/>
  <c r="AD29"/>
  <c r="W28"/>
  <c r="U34"/>
  <c r="X30"/>
  <c r="F29"/>
  <c r="F43" s="1"/>
  <c r="P29"/>
  <c r="Y32"/>
  <c r="R33"/>
  <c r="V36"/>
  <c r="Q37"/>
  <c r="AC37"/>
  <c r="D48"/>
  <c r="I32"/>
  <c r="F36"/>
  <c r="F50" s="1"/>
  <c r="O29"/>
  <c r="O31"/>
  <c r="X32"/>
  <c r="Q33"/>
  <c r="AB33"/>
  <c r="U36"/>
  <c r="P37"/>
  <c r="AC32"/>
  <c r="W37"/>
  <c r="U29"/>
  <c r="T33"/>
  <c r="V37"/>
  <c r="G33"/>
  <c r="F37"/>
  <c r="F51" s="1"/>
  <c r="N29"/>
  <c r="Y29"/>
  <c r="R32"/>
  <c r="M33"/>
  <c r="AA33"/>
  <c r="T36"/>
  <c r="O37"/>
  <c r="AC29"/>
  <c r="X34"/>
  <c r="J35"/>
  <c r="Z35"/>
  <c r="D49"/>
  <c r="AB28"/>
  <c r="Z30"/>
  <c r="V34"/>
  <c r="Y35"/>
  <c r="F31"/>
  <c r="F45" s="1"/>
  <c r="T31"/>
  <c r="O32"/>
  <c r="M34"/>
  <c r="H35"/>
  <c r="K36"/>
  <c r="D43"/>
  <c r="A5"/>
  <c r="A16"/>
  <c r="G30"/>
  <c r="V28"/>
  <c r="T30"/>
  <c r="P34"/>
  <c r="AE28"/>
  <c r="G31"/>
  <c r="O34"/>
  <c r="R35"/>
  <c r="AC31"/>
  <c r="I35"/>
  <c r="S28"/>
  <c r="Q30"/>
  <c r="G34"/>
  <c r="K31"/>
  <c r="N32"/>
  <c r="L34"/>
  <c r="AB34"/>
  <c r="W35"/>
  <c r="J36"/>
  <c r="R36"/>
  <c r="Z36"/>
  <c r="AC28"/>
  <c r="AC36"/>
  <c r="AD34"/>
  <c r="AE32"/>
  <c r="D42"/>
  <c r="D44"/>
  <c r="AB30"/>
  <c r="U28"/>
  <c r="S30"/>
  <c r="U31"/>
  <c r="AC30"/>
  <c r="AD28"/>
  <c r="D50"/>
  <c r="AA28"/>
  <c r="Y30"/>
  <c r="AB31"/>
  <c r="W32"/>
  <c r="R28"/>
  <c r="H30"/>
  <c r="F33"/>
  <c r="F47" s="1"/>
  <c r="G35"/>
  <c r="I28"/>
  <c r="Q28"/>
  <c r="Y28"/>
  <c r="L29"/>
  <c r="T29"/>
  <c r="AB29"/>
  <c r="O30"/>
  <c r="W30"/>
  <c r="J31"/>
  <c r="R31"/>
  <c r="Z31"/>
  <c r="M32"/>
  <c r="U32"/>
  <c r="H33"/>
  <c r="P33"/>
  <c r="X33"/>
  <c r="K34"/>
  <c r="S34"/>
  <c r="AA34"/>
  <c r="N35"/>
  <c r="V35"/>
  <c r="I36"/>
  <c r="Q36"/>
  <c r="Y36"/>
  <c r="L37"/>
  <c r="T37"/>
  <c r="AB37"/>
  <c r="AC35"/>
  <c r="AD33"/>
  <c r="AE31"/>
  <c r="D45"/>
  <c r="AA30"/>
  <c r="N31"/>
  <c r="V31"/>
  <c r="AE35"/>
  <c r="F28"/>
  <c r="F42" s="1"/>
  <c r="L28"/>
  <c r="R30"/>
  <c r="N34"/>
  <c r="Q35"/>
  <c r="AE34"/>
  <c r="K28"/>
  <c r="I30"/>
  <c r="F32"/>
  <c r="F46" s="1"/>
  <c r="J28"/>
  <c r="Z28"/>
  <c r="P30"/>
  <c r="S31"/>
  <c r="V32"/>
  <c r="T34"/>
  <c r="F34"/>
  <c r="F48" s="1"/>
  <c r="G36"/>
  <c r="H28"/>
  <c r="P28"/>
  <c r="X28"/>
  <c r="K29"/>
  <c r="S29"/>
  <c r="AA29"/>
  <c r="N30"/>
  <c r="V30"/>
  <c r="I31"/>
  <c r="Q31"/>
  <c r="Y31"/>
  <c r="L32"/>
  <c r="T32"/>
  <c r="AB32"/>
  <c r="O33"/>
  <c r="W33"/>
  <c r="J34"/>
  <c r="R34"/>
  <c r="Z34"/>
  <c r="M35"/>
  <c r="U35"/>
  <c r="H36"/>
  <c r="P36"/>
  <c r="X36"/>
  <c r="K37"/>
  <c r="S37"/>
  <c r="AA37"/>
  <c r="AC34"/>
  <c r="AD32"/>
  <c r="AE30"/>
  <c r="D46"/>
  <c r="G28"/>
  <c r="N28"/>
  <c r="L30"/>
  <c r="H34"/>
  <c r="AD30"/>
  <c r="M28"/>
  <c r="K30"/>
  <c r="W34"/>
  <c r="F30"/>
  <c r="F44" s="1"/>
  <c r="T28"/>
  <c r="J30"/>
  <c r="M31"/>
  <c r="L31"/>
  <c r="P35"/>
  <c r="X35"/>
  <c r="S36"/>
  <c r="AA36"/>
  <c r="AD35"/>
  <c r="AA31"/>
  <c r="O35"/>
  <c r="F35"/>
  <c r="F49" s="1"/>
  <c r="G37"/>
  <c r="G29"/>
  <c r="O28"/>
  <c r="J29"/>
  <c r="R29"/>
  <c r="Z29"/>
  <c r="M30"/>
  <c r="H31"/>
  <c r="P31"/>
  <c r="X31"/>
  <c r="K32"/>
  <c r="S32"/>
  <c r="N33"/>
  <c r="V33"/>
  <c r="I34"/>
  <c r="Q34"/>
  <c r="L35"/>
  <c r="T35"/>
  <c r="O36"/>
  <c r="J37"/>
  <c r="R37"/>
  <c r="Z37"/>
  <c r="D47"/>
  <c r="F22" i="1"/>
  <c r="G22" s="1"/>
  <c r="I22" s="1"/>
  <c r="F21"/>
  <c r="G21" s="1"/>
  <c r="F25"/>
  <c r="G25" s="1"/>
  <c r="J25" s="1"/>
  <c r="F23"/>
  <c r="G23" s="1"/>
  <c r="I23" s="1"/>
  <c r="F24"/>
  <c r="G24" s="1"/>
  <c r="I24" s="1"/>
  <c r="F20"/>
  <c r="G20" s="1"/>
  <c r="J20" s="1"/>
  <c r="U77" i="2" l="1"/>
  <c r="W77" s="1"/>
  <c r="W80" s="1"/>
  <c r="G51"/>
  <c r="H51" s="1"/>
  <c r="K51" s="1"/>
  <c r="G45"/>
  <c r="H45" s="1"/>
  <c r="J45" s="1"/>
  <c r="G47"/>
  <c r="H47" s="1"/>
  <c r="O47" s="1"/>
  <c r="R60" s="1"/>
  <c r="G48"/>
  <c r="H48" s="1"/>
  <c r="O48" s="1"/>
  <c r="S60" s="1"/>
  <c r="G42"/>
  <c r="H42" s="1"/>
  <c r="K42" s="1"/>
  <c r="G49"/>
  <c r="H49" s="1"/>
  <c r="J49" s="1"/>
  <c r="G46"/>
  <c r="H46" s="1"/>
  <c r="J46" s="1"/>
  <c r="E61"/>
  <c r="G44"/>
  <c r="H44" s="1"/>
  <c r="J44" s="1"/>
  <c r="G43"/>
  <c r="H43" s="1"/>
  <c r="K43" s="1"/>
  <c r="G50"/>
  <c r="H50" s="1"/>
  <c r="K50" s="1"/>
  <c r="A6"/>
  <c r="A18" s="1"/>
  <c r="A17"/>
  <c r="O49"/>
  <c r="R61" s="1"/>
  <c r="O46"/>
  <c r="Q60" s="1"/>
  <c r="J23" i="1"/>
  <c r="L23" s="1"/>
  <c r="J24"/>
  <c r="L24" s="1"/>
  <c r="I20"/>
  <c r="L20" s="1"/>
  <c r="I25"/>
  <c r="L25" s="1"/>
  <c r="J21"/>
  <c r="I21"/>
  <c r="J22"/>
  <c r="L22" s="1"/>
  <c r="K46" i="2" l="1"/>
  <c r="M46" s="1"/>
  <c r="O42"/>
  <c r="P59" s="1"/>
  <c r="J43"/>
  <c r="M43" s="1"/>
  <c r="O45"/>
  <c r="S59" s="1"/>
  <c r="J48"/>
  <c r="J42"/>
  <c r="M42" s="1"/>
  <c r="O44"/>
  <c r="R59" s="1"/>
  <c r="K45"/>
  <c r="M45" s="1"/>
  <c r="K48"/>
  <c r="J51"/>
  <c r="M51" s="1"/>
  <c r="K49"/>
  <c r="M49" s="1"/>
  <c r="J50"/>
  <c r="M50" s="1"/>
  <c r="K44"/>
  <c r="M44" s="1"/>
  <c r="O43"/>
  <c r="Q59" s="1"/>
  <c r="O50"/>
  <c r="S61" s="1"/>
  <c r="O51"/>
  <c r="S62" s="1"/>
  <c r="K47"/>
  <c r="J47"/>
  <c r="L21" i="1"/>
  <c r="M48" i="2" l="1"/>
  <c r="M47"/>
</calcChain>
</file>

<file path=xl/sharedStrings.xml><?xml version="1.0" encoding="utf-8"?>
<sst xmlns="http://schemas.openxmlformats.org/spreadsheetml/2006/main" count="126" uniqueCount="84">
  <si>
    <t>scenario</t>
  </si>
  <si>
    <t>mean loss</t>
  </si>
  <si>
    <t>values</t>
  </si>
  <si>
    <t>naive</t>
  </si>
  <si>
    <t>opt1</t>
  </si>
  <si>
    <t>opt2</t>
  </si>
  <si>
    <t>opt3</t>
  </si>
  <si>
    <t>pairs</t>
  </si>
  <si>
    <t>num</t>
  </si>
  <si>
    <t>1,2</t>
  </si>
  <si>
    <t>1,3</t>
  </si>
  <si>
    <t>1,4</t>
  </si>
  <si>
    <t>2,3</t>
  </si>
  <si>
    <t>2,4</t>
  </si>
  <si>
    <t>3,4</t>
  </si>
  <si>
    <t>Z val diff mean</t>
  </si>
  <si>
    <t>Z diff values pair</t>
  </si>
  <si>
    <t>t val CI</t>
  </si>
  <si>
    <t>Dof 5</t>
  </si>
  <si>
    <t>iter 25</t>
  </si>
  <si>
    <t>Alpha</t>
  </si>
  <si>
    <t>Z mean</t>
  </si>
  <si>
    <t>Z std error</t>
  </si>
  <si>
    <t>Lower CI</t>
  </si>
  <si>
    <t>Upper CI</t>
  </si>
  <si>
    <t>1/2 width</t>
  </si>
  <si>
    <t>0 contained?</t>
  </si>
  <si>
    <t>Z value &gt; 0 means in pair(I,j) system I performs worse than system J</t>
  </si>
  <si>
    <t>Conclusion</t>
  </si>
  <si>
    <t>Select either op2 or op3</t>
  </si>
  <si>
    <t>Rank</t>
  </si>
  <si>
    <t>opt2 or opt3</t>
  </si>
  <si>
    <t>naïve</t>
  </si>
  <si>
    <t>NSGS</t>
  </si>
  <si>
    <t>adj t</t>
  </si>
  <si>
    <t>W34</t>
  </si>
  <si>
    <t>meaninfful delta</t>
  </si>
  <si>
    <t>W less delta</t>
  </si>
  <si>
    <t>means</t>
  </si>
  <si>
    <t>scenario0</t>
  </si>
  <si>
    <t>1,5</t>
  </si>
  <si>
    <t>2,5</t>
  </si>
  <si>
    <t>3,5</t>
  </si>
  <si>
    <t>4,5</t>
  </si>
  <si>
    <t>scen num</t>
  </si>
  <si>
    <t>Contains 0</t>
  </si>
  <si>
    <t>rank</t>
  </si>
  <si>
    <t>scen</t>
  </si>
  <si>
    <t>scen0</t>
  </si>
  <si>
    <t>Dof 9</t>
  </si>
  <si>
    <t>[ORIGINAL DATA COPY AND PASTE TO REPLACE]</t>
  </si>
  <si>
    <t>mean</t>
  </si>
  <si>
    <t>RANK MATRIX</t>
  </si>
  <si>
    <t xml:space="preserve">var </t>
  </si>
  <si>
    <t>std</t>
  </si>
  <si>
    <t>Wi</t>
  </si>
  <si>
    <t>Wj</t>
  </si>
  <si>
    <t>Val</t>
  </si>
  <si>
    <t>numsample</t>
  </si>
  <si>
    <t>Wij</t>
  </si>
  <si>
    <t>Ni</t>
  </si>
  <si>
    <t>h1</t>
  </si>
  <si>
    <t>Ni-N0</t>
  </si>
  <si>
    <t>opt1_2nd</t>
  </si>
  <si>
    <t>opt2_2nd</t>
  </si>
  <si>
    <t>opt3_2nd</t>
  </si>
  <si>
    <t>hide print</t>
  </si>
  <si>
    <t>Wi1</t>
  </si>
  <si>
    <t>Wi2</t>
  </si>
  <si>
    <t>N0</t>
  </si>
  <si>
    <t>Mean(N0)</t>
  </si>
  <si>
    <t>Var(N0)</t>
  </si>
  <si>
    <t>Mean(N1-N0)</t>
  </si>
  <si>
    <t>Xi(Ni)</t>
  </si>
  <si>
    <t>Final Selection</t>
  </si>
  <si>
    <t>Optimal 3</t>
  </si>
  <si>
    <t>Scenarios</t>
  </si>
  <si>
    <t>2 Stage Sampling Procedure</t>
  </si>
  <si>
    <t>System</t>
  </si>
  <si>
    <t>Delta</t>
  </si>
  <si>
    <t>H1</t>
  </si>
  <si>
    <t>Adj t-val</t>
  </si>
  <si>
    <t>Optimal 1</t>
  </si>
  <si>
    <t>Optimal 2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</si>
</sst>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0" fillId="0" borderId="0" xfId="0" applyNumberFormat="1"/>
    <xf numFmtId="0" fontId="0" fillId="33" borderId="0" xfId="0" applyFill="1"/>
    <xf numFmtId="0" fontId="0" fillId="0" borderId="10" xfId="0" applyBorder="1"/>
    <xf numFmtId="0" fontId="0" fillId="0" borderId="11" xfId="0" applyBorder="1"/>
    <xf numFmtId="0" fontId="0" fillId="33" borderId="11" xfId="0" applyFill="1" applyBorder="1"/>
    <xf numFmtId="9" fontId="0" fillId="0" borderId="12" xfId="0" applyNumberFormat="1" applyBorder="1"/>
    <xf numFmtId="0" fontId="0" fillId="0" borderId="13" xfId="0" applyBorder="1"/>
    <xf numFmtId="0" fontId="16" fillId="0" borderId="0" xfId="0" applyFont="1"/>
    <xf numFmtId="0" fontId="16" fillId="0" borderId="13" xfId="0" applyFont="1" applyBorder="1"/>
    <xf numFmtId="0" fontId="0" fillId="34" borderId="0" xfId="0" applyFill="1"/>
    <xf numFmtId="0" fontId="0" fillId="34" borderId="0" xfId="0" applyNumberFormat="1" applyFill="1"/>
    <xf numFmtId="0" fontId="16" fillId="34" borderId="0" xfId="0" applyFont="1" applyFill="1"/>
    <xf numFmtId="0" fontId="0" fillId="34" borderId="13" xfId="0" applyFill="1" applyBorder="1"/>
    <xf numFmtId="0" fontId="0" fillId="36" borderId="0" xfId="0" applyFill="1"/>
    <xf numFmtId="0" fontId="0" fillId="37" borderId="15" xfId="0" applyFill="1" applyBorder="1" applyAlignment="1">
      <alignment horizontal="center" vertical="center"/>
    </xf>
    <xf numFmtId="0" fontId="0" fillId="37" borderId="18" xfId="0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0" fontId="0" fillId="37" borderId="19" xfId="0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0" fontId="0" fillId="37" borderId="20" xfId="0" applyFill="1" applyBorder="1" applyAlignment="1">
      <alignment horizontal="center" vertical="center"/>
    </xf>
    <xf numFmtId="0" fontId="18" fillId="37" borderId="0" xfId="0" applyFont="1" applyFill="1" applyBorder="1" applyAlignment="1">
      <alignment horizontal="center" vertical="center"/>
    </xf>
    <xf numFmtId="0" fontId="0" fillId="0" borderId="13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36" borderId="16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0" fontId="0" fillId="36" borderId="14" xfId="0" applyFill="1" applyBorder="1" applyAlignment="1">
      <alignment horizontal="center" vertical="center"/>
    </xf>
    <xf numFmtId="0" fontId="18" fillId="36" borderId="0" xfId="0" applyFont="1" applyFill="1" applyBorder="1" applyAlignment="1">
      <alignment horizontal="center" vertical="center"/>
    </xf>
    <xf numFmtId="0" fontId="18" fillId="36" borderId="14" xfId="0" applyFont="1" applyFill="1" applyBorder="1" applyAlignment="1">
      <alignment horizontal="center" vertical="center"/>
    </xf>
    <xf numFmtId="0" fontId="13" fillId="35" borderId="0" xfId="0" applyFont="1" applyFill="1"/>
    <xf numFmtId="0" fontId="16" fillId="36" borderId="13" xfId="0" applyFont="1" applyFill="1" applyBorder="1"/>
    <xf numFmtId="0" fontId="0" fillId="36" borderId="0" xfId="0" applyFill="1" applyAlignment="1">
      <alignment horizontal="right"/>
    </xf>
    <xf numFmtId="0" fontId="16" fillId="36" borderId="13" xfId="0" applyFont="1" applyFill="1" applyBorder="1" applyAlignment="1">
      <alignment horizontal="right"/>
    </xf>
    <xf numFmtId="0" fontId="17" fillId="36" borderId="0" xfId="0" applyFont="1" applyFill="1"/>
    <xf numFmtId="0" fontId="17" fillId="36" borderId="13" xfId="0" applyFont="1" applyFill="1" applyBorder="1"/>
    <xf numFmtId="0" fontId="0" fillId="36" borderId="15" xfId="0" applyFill="1" applyBorder="1"/>
    <xf numFmtId="0" fontId="0" fillId="36" borderId="16" xfId="0" applyFill="1" applyBorder="1"/>
    <xf numFmtId="0" fontId="0" fillId="36" borderId="17" xfId="0" applyFill="1" applyBorder="1"/>
    <xf numFmtId="0" fontId="0" fillId="36" borderId="18" xfId="0" applyFill="1" applyBorder="1"/>
    <xf numFmtId="0" fontId="0" fillId="36" borderId="0" xfId="0" applyFill="1" applyBorder="1"/>
    <xf numFmtId="0" fontId="0" fillId="36" borderId="19" xfId="0" applyFill="1" applyBorder="1"/>
    <xf numFmtId="0" fontId="0" fillId="36" borderId="2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49"/>
  <sheetViews>
    <sheetView workbookViewId="0">
      <selection activeCell="A17" sqref="A17:XFD25"/>
    </sheetView>
  </sheetViews>
  <sheetFormatPr defaultRowHeight="15"/>
  <cols>
    <col min="2" max="3" width="0" hidden="1" customWidth="1"/>
    <col min="5" max="5" width="15.5703125" customWidth="1"/>
    <col min="6" max="6" width="15.42578125" customWidth="1"/>
  </cols>
  <sheetData>
    <row r="1" spans="1:30">
      <c r="A1" t="s">
        <v>8</v>
      </c>
      <c r="D1" t="s">
        <v>0</v>
      </c>
      <c r="E1" t="s">
        <v>1</v>
      </c>
      <c r="F1" t="s">
        <v>2</v>
      </c>
    </row>
    <row r="2" spans="1:30">
      <c r="A2">
        <f>1</f>
        <v>1</v>
      </c>
      <c r="D2" t="s">
        <v>3</v>
      </c>
      <c r="E2">
        <v>49.161999999999999</v>
      </c>
      <c r="F2" s="1">
        <v>53.349999999999902</v>
      </c>
      <c r="G2">
        <v>66.099999999999994</v>
      </c>
      <c r="H2">
        <v>53.499999999999901</v>
      </c>
      <c r="I2">
        <v>70.599999999999994</v>
      </c>
      <c r="J2">
        <v>29.9499999999999</v>
      </c>
      <c r="K2">
        <v>50.4</v>
      </c>
      <c r="L2">
        <v>38.25</v>
      </c>
      <c r="M2">
        <v>38</v>
      </c>
      <c r="N2">
        <v>49.7</v>
      </c>
      <c r="O2">
        <v>48.25</v>
      </c>
      <c r="P2">
        <v>52.599999999999902</v>
      </c>
      <c r="Q2">
        <v>55.499999999999901</v>
      </c>
      <c r="R2">
        <v>38.549999999999997</v>
      </c>
      <c r="S2">
        <v>46.85</v>
      </c>
      <c r="T2">
        <v>63.849999999999902</v>
      </c>
      <c r="U2">
        <v>37.65</v>
      </c>
      <c r="V2">
        <v>50.75</v>
      </c>
      <c r="W2">
        <v>50.899999999999899</v>
      </c>
      <c r="X2">
        <v>37.299999999999997</v>
      </c>
      <c r="Y2">
        <v>58.3</v>
      </c>
      <c r="Z2">
        <v>65.75</v>
      </c>
      <c r="AA2">
        <v>73.75</v>
      </c>
      <c r="AB2">
        <v>39.699999999999903</v>
      </c>
      <c r="AC2">
        <v>20.549999999999901</v>
      </c>
      <c r="AD2">
        <v>38.949999999999903</v>
      </c>
    </row>
    <row r="3" spans="1:30">
      <c r="A3">
        <f>1+A2</f>
        <v>2</v>
      </c>
      <c r="D3" t="s">
        <v>4</v>
      </c>
      <c r="E3">
        <v>34.4</v>
      </c>
      <c r="F3" s="1">
        <v>30.85</v>
      </c>
      <c r="G3">
        <v>44.749999999999901</v>
      </c>
      <c r="H3">
        <v>34.349999999999902</v>
      </c>
      <c r="I3">
        <v>44.999999999999901</v>
      </c>
      <c r="J3">
        <v>15.4</v>
      </c>
      <c r="K3">
        <v>36.049999999999997</v>
      </c>
      <c r="L3">
        <v>24.6999999999999</v>
      </c>
      <c r="M3">
        <v>28.65</v>
      </c>
      <c r="N3">
        <v>29.799999999999901</v>
      </c>
      <c r="O3">
        <v>28.15</v>
      </c>
      <c r="P3">
        <v>45.65</v>
      </c>
      <c r="Q3">
        <v>44.3</v>
      </c>
      <c r="R3">
        <v>23.5</v>
      </c>
      <c r="S3">
        <v>36</v>
      </c>
      <c r="T3">
        <v>39.449999999999903</v>
      </c>
      <c r="U3">
        <v>18.149999999999999</v>
      </c>
      <c r="V3">
        <v>30.65</v>
      </c>
      <c r="W3">
        <v>35.5</v>
      </c>
      <c r="X3">
        <v>29.75</v>
      </c>
      <c r="Y3">
        <v>38.450000000000003</v>
      </c>
      <c r="Z3">
        <v>51.9</v>
      </c>
      <c r="AA3">
        <v>60.15</v>
      </c>
      <c r="AB3">
        <v>36.299999999999997</v>
      </c>
      <c r="AC3">
        <v>24.2</v>
      </c>
      <c r="AD3">
        <v>28.349999999999898</v>
      </c>
    </row>
    <row r="4" spans="1:30">
      <c r="A4">
        <f t="shared" ref="A4:A5" si="0">1+A3</f>
        <v>3</v>
      </c>
      <c r="D4" t="s">
        <v>5</v>
      </c>
      <c r="E4">
        <v>30.79</v>
      </c>
      <c r="F4" s="1">
        <v>30.9499999999999</v>
      </c>
      <c r="G4">
        <v>45.3</v>
      </c>
      <c r="H4">
        <v>31.299999999999901</v>
      </c>
      <c r="I4">
        <v>46.8</v>
      </c>
      <c r="J4">
        <v>10.3</v>
      </c>
      <c r="K4">
        <v>29.4499999999999</v>
      </c>
      <c r="L4">
        <v>22.049999999999901</v>
      </c>
      <c r="M4">
        <v>21.849999999999898</v>
      </c>
      <c r="N4">
        <v>24.4</v>
      </c>
      <c r="O4">
        <v>26.049999999999901</v>
      </c>
      <c r="P4">
        <v>40.450000000000003</v>
      </c>
      <c r="Q4">
        <v>35.9</v>
      </c>
      <c r="R4">
        <v>26.15</v>
      </c>
      <c r="S4">
        <v>30.799999999999901</v>
      </c>
      <c r="T4">
        <v>42.199999999999903</v>
      </c>
      <c r="U4">
        <v>20.2</v>
      </c>
      <c r="V4">
        <v>31.4499999999999</v>
      </c>
      <c r="W4">
        <v>30.65</v>
      </c>
      <c r="X4">
        <v>24.099999999999898</v>
      </c>
      <c r="Y4">
        <v>38.549999999999997</v>
      </c>
      <c r="Z4">
        <v>46.199999999999903</v>
      </c>
      <c r="AA4">
        <v>51.3</v>
      </c>
      <c r="AB4">
        <v>25.4</v>
      </c>
      <c r="AC4">
        <v>17.7</v>
      </c>
      <c r="AD4">
        <v>20.25</v>
      </c>
    </row>
    <row r="5" spans="1:30">
      <c r="A5">
        <f t="shared" si="0"/>
        <v>4</v>
      </c>
      <c r="D5" t="s">
        <v>6</v>
      </c>
      <c r="E5">
        <v>30.933999999999902</v>
      </c>
      <c r="F5" s="1">
        <v>30.9499999999999</v>
      </c>
      <c r="G5">
        <v>45.3</v>
      </c>
      <c r="H5">
        <v>31.299999999999901</v>
      </c>
      <c r="I5">
        <v>46.8</v>
      </c>
      <c r="J5">
        <v>10.7</v>
      </c>
      <c r="K5">
        <v>29.4499999999999</v>
      </c>
      <c r="L5">
        <v>25.6</v>
      </c>
      <c r="M5">
        <v>21.099999999999898</v>
      </c>
      <c r="N5">
        <v>24.4</v>
      </c>
      <c r="O5">
        <v>26.049999999999901</v>
      </c>
      <c r="P5">
        <v>40.450000000000003</v>
      </c>
      <c r="Q5">
        <v>35.9</v>
      </c>
      <c r="R5">
        <v>26.15</v>
      </c>
      <c r="S5">
        <v>30.799999999999901</v>
      </c>
      <c r="T5">
        <v>42.199999999999903</v>
      </c>
      <c r="U5">
        <v>19.899999999999999</v>
      </c>
      <c r="V5">
        <v>31.4499999999999</v>
      </c>
      <c r="W5">
        <v>30.65</v>
      </c>
      <c r="X5">
        <v>24.099999999999898</v>
      </c>
      <c r="Y5">
        <v>38.549999999999997</v>
      </c>
      <c r="Z5">
        <v>46.199999999999903</v>
      </c>
      <c r="AA5">
        <v>51.949999999999903</v>
      </c>
      <c r="AB5">
        <v>25.249999999999901</v>
      </c>
      <c r="AC5">
        <v>18.649999999999999</v>
      </c>
      <c r="AD5">
        <v>19.5</v>
      </c>
    </row>
    <row r="8" spans="1:30">
      <c r="D8" t="s">
        <v>7</v>
      </c>
      <c r="E8" t="s">
        <v>15</v>
      </c>
      <c r="F8" t="s">
        <v>16</v>
      </c>
    </row>
    <row r="9" spans="1:30">
      <c r="A9">
        <f>1</f>
        <v>1</v>
      </c>
      <c r="B9">
        <v>1</v>
      </c>
      <c r="C9">
        <v>2</v>
      </c>
      <c r="D9" t="s">
        <v>9</v>
      </c>
      <c r="E9">
        <f ca="1">OFFSET(E$1,$B9,0)-OFFSET(E$1,$C9,0)</f>
        <v>14.762</v>
      </c>
      <c r="F9">
        <f ca="1">OFFSET(F$1,$B9,0)-OFFSET(F$1,$C9,0)</f>
        <v>22.499999999999901</v>
      </c>
      <c r="G9">
        <f t="shared" ref="G9:AD14" ca="1" si="1">OFFSET(G$1,$B9,0)-OFFSET(G$1,$C9,0)</f>
        <v>21.350000000000094</v>
      </c>
      <c r="H9">
        <f t="shared" ca="1" si="1"/>
        <v>19.149999999999999</v>
      </c>
      <c r="I9">
        <f t="shared" ca="1" si="1"/>
        <v>25.600000000000094</v>
      </c>
      <c r="J9">
        <f t="shared" ca="1" si="1"/>
        <v>14.549999999999899</v>
      </c>
      <c r="K9">
        <f t="shared" ca="1" si="1"/>
        <v>14.350000000000001</v>
      </c>
      <c r="L9">
        <f t="shared" ca="1" si="1"/>
        <v>13.5500000000001</v>
      </c>
      <c r="M9">
        <f t="shared" ca="1" si="1"/>
        <v>9.3500000000000014</v>
      </c>
      <c r="N9">
        <f t="shared" ca="1" si="1"/>
        <v>19.900000000000102</v>
      </c>
      <c r="O9">
        <f t="shared" ca="1" si="1"/>
        <v>20.100000000000001</v>
      </c>
      <c r="P9">
        <f t="shared" ca="1" si="1"/>
        <v>6.9499999999999034</v>
      </c>
      <c r="Q9">
        <f t="shared" ca="1" si="1"/>
        <v>11.199999999999903</v>
      </c>
      <c r="R9">
        <f t="shared" ca="1" si="1"/>
        <v>15.049999999999997</v>
      </c>
      <c r="S9">
        <f t="shared" ca="1" si="1"/>
        <v>10.850000000000001</v>
      </c>
      <c r="T9">
        <f t="shared" ca="1" si="1"/>
        <v>24.4</v>
      </c>
      <c r="U9">
        <f t="shared" ca="1" si="1"/>
        <v>19.5</v>
      </c>
      <c r="V9">
        <f t="shared" ca="1" si="1"/>
        <v>20.100000000000001</v>
      </c>
      <c r="W9">
        <f t="shared" ca="1" si="1"/>
        <v>15.399999999999899</v>
      </c>
      <c r="X9">
        <f t="shared" ca="1" si="1"/>
        <v>7.5499999999999972</v>
      </c>
      <c r="Y9">
        <f t="shared" ca="1" si="1"/>
        <v>19.849999999999994</v>
      </c>
      <c r="Z9">
        <f t="shared" ca="1" si="1"/>
        <v>13.850000000000001</v>
      </c>
      <c r="AA9">
        <f t="shared" ca="1" si="1"/>
        <v>13.600000000000001</v>
      </c>
      <c r="AB9">
        <f t="shared" ca="1" si="1"/>
        <v>3.3999999999999062</v>
      </c>
      <c r="AC9">
        <f t="shared" ca="1" si="1"/>
        <v>-3.6500000000000981</v>
      </c>
      <c r="AD9">
        <f t="shared" ca="1" si="1"/>
        <v>10.600000000000005</v>
      </c>
    </row>
    <row r="10" spans="1:30">
      <c r="A10">
        <f>1+A9</f>
        <v>2</v>
      </c>
      <c r="B10">
        <v>1</v>
      </c>
      <c r="C10">
        <v>3</v>
      </c>
      <c r="D10" t="s">
        <v>10</v>
      </c>
      <c r="E10">
        <f t="shared" ref="E10:T14" ca="1" si="2">OFFSET(E$1,$B10,0)-OFFSET(E$1,$C10,0)</f>
        <v>18.372</v>
      </c>
      <c r="F10">
        <f t="shared" ca="1" si="2"/>
        <v>22.400000000000002</v>
      </c>
      <c r="G10">
        <f t="shared" ca="1" si="2"/>
        <v>20.799999999999997</v>
      </c>
      <c r="H10">
        <f t="shared" ca="1" si="2"/>
        <v>22.2</v>
      </c>
      <c r="I10">
        <f t="shared" ca="1" si="2"/>
        <v>23.799999999999997</v>
      </c>
      <c r="J10">
        <f t="shared" ca="1" si="2"/>
        <v>19.649999999999899</v>
      </c>
      <c r="K10">
        <f t="shared" ca="1" si="2"/>
        <v>20.950000000000099</v>
      </c>
      <c r="L10">
        <f t="shared" ca="1" si="2"/>
        <v>16.200000000000099</v>
      </c>
      <c r="M10">
        <f t="shared" ca="1" si="2"/>
        <v>16.150000000000102</v>
      </c>
      <c r="N10">
        <f t="shared" ca="1" si="2"/>
        <v>25.300000000000004</v>
      </c>
      <c r="O10">
        <f t="shared" ca="1" si="2"/>
        <v>22.200000000000099</v>
      </c>
      <c r="P10">
        <f t="shared" ca="1" si="2"/>
        <v>12.149999999999899</v>
      </c>
      <c r="Q10">
        <f t="shared" ca="1" si="2"/>
        <v>19.599999999999902</v>
      </c>
      <c r="R10">
        <f t="shared" ca="1" si="2"/>
        <v>12.399999999999999</v>
      </c>
      <c r="S10">
        <f t="shared" ca="1" si="2"/>
        <v>16.0500000000001</v>
      </c>
      <c r="T10">
        <f t="shared" ca="1" si="2"/>
        <v>21.65</v>
      </c>
      <c r="U10">
        <f t="shared" ca="1" si="1"/>
        <v>17.45</v>
      </c>
      <c r="V10">
        <f t="shared" ca="1" si="1"/>
        <v>19.3000000000001</v>
      </c>
      <c r="W10">
        <f t="shared" ca="1" si="1"/>
        <v>20.249999999999901</v>
      </c>
      <c r="X10">
        <f t="shared" ca="1" si="1"/>
        <v>13.200000000000099</v>
      </c>
      <c r="Y10">
        <f t="shared" ca="1" si="1"/>
        <v>19.75</v>
      </c>
      <c r="Z10">
        <f t="shared" ca="1" si="1"/>
        <v>19.550000000000097</v>
      </c>
      <c r="AA10">
        <f t="shared" ca="1" si="1"/>
        <v>22.450000000000003</v>
      </c>
      <c r="AB10">
        <f t="shared" ca="1" si="1"/>
        <v>14.299999999999905</v>
      </c>
      <c r="AC10">
        <f t="shared" ca="1" si="1"/>
        <v>2.8499999999999019</v>
      </c>
      <c r="AD10">
        <f t="shared" ca="1" si="1"/>
        <v>18.699999999999903</v>
      </c>
    </row>
    <row r="11" spans="1:30">
      <c r="A11">
        <f t="shared" ref="A11:A14" si="3">1+A10</f>
        <v>3</v>
      </c>
      <c r="B11">
        <v>1</v>
      </c>
      <c r="C11">
        <v>4</v>
      </c>
      <c r="D11" t="s">
        <v>11</v>
      </c>
      <c r="E11">
        <f t="shared" ca="1" si="2"/>
        <v>18.228000000000097</v>
      </c>
      <c r="F11">
        <f t="shared" ca="1" si="2"/>
        <v>22.400000000000002</v>
      </c>
      <c r="G11">
        <f t="shared" ca="1" si="1"/>
        <v>20.799999999999997</v>
      </c>
      <c r="H11">
        <f t="shared" ca="1" si="1"/>
        <v>22.2</v>
      </c>
      <c r="I11">
        <f t="shared" ca="1" si="1"/>
        <v>23.799999999999997</v>
      </c>
      <c r="J11">
        <f t="shared" ca="1" si="1"/>
        <v>19.249999999999901</v>
      </c>
      <c r="K11">
        <f t="shared" ca="1" si="1"/>
        <v>20.950000000000099</v>
      </c>
      <c r="L11">
        <f t="shared" ca="1" si="1"/>
        <v>12.649999999999999</v>
      </c>
      <c r="M11">
        <f t="shared" ca="1" si="1"/>
        <v>16.900000000000102</v>
      </c>
      <c r="N11">
        <f t="shared" ca="1" si="1"/>
        <v>25.300000000000004</v>
      </c>
      <c r="O11">
        <f t="shared" ca="1" si="1"/>
        <v>22.200000000000099</v>
      </c>
      <c r="P11">
        <f t="shared" ca="1" si="1"/>
        <v>12.149999999999899</v>
      </c>
      <c r="Q11">
        <f t="shared" ca="1" si="1"/>
        <v>19.599999999999902</v>
      </c>
      <c r="R11">
        <f t="shared" ca="1" si="1"/>
        <v>12.399999999999999</v>
      </c>
      <c r="S11">
        <f t="shared" ca="1" si="1"/>
        <v>16.0500000000001</v>
      </c>
      <c r="T11">
        <f t="shared" ca="1" si="1"/>
        <v>21.65</v>
      </c>
      <c r="U11">
        <f t="shared" ca="1" si="1"/>
        <v>17.75</v>
      </c>
      <c r="V11">
        <f t="shared" ca="1" si="1"/>
        <v>19.3000000000001</v>
      </c>
      <c r="W11">
        <f t="shared" ca="1" si="1"/>
        <v>20.249999999999901</v>
      </c>
      <c r="X11">
        <f t="shared" ca="1" si="1"/>
        <v>13.200000000000099</v>
      </c>
      <c r="Y11">
        <f t="shared" ca="1" si="1"/>
        <v>19.75</v>
      </c>
      <c r="Z11">
        <f t="shared" ca="1" si="1"/>
        <v>19.550000000000097</v>
      </c>
      <c r="AA11">
        <f t="shared" ca="1" si="1"/>
        <v>21.800000000000097</v>
      </c>
      <c r="AB11">
        <f t="shared" ca="1" si="1"/>
        <v>14.450000000000003</v>
      </c>
      <c r="AC11">
        <f t="shared" ca="1" si="1"/>
        <v>1.8999999999999027</v>
      </c>
      <c r="AD11">
        <f t="shared" ca="1" si="1"/>
        <v>19.449999999999903</v>
      </c>
    </row>
    <row r="12" spans="1:30">
      <c r="A12">
        <f t="shared" si="3"/>
        <v>4</v>
      </c>
      <c r="B12">
        <v>2</v>
      </c>
      <c r="C12">
        <v>3</v>
      </c>
      <c r="D12" t="s">
        <v>12</v>
      </c>
      <c r="E12">
        <f t="shared" ca="1" si="2"/>
        <v>3.6099999999999994</v>
      </c>
      <c r="F12">
        <f t="shared" ca="1" si="2"/>
        <v>-9.9999999999898392E-2</v>
      </c>
      <c r="G12">
        <f t="shared" ca="1" si="1"/>
        <v>-0.55000000000009663</v>
      </c>
      <c r="H12">
        <f t="shared" ca="1" si="1"/>
        <v>3.0500000000000007</v>
      </c>
      <c r="I12">
        <f t="shared" ca="1" si="1"/>
        <v>-1.8000000000000966</v>
      </c>
      <c r="J12">
        <f t="shared" ca="1" si="1"/>
        <v>5.0999999999999996</v>
      </c>
      <c r="K12">
        <f t="shared" ca="1" si="1"/>
        <v>6.6000000000000973</v>
      </c>
      <c r="L12">
        <f t="shared" ca="1" si="1"/>
        <v>2.6499999999999986</v>
      </c>
      <c r="M12">
        <f t="shared" ca="1" si="1"/>
        <v>6.8000000000001002</v>
      </c>
      <c r="N12">
        <f t="shared" ca="1" si="1"/>
        <v>5.3999999999999027</v>
      </c>
      <c r="O12">
        <f t="shared" ca="1" si="1"/>
        <v>2.1000000000000973</v>
      </c>
      <c r="P12">
        <f t="shared" ca="1" si="1"/>
        <v>5.1999999999999957</v>
      </c>
      <c r="Q12">
        <f t="shared" ca="1" si="1"/>
        <v>8.3999999999999986</v>
      </c>
      <c r="R12">
        <f t="shared" ca="1" si="1"/>
        <v>-2.6499999999999986</v>
      </c>
      <c r="S12">
        <f t="shared" ca="1" si="1"/>
        <v>5.2000000000000988</v>
      </c>
      <c r="T12">
        <f t="shared" ca="1" si="1"/>
        <v>-2.75</v>
      </c>
      <c r="U12">
        <f t="shared" ca="1" si="1"/>
        <v>-2.0500000000000007</v>
      </c>
      <c r="V12">
        <f t="shared" ca="1" si="1"/>
        <v>-0.79999999999990123</v>
      </c>
      <c r="W12">
        <f t="shared" ca="1" si="1"/>
        <v>4.8500000000000014</v>
      </c>
      <c r="X12">
        <f t="shared" ca="1" si="1"/>
        <v>5.6500000000001016</v>
      </c>
      <c r="Y12">
        <f t="shared" ca="1" si="1"/>
        <v>-9.9999999999994316E-2</v>
      </c>
      <c r="Z12">
        <f t="shared" ca="1" si="1"/>
        <v>5.7000000000000952</v>
      </c>
      <c r="AA12">
        <f t="shared" ca="1" si="1"/>
        <v>8.8500000000000014</v>
      </c>
      <c r="AB12">
        <f t="shared" ca="1" si="1"/>
        <v>10.899999999999999</v>
      </c>
      <c r="AC12">
        <f t="shared" ca="1" si="1"/>
        <v>6.5</v>
      </c>
      <c r="AD12">
        <f t="shared" ca="1" si="1"/>
        <v>8.0999999999998984</v>
      </c>
    </row>
    <row r="13" spans="1:30">
      <c r="A13">
        <f t="shared" si="3"/>
        <v>5</v>
      </c>
      <c r="B13">
        <v>2</v>
      </c>
      <c r="C13">
        <v>4</v>
      </c>
      <c r="D13" t="s">
        <v>13</v>
      </c>
      <c r="E13">
        <f t="shared" ca="1" si="2"/>
        <v>3.466000000000097</v>
      </c>
      <c r="F13">
        <f t="shared" ca="1" si="2"/>
        <v>-9.9999999999898392E-2</v>
      </c>
      <c r="G13">
        <f t="shared" ca="1" si="1"/>
        <v>-0.55000000000009663</v>
      </c>
      <c r="H13">
        <f t="shared" ca="1" si="1"/>
        <v>3.0500000000000007</v>
      </c>
      <c r="I13">
        <f t="shared" ca="1" si="1"/>
        <v>-1.8000000000000966</v>
      </c>
      <c r="J13">
        <f t="shared" ca="1" si="1"/>
        <v>4.7000000000000011</v>
      </c>
      <c r="K13">
        <f t="shared" ca="1" si="1"/>
        <v>6.6000000000000973</v>
      </c>
      <c r="L13">
        <f t="shared" ca="1" si="1"/>
        <v>-0.90000000000010161</v>
      </c>
      <c r="M13">
        <f t="shared" ca="1" si="1"/>
        <v>7.5500000000001002</v>
      </c>
      <c r="N13">
        <f t="shared" ca="1" si="1"/>
        <v>5.3999999999999027</v>
      </c>
      <c r="O13">
        <f t="shared" ca="1" si="1"/>
        <v>2.1000000000000973</v>
      </c>
      <c r="P13">
        <f t="shared" ca="1" si="1"/>
        <v>5.1999999999999957</v>
      </c>
      <c r="Q13">
        <f t="shared" ca="1" si="1"/>
        <v>8.3999999999999986</v>
      </c>
      <c r="R13">
        <f t="shared" ca="1" si="1"/>
        <v>-2.6499999999999986</v>
      </c>
      <c r="S13">
        <f t="shared" ca="1" si="1"/>
        <v>5.2000000000000988</v>
      </c>
      <c r="T13">
        <f t="shared" ca="1" si="1"/>
        <v>-2.75</v>
      </c>
      <c r="U13">
        <f t="shared" ca="1" si="1"/>
        <v>-1.75</v>
      </c>
      <c r="V13">
        <f t="shared" ca="1" si="1"/>
        <v>-0.79999999999990123</v>
      </c>
      <c r="W13">
        <f t="shared" ca="1" si="1"/>
        <v>4.8500000000000014</v>
      </c>
      <c r="X13">
        <f t="shared" ca="1" si="1"/>
        <v>5.6500000000001016</v>
      </c>
      <c r="Y13">
        <f t="shared" ca="1" si="1"/>
        <v>-9.9999999999994316E-2</v>
      </c>
      <c r="Z13">
        <f t="shared" ca="1" si="1"/>
        <v>5.7000000000000952</v>
      </c>
      <c r="AA13">
        <f t="shared" ca="1" si="1"/>
        <v>8.2000000000000952</v>
      </c>
      <c r="AB13">
        <f t="shared" ca="1" si="1"/>
        <v>11.050000000000097</v>
      </c>
      <c r="AC13">
        <f t="shared" ca="1" si="1"/>
        <v>5.5500000000000007</v>
      </c>
      <c r="AD13">
        <f t="shared" ca="1" si="1"/>
        <v>8.8499999999998984</v>
      </c>
    </row>
    <row r="14" spans="1:30">
      <c r="A14">
        <f t="shared" si="3"/>
        <v>6</v>
      </c>
      <c r="B14">
        <v>3</v>
      </c>
      <c r="C14">
        <v>4</v>
      </c>
      <c r="D14" t="s">
        <v>14</v>
      </c>
      <c r="E14">
        <f t="shared" ca="1" si="2"/>
        <v>-0.14399999999990243</v>
      </c>
      <c r="F14">
        <f t="shared" ca="1" si="2"/>
        <v>0</v>
      </c>
      <c r="G14">
        <f t="shared" ca="1" si="1"/>
        <v>0</v>
      </c>
      <c r="H14">
        <f t="shared" ca="1" si="1"/>
        <v>0</v>
      </c>
      <c r="I14">
        <f t="shared" ca="1" si="1"/>
        <v>0</v>
      </c>
      <c r="J14">
        <f t="shared" ca="1" si="1"/>
        <v>-0.39999999999999858</v>
      </c>
      <c r="K14">
        <f t="shared" ca="1" si="1"/>
        <v>0</v>
      </c>
      <c r="L14">
        <f t="shared" ca="1" si="1"/>
        <v>-3.5500000000001002</v>
      </c>
      <c r="M14">
        <f t="shared" ca="1" si="1"/>
        <v>0.75</v>
      </c>
      <c r="N14">
        <f t="shared" ca="1" si="1"/>
        <v>0</v>
      </c>
      <c r="O14">
        <f t="shared" ca="1" si="1"/>
        <v>0</v>
      </c>
      <c r="P14">
        <f t="shared" ca="1" si="1"/>
        <v>0</v>
      </c>
      <c r="Q14">
        <f t="shared" ca="1" si="1"/>
        <v>0</v>
      </c>
      <c r="R14">
        <f t="shared" ca="1" si="1"/>
        <v>0</v>
      </c>
      <c r="S14">
        <f t="shared" ca="1" si="1"/>
        <v>0</v>
      </c>
      <c r="T14">
        <f t="shared" ca="1" si="1"/>
        <v>0</v>
      </c>
      <c r="U14">
        <f t="shared" ca="1" si="1"/>
        <v>0.30000000000000071</v>
      </c>
      <c r="V14">
        <f t="shared" ca="1" si="1"/>
        <v>0</v>
      </c>
      <c r="W14">
        <f t="shared" ca="1" si="1"/>
        <v>0</v>
      </c>
      <c r="X14">
        <f t="shared" ca="1" si="1"/>
        <v>0</v>
      </c>
      <c r="Y14">
        <f t="shared" ca="1" si="1"/>
        <v>0</v>
      </c>
      <c r="Z14">
        <f t="shared" ca="1" si="1"/>
        <v>0</v>
      </c>
      <c r="AA14">
        <f t="shared" ca="1" si="1"/>
        <v>-0.64999999999990621</v>
      </c>
      <c r="AB14">
        <f t="shared" ca="1" si="1"/>
        <v>0.15000000000009805</v>
      </c>
      <c r="AC14">
        <f t="shared" ca="1" si="1"/>
        <v>-0.94999999999999929</v>
      </c>
      <c r="AD14">
        <f t="shared" ca="1" si="1"/>
        <v>0.75</v>
      </c>
    </row>
    <row r="16" spans="1:30" ht="15.75" thickBot="1"/>
    <row r="17" spans="1:12" ht="15.75" thickBot="1">
      <c r="A17" s="3" t="s">
        <v>17</v>
      </c>
      <c r="B17" s="4"/>
      <c r="C17" s="4"/>
      <c r="D17" s="5">
        <v>2.2570000000000001</v>
      </c>
      <c r="E17" s="4" t="s">
        <v>18</v>
      </c>
      <c r="F17" s="4" t="s">
        <v>19</v>
      </c>
      <c r="G17" s="4" t="s">
        <v>20</v>
      </c>
      <c r="H17" s="6">
        <v>0.9</v>
      </c>
    </row>
    <row r="19" spans="1:12">
      <c r="D19" s="7" t="s">
        <v>7</v>
      </c>
      <c r="E19" s="7" t="s">
        <v>21</v>
      </c>
      <c r="F19" s="7" t="s">
        <v>22</v>
      </c>
      <c r="G19" s="7" t="s">
        <v>25</v>
      </c>
      <c r="I19" t="s">
        <v>23</v>
      </c>
      <c r="J19" t="s">
        <v>24</v>
      </c>
      <c r="L19" t="s">
        <v>26</v>
      </c>
    </row>
    <row r="20" spans="1:12">
      <c r="A20">
        <f>1</f>
        <v>1</v>
      </c>
      <c r="B20">
        <v>1</v>
      </c>
      <c r="C20">
        <v>2</v>
      </c>
      <c r="D20" t="s">
        <v>9</v>
      </c>
      <c r="E20">
        <f ca="1">E9</f>
        <v>14.762</v>
      </c>
      <c r="F20">
        <f ca="1">STDEVA(F9:AD9)/SQRT(25)</f>
        <v>1.3691277028336986</v>
      </c>
      <c r="G20">
        <f ca="1">F20*$D$17</f>
        <v>3.0901212252956576</v>
      </c>
      <c r="I20">
        <f ca="1">E20-G20</f>
        <v>11.671878774704343</v>
      </c>
      <c r="J20">
        <f ca="1">E20+G20</f>
        <v>17.852121225295658</v>
      </c>
      <c r="L20" t="str">
        <f ca="1">IF(AND(I20&lt;0,J20&gt;0),"yes","no")</f>
        <v>no</v>
      </c>
    </row>
    <row r="21" spans="1:12">
      <c r="A21">
        <f>1+A20</f>
        <v>2</v>
      </c>
      <c r="B21">
        <v>1</v>
      </c>
      <c r="C21">
        <v>3</v>
      </c>
      <c r="D21" t="s">
        <v>10</v>
      </c>
      <c r="E21">
        <f t="shared" ref="E21:E25" ca="1" si="4">E10</f>
        <v>18.372</v>
      </c>
      <c r="F21">
        <f t="shared" ref="F21:F25" ca="1" si="5">STDEVA(F10:AD10)/SQRT(25)</f>
        <v>0.95600767081999527</v>
      </c>
      <c r="G21">
        <f t="shared" ref="G21:G25" ca="1" si="6">F21*$D$17</f>
        <v>2.1577093130407294</v>
      </c>
      <c r="I21">
        <f t="shared" ref="I21:I25" ca="1" si="7">E21-G21</f>
        <v>16.21429068695927</v>
      </c>
      <c r="J21">
        <f t="shared" ref="J21:J25" ca="1" si="8">E21+G21</f>
        <v>20.52970931304073</v>
      </c>
      <c r="L21" t="str">
        <f t="shared" ref="L21:L25" ca="1" si="9">IF(AND(I21&lt;0,J21&gt;0),"yes","no")</f>
        <v>no</v>
      </c>
    </row>
    <row r="22" spans="1:12">
      <c r="A22">
        <f t="shared" ref="A22:A25" si="10">1+A21</f>
        <v>3</v>
      </c>
      <c r="B22">
        <v>1</v>
      </c>
      <c r="C22">
        <v>4</v>
      </c>
      <c r="D22" t="s">
        <v>11</v>
      </c>
      <c r="E22">
        <f t="shared" ca="1" si="4"/>
        <v>18.228000000000097</v>
      </c>
      <c r="F22">
        <f t="shared" ca="1" si="5"/>
        <v>0.997622507097082</v>
      </c>
      <c r="G22">
        <f t="shared" ca="1" si="6"/>
        <v>2.2516339985181144</v>
      </c>
      <c r="I22">
        <f t="shared" ca="1" si="7"/>
        <v>15.976366001481983</v>
      </c>
      <c r="J22">
        <f t="shared" ca="1" si="8"/>
        <v>20.47963399851821</v>
      </c>
      <c r="L22" t="str">
        <f t="shared" ca="1" si="9"/>
        <v>no</v>
      </c>
    </row>
    <row r="23" spans="1:12">
      <c r="A23">
        <f t="shared" si="10"/>
        <v>4</v>
      </c>
      <c r="B23">
        <v>2</v>
      </c>
      <c r="C23">
        <v>3</v>
      </c>
      <c r="D23" t="s">
        <v>12</v>
      </c>
      <c r="E23">
        <f t="shared" ca="1" si="4"/>
        <v>3.6099999999999994</v>
      </c>
      <c r="F23">
        <f t="shared" ca="1" si="5"/>
        <v>0.79630396206473897</v>
      </c>
      <c r="G23">
        <f t="shared" ca="1" si="6"/>
        <v>1.7972580423801159</v>
      </c>
      <c r="I23">
        <f t="shared" ca="1" si="7"/>
        <v>1.8127419576198835</v>
      </c>
      <c r="J23">
        <f t="shared" ca="1" si="8"/>
        <v>5.4072580423801151</v>
      </c>
      <c r="L23" t="str">
        <f t="shared" ca="1" si="9"/>
        <v>no</v>
      </c>
    </row>
    <row r="24" spans="1:12">
      <c r="A24">
        <f t="shared" si="10"/>
        <v>5</v>
      </c>
      <c r="B24">
        <v>2</v>
      </c>
      <c r="C24">
        <v>4</v>
      </c>
      <c r="D24" t="s">
        <v>13</v>
      </c>
      <c r="E24">
        <f t="shared" ca="1" si="4"/>
        <v>3.466000000000097</v>
      </c>
      <c r="F24">
        <f t="shared" ca="1" si="5"/>
        <v>0.81537169438238855</v>
      </c>
      <c r="G24">
        <f t="shared" ca="1" si="6"/>
        <v>1.840293914221051</v>
      </c>
      <c r="I24">
        <f t="shared" ca="1" si="7"/>
        <v>1.625706085779046</v>
      </c>
      <c r="J24">
        <f t="shared" ca="1" si="8"/>
        <v>5.3062939142211478</v>
      </c>
      <c r="L24" t="str">
        <f t="shared" ca="1" si="9"/>
        <v>no</v>
      </c>
    </row>
    <row r="25" spans="1:12">
      <c r="A25">
        <f t="shared" si="10"/>
        <v>6</v>
      </c>
      <c r="B25">
        <v>3</v>
      </c>
      <c r="C25">
        <v>4</v>
      </c>
      <c r="D25" t="s">
        <v>14</v>
      </c>
      <c r="E25">
        <f t="shared" ca="1" si="4"/>
        <v>-0.14399999999990243</v>
      </c>
      <c r="F25">
        <f t="shared" ca="1" si="5"/>
        <v>0.15709126858825648</v>
      </c>
      <c r="G25">
        <f t="shared" ca="1" si="6"/>
        <v>0.35455499320369488</v>
      </c>
      <c r="I25">
        <f t="shared" ca="1" si="7"/>
        <v>-0.49855499320359731</v>
      </c>
      <c r="J25">
        <f t="shared" ca="1" si="8"/>
        <v>0.21055499320379245</v>
      </c>
      <c r="L25" t="str">
        <f t="shared" ca="1" si="9"/>
        <v>yes</v>
      </c>
    </row>
    <row r="27" spans="1:12">
      <c r="D27" s="8" t="s">
        <v>27</v>
      </c>
    </row>
    <row r="29" spans="1:12">
      <c r="D29" t="s">
        <v>30</v>
      </c>
    </row>
    <row r="30" spans="1:12">
      <c r="D30">
        <v>1</v>
      </c>
      <c r="E30" t="s">
        <v>31</v>
      </c>
    </row>
    <row r="31" spans="1:12">
      <c r="D31">
        <v>2</v>
      </c>
      <c r="E31" t="s">
        <v>4</v>
      </c>
    </row>
    <row r="32" spans="1:12">
      <c r="D32">
        <v>3</v>
      </c>
      <c r="E32" t="s">
        <v>32</v>
      </c>
    </row>
    <row r="36" spans="1:9">
      <c r="D36" t="s">
        <v>28</v>
      </c>
    </row>
    <row r="37" spans="1:9">
      <c r="E37" t="s">
        <v>29</v>
      </c>
    </row>
    <row r="40" spans="1:9">
      <c r="A40" t="s">
        <v>33</v>
      </c>
    </row>
    <row r="41" spans="1:9">
      <c r="D41" t="s">
        <v>34</v>
      </c>
      <c r="E41">
        <f>D17</f>
        <v>2.2570000000000001</v>
      </c>
      <c r="G41" t="s">
        <v>36</v>
      </c>
      <c r="I41">
        <v>5</v>
      </c>
    </row>
    <row r="43" spans="1:9">
      <c r="D43" t="s">
        <v>35</v>
      </c>
      <c r="E43">
        <f>E41*(VARA(F4:AD4)/25+VARA(F5:AD5)/25)^0.5</f>
        <v>6.5859125930866655</v>
      </c>
    </row>
    <row r="45" spans="1:9">
      <c r="D45" t="s">
        <v>37</v>
      </c>
      <c r="F45">
        <f>MAX(0,E43-I41)</f>
        <v>1.5859125930866655</v>
      </c>
    </row>
    <row r="47" spans="1:9">
      <c r="E47" t="s">
        <v>38</v>
      </c>
    </row>
    <row r="48" spans="1:9">
      <c r="E48">
        <v>3</v>
      </c>
      <c r="F48">
        <f>E4</f>
        <v>30.79</v>
      </c>
      <c r="H48">
        <f>F48+F45</f>
        <v>32.375912593086667</v>
      </c>
    </row>
    <row r="49" spans="5:6">
      <c r="E49">
        <v>4</v>
      </c>
      <c r="F49">
        <f>E5</f>
        <v>30.933999999999902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83"/>
  <sheetViews>
    <sheetView tabSelected="1" topLeftCell="A43" zoomScaleNormal="100" workbookViewId="0">
      <selection activeCell="S62" sqref="S62"/>
    </sheetView>
  </sheetViews>
  <sheetFormatPr defaultRowHeight="15"/>
  <cols>
    <col min="6" max="6" width="14.140625" bestFit="1" customWidth="1"/>
    <col min="7" max="7" width="15.7109375" bestFit="1" customWidth="1"/>
    <col min="13" max="13" width="11.28515625" customWidth="1"/>
    <col min="15" max="19" width="14.42578125" customWidth="1"/>
    <col min="22" max="22" width="13.28515625" bestFit="1" customWidth="1"/>
  </cols>
  <sheetData>
    <row r="1" spans="1:51" s="10" customFormat="1">
      <c r="A1" s="13" t="s">
        <v>44</v>
      </c>
      <c r="B1" s="13" t="s">
        <v>0</v>
      </c>
      <c r="C1" s="13" t="s">
        <v>1</v>
      </c>
      <c r="D1" s="13" t="s">
        <v>2</v>
      </c>
      <c r="E1" s="12" t="s">
        <v>50</v>
      </c>
    </row>
    <row r="2" spans="1:51" s="10" customFormat="1">
      <c r="A2" s="10">
        <v>1</v>
      </c>
      <c r="B2" s="10" t="s">
        <v>39</v>
      </c>
      <c r="C2" s="10">
        <v>47.961999999999897</v>
      </c>
      <c r="D2" s="11">
        <v>49.199999999999903</v>
      </c>
      <c r="E2" s="10">
        <v>66.55</v>
      </c>
      <c r="F2" s="10">
        <v>51.25</v>
      </c>
      <c r="G2" s="10">
        <v>68.649999999999906</v>
      </c>
      <c r="H2" s="10">
        <v>30.099999999999898</v>
      </c>
      <c r="I2" s="10">
        <v>47.9</v>
      </c>
      <c r="J2" s="10">
        <v>38.65</v>
      </c>
      <c r="K2" s="10">
        <v>40.199999999999903</v>
      </c>
      <c r="L2" s="10">
        <v>46.599999999999902</v>
      </c>
      <c r="M2" s="10">
        <v>46.15</v>
      </c>
      <c r="N2" s="10">
        <v>47.349999999999902</v>
      </c>
      <c r="O2" s="10">
        <v>57.8</v>
      </c>
      <c r="P2" s="10">
        <v>40.049999999999997</v>
      </c>
      <c r="Q2" s="10">
        <v>49.099999999999902</v>
      </c>
      <c r="R2" s="10">
        <v>62.25</v>
      </c>
      <c r="S2" s="10">
        <v>38.699999999999903</v>
      </c>
      <c r="T2" s="10">
        <v>45.55</v>
      </c>
      <c r="U2" s="10">
        <v>48.849999999999902</v>
      </c>
      <c r="V2" s="10">
        <v>34</v>
      </c>
      <c r="W2" s="10">
        <v>60.449999999999903</v>
      </c>
      <c r="X2" s="10">
        <v>63.699999999999903</v>
      </c>
      <c r="Y2" s="10">
        <v>73.899999999999906</v>
      </c>
      <c r="Z2" s="10">
        <v>37.299999999999997</v>
      </c>
      <c r="AA2" s="10">
        <v>19.75</v>
      </c>
      <c r="AB2" s="10">
        <v>35.049999999999997</v>
      </c>
    </row>
    <row r="3" spans="1:51" s="10" customFormat="1">
      <c r="A3" s="10">
        <f>1+A2</f>
        <v>2</v>
      </c>
      <c r="B3" s="10" t="s">
        <v>3</v>
      </c>
      <c r="C3" s="10">
        <v>50.64</v>
      </c>
      <c r="D3" s="11">
        <v>53.949999999999903</v>
      </c>
      <c r="E3" s="10">
        <v>68.349999999999994</v>
      </c>
      <c r="F3" s="10">
        <v>52.849999999999902</v>
      </c>
      <c r="G3" s="10">
        <v>71.95</v>
      </c>
      <c r="H3" s="10">
        <v>30.4</v>
      </c>
      <c r="I3" s="10">
        <v>53.599999999999902</v>
      </c>
      <c r="J3" s="10">
        <v>40.349999999999902</v>
      </c>
      <c r="K3" s="10">
        <v>39.65</v>
      </c>
      <c r="L3" s="10">
        <v>50.15</v>
      </c>
      <c r="M3" s="10">
        <v>48.4</v>
      </c>
      <c r="N3" s="10">
        <v>52.899999999999899</v>
      </c>
      <c r="O3" s="10">
        <v>58.649999999999899</v>
      </c>
      <c r="P3" s="10">
        <v>42.15</v>
      </c>
      <c r="Q3" s="10">
        <v>51.95</v>
      </c>
      <c r="R3" s="10">
        <v>67.899999999999906</v>
      </c>
      <c r="S3" s="10">
        <v>38.4</v>
      </c>
      <c r="T3" s="10">
        <v>50.9</v>
      </c>
      <c r="U3" s="10">
        <v>51.349999999999902</v>
      </c>
      <c r="V3" s="10">
        <v>37.9</v>
      </c>
      <c r="W3" s="10">
        <v>59.65</v>
      </c>
      <c r="X3" s="10">
        <v>66.8</v>
      </c>
      <c r="Y3" s="10">
        <v>75.699999999999903</v>
      </c>
      <c r="Z3" s="10">
        <v>41.949999999999903</v>
      </c>
      <c r="AA3" s="10">
        <v>24</v>
      </c>
      <c r="AB3" s="10">
        <v>36.15</v>
      </c>
    </row>
    <row r="4" spans="1:51" s="10" customFormat="1">
      <c r="A4" s="10">
        <f t="shared" ref="A4:A9" si="0">1+A3</f>
        <v>3</v>
      </c>
      <c r="B4" s="10" t="s">
        <v>4</v>
      </c>
      <c r="C4" s="10">
        <v>39.052</v>
      </c>
      <c r="D4" s="11">
        <v>36.799999999999997</v>
      </c>
      <c r="E4" s="10">
        <v>53.7</v>
      </c>
      <c r="F4" s="10">
        <v>39.75</v>
      </c>
      <c r="G4" s="10">
        <v>55.449999999999903</v>
      </c>
      <c r="H4" s="10">
        <v>18.95</v>
      </c>
      <c r="I4" s="10">
        <v>39.849999999999902</v>
      </c>
      <c r="J4" s="10">
        <v>28.549999999999901</v>
      </c>
      <c r="K4" s="10">
        <v>29.95</v>
      </c>
      <c r="L4" s="10">
        <v>34.25</v>
      </c>
      <c r="M4" s="10">
        <v>33.9</v>
      </c>
      <c r="N4" s="10">
        <v>46.099999999999902</v>
      </c>
      <c r="O4" s="10">
        <v>48.05</v>
      </c>
      <c r="P4" s="10">
        <v>31.349999999999898</v>
      </c>
      <c r="Q4" s="10">
        <v>39.699999999999903</v>
      </c>
      <c r="R4" s="10">
        <v>52.6</v>
      </c>
      <c r="S4" s="10">
        <v>27.85</v>
      </c>
      <c r="T4" s="10">
        <v>37</v>
      </c>
      <c r="U4" s="10">
        <v>40.049999999999997</v>
      </c>
      <c r="V4" s="10">
        <v>30.799999999999901</v>
      </c>
      <c r="W4" s="10">
        <v>45.55</v>
      </c>
      <c r="X4" s="10">
        <v>53.8</v>
      </c>
      <c r="Y4" s="10">
        <v>62.65</v>
      </c>
      <c r="Z4" s="10">
        <v>37</v>
      </c>
      <c r="AA4" s="10">
        <v>27.45</v>
      </c>
      <c r="AB4" s="10">
        <v>25.2</v>
      </c>
    </row>
    <row r="5" spans="1:51" s="10" customFormat="1">
      <c r="A5" s="10">
        <f t="shared" si="0"/>
        <v>4</v>
      </c>
      <c r="B5" s="10" t="s">
        <v>5</v>
      </c>
      <c r="C5" s="10">
        <v>38.552</v>
      </c>
      <c r="D5" s="11">
        <v>41.699999999999903</v>
      </c>
      <c r="E5" s="10">
        <v>53.9</v>
      </c>
      <c r="F5" s="10">
        <v>35.799999999999997</v>
      </c>
      <c r="G5" s="10">
        <v>56</v>
      </c>
      <c r="H5" s="10">
        <v>17.399999999999999</v>
      </c>
      <c r="I5" s="10">
        <v>44.849999999999902</v>
      </c>
      <c r="J5" s="10">
        <v>30.799999999999901</v>
      </c>
      <c r="K5" s="10">
        <v>27.65</v>
      </c>
      <c r="L5" s="10">
        <v>32.099999999999902</v>
      </c>
      <c r="M5" s="10">
        <v>33.35</v>
      </c>
      <c r="N5" s="10">
        <v>44.949999999999903</v>
      </c>
      <c r="O5" s="10">
        <v>46.949999999999903</v>
      </c>
      <c r="P5" s="10">
        <v>32.549999999999997</v>
      </c>
      <c r="Q5" s="10">
        <v>40.149999999999899</v>
      </c>
      <c r="R5" s="10">
        <v>55.65</v>
      </c>
      <c r="S5" s="10">
        <v>28.549999999999901</v>
      </c>
      <c r="T5" s="10">
        <v>37.849999999999902</v>
      </c>
      <c r="U5" s="10">
        <v>40.049999999999997</v>
      </c>
      <c r="V5" s="10">
        <v>25.35</v>
      </c>
      <c r="W5" s="10">
        <v>48.05</v>
      </c>
      <c r="X5" s="10">
        <v>53.85</v>
      </c>
      <c r="Y5" s="10">
        <v>60.649999999999899</v>
      </c>
      <c r="Z5" s="10">
        <v>32.549999999999997</v>
      </c>
      <c r="AA5" s="10">
        <v>20.45</v>
      </c>
      <c r="AB5" s="10">
        <v>22.65</v>
      </c>
    </row>
    <row r="6" spans="1:51" s="10" customFormat="1">
      <c r="A6" s="10">
        <f t="shared" si="0"/>
        <v>5</v>
      </c>
      <c r="B6" s="10" t="s">
        <v>6</v>
      </c>
      <c r="C6" s="10">
        <v>38.725999999999999</v>
      </c>
      <c r="D6" s="11">
        <v>41.699999999999903</v>
      </c>
      <c r="E6" s="10">
        <v>53.9</v>
      </c>
      <c r="F6" s="10">
        <v>35.799999999999997</v>
      </c>
      <c r="G6" s="10">
        <v>56</v>
      </c>
      <c r="H6" s="10">
        <v>18.75</v>
      </c>
      <c r="I6" s="10">
        <v>44.849999999999902</v>
      </c>
      <c r="J6" s="10">
        <v>33.799999999999997</v>
      </c>
      <c r="K6" s="10">
        <v>26.9</v>
      </c>
      <c r="L6" s="10">
        <v>32.099999999999902</v>
      </c>
      <c r="M6" s="10">
        <v>33.35</v>
      </c>
      <c r="N6" s="10">
        <v>44.949999999999903</v>
      </c>
      <c r="O6" s="10">
        <v>46.949999999999903</v>
      </c>
      <c r="P6" s="10">
        <v>32.549999999999997</v>
      </c>
      <c r="Q6" s="10">
        <v>40.149999999999899</v>
      </c>
      <c r="R6" s="10">
        <v>55.65</v>
      </c>
      <c r="S6" s="10">
        <v>28.4</v>
      </c>
      <c r="T6" s="10">
        <v>37.849999999999902</v>
      </c>
      <c r="U6" s="10">
        <v>40.049999999999997</v>
      </c>
      <c r="V6" s="10">
        <v>25.35</v>
      </c>
      <c r="W6" s="10">
        <v>48.05</v>
      </c>
      <c r="X6" s="10">
        <v>53.85</v>
      </c>
      <c r="Y6" s="10">
        <v>61.05</v>
      </c>
      <c r="Z6" s="10">
        <v>32.549999999999997</v>
      </c>
      <c r="AA6" s="10">
        <v>21.7</v>
      </c>
      <c r="AB6" s="10">
        <v>21.9</v>
      </c>
    </row>
    <row r="7" spans="1:51" s="10" customFormat="1">
      <c r="A7" s="10">
        <f t="shared" si="0"/>
        <v>6</v>
      </c>
      <c r="B7" s="10" t="s">
        <v>63</v>
      </c>
      <c r="C7" s="10">
        <v>35.185416666666598</v>
      </c>
      <c r="D7" s="11">
        <v>36.799999999999997</v>
      </c>
      <c r="E7" s="10">
        <v>53.7</v>
      </c>
      <c r="F7" s="10">
        <v>39.75</v>
      </c>
      <c r="G7" s="10">
        <v>55.449999999999903</v>
      </c>
      <c r="H7" s="10">
        <v>18.95</v>
      </c>
      <c r="I7" s="10">
        <v>39.849999999999902</v>
      </c>
      <c r="J7" s="10">
        <v>28.549999999999901</v>
      </c>
      <c r="K7" s="10">
        <v>29.95</v>
      </c>
      <c r="L7" s="10">
        <v>34.25</v>
      </c>
      <c r="M7" s="10">
        <v>33.9</v>
      </c>
      <c r="N7" s="10">
        <v>46.099999999999902</v>
      </c>
      <c r="O7" s="10">
        <v>48.05</v>
      </c>
      <c r="P7" s="10">
        <v>31.349999999999898</v>
      </c>
      <c r="Q7" s="10">
        <v>39.699999999999903</v>
      </c>
      <c r="R7" s="10">
        <v>52.6</v>
      </c>
      <c r="S7" s="10">
        <v>27.85</v>
      </c>
      <c r="T7" s="10">
        <v>37</v>
      </c>
      <c r="U7" s="10">
        <v>40.049999999999997</v>
      </c>
      <c r="V7" s="10">
        <v>30.799999999999901</v>
      </c>
      <c r="W7" s="10">
        <v>45.55</v>
      </c>
      <c r="X7" s="10">
        <v>53.8</v>
      </c>
      <c r="Y7" s="10">
        <v>62.65</v>
      </c>
      <c r="Z7" s="10">
        <v>37</v>
      </c>
      <c r="AA7" s="10">
        <v>27.45</v>
      </c>
      <c r="AB7" s="10">
        <v>25.2</v>
      </c>
      <c r="AC7" s="10">
        <v>22.5</v>
      </c>
      <c r="AD7" s="10">
        <v>30.4</v>
      </c>
      <c r="AE7" s="10">
        <v>24.2</v>
      </c>
      <c r="AF7" s="10">
        <v>60.25</v>
      </c>
      <c r="AG7" s="10">
        <v>15.2</v>
      </c>
      <c r="AH7" s="10">
        <v>22.9</v>
      </c>
      <c r="AI7" s="10">
        <v>25.6999999999999</v>
      </c>
      <c r="AJ7" s="10">
        <v>44.75</v>
      </c>
      <c r="AK7" s="10">
        <v>43.15</v>
      </c>
      <c r="AL7" s="10">
        <v>26.9</v>
      </c>
      <c r="AM7" s="10">
        <v>13.1</v>
      </c>
      <c r="AN7" s="10">
        <v>18.350000000000001</v>
      </c>
      <c r="AO7" s="10">
        <v>47.349999999999902</v>
      </c>
      <c r="AP7" s="10">
        <v>34.25</v>
      </c>
      <c r="AQ7" s="10">
        <v>27.9</v>
      </c>
      <c r="AR7" s="10">
        <v>22.95</v>
      </c>
      <c r="AS7" s="10">
        <v>41.9</v>
      </c>
      <c r="AT7" s="10">
        <v>45.949999999999903</v>
      </c>
      <c r="AU7" s="10">
        <v>29.15</v>
      </c>
      <c r="AV7" s="10">
        <v>33.75</v>
      </c>
      <c r="AW7" s="10">
        <v>30.049999999999901</v>
      </c>
      <c r="AX7" s="10">
        <v>26.45</v>
      </c>
      <c r="AY7" s="10">
        <v>25.5</v>
      </c>
    </row>
    <row r="8" spans="1:51" s="10" customFormat="1">
      <c r="A8" s="10">
        <f t="shared" si="0"/>
        <v>7</v>
      </c>
      <c r="B8" s="10" t="s">
        <v>64</v>
      </c>
      <c r="C8" s="10">
        <v>30.3298387096774</v>
      </c>
      <c r="D8" s="11">
        <v>30.85</v>
      </c>
      <c r="E8" s="10">
        <v>44.749999999999901</v>
      </c>
      <c r="F8" s="10">
        <v>34.349999999999902</v>
      </c>
      <c r="G8" s="10">
        <v>44.999999999999901</v>
      </c>
      <c r="H8" s="10">
        <v>15.4</v>
      </c>
      <c r="I8" s="10">
        <v>36.049999999999997</v>
      </c>
      <c r="J8" s="10">
        <v>24.6999999999999</v>
      </c>
      <c r="K8" s="10">
        <v>28.65</v>
      </c>
      <c r="L8" s="10">
        <v>29.799999999999901</v>
      </c>
      <c r="M8" s="10">
        <v>28.15</v>
      </c>
      <c r="N8" s="10">
        <v>45.65</v>
      </c>
      <c r="O8" s="10">
        <v>44.3</v>
      </c>
      <c r="P8" s="10">
        <v>23.5</v>
      </c>
      <c r="Q8" s="10">
        <v>36</v>
      </c>
      <c r="R8" s="10">
        <v>39.449999999999903</v>
      </c>
      <c r="S8" s="10">
        <v>18.149999999999999</v>
      </c>
      <c r="T8" s="10">
        <v>30.65</v>
      </c>
      <c r="U8" s="10">
        <v>35.5</v>
      </c>
      <c r="V8" s="10">
        <v>29.75</v>
      </c>
      <c r="W8" s="10">
        <v>38.450000000000003</v>
      </c>
      <c r="X8" s="10">
        <v>51.9</v>
      </c>
      <c r="Y8" s="10">
        <v>60.15</v>
      </c>
      <c r="Z8" s="10">
        <v>36.299999999999997</v>
      </c>
      <c r="AA8" s="10">
        <v>24.2</v>
      </c>
      <c r="AB8" s="10">
        <v>28.349999999999898</v>
      </c>
      <c r="AC8" s="10">
        <v>14.999999999999901</v>
      </c>
      <c r="AD8" s="10">
        <v>22.1</v>
      </c>
      <c r="AE8" s="10">
        <v>20.5</v>
      </c>
      <c r="AF8" s="10">
        <v>51</v>
      </c>
      <c r="AG8" s="10">
        <v>13.75</v>
      </c>
      <c r="AH8" s="10">
        <v>22.75</v>
      </c>
      <c r="AI8" s="10">
        <v>22.75</v>
      </c>
      <c r="AJ8" s="10">
        <v>40.700000000000003</v>
      </c>
      <c r="AK8" s="10">
        <v>41.849999999999902</v>
      </c>
      <c r="AL8" s="10">
        <v>25.7</v>
      </c>
      <c r="AM8" s="10">
        <v>8.4499999999999993</v>
      </c>
      <c r="AN8" s="10">
        <v>11.15</v>
      </c>
      <c r="AO8" s="10">
        <v>47.2</v>
      </c>
      <c r="AP8" s="10">
        <v>24.75</v>
      </c>
      <c r="AQ8" s="10">
        <v>26.75</v>
      </c>
      <c r="AR8" s="10">
        <v>20.75</v>
      </c>
      <c r="AS8" s="10">
        <v>29.2</v>
      </c>
      <c r="AT8" s="10">
        <v>39.999999999999901</v>
      </c>
      <c r="AU8" s="10">
        <v>25.9</v>
      </c>
      <c r="AV8" s="10">
        <v>29.6</v>
      </c>
      <c r="AW8" s="10">
        <v>23.299999999999901</v>
      </c>
      <c r="AX8" s="10">
        <v>21.35</v>
      </c>
      <c r="AY8" s="10">
        <v>21.65</v>
      </c>
    </row>
    <row r="9" spans="1:51" s="10" customFormat="1">
      <c r="A9" s="10">
        <f t="shared" si="0"/>
        <v>8</v>
      </c>
      <c r="B9" s="10" t="s">
        <v>65</v>
      </c>
      <c r="C9" s="10">
        <v>27.6533333333333</v>
      </c>
      <c r="D9" s="11">
        <v>30.9499999999999</v>
      </c>
      <c r="E9" s="10">
        <v>45.3</v>
      </c>
      <c r="F9" s="10">
        <v>31.299999999999901</v>
      </c>
      <c r="G9" s="10">
        <v>46.8</v>
      </c>
      <c r="H9" s="10">
        <v>10.7</v>
      </c>
      <c r="I9" s="10">
        <v>29.4499999999999</v>
      </c>
      <c r="J9" s="10">
        <v>25.6</v>
      </c>
      <c r="K9" s="10">
        <v>21.099999999999898</v>
      </c>
      <c r="L9" s="10">
        <v>24.4</v>
      </c>
      <c r="M9" s="10">
        <v>26.049999999999901</v>
      </c>
      <c r="N9" s="10">
        <v>40.450000000000003</v>
      </c>
      <c r="O9" s="10">
        <v>35.9</v>
      </c>
      <c r="P9" s="10">
        <v>26.15</v>
      </c>
      <c r="Q9" s="10">
        <v>30.799999999999901</v>
      </c>
      <c r="R9" s="10">
        <v>42.199999999999903</v>
      </c>
      <c r="S9" s="10">
        <v>19.899999999999999</v>
      </c>
      <c r="T9" s="10">
        <v>31.4499999999999</v>
      </c>
      <c r="U9" s="10">
        <v>30.65</v>
      </c>
      <c r="V9" s="10">
        <v>24.099999999999898</v>
      </c>
      <c r="W9" s="10">
        <v>38.549999999999997</v>
      </c>
      <c r="X9" s="10">
        <v>46.199999999999903</v>
      </c>
      <c r="Y9" s="10">
        <v>51.949999999999903</v>
      </c>
      <c r="Z9" s="10">
        <v>25.249999999999901</v>
      </c>
      <c r="AA9" s="10">
        <v>18.649999999999999</v>
      </c>
      <c r="AB9" s="10">
        <v>19.5</v>
      </c>
      <c r="AC9" s="10">
        <v>20.299999999999901</v>
      </c>
      <c r="AD9" s="10">
        <v>23.85</v>
      </c>
      <c r="AE9" s="10">
        <v>18.649999999999999</v>
      </c>
      <c r="AF9" s="10">
        <v>51.599999999999902</v>
      </c>
      <c r="AG9" s="10">
        <v>13.899999999999901</v>
      </c>
      <c r="AH9" s="10">
        <v>19.05</v>
      </c>
      <c r="AI9" s="10">
        <v>18.799999999999901</v>
      </c>
      <c r="AJ9" s="10">
        <v>36.9</v>
      </c>
      <c r="AK9" s="10">
        <v>37.65</v>
      </c>
      <c r="AL9" s="10">
        <v>19.2</v>
      </c>
      <c r="AM9" s="10">
        <v>9.3999999999999897</v>
      </c>
      <c r="AN9" s="10">
        <v>14.85</v>
      </c>
      <c r="AO9" s="10">
        <v>37.599999999999902</v>
      </c>
      <c r="AP9" s="10">
        <v>29.599999999999898</v>
      </c>
      <c r="AQ9" s="10">
        <v>21.15</v>
      </c>
      <c r="AR9" s="10">
        <v>13.899999999999901</v>
      </c>
      <c r="AS9" s="10">
        <v>32.549999999999997</v>
      </c>
      <c r="AT9" s="10">
        <v>38.349999999999902</v>
      </c>
      <c r="AU9" s="10">
        <v>20.599999999999898</v>
      </c>
      <c r="AV9" s="10">
        <v>28.049999999999901</v>
      </c>
      <c r="AW9" s="10">
        <v>22.65</v>
      </c>
      <c r="AX9" s="10">
        <v>15.7</v>
      </c>
      <c r="AY9" s="10">
        <v>19</v>
      </c>
    </row>
    <row r="10" spans="1:51" s="10" customFormat="1">
      <c r="D10" s="11"/>
    </row>
    <row r="13" spans="1:51">
      <c r="A13" s="7" t="s">
        <v>47</v>
      </c>
      <c r="B13" s="22" t="s">
        <v>51</v>
      </c>
      <c r="C13" s="7" t="s">
        <v>53</v>
      </c>
      <c r="D13" s="7" t="s">
        <v>54</v>
      </c>
    </row>
    <row r="14" spans="1:51">
      <c r="A14">
        <f>A2</f>
        <v>1</v>
      </c>
      <c r="B14">
        <f>C2</f>
        <v>47.961999999999897</v>
      </c>
      <c r="C14">
        <f>VARA(D2:AB2)</f>
        <v>169.26110000000062</v>
      </c>
      <c r="D14">
        <f>C14^0.5</f>
        <v>13.010038431918662</v>
      </c>
    </row>
    <row r="15" spans="1:51">
      <c r="A15">
        <f t="shared" ref="A15:A21" si="1">A3</f>
        <v>2</v>
      </c>
      <c r="B15">
        <f t="shared" ref="B15:B21" si="2">C3</f>
        <v>50.64</v>
      </c>
      <c r="C15">
        <f t="shared" ref="C15:C18" si="3">VARA(D3:AB3)</f>
        <v>173.04604166666709</v>
      </c>
      <c r="D15">
        <f t="shared" ref="D15:D21" si="4">C15^0.5</f>
        <v>13.154696563078415</v>
      </c>
    </row>
    <row r="16" spans="1:51">
      <c r="A16">
        <f t="shared" si="1"/>
        <v>3</v>
      </c>
      <c r="B16">
        <f t="shared" si="2"/>
        <v>39.052</v>
      </c>
      <c r="C16">
        <f t="shared" si="3"/>
        <v>119.02030833333295</v>
      </c>
      <c r="D16">
        <f t="shared" si="4"/>
        <v>10.909642905857778</v>
      </c>
    </row>
    <row r="17" spans="1:31">
      <c r="A17">
        <f t="shared" si="1"/>
        <v>4</v>
      </c>
      <c r="B17">
        <f t="shared" si="2"/>
        <v>38.552</v>
      </c>
      <c r="C17">
        <f t="shared" si="3"/>
        <v>143.36572499999966</v>
      </c>
      <c r="D17">
        <f t="shared" si="4"/>
        <v>11.973542708822634</v>
      </c>
    </row>
    <row r="18" spans="1:31">
      <c r="A18">
        <f t="shared" si="1"/>
        <v>5</v>
      </c>
      <c r="B18">
        <f t="shared" si="2"/>
        <v>38.725999999999999</v>
      </c>
      <c r="C18">
        <f t="shared" si="3"/>
        <v>140.23835833333396</v>
      </c>
      <c r="D18">
        <f t="shared" si="4"/>
        <v>11.842227760575033</v>
      </c>
    </row>
    <row r="19" spans="1:31">
      <c r="A19">
        <f t="shared" si="1"/>
        <v>6</v>
      </c>
      <c r="B19">
        <f t="shared" si="2"/>
        <v>35.185416666666598</v>
      </c>
      <c r="C19">
        <f t="shared" ref="C19:C21" si="5">VARA(D7:AB7)</f>
        <v>119.02030833333295</v>
      </c>
      <c r="D19">
        <f t="shared" si="4"/>
        <v>10.909642905857778</v>
      </c>
    </row>
    <row r="20" spans="1:31">
      <c r="A20">
        <f t="shared" si="1"/>
        <v>7</v>
      </c>
      <c r="B20">
        <f t="shared" si="2"/>
        <v>30.3298387096774</v>
      </c>
      <c r="C20">
        <f t="shared" si="5"/>
        <v>107.73145833333335</v>
      </c>
      <c r="D20">
        <f t="shared" si="4"/>
        <v>10.379376586931093</v>
      </c>
    </row>
    <row r="21" spans="1:31">
      <c r="A21">
        <f t="shared" si="1"/>
        <v>8</v>
      </c>
      <c r="B21">
        <f t="shared" si="2"/>
        <v>27.6533333333333</v>
      </c>
      <c r="C21">
        <f t="shared" si="5"/>
        <v>105.919941666667</v>
      </c>
      <c r="D21">
        <f t="shared" si="4"/>
        <v>10.291741430227782</v>
      </c>
    </row>
    <row r="25" spans="1:31">
      <c r="A25" t="s">
        <v>58</v>
      </c>
      <c r="C25" s="2">
        <v>25</v>
      </c>
    </row>
    <row r="27" spans="1:31">
      <c r="E27" s="8" t="s">
        <v>7</v>
      </c>
      <c r="F27" s="8" t="s">
        <v>15</v>
      </c>
      <c r="G27" s="8" t="s">
        <v>16</v>
      </c>
    </row>
    <row r="28" spans="1:31">
      <c r="B28">
        <f>1</f>
        <v>1</v>
      </c>
      <c r="C28">
        <f>LEFT(E28,1)-0</f>
        <v>1</v>
      </c>
      <c r="D28">
        <f>RIGHT(E28,1)-0</f>
        <v>2</v>
      </c>
      <c r="E28" t="s">
        <v>9</v>
      </c>
      <c r="F28">
        <f ca="1">OFFSET(C$1,$C28,0)-OFFSET(C$1,$D28,0)</f>
        <v>-2.6780000000001039</v>
      </c>
      <c r="G28">
        <f ca="1">OFFSET(D$1,$C28,0)-OFFSET(D$1,$D28,0)</f>
        <v>-4.75</v>
      </c>
      <c r="H28">
        <f t="shared" ref="H28:AE37" ca="1" si="6">OFFSET(E$1,$C28,0)-OFFSET(E$1,$D28,0)</f>
        <v>-1.7999999999999972</v>
      </c>
      <c r="I28">
        <f t="shared" ca="1" si="6"/>
        <v>-1.5999999999999019</v>
      </c>
      <c r="J28">
        <f t="shared" ca="1" si="6"/>
        <v>-3.3000000000000966</v>
      </c>
      <c r="K28">
        <f t="shared" ca="1" si="6"/>
        <v>-0.30000000000010019</v>
      </c>
      <c r="L28">
        <f t="shared" ca="1" si="6"/>
        <v>-5.6999999999999034</v>
      </c>
      <c r="M28">
        <f t="shared" ca="1" si="6"/>
        <v>-1.6999999999999034</v>
      </c>
      <c r="N28">
        <f t="shared" ca="1" si="6"/>
        <v>0.54999999999990479</v>
      </c>
      <c r="O28">
        <f t="shared" ca="1" si="6"/>
        <v>-3.5500000000000966</v>
      </c>
      <c r="P28">
        <f t="shared" ca="1" si="6"/>
        <v>-2.25</v>
      </c>
      <c r="Q28">
        <f t="shared" ca="1" si="6"/>
        <v>-5.5499999999999972</v>
      </c>
      <c r="R28">
        <f t="shared" ca="1" si="6"/>
        <v>-0.84999999999990195</v>
      </c>
      <c r="S28">
        <f t="shared" ca="1" si="6"/>
        <v>-2.1000000000000014</v>
      </c>
      <c r="T28">
        <f t="shared" ca="1" si="6"/>
        <v>-2.8500000000001009</v>
      </c>
      <c r="U28">
        <f t="shared" ca="1" si="6"/>
        <v>-5.6499999999999062</v>
      </c>
      <c r="V28">
        <f t="shared" ca="1" si="6"/>
        <v>0.29999999999990479</v>
      </c>
      <c r="W28">
        <f t="shared" ca="1" si="6"/>
        <v>-5.3500000000000014</v>
      </c>
      <c r="X28">
        <f t="shared" ca="1" si="6"/>
        <v>-2.5</v>
      </c>
      <c r="Y28">
        <f t="shared" ca="1" si="6"/>
        <v>-3.8999999999999986</v>
      </c>
      <c r="Z28">
        <f t="shared" ca="1" si="6"/>
        <v>0.79999999999990479</v>
      </c>
      <c r="AA28">
        <f t="shared" ca="1" si="6"/>
        <v>-3.1000000000000938</v>
      </c>
      <c r="AB28">
        <f t="shared" ca="1" si="6"/>
        <v>-1.7999999999999972</v>
      </c>
      <c r="AC28">
        <f t="shared" ca="1" si="6"/>
        <v>-4.6499999999999062</v>
      </c>
      <c r="AD28">
        <f t="shared" ca="1" si="6"/>
        <v>-4.25</v>
      </c>
      <c r="AE28">
        <f t="shared" ca="1" si="6"/>
        <v>-1.1000000000000014</v>
      </c>
    </row>
    <row r="29" spans="1:31">
      <c r="B29">
        <f>1+B28</f>
        <v>2</v>
      </c>
      <c r="C29">
        <f t="shared" ref="C29:C37" si="7">LEFT(E29,1)-0</f>
        <v>1</v>
      </c>
      <c r="D29">
        <f t="shared" ref="D29:D37" si="8">RIGHT(E29,1)-0</f>
        <v>3</v>
      </c>
      <c r="E29" t="s">
        <v>10</v>
      </c>
      <c r="F29">
        <f t="shared" ref="F29:F37" ca="1" si="9">OFFSET(C$1,$C29,0)-OFFSET(C$1,$D29,0)</f>
        <v>8.9099999999998971</v>
      </c>
      <c r="G29">
        <f t="shared" ref="G29:G37" ca="1" si="10">OFFSET(D$1,$C29,0)-OFFSET(D$1,$D29,0)</f>
        <v>12.399999999999906</v>
      </c>
      <c r="H29">
        <f t="shared" ca="1" si="6"/>
        <v>12.849999999999994</v>
      </c>
      <c r="I29">
        <f t="shared" ca="1" si="6"/>
        <v>11.5</v>
      </c>
      <c r="J29">
        <f t="shared" ca="1" si="6"/>
        <v>13.200000000000003</v>
      </c>
      <c r="K29">
        <f t="shared" ca="1" si="6"/>
        <v>11.149999999999899</v>
      </c>
      <c r="L29">
        <f t="shared" ca="1" si="6"/>
        <v>8.0500000000000966</v>
      </c>
      <c r="M29">
        <f t="shared" ca="1" si="6"/>
        <v>10.100000000000097</v>
      </c>
      <c r="N29">
        <f t="shared" ca="1" si="6"/>
        <v>10.249999999999904</v>
      </c>
      <c r="O29">
        <f t="shared" ca="1" si="6"/>
        <v>12.349999999999902</v>
      </c>
      <c r="P29">
        <f t="shared" ca="1" si="6"/>
        <v>12.25</v>
      </c>
      <c r="Q29">
        <f t="shared" ca="1" si="6"/>
        <v>1.25</v>
      </c>
      <c r="R29">
        <f t="shared" ca="1" si="6"/>
        <v>9.75</v>
      </c>
      <c r="S29">
        <f t="shared" ca="1" si="6"/>
        <v>8.7000000000000988</v>
      </c>
      <c r="T29">
        <f t="shared" ca="1" si="6"/>
        <v>9.3999999999999986</v>
      </c>
      <c r="U29">
        <f t="shared" ca="1" si="6"/>
        <v>9.6499999999999986</v>
      </c>
      <c r="V29">
        <f t="shared" ca="1" si="6"/>
        <v>10.849999999999902</v>
      </c>
      <c r="W29">
        <f t="shared" ca="1" si="6"/>
        <v>8.5499999999999972</v>
      </c>
      <c r="X29">
        <f t="shared" ca="1" si="6"/>
        <v>8.7999999999999048</v>
      </c>
      <c r="Y29">
        <f t="shared" ca="1" si="6"/>
        <v>3.2000000000000988</v>
      </c>
      <c r="Z29">
        <f t="shared" ca="1" si="6"/>
        <v>14.899999999999906</v>
      </c>
      <c r="AA29">
        <f t="shared" ca="1" si="6"/>
        <v>9.8999999999999062</v>
      </c>
      <c r="AB29">
        <f t="shared" ca="1" si="6"/>
        <v>11.249999999999908</v>
      </c>
      <c r="AC29">
        <f t="shared" ca="1" si="6"/>
        <v>0.29999999999999716</v>
      </c>
      <c r="AD29">
        <f t="shared" ca="1" si="6"/>
        <v>-7.6999999999999993</v>
      </c>
      <c r="AE29">
        <f t="shared" ca="1" si="6"/>
        <v>9.8499999999999979</v>
      </c>
    </row>
    <row r="30" spans="1:31">
      <c r="B30">
        <f t="shared" ref="B30:B37" si="11">1+B29</f>
        <v>3</v>
      </c>
      <c r="C30">
        <f t="shared" si="7"/>
        <v>1</v>
      </c>
      <c r="D30">
        <f t="shared" si="8"/>
        <v>4</v>
      </c>
      <c r="E30" t="s">
        <v>11</v>
      </c>
      <c r="F30">
        <f t="shared" ca="1" si="9"/>
        <v>9.4099999999998971</v>
      </c>
      <c r="G30">
        <f t="shared" ca="1" si="10"/>
        <v>7.5</v>
      </c>
      <c r="H30">
        <f t="shared" ca="1" si="6"/>
        <v>12.649999999999999</v>
      </c>
      <c r="I30">
        <f t="shared" ca="1" si="6"/>
        <v>15.450000000000003</v>
      </c>
      <c r="J30">
        <f t="shared" ca="1" si="6"/>
        <v>12.649999999999906</v>
      </c>
      <c r="K30">
        <f t="shared" ca="1" si="6"/>
        <v>12.6999999999999</v>
      </c>
      <c r="L30">
        <f t="shared" ca="1" si="6"/>
        <v>3.0500000000000966</v>
      </c>
      <c r="M30">
        <f t="shared" ca="1" si="6"/>
        <v>7.8500000000000973</v>
      </c>
      <c r="N30">
        <f t="shared" ca="1" si="6"/>
        <v>12.549999999999905</v>
      </c>
      <c r="O30">
        <f t="shared" ca="1" si="6"/>
        <v>14.5</v>
      </c>
      <c r="P30">
        <f t="shared" ca="1" si="6"/>
        <v>12.799999999999997</v>
      </c>
      <c r="Q30">
        <f t="shared" ca="1" si="6"/>
        <v>2.3999999999999986</v>
      </c>
      <c r="R30">
        <f t="shared" ca="1" si="6"/>
        <v>10.850000000000094</v>
      </c>
      <c r="S30">
        <f t="shared" ca="1" si="6"/>
        <v>7.5</v>
      </c>
      <c r="T30">
        <f t="shared" ca="1" si="6"/>
        <v>8.9500000000000028</v>
      </c>
      <c r="U30">
        <f t="shared" ca="1" si="6"/>
        <v>6.6000000000000014</v>
      </c>
      <c r="V30">
        <f t="shared" ca="1" si="6"/>
        <v>10.150000000000002</v>
      </c>
      <c r="W30">
        <f t="shared" ca="1" si="6"/>
        <v>7.7000000000000952</v>
      </c>
      <c r="X30">
        <f t="shared" ca="1" si="6"/>
        <v>8.7999999999999048</v>
      </c>
      <c r="Y30">
        <f t="shared" ca="1" si="6"/>
        <v>8.6499999999999986</v>
      </c>
      <c r="Z30">
        <f t="shared" ca="1" si="6"/>
        <v>12.399999999999906</v>
      </c>
      <c r="AA30">
        <f t="shared" ca="1" si="6"/>
        <v>9.8499999999999019</v>
      </c>
      <c r="AB30">
        <f t="shared" ca="1" si="6"/>
        <v>13.250000000000007</v>
      </c>
      <c r="AC30">
        <f t="shared" ca="1" si="6"/>
        <v>4.75</v>
      </c>
      <c r="AD30">
        <f t="shared" ca="1" si="6"/>
        <v>-0.69999999999999929</v>
      </c>
      <c r="AE30">
        <f t="shared" ca="1" si="6"/>
        <v>12.399999999999999</v>
      </c>
    </row>
    <row r="31" spans="1:31">
      <c r="B31">
        <f t="shared" si="11"/>
        <v>4</v>
      </c>
      <c r="C31">
        <f t="shared" si="7"/>
        <v>1</v>
      </c>
      <c r="D31">
        <f t="shared" si="8"/>
        <v>5</v>
      </c>
      <c r="E31" t="s">
        <v>40</v>
      </c>
      <c r="F31">
        <f t="shared" ca="1" si="9"/>
        <v>9.2359999999998976</v>
      </c>
      <c r="G31">
        <f t="shared" ca="1" si="10"/>
        <v>7.5</v>
      </c>
      <c r="H31">
        <f t="shared" ca="1" si="6"/>
        <v>12.649999999999999</v>
      </c>
      <c r="I31">
        <f t="shared" ca="1" si="6"/>
        <v>15.450000000000003</v>
      </c>
      <c r="J31">
        <f t="shared" ca="1" si="6"/>
        <v>12.649999999999906</v>
      </c>
      <c r="K31">
        <f t="shared" ca="1" si="6"/>
        <v>11.349999999999898</v>
      </c>
      <c r="L31">
        <f t="shared" ca="1" si="6"/>
        <v>3.0500000000000966</v>
      </c>
      <c r="M31">
        <f t="shared" ca="1" si="6"/>
        <v>4.8500000000000014</v>
      </c>
      <c r="N31">
        <f t="shared" ca="1" si="6"/>
        <v>13.299999999999905</v>
      </c>
      <c r="O31">
        <f t="shared" ca="1" si="6"/>
        <v>14.5</v>
      </c>
      <c r="P31">
        <f t="shared" ca="1" si="6"/>
        <v>12.799999999999997</v>
      </c>
      <c r="Q31">
        <f t="shared" ca="1" si="6"/>
        <v>2.3999999999999986</v>
      </c>
      <c r="R31">
        <f t="shared" ca="1" si="6"/>
        <v>10.850000000000094</v>
      </c>
      <c r="S31">
        <f t="shared" ca="1" si="6"/>
        <v>7.5</v>
      </c>
      <c r="T31">
        <f t="shared" ca="1" si="6"/>
        <v>8.9500000000000028</v>
      </c>
      <c r="U31">
        <f t="shared" ca="1" si="6"/>
        <v>6.6000000000000014</v>
      </c>
      <c r="V31">
        <f t="shared" ca="1" si="6"/>
        <v>10.299999999999905</v>
      </c>
      <c r="W31">
        <f t="shared" ca="1" si="6"/>
        <v>7.7000000000000952</v>
      </c>
      <c r="X31">
        <f t="shared" ca="1" si="6"/>
        <v>8.7999999999999048</v>
      </c>
      <c r="Y31">
        <f t="shared" ca="1" si="6"/>
        <v>8.6499999999999986</v>
      </c>
      <c r="Z31">
        <f t="shared" ca="1" si="6"/>
        <v>12.399999999999906</v>
      </c>
      <c r="AA31">
        <f t="shared" ca="1" si="6"/>
        <v>9.8499999999999019</v>
      </c>
      <c r="AB31">
        <f t="shared" ca="1" si="6"/>
        <v>12.849999999999909</v>
      </c>
      <c r="AC31">
        <f t="shared" ca="1" si="6"/>
        <v>4.75</v>
      </c>
      <c r="AD31">
        <f t="shared" ca="1" si="6"/>
        <v>-1.9499999999999993</v>
      </c>
      <c r="AE31">
        <f t="shared" ca="1" si="6"/>
        <v>13.149999999999999</v>
      </c>
    </row>
    <row r="32" spans="1:31">
      <c r="B32">
        <f t="shared" si="11"/>
        <v>5</v>
      </c>
      <c r="C32">
        <f t="shared" si="7"/>
        <v>2</v>
      </c>
      <c r="D32">
        <f t="shared" si="8"/>
        <v>3</v>
      </c>
      <c r="E32" t="s">
        <v>12</v>
      </c>
      <c r="F32">
        <f t="shared" ca="1" si="9"/>
        <v>11.588000000000001</v>
      </c>
      <c r="G32">
        <f t="shared" ca="1" si="10"/>
        <v>17.149999999999906</v>
      </c>
      <c r="H32">
        <f t="shared" ca="1" si="6"/>
        <v>14.649999999999991</v>
      </c>
      <c r="I32">
        <f t="shared" ca="1" si="6"/>
        <v>13.099999999999902</v>
      </c>
      <c r="J32">
        <f t="shared" ca="1" si="6"/>
        <v>16.500000000000099</v>
      </c>
      <c r="K32">
        <f t="shared" ca="1" si="6"/>
        <v>11.45</v>
      </c>
      <c r="L32">
        <f t="shared" ca="1" si="6"/>
        <v>13.75</v>
      </c>
      <c r="M32">
        <f t="shared" ca="1" si="6"/>
        <v>11.8</v>
      </c>
      <c r="N32">
        <f t="shared" ca="1" si="6"/>
        <v>9.6999999999999993</v>
      </c>
      <c r="O32">
        <f t="shared" ca="1" si="6"/>
        <v>15.899999999999999</v>
      </c>
      <c r="P32">
        <f t="shared" ca="1" si="6"/>
        <v>14.5</v>
      </c>
      <c r="Q32">
        <f t="shared" ca="1" si="6"/>
        <v>6.7999999999999972</v>
      </c>
      <c r="R32">
        <f t="shared" ca="1" si="6"/>
        <v>10.599999999999902</v>
      </c>
      <c r="S32">
        <f t="shared" ca="1" si="6"/>
        <v>10.8000000000001</v>
      </c>
      <c r="T32">
        <f t="shared" ca="1" si="6"/>
        <v>12.250000000000099</v>
      </c>
      <c r="U32">
        <f t="shared" ca="1" si="6"/>
        <v>15.299999999999905</v>
      </c>
      <c r="V32">
        <f t="shared" ca="1" si="6"/>
        <v>10.549999999999997</v>
      </c>
      <c r="W32">
        <f t="shared" ca="1" si="6"/>
        <v>13.899999999999999</v>
      </c>
      <c r="X32">
        <f t="shared" ca="1" si="6"/>
        <v>11.299999999999905</v>
      </c>
      <c r="Y32">
        <f t="shared" ca="1" si="6"/>
        <v>7.1000000000000973</v>
      </c>
      <c r="Z32">
        <f t="shared" ca="1" si="6"/>
        <v>14.100000000000001</v>
      </c>
      <c r="AA32">
        <f t="shared" ca="1" si="6"/>
        <v>13</v>
      </c>
      <c r="AB32">
        <f t="shared" ca="1" si="6"/>
        <v>13.049999999999905</v>
      </c>
      <c r="AC32">
        <f t="shared" ca="1" si="6"/>
        <v>4.9499999999999034</v>
      </c>
      <c r="AD32">
        <f t="shared" ca="1" si="6"/>
        <v>-3.4499999999999993</v>
      </c>
      <c r="AE32">
        <f t="shared" ca="1" si="6"/>
        <v>10.95</v>
      </c>
    </row>
    <row r="33" spans="1:31">
      <c r="B33">
        <f t="shared" si="11"/>
        <v>6</v>
      </c>
      <c r="C33">
        <f t="shared" si="7"/>
        <v>2</v>
      </c>
      <c r="D33">
        <f t="shared" si="8"/>
        <v>4</v>
      </c>
      <c r="E33" t="s">
        <v>13</v>
      </c>
      <c r="F33">
        <f t="shared" ca="1" si="9"/>
        <v>12.088000000000001</v>
      </c>
      <c r="G33">
        <f t="shared" ca="1" si="10"/>
        <v>12.25</v>
      </c>
      <c r="H33">
        <f t="shared" ca="1" si="6"/>
        <v>14.449999999999996</v>
      </c>
      <c r="I33">
        <f t="shared" ca="1" si="6"/>
        <v>17.049999999999905</v>
      </c>
      <c r="J33">
        <f t="shared" ca="1" si="6"/>
        <v>15.950000000000003</v>
      </c>
      <c r="K33">
        <f t="shared" ca="1" si="6"/>
        <v>13</v>
      </c>
      <c r="L33">
        <f t="shared" ca="1" si="6"/>
        <v>8.75</v>
      </c>
      <c r="M33">
        <f t="shared" ca="1" si="6"/>
        <v>9.5500000000000007</v>
      </c>
      <c r="N33">
        <f t="shared" ca="1" si="6"/>
        <v>12</v>
      </c>
      <c r="O33">
        <f t="shared" ca="1" si="6"/>
        <v>18.050000000000097</v>
      </c>
      <c r="P33">
        <f t="shared" ca="1" si="6"/>
        <v>15.049999999999997</v>
      </c>
      <c r="Q33">
        <f t="shared" ca="1" si="6"/>
        <v>7.9499999999999957</v>
      </c>
      <c r="R33">
        <f t="shared" ca="1" si="6"/>
        <v>11.699999999999996</v>
      </c>
      <c r="S33">
        <f t="shared" ca="1" si="6"/>
        <v>9.6000000000000014</v>
      </c>
      <c r="T33">
        <f t="shared" ca="1" si="6"/>
        <v>11.800000000000104</v>
      </c>
      <c r="U33">
        <f t="shared" ca="1" si="6"/>
        <v>12.249999999999908</v>
      </c>
      <c r="V33">
        <f t="shared" ca="1" si="6"/>
        <v>9.8500000000000973</v>
      </c>
      <c r="W33">
        <f t="shared" ca="1" si="6"/>
        <v>13.050000000000097</v>
      </c>
      <c r="X33">
        <f t="shared" ca="1" si="6"/>
        <v>11.299999999999905</v>
      </c>
      <c r="Y33">
        <f t="shared" ca="1" si="6"/>
        <v>12.549999999999997</v>
      </c>
      <c r="Z33">
        <f t="shared" ca="1" si="6"/>
        <v>11.600000000000001</v>
      </c>
      <c r="AA33">
        <f t="shared" ca="1" si="6"/>
        <v>12.949999999999996</v>
      </c>
      <c r="AB33">
        <f t="shared" ca="1" si="6"/>
        <v>15.050000000000004</v>
      </c>
      <c r="AC33">
        <f t="shared" ca="1" si="6"/>
        <v>9.3999999999999062</v>
      </c>
      <c r="AD33">
        <f t="shared" ca="1" si="6"/>
        <v>3.5500000000000007</v>
      </c>
      <c r="AE33">
        <f t="shared" ca="1" si="6"/>
        <v>13.5</v>
      </c>
    </row>
    <row r="34" spans="1:31">
      <c r="B34">
        <f t="shared" si="11"/>
        <v>7</v>
      </c>
      <c r="C34">
        <f t="shared" si="7"/>
        <v>2</v>
      </c>
      <c r="D34">
        <f t="shared" si="8"/>
        <v>5</v>
      </c>
      <c r="E34" t="s">
        <v>41</v>
      </c>
      <c r="F34">
        <f t="shared" ca="1" si="9"/>
        <v>11.914000000000001</v>
      </c>
      <c r="G34">
        <f t="shared" ca="1" si="10"/>
        <v>12.25</v>
      </c>
      <c r="H34">
        <f t="shared" ca="1" si="6"/>
        <v>14.449999999999996</v>
      </c>
      <c r="I34">
        <f t="shared" ca="1" si="6"/>
        <v>17.049999999999905</v>
      </c>
      <c r="J34">
        <f t="shared" ca="1" si="6"/>
        <v>15.950000000000003</v>
      </c>
      <c r="K34">
        <f t="shared" ca="1" si="6"/>
        <v>11.649999999999999</v>
      </c>
      <c r="L34">
        <f t="shared" ca="1" si="6"/>
        <v>8.75</v>
      </c>
      <c r="M34">
        <f t="shared" ca="1" si="6"/>
        <v>6.5499999999999048</v>
      </c>
      <c r="N34">
        <f t="shared" ca="1" si="6"/>
        <v>12.75</v>
      </c>
      <c r="O34">
        <f t="shared" ca="1" si="6"/>
        <v>18.050000000000097</v>
      </c>
      <c r="P34">
        <f t="shared" ca="1" si="6"/>
        <v>15.049999999999997</v>
      </c>
      <c r="Q34">
        <f t="shared" ca="1" si="6"/>
        <v>7.9499999999999957</v>
      </c>
      <c r="R34">
        <f t="shared" ca="1" si="6"/>
        <v>11.699999999999996</v>
      </c>
      <c r="S34">
        <f t="shared" ca="1" si="6"/>
        <v>9.6000000000000014</v>
      </c>
      <c r="T34">
        <f t="shared" ca="1" si="6"/>
        <v>11.800000000000104</v>
      </c>
      <c r="U34">
        <f t="shared" ca="1" si="6"/>
        <v>12.249999999999908</v>
      </c>
      <c r="V34">
        <f t="shared" ca="1" si="6"/>
        <v>10</v>
      </c>
      <c r="W34">
        <f t="shared" ca="1" si="6"/>
        <v>13.050000000000097</v>
      </c>
      <c r="X34">
        <f t="shared" ca="1" si="6"/>
        <v>11.299999999999905</v>
      </c>
      <c r="Y34">
        <f t="shared" ca="1" si="6"/>
        <v>12.549999999999997</v>
      </c>
      <c r="Z34">
        <f t="shared" ca="1" si="6"/>
        <v>11.600000000000001</v>
      </c>
      <c r="AA34">
        <f t="shared" ca="1" si="6"/>
        <v>12.949999999999996</v>
      </c>
      <c r="AB34">
        <f t="shared" ca="1" si="6"/>
        <v>14.649999999999906</v>
      </c>
      <c r="AC34">
        <f t="shared" ca="1" si="6"/>
        <v>9.3999999999999062</v>
      </c>
      <c r="AD34">
        <f t="shared" ca="1" si="6"/>
        <v>2.3000000000000007</v>
      </c>
      <c r="AE34">
        <f t="shared" ca="1" si="6"/>
        <v>14.25</v>
      </c>
    </row>
    <row r="35" spans="1:31">
      <c r="B35">
        <f t="shared" si="11"/>
        <v>8</v>
      </c>
      <c r="C35">
        <f t="shared" si="7"/>
        <v>3</v>
      </c>
      <c r="D35">
        <f t="shared" si="8"/>
        <v>4</v>
      </c>
      <c r="E35" t="s">
        <v>14</v>
      </c>
      <c r="F35">
        <f t="shared" ca="1" si="9"/>
        <v>0.5</v>
      </c>
      <c r="G35">
        <f t="shared" ca="1" si="10"/>
        <v>-4.8999999999999062</v>
      </c>
      <c r="H35">
        <f t="shared" ca="1" si="6"/>
        <v>-0.19999999999999574</v>
      </c>
      <c r="I35">
        <f t="shared" ca="1" si="6"/>
        <v>3.9500000000000028</v>
      </c>
      <c r="J35">
        <f t="shared" ca="1" si="6"/>
        <v>-0.55000000000009663</v>
      </c>
      <c r="K35">
        <f t="shared" ca="1" si="6"/>
        <v>1.5500000000000007</v>
      </c>
      <c r="L35">
        <f t="shared" ca="1" si="6"/>
        <v>-5</v>
      </c>
      <c r="M35">
        <f t="shared" ca="1" si="6"/>
        <v>-2.25</v>
      </c>
      <c r="N35">
        <f t="shared" ca="1" si="6"/>
        <v>2.3000000000000007</v>
      </c>
      <c r="O35">
        <f t="shared" ca="1" si="6"/>
        <v>2.1500000000000981</v>
      </c>
      <c r="P35">
        <f t="shared" ca="1" si="6"/>
        <v>0.54999999999999716</v>
      </c>
      <c r="Q35">
        <f t="shared" ca="1" si="6"/>
        <v>1.1499999999999986</v>
      </c>
      <c r="R35">
        <f t="shared" ca="1" si="6"/>
        <v>1.1000000000000938</v>
      </c>
      <c r="S35">
        <f t="shared" ca="1" si="6"/>
        <v>-1.2000000000000988</v>
      </c>
      <c r="T35">
        <f t="shared" ca="1" si="6"/>
        <v>-0.44999999999999574</v>
      </c>
      <c r="U35">
        <f t="shared" ca="1" si="6"/>
        <v>-3.0499999999999972</v>
      </c>
      <c r="V35">
        <f t="shared" ca="1" si="6"/>
        <v>-0.69999999999989981</v>
      </c>
      <c r="W35">
        <f t="shared" ca="1" si="6"/>
        <v>-0.84999999999990195</v>
      </c>
      <c r="X35">
        <f t="shared" ca="1" si="6"/>
        <v>0</v>
      </c>
      <c r="Y35">
        <f t="shared" ca="1" si="6"/>
        <v>5.4499999999998998</v>
      </c>
      <c r="Z35">
        <f t="shared" ca="1" si="6"/>
        <v>-2.5</v>
      </c>
      <c r="AA35">
        <f t="shared" ca="1" si="6"/>
        <v>-5.0000000000004263E-2</v>
      </c>
      <c r="AB35">
        <f t="shared" ca="1" si="6"/>
        <v>2.0000000000000995</v>
      </c>
      <c r="AC35">
        <f t="shared" ca="1" si="6"/>
        <v>4.4500000000000028</v>
      </c>
      <c r="AD35">
        <f t="shared" ca="1" si="6"/>
        <v>7</v>
      </c>
      <c r="AE35">
        <f t="shared" ca="1" si="6"/>
        <v>2.5500000000000007</v>
      </c>
    </row>
    <row r="36" spans="1:31">
      <c r="B36">
        <f t="shared" si="11"/>
        <v>9</v>
      </c>
      <c r="C36">
        <f t="shared" si="7"/>
        <v>3</v>
      </c>
      <c r="D36">
        <f t="shared" si="8"/>
        <v>5</v>
      </c>
      <c r="E36" t="s">
        <v>42</v>
      </c>
      <c r="F36">
        <f t="shared" ca="1" si="9"/>
        <v>0.32600000000000051</v>
      </c>
      <c r="G36">
        <f t="shared" ca="1" si="10"/>
        <v>-4.8999999999999062</v>
      </c>
      <c r="H36">
        <f t="shared" ca="1" si="6"/>
        <v>-0.19999999999999574</v>
      </c>
      <c r="I36">
        <f t="shared" ca="1" si="6"/>
        <v>3.9500000000000028</v>
      </c>
      <c r="J36">
        <f t="shared" ca="1" si="6"/>
        <v>-0.55000000000009663</v>
      </c>
      <c r="K36">
        <f t="shared" ca="1" si="6"/>
        <v>0.19999999999999929</v>
      </c>
      <c r="L36">
        <f t="shared" ca="1" si="6"/>
        <v>-5</v>
      </c>
      <c r="M36">
        <f t="shared" ca="1" si="6"/>
        <v>-5.2500000000000959</v>
      </c>
      <c r="N36">
        <f t="shared" ca="1" si="6"/>
        <v>3.0500000000000007</v>
      </c>
      <c r="O36">
        <f t="shared" ca="1" si="6"/>
        <v>2.1500000000000981</v>
      </c>
      <c r="P36">
        <f t="shared" ca="1" si="6"/>
        <v>0.54999999999999716</v>
      </c>
      <c r="Q36">
        <f t="shared" ca="1" si="6"/>
        <v>1.1499999999999986</v>
      </c>
      <c r="R36">
        <f t="shared" ca="1" si="6"/>
        <v>1.1000000000000938</v>
      </c>
      <c r="S36">
        <f t="shared" ca="1" si="6"/>
        <v>-1.2000000000000988</v>
      </c>
      <c r="T36">
        <f t="shared" ca="1" si="6"/>
        <v>-0.44999999999999574</v>
      </c>
      <c r="U36">
        <f t="shared" ca="1" si="6"/>
        <v>-3.0499999999999972</v>
      </c>
      <c r="V36">
        <f t="shared" ca="1" si="6"/>
        <v>-0.54999999999999716</v>
      </c>
      <c r="W36">
        <f t="shared" ca="1" si="6"/>
        <v>-0.84999999999990195</v>
      </c>
      <c r="X36">
        <f t="shared" ca="1" si="6"/>
        <v>0</v>
      </c>
      <c r="Y36">
        <f t="shared" ca="1" si="6"/>
        <v>5.4499999999998998</v>
      </c>
      <c r="Z36">
        <f t="shared" ca="1" si="6"/>
        <v>-2.5</v>
      </c>
      <c r="AA36">
        <f t="shared" ca="1" si="6"/>
        <v>-5.0000000000004263E-2</v>
      </c>
      <c r="AB36">
        <f t="shared" ca="1" si="6"/>
        <v>1.6000000000000014</v>
      </c>
      <c r="AC36">
        <f t="shared" ca="1" si="6"/>
        <v>4.4500000000000028</v>
      </c>
      <c r="AD36">
        <f t="shared" ca="1" si="6"/>
        <v>5.75</v>
      </c>
      <c r="AE36">
        <f t="shared" ca="1" si="6"/>
        <v>3.3000000000000007</v>
      </c>
    </row>
    <row r="37" spans="1:31">
      <c r="B37">
        <f t="shared" si="11"/>
        <v>10</v>
      </c>
      <c r="C37">
        <f t="shared" si="7"/>
        <v>4</v>
      </c>
      <c r="D37">
        <f t="shared" si="8"/>
        <v>5</v>
      </c>
      <c r="E37" t="s">
        <v>43</v>
      </c>
      <c r="F37">
        <f t="shared" ca="1" si="9"/>
        <v>-0.17399999999999949</v>
      </c>
      <c r="G37">
        <f t="shared" ca="1" si="10"/>
        <v>0</v>
      </c>
      <c r="H37">
        <f t="shared" ca="1" si="6"/>
        <v>0</v>
      </c>
      <c r="I37">
        <f t="shared" ca="1" si="6"/>
        <v>0</v>
      </c>
      <c r="J37">
        <f t="shared" ca="1" si="6"/>
        <v>0</v>
      </c>
      <c r="K37">
        <f t="shared" ca="1" si="6"/>
        <v>-1.3500000000000014</v>
      </c>
      <c r="L37">
        <f t="shared" ca="1" si="6"/>
        <v>0</v>
      </c>
      <c r="M37">
        <f t="shared" ca="1" si="6"/>
        <v>-3.0000000000000959</v>
      </c>
      <c r="N37">
        <f t="shared" ca="1" si="6"/>
        <v>0.75</v>
      </c>
      <c r="O37">
        <f t="shared" ca="1" si="6"/>
        <v>0</v>
      </c>
      <c r="P37">
        <f t="shared" ca="1" si="6"/>
        <v>0</v>
      </c>
      <c r="Q37">
        <f t="shared" ca="1" si="6"/>
        <v>0</v>
      </c>
      <c r="R37">
        <f t="shared" ca="1" si="6"/>
        <v>0</v>
      </c>
      <c r="S37">
        <f t="shared" ca="1" si="6"/>
        <v>0</v>
      </c>
      <c r="T37">
        <f t="shared" ca="1" si="6"/>
        <v>0</v>
      </c>
      <c r="U37">
        <f t="shared" ca="1" si="6"/>
        <v>0</v>
      </c>
      <c r="V37">
        <f t="shared" ca="1" si="6"/>
        <v>0.14999999999990266</v>
      </c>
      <c r="W37">
        <f t="shared" ca="1" si="6"/>
        <v>0</v>
      </c>
      <c r="X37">
        <f t="shared" ca="1" si="6"/>
        <v>0</v>
      </c>
      <c r="Y37">
        <f t="shared" ca="1" si="6"/>
        <v>0</v>
      </c>
      <c r="Z37">
        <f t="shared" ca="1" si="6"/>
        <v>0</v>
      </c>
      <c r="AA37">
        <f t="shared" ca="1" si="6"/>
        <v>0</v>
      </c>
      <c r="AB37">
        <f t="shared" ca="1" si="6"/>
        <v>-0.40000000000009805</v>
      </c>
      <c r="AC37">
        <f t="shared" ca="1" si="6"/>
        <v>0</v>
      </c>
      <c r="AD37">
        <f t="shared" ca="1" si="6"/>
        <v>-1.25</v>
      </c>
      <c r="AE37">
        <f t="shared" ca="1" si="6"/>
        <v>0.75</v>
      </c>
    </row>
    <row r="38" spans="1:31" ht="15.75" thickBot="1"/>
    <row r="39" spans="1:31" ht="15.75" thickBot="1">
      <c r="A39" s="3" t="s">
        <v>17</v>
      </c>
      <c r="B39" s="4"/>
      <c r="C39" s="4"/>
      <c r="D39" s="5">
        <v>2.4900000000000002</v>
      </c>
      <c r="E39" s="4" t="s">
        <v>49</v>
      </c>
      <c r="F39" s="5" t="s">
        <v>19</v>
      </c>
      <c r="G39" s="4" t="s">
        <v>20</v>
      </c>
      <c r="H39" s="6">
        <v>0.9</v>
      </c>
    </row>
    <row r="41" spans="1:31">
      <c r="E41" s="9" t="s">
        <v>7</v>
      </c>
      <c r="F41" s="9" t="s">
        <v>21</v>
      </c>
      <c r="G41" s="9" t="s">
        <v>22</v>
      </c>
      <c r="H41" s="9" t="s">
        <v>25</v>
      </c>
      <c r="J41" t="s">
        <v>23</v>
      </c>
      <c r="K41" t="s">
        <v>24</v>
      </c>
      <c r="M41" t="s">
        <v>45</v>
      </c>
    </row>
    <row r="42" spans="1:31">
      <c r="D42">
        <f>B28</f>
        <v>1</v>
      </c>
      <c r="E42" t="str">
        <f>E28</f>
        <v>1,2</v>
      </c>
      <c r="F42">
        <f ca="1">F28</f>
        <v>-2.6780000000001039</v>
      </c>
      <c r="G42">
        <f ca="1">STDEVA(G28:AE28)/SQRT($C$25)</f>
        <v>0.39567537199072111</v>
      </c>
      <c r="H42">
        <f ca="1">G42*$D$39</f>
        <v>0.98523167625689567</v>
      </c>
      <c r="J42">
        <f ca="1">F42-H42</f>
        <v>-3.6632316762569994</v>
      </c>
      <c r="K42">
        <f ca="1">F42+H42</f>
        <v>-1.6927683237432083</v>
      </c>
      <c r="M42" t="str">
        <f ca="1">IF(AND(J42&lt;0,K42&gt;0),"yes","no")</f>
        <v>no</v>
      </c>
      <c r="O42" t="str">
        <f ca="1">TEXT(F42,"##.##")&amp;" +/-" &amp; TEXT(H42,"##.##")</f>
        <v>-2.68 +/-.99</v>
      </c>
    </row>
    <row r="43" spans="1:31">
      <c r="D43">
        <f t="shared" ref="D43:D51" si="12">B29</f>
        <v>2</v>
      </c>
      <c r="E43" t="str">
        <f t="shared" ref="E43:F55" si="13">E29</f>
        <v>1,3</v>
      </c>
      <c r="F43">
        <f t="shared" ca="1" si="13"/>
        <v>8.9099999999998971</v>
      </c>
      <c r="G43">
        <f t="shared" ref="G43:G51" ca="1" si="14">STDEVA(G29:AE29)/SQRT($C$25)</f>
        <v>0.97872365864935984</v>
      </c>
      <c r="H43">
        <f t="shared" ref="H43:H51" ca="1" si="15">G43*$D$39</f>
        <v>2.4370219100369064</v>
      </c>
      <c r="J43">
        <f t="shared" ref="J43:J51" ca="1" si="16">F43-H43</f>
        <v>6.4729780899629912</v>
      </c>
      <c r="K43">
        <f t="shared" ref="K43:K51" ca="1" si="17">F43+H43</f>
        <v>11.347021910036803</v>
      </c>
      <c r="M43" t="str">
        <f t="shared" ref="M43:M51" ca="1" si="18">IF(AND(J43&lt;0,K43&gt;0),"yes","no")</f>
        <v>no</v>
      </c>
      <c r="O43" t="str">
        <f t="shared" ref="O43:O51" ca="1" si="19">TEXT(F43,"##.##")&amp;" +/-" &amp; TEXT(H43,"##.##")</f>
        <v>8.91 +/-2.44</v>
      </c>
    </row>
    <row r="44" spans="1:31">
      <c r="D44">
        <f t="shared" si="12"/>
        <v>3</v>
      </c>
      <c r="E44" t="str">
        <f t="shared" si="13"/>
        <v>1,4</v>
      </c>
      <c r="F44">
        <f t="shared" ca="1" si="13"/>
        <v>9.4099999999998971</v>
      </c>
      <c r="G44">
        <f t="shared" ca="1" si="14"/>
        <v>0.80231955396005394</v>
      </c>
      <c r="H44">
        <f t="shared" ca="1" si="15"/>
        <v>1.9977756893605345</v>
      </c>
      <c r="J44">
        <f t="shared" ca="1" si="16"/>
        <v>7.4122243106393624</v>
      </c>
      <c r="K44">
        <f t="shared" ca="1" si="17"/>
        <v>11.407775689360431</v>
      </c>
      <c r="M44" t="str">
        <f t="shared" ca="1" si="18"/>
        <v>no</v>
      </c>
      <c r="O44" t="str">
        <f t="shared" ca="1" si="19"/>
        <v>9.41 +/-2.</v>
      </c>
    </row>
    <row r="45" spans="1:31">
      <c r="D45">
        <f t="shared" si="12"/>
        <v>4</v>
      </c>
      <c r="E45" t="str">
        <f t="shared" si="13"/>
        <v>1,5</v>
      </c>
      <c r="F45">
        <f t="shared" ca="1" si="13"/>
        <v>9.2359999999998976</v>
      </c>
      <c r="G45">
        <f t="shared" ca="1" si="14"/>
        <v>0.84780363292450678</v>
      </c>
      <c r="H45">
        <f t="shared" ca="1" si="15"/>
        <v>2.1110310459820218</v>
      </c>
      <c r="J45">
        <f t="shared" ca="1" si="16"/>
        <v>7.1249689540178753</v>
      </c>
      <c r="K45">
        <f t="shared" ca="1" si="17"/>
        <v>11.34703104598192</v>
      </c>
      <c r="M45" t="str">
        <f t="shared" ca="1" si="18"/>
        <v>no</v>
      </c>
      <c r="O45" t="str">
        <f t="shared" ca="1" si="19"/>
        <v>9.24 +/-2.11</v>
      </c>
    </row>
    <row r="46" spans="1:31">
      <c r="D46">
        <f t="shared" si="12"/>
        <v>5</v>
      </c>
      <c r="E46" t="str">
        <f t="shared" si="13"/>
        <v>2,3</v>
      </c>
      <c r="F46">
        <f t="shared" ca="1" si="13"/>
        <v>11.588000000000001</v>
      </c>
      <c r="G46">
        <f t="shared" ca="1" si="14"/>
        <v>0.86462072609902163</v>
      </c>
      <c r="H46">
        <f t="shared" ca="1" si="15"/>
        <v>2.1529056079865638</v>
      </c>
      <c r="J46">
        <f t="shared" ca="1" si="16"/>
        <v>9.4350943920134362</v>
      </c>
      <c r="K46">
        <f t="shared" ca="1" si="17"/>
        <v>13.740905607986566</v>
      </c>
      <c r="M46" t="str">
        <f t="shared" ca="1" si="18"/>
        <v>no</v>
      </c>
      <c r="O46" t="str">
        <f t="shared" ca="1" si="19"/>
        <v>11.59 +/-2.15</v>
      </c>
    </row>
    <row r="47" spans="1:31">
      <c r="D47">
        <f t="shared" si="12"/>
        <v>6</v>
      </c>
      <c r="E47" t="str">
        <f t="shared" si="13"/>
        <v>2,4</v>
      </c>
      <c r="F47">
        <f t="shared" ca="1" si="13"/>
        <v>12.088000000000001</v>
      </c>
      <c r="G47">
        <f t="shared" ca="1" si="14"/>
        <v>0.61926892381258658</v>
      </c>
      <c r="H47">
        <f t="shared" ca="1" si="15"/>
        <v>1.5419796202933407</v>
      </c>
      <c r="J47">
        <f t="shared" ca="1" si="16"/>
        <v>10.546020379706661</v>
      </c>
      <c r="K47">
        <f t="shared" ca="1" si="17"/>
        <v>13.629979620293341</v>
      </c>
      <c r="M47" t="str">
        <f t="shared" ca="1" si="18"/>
        <v>no</v>
      </c>
      <c r="O47" t="str">
        <f t="shared" ca="1" si="19"/>
        <v>12.09 +/-1.54</v>
      </c>
    </row>
    <row r="48" spans="1:31">
      <c r="D48">
        <f t="shared" si="12"/>
        <v>7</v>
      </c>
      <c r="E48" t="str">
        <f t="shared" si="13"/>
        <v>2,5</v>
      </c>
      <c r="F48">
        <f t="shared" ca="1" si="13"/>
        <v>11.914000000000001</v>
      </c>
      <c r="G48">
        <f t="shared" ca="1" si="14"/>
        <v>0.67834062240146131</v>
      </c>
      <c r="H48">
        <f t="shared" ca="1" si="15"/>
        <v>1.6890681497796387</v>
      </c>
      <c r="J48">
        <f t="shared" ca="1" si="16"/>
        <v>10.224931850220363</v>
      </c>
      <c r="K48">
        <f t="shared" ca="1" si="17"/>
        <v>13.60306814977964</v>
      </c>
      <c r="M48" t="str">
        <f t="shared" ca="1" si="18"/>
        <v>no</v>
      </c>
      <c r="O48" t="str">
        <f t="shared" ca="1" si="19"/>
        <v>11.91 +/-1.69</v>
      </c>
    </row>
    <row r="49" spans="4:20">
      <c r="D49">
        <f t="shared" si="12"/>
        <v>8</v>
      </c>
      <c r="E49" t="str">
        <f t="shared" si="13"/>
        <v>3,4</v>
      </c>
      <c r="F49">
        <f t="shared" ca="1" si="13"/>
        <v>0.5</v>
      </c>
      <c r="G49">
        <f t="shared" ca="1" si="14"/>
        <v>0.58642277127228337</v>
      </c>
      <c r="H49">
        <f t="shared" ca="1" si="15"/>
        <v>1.4601927004679858</v>
      </c>
      <c r="J49">
        <f t="shared" ca="1" si="16"/>
        <v>-0.96019270046798577</v>
      </c>
      <c r="K49">
        <f t="shared" ca="1" si="17"/>
        <v>1.9601927004679858</v>
      </c>
      <c r="M49" t="str">
        <f t="shared" ca="1" si="18"/>
        <v>yes</v>
      </c>
      <c r="O49" t="str">
        <f t="shared" ca="1" si="19"/>
        <v>.5 +/-1.46</v>
      </c>
    </row>
    <row r="50" spans="4:20">
      <c r="D50">
        <f t="shared" si="12"/>
        <v>9</v>
      </c>
      <c r="E50" t="str">
        <f t="shared" si="13"/>
        <v>3,5</v>
      </c>
      <c r="F50">
        <f t="shared" ca="1" si="13"/>
        <v>0.32600000000000051</v>
      </c>
      <c r="G50">
        <f t="shared" ca="1" si="14"/>
        <v>0.60676821494427868</v>
      </c>
      <c r="H50">
        <f t="shared" ca="1" si="15"/>
        <v>1.5108528552112541</v>
      </c>
      <c r="J50">
        <f t="shared" ca="1" si="16"/>
        <v>-1.1848528552112536</v>
      </c>
      <c r="K50">
        <f t="shared" ca="1" si="17"/>
        <v>1.8368528552112546</v>
      </c>
      <c r="M50" t="str">
        <f t="shared" ca="1" si="18"/>
        <v>yes</v>
      </c>
      <c r="O50" t="str">
        <f t="shared" ca="1" si="19"/>
        <v>.33 +/-1.51</v>
      </c>
    </row>
    <row r="51" spans="4:20">
      <c r="D51">
        <f t="shared" si="12"/>
        <v>10</v>
      </c>
      <c r="E51" t="str">
        <f t="shared" si="13"/>
        <v>4,5</v>
      </c>
      <c r="F51">
        <f t="shared" ca="1" si="13"/>
        <v>-0.17399999999999949</v>
      </c>
      <c r="G51">
        <f t="shared" ca="1" si="14"/>
        <v>0.14683096857725284</v>
      </c>
      <c r="H51">
        <f t="shared" ca="1" si="15"/>
        <v>0.36560911175735961</v>
      </c>
      <c r="J51">
        <f t="shared" ca="1" si="16"/>
        <v>-0.53960911175735915</v>
      </c>
      <c r="K51">
        <f t="shared" ca="1" si="17"/>
        <v>0.19160911175736012</v>
      </c>
      <c r="M51" t="str">
        <f t="shared" ca="1" si="18"/>
        <v>yes</v>
      </c>
      <c r="O51" t="str">
        <f t="shared" ca="1" si="19"/>
        <v>-.17 +/-.37</v>
      </c>
    </row>
    <row r="54" spans="4:20">
      <c r="D54" s="9" t="s">
        <v>46</v>
      </c>
      <c r="E54" s="9" t="s">
        <v>47</v>
      </c>
    </row>
    <row r="55" spans="4:20">
      <c r="D55">
        <v>1</v>
      </c>
      <c r="E55" t="s">
        <v>4</v>
      </c>
      <c r="M55" t="s">
        <v>52</v>
      </c>
    </row>
    <row r="56" spans="4:20">
      <c r="D56">
        <v>1</v>
      </c>
      <c r="E56" t="s">
        <v>5</v>
      </c>
    </row>
    <row r="57" spans="4:20">
      <c r="D57">
        <v>1</v>
      </c>
      <c r="E57" t="s">
        <v>6</v>
      </c>
      <c r="N57" s="14"/>
      <c r="O57" s="14"/>
      <c r="P57" s="14"/>
      <c r="Q57" s="14"/>
      <c r="R57" s="14"/>
      <c r="S57" s="14"/>
      <c r="T57" s="14"/>
    </row>
    <row r="58" spans="4:20">
      <c r="D58">
        <v>4</v>
      </c>
      <c r="E58" t="s">
        <v>48</v>
      </c>
      <c r="N58" s="14"/>
      <c r="O58" s="23">
        <v>1</v>
      </c>
      <c r="P58" s="23">
        <v>2</v>
      </c>
      <c r="Q58" s="23">
        <v>3</v>
      </c>
      <c r="R58" s="23">
        <v>4</v>
      </c>
      <c r="S58" s="23">
        <v>5</v>
      </c>
      <c r="T58" s="14"/>
    </row>
    <row r="59" spans="4:20" ht="36" customHeight="1">
      <c r="D59">
        <v>5</v>
      </c>
      <c r="E59" t="s">
        <v>32</v>
      </c>
      <c r="N59" s="24">
        <v>1</v>
      </c>
      <c r="O59" s="15"/>
      <c r="P59" s="25" t="str">
        <f ca="1">INDEX($O$42:$O$51,MATCH($N59&amp;","&amp;P$58,$E$42:$E$51,0),0)</f>
        <v>-2.68 +/-.99</v>
      </c>
      <c r="Q59" s="25" t="str">
        <f ca="1">INDEX($O$42:$O$51,MATCH($N59&amp;","&amp;Q$58,$E$42:$E$51,0),0)</f>
        <v>8.91 +/-2.44</v>
      </c>
      <c r="R59" s="25" t="str">
        <f ca="1">INDEX($O$42:$O$51,MATCH($N59&amp;","&amp;R$58,$E$42:$E$51,0),0)</f>
        <v>9.41 +/-2.</v>
      </c>
      <c r="S59" s="26" t="str">
        <f ca="1">INDEX($O$42:$O$51,MATCH($N59&amp;","&amp;S$58,$E$42:$E$51,0),0)</f>
        <v>9.24 +/-2.11</v>
      </c>
      <c r="T59" s="14"/>
    </row>
    <row r="60" spans="4:20" ht="36" customHeight="1">
      <c r="N60" s="24">
        <v>2</v>
      </c>
      <c r="O60" s="16"/>
      <c r="P60" s="17"/>
      <c r="Q60" s="27" t="str">
        <f ca="1">INDEX($O$42:$O$51,MATCH($N60&amp;","&amp;Q$58,$E$42:$E$51,0),0)</f>
        <v>11.59 +/-2.15</v>
      </c>
      <c r="R60" s="27" t="str">
        <f t="shared" ref="R60:S62" ca="1" si="20">INDEX($O$42:$O$51,MATCH($N60&amp;","&amp;R$58,$E$42:$E$51,0),0)</f>
        <v>12.09 +/-1.54</v>
      </c>
      <c r="S60" s="28" t="str">
        <f t="shared" ca="1" si="20"/>
        <v>11.91 +/-1.69</v>
      </c>
      <c r="T60" s="14"/>
    </row>
    <row r="61" spans="4:20" ht="36" customHeight="1">
      <c r="E61">
        <f ca="1">STDEVA(F42:F51)</f>
        <v>5.8649389122517235</v>
      </c>
      <c r="N61" s="24">
        <v>3</v>
      </c>
      <c r="O61" s="16"/>
      <c r="P61" s="17"/>
      <c r="Q61" s="17"/>
      <c r="R61" s="29" t="str">
        <f t="shared" ca="1" si="20"/>
        <v>.5 +/-1.46</v>
      </c>
      <c r="S61" s="30" t="str">
        <f t="shared" ca="1" si="20"/>
        <v>.33 +/-1.51</v>
      </c>
      <c r="T61" s="14"/>
    </row>
    <row r="62" spans="4:20" ht="36" customHeight="1">
      <c r="N62" s="24">
        <v>4</v>
      </c>
      <c r="O62" s="16"/>
      <c r="P62" s="17"/>
      <c r="Q62" s="17"/>
      <c r="R62" s="21"/>
      <c r="S62" s="30" t="str">
        <f t="shared" ca="1" si="20"/>
        <v>-.17 +/-.37</v>
      </c>
      <c r="T62" s="14"/>
    </row>
    <row r="63" spans="4:20" ht="36" customHeight="1">
      <c r="N63" s="24">
        <v>5</v>
      </c>
      <c r="O63" s="18"/>
      <c r="P63" s="19"/>
      <c r="Q63" s="19"/>
      <c r="R63" s="19"/>
      <c r="S63" s="20"/>
      <c r="T63" s="14"/>
    </row>
    <row r="64" spans="4:20" ht="36" customHeight="1">
      <c r="N64" s="14"/>
      <c r="O64" s="14"/>
      <c r="P64" s="14"/>
      <c r="Q64" s="14"/>
      <c r="R64" s="14"/>
      <c r="S64" s="14"/>
      <c r="T64" s="14"/>
    </row>
    <row r="68" spans="10:24"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spans="10:24">
      <c r="J69" s="14"/>
      <c r="K69" s="14"/>
      <c r="L69" s="14"/>
      <c r="M69" s="32" t="s">
        <v>77</v>
      </c>
      <c r="N69" s="23"/>
      <c r="O69" s="23"/>
      <c r="P69" s="14"/>
      <c r="Q69" s="14"/>
      <c r="R69" s="14"/>
      <c r="S69" s="14"/>
      <c r="T69" s="14"/>
      <c r="U69" s="14"/>
      <c r="V69" s="14"/>
      <c r="W69" s="14"/>
      <c r="X69" s="14"/>
    </row>
    <row r="70" spans="10:24"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spans="10:24">
      <c r="J71" s="14"/>
      <c r="K71" s="14"/>
      <c r="L71" s="14"/>
      <c r="M71" s="37" t="s">
        <v>76</v>
      </c>
      <c r="N71" s="38">
        <v>3</v>
      </c>
      <c r="O71" s="38"/>
      <c r="P71" s="38" t="s">
        <v>79</v>
      </c>
      <c r="Q71" s="39">
        <v>3</v>
      </c>
      <c r="R71" s="14"/>
      <c r="S71" s="14"/>
      <c r="T71" s="14"/>
      <c r="U71" s="14"/>
      <c r="V71" s="14"/>
      <c r="W71" s="14"/>
      <c r="X71" s="14"/>
    </row>
    <row r="72" spans="10:24">
      <c r="J72" s="14"/>
      <c r="K72" s="14"/>
      <c r="L72" s="14"/>
      <c r="M72" s="40" t="s">
        <v>81</v>
      </c>
      <c r="N72" s="41">
        <v>1.6970000000000001</v>
      </c>
      <c r="O72" s="41"/>
      <c r="P72" s="41" t="s">
        <v>80</v>
      </c>
      <c r="Q72" s="24">
        <f>R74</f>
        <v>2.3420000000000001</v>
      </c>
      <c r="R72" s="14"/>
      <c r="S72" s="14"/>
      <c r="T72" s="14"/>
      <c r="U72" s="14"/>
      <c r="V72" s="14"/>
      <c r="W72" s="14"/>
      <c r="X72" s="14"/>
    </row>
    <row r="73" spans="10:24">
      <c r="J73" s="14"/>
      <c r="K73" s="14"/>
      <c r="L73" s="14"/>
      <c r="M73" s="42" t="s">
        <v>69</v>
      </c>
      <c r="N73" s="23">
        <f>C25</f>
        <v>25</v>
      </c>
      <c r="O73" s="23"/>
      <c r="P73" s="23"/>
      <c r="Q73" s="43"/>
      <c r="R73" s="14"/>
      <c r="S73" s="14"/>
      <c r="T73" s="14"/>
      <c r="U73" s="14"/>
      <c r="V73" s="14"/>
      <c r="W73" s="14"/>
      <c r="X73" s="14"/>
    </row>
    <row r="74" spans="10:24" hidden="1">
      <c r="J74" s="14"/>
      <c r="K74" s="14"/>
      <c r="L74" s="14"/>
      <c r="M74" s="14"/>
      <c r="N74" s="14"/>
      <c r="O74" s="14"/>
      <c r="P74" s="14" t="s">
        <v>66</v>
      </c>
      <c r="Q74" s="33" t="s">
        <v>61</v>
      </c>
      <c r="R74" s="14">
        <v>2.3420000000000001</v>
      </c>
      <c r="S74" s="14"/>
      <c r="T74" s="14"/>
      <c r="U74" s="14"/>
      <c r="V74" s="14"/>
      <c r="W74" s="14"/>
      <c r="X74" s="14"/>
    </row>
    <row r="75" spans="10:24">
      <c r="J75" s="14"/>
      <c r="K75" s="35" t="s">
        <v>55</v>
      </c>
      <c r="L75" s="35" t="s">
        <v>56</v>
      </c>
      <c r="M75" s="36" t="s">
        <v>59</v>
      </c>
      <c r="N75" s="36" t="s">
        <v>57</v>
      </c>
      <c r="O75" s="34" t="s">
        <v>78</v>
      </c>
      <c r="P75" s="34" t="s">
        <v>70</v>
      </c>
      <c r="Q75" s="34" t="s">
        <v>71</v>
      </c>
      <c r="R75" s="34" t="s">
        <v>60</v>
      </c>
      <c r="S75" s="34" t="s">
        <v>62</v>
      </c>
      <c r="T75" s="34" t="s">
        <v>67</v>
      </c>
      <c r="U75" s="34" t="s">
        <v>68</v>
      </c>
      <c r="V75" s="34" t="s">
        <v>72</v>
      </c>
      <c r="W75" s="34" t="s">
        <v>73</v>
      </c>
      <c r="X75" s="14"/>
    </row>
    <row r="76" spans="10:24">
      <c r="J76" s="14"/>
      <c r="K76" s="35">
        <f>LEFT(M76,1)-0</f>
        <v>3</v>
      </c>
      <c r="L76" s="35">
        <f>RIGHT(M76,1)-0</f>
        <v>4</v>
      </c>
      <c r="M76" s="35" t="s">
        <v>14</v>
      </c>
      <c r="N76" s="35">
        <f ca="1">((OFFSET($C$13,K76,0)/$N$73+OFFSET($C$13,L76,0)/$N$73)^0.5)*$N$72</f>
        <v>5.4977146534451249</v>
      </c>
      <c r="O76" s="33" t="s">
        <v>82</v>
      </c>
      <c r="P76" s="14">
        <f>B16</f>
        <v>39.052</v>
      </c>
      <c r="Q76" s="14">
        <f>C16</f>
        <v>119.02030833333295</v>
      </c>
      <c r="R76" s="14">
        <f>ROUND(MAX($N$73+1,$R$74^2*Q76/$Q$71^2),0)</f>
        <v>73</v>
      </c>
      <c r="S76" s="14">
        <f>R76-$N$73</f>
        <v>48</v>
      </c>
      <c r="T76" s="14">
        <f>($N$73/R76)*(1+ABS((1-R76/$N$73*(1-(R76-$N$73)*($Q$71^2)/($Q$72^2*Q76))))^0.5)</f>
        <v>0.38042774778894201</v>
      </c>
      <c r="U76" s="14">
        <f>1-T76</f>
        <v>0.61957225221105805</v>
      </c>
      <c r="V76" s="14">
        <f>B19</f>
        <v>35.185416666666598</v>
      </c>
      <c r="W76" s="14">
        <f>T76*P76+U76*V76</f>
        <v>36.656372255804882</v>
      </c>
      <c r="X76" s="14"/>
    </row>
    <row r="77" spans="10:24">
      <c r="J77" s="14"/>
      <c r="K77" s="35">
        <f t="shared" ref="K77:K78" si="21">LEFT(M77,1)-0</f>
        <v>3</v>
      </c>
      <c r="L77" s="35">
        <f t="shared" ref="L77:L78" si="22">RIGHT(M77,1)-0</f>
        <v>5</v>
      </c>
      <c r="M77" s="35" t="s">
        <v>42</v>
      </c>
      <c r="N77" s="35">
        <f ca="1">((OFFSET($C$13,K77,0)/$N$73+OFFSET($C$13,L77,0)/$N$73)^0.5)*$N$72</f>
        <v>5.4648529407282957</v>
      </c>
      <c r="O77" s="33" t="s">
        <v>83</v>
      </c>
      <c r="P77" s="14">
        <f t="shared" ref="P77:Q78" si="23">B17</f>
        <v>38.552</v>
      </c>
      <c r="Q77" s="14">
        <f t="shared" si="23"/>
        <v>143.36572499999966</v>
      </c>
      <c r="R77" s="14">
        <f t="shared" ref="R77:R78" si="24">ROUND(MAX($N$73+1,$R$74^2*Q77/$Q$71^2),0)</f>
        <v>87</v>
      </c>
      <c r="S77" s="14">
        <f t="shared" ref="S77:S78" si="25">R77-$N$73</f>
        <v>62</v>
      </c>
      <c r="T77" s="14">
        <f t="shared" ref="T77:T78" si="26">($N$73/R77)*(1+ABS((1-R77/$N$73*(1-(R77-$N$73)*($Q$71^2)/($Q$72^2*Q77))))^0.5)</f>
        <v>0.3169185858316918</v>
      </c>
      <c r="U77" s="14">
        <f t="shared" ref="U77:U78" si="27">1-T77</f>
        <v>0.68308141416830814</v>
      </c>
      <c r="V77" s="14">
        <f t="shared" ref="V77:V78" si="28">B20</f>
        <v>30.3298387096774</v>
      </c>
      <c r="W77" s="14">
        <f t="shared" ref="W77:W78" si="29">T77*P77+U77*V77</f>
        <v>32.935594438286515</v>
      </c>
      <c r="X77" s="14"/>
    </row>
    <row r="78" spans="10:24">
      <c r="J78" s="14"/>
      <c r="K78" s="35">
        <f t="shared" si="21"/>
        <v>4</v>
      </c>
      <c r="L78" s="35">
        <f t="shared" si="22"/>
        <v>5</v>
      </c>
      <c r="M78" s="35" t="s">
        <v>43</v>
      </c>
      <c r="N78" s="35">
        <f ca="1">((OFFSET($C$13,K78,0)/$N$73+OFFSET($C$13,L78,0)/$N$73)^0.5)*$N$72</f>
        <v>5.7156822571591022</v>
      </c>
      <c r="O78" s="33" t="s">
        <v>75</v>
      </c>
      <c r="P78" s="14">
        <f t="shared" si="23"/>
        <v>38.725999999999999</v>
      </c>
      <c r="Q78" s="14">
        <f t="shared" si="23"/>
        <v>140.23835833333396</v>
      </c>
      <c r="R78" s="14">
        <f t="shared" si="24"/>
        <v>85</v>
      </c>
      <c r="S78" s="14">
        <f t="shared" si="25"/>
        <v>60</v>
      </c>
      <c r="T78" s="14">
        <f t="shared" si="26"/>
        <v>0.32779611697960254</v>
      </c>
      <c r="U78" s="14">
        <f t="shared" si="27"/>
        <v>0.67220388302039746</v>
      </c>
      <c r="V78" s="14">
        <f t="shared" si="28"/>
        <v>27.6533333333333</v>
      </c>
      <c r="W78" s="14">
        <f t="shared" si="29"/>
        <v>31.282910471276121</v>
      </c>
      <c r="X78" s="14"/>
    </row>
    <row r="79" spans="10:24"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spans="10:24"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31" t="s">
        <v>74</v>
      </c>
      <c r="U80" s="31"/>
      <c r="V80" s="31" t="s">
        <v>75</v>
      </c>
      <c r="W80" s="31">
        <f>MIN(W76:W78)</f>
        <v>31.282910471276121</v>
      </c>
      <c r="X80" s="14"/>
    </row>
    <row r="81" spans="10:24"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spans="10:24"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spans="10:24"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7" sqref="B27"/>
    </sheetView>
  </sheetViews>
  <sheetFormatPr defaultRowHeight="15"/>
  <sheetData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scen_lossdf</vt:lpstr>
      <vt:lpstr>Sheet1</vt:lpstr>
      <vt:lpstr>normality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crossover</cp:lastModifiedBy>
  <dcterms:created xsi:type="dcterms:W3CDTF">2020-12-02T16:32:25Z</dcterms:created>
  <dcterms:modified xsi:type="dcterms:W3CDTF">2020-12-04T03:41:00Z</dcterms:modified>
</cp:coreProperties>
</file>