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50" activeTab="2"/>
  </bookViews>
  <sheets>
    <sheet name="Лист1" sheetId="1" r:id="rId1"/>
    <sheet name="Лист2" sheetId="2" r:id="rId2"/>
    <sheet name="Лист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C6" i="2"/>
  <c r="P5" i="3"/>
  <c r="L6" i="3"/>
  <c r="K6" i="3"/>
  <c r="J6" i="3"/>
  <c r="I6" i="3"/>
  <c r="H6" i="3"/>
  <c r="C6" i="3"/>
  <c r="D6" i="3"/>
  <c r="E6" i="3"/>
  <c r="F6" i="3"/>
  <c r="G6" i="3"/>
  <c r="D5" i="3"/>
  <c r="E5" i="3"/>
  <c r="F5" i="3"/>
  <c r="G5" i="3"/>
  <c r="H5" i="3"/>
  <c r="I5" i="3"/>
  <c r="J5" i="3"/>
  <c r="K5" i="3"/>
  <c r="L5" i="3"/>
  <c r="C5" i="3"/>
  <c r="D3" i="3"/>
  <c r="E3" i="3"/>
  <c r="F3" i="3"/>
  <c r="G3" i="3"/>
  <c r="H3" i="3"/>
  <c r="I3" i="3"/>
  <c r="J3" i="3"/>
  <c r="K3" i="3"/>
  <c r="L3" i="3"/>
  <c r="C3" i="3"/>
  <c r="L4" i="2"/>
  <c r="K4" i="2"/>
  <c r="J4" i="2"/>
  <c r="I4" i="2"/>
  <c r="H4" i="2"/>
  <c r="G4" i="2"/>
  <c r="F4" i="2"/>
  <c r="E4" i="2"/>
  <c r="D4" i="2"/>
  <c r="C4" i="2"/>
  <c r="C7" i="2" s="1"/>
  <c r="L7" i="2"/>
  <c r="K7" i="2"/>
  <c r="J7" i="2"/>
  <c r="I7" i="2"/>
  <c r="H7" i="2"/>
  <c r="G7" i="2"/>
  <c r="F7" i="2"/>
  <c r="E7" i="2"/>
  <c r="D7" i="2"/>
  <c r="D7" i="1"/>
  <c r="E7" i="1"/>
  <c r="F7" i="1"/>
  <c r="G7" i="1"/>
  <c r="H7" i="1"/>
  <c r="I7" i="1"/>
  <c r="J7" i="1"/>
  <c r="K7" i="1"/>
  <c r="L7" i="1"/>
  <c r="C7" i="1"/>
  <c r="D6" i="1"/>
  <c r="E6" i="1"/>
  <c r="F6" i="1"/>
  <c r="G6" i="1"/>
  <c r="H6" i="1"/>
  <c r="I6" i="1"/>
  <c r="J6" i="1"/>
  <c r="K6" i="1"/>
  <c r="L6" i="1"/>
  <c r="C6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<sst xmlns="http://schemas.openxmlformats.org/spreadsheetml/2006/main" count="45" uniqueCount="41">
  <si>
    <t>RC цепь</t>
  </si>
  <si>
    <t>R, Ом</t>
  </si>
  <si>
    <t>ϕ, Рад</t>
  </si>
  <si>
    <r>
      <t>0.48</t>
    </r>
    <r>
      <rPr>
        <sz val="11"/>
        <color theme="1"/>
        <rFont val="Calibri"/>
        <family val="2"/>
        <charset val="204"/>
      </rPr>
      <t>π</t>
    </r>
  </si>
  <si>
    <t>0.45π</t>
  </si>
  <si>
    <t>0.4π</t>
  </si>
  <si>
    <t>0.35π</t>
  </si>
  <si>
    <t>0.3π</t>
  </si>
  <si>
    <t>0.25π</t>
  </si>
  <si>
    <t>0.2π</t>
  </si>
  <si>
    <t>0.15π</t>
  </si>
  <si>
    <t>0.1π</t>
  </si>
  <si>
    <t>0.05π</t>
  </si>
  <si>
    <t>ctg(ϕ)</t>
  </si>
  <si>
    <r>
      <t>Ω</t>
    </r>
    <r>
      <rPr>
        <sz val="8.8000000000000007"/>
        <color theme="1"/>
        <rFont val="Calibri"/>
        <family val="2"/>
      </rPr>
      <t>CR</t>
    </r>
  </si>
  <si>
    <t>RL цепь</t>
  </si>
  <si>
    <r>
      <t>0.46</t>
    </r>
    <r>
      <rPr>
        <sz val="11"/>
        <color theme="1"/>
        <rFont val="Calibri"/>
        <family val="2"/>
        <charset val="204"/>
      </rPr>
      <t>π</t>
    </r>
  </si>
  <si>
    <t>0.43π</t>
  </si>
  <si>
    <t>0.39π</t>
  </si>
  <si>
    <t>0.34π</t>
  </si>
  <si>
    <t>0.28π</t>
  </si>
  <si>
    <t>0.24π</t>
  </si>
  <si>
    <t>0.193π</t>
  </si>
  <si>
    <t>0.145π</t>
  </si>
  <si>
    <t>0.096π</t>
  </si>
  <si>
    <t>0.048π</t>
  </si>
  <si>
    <t>R/ΩL</t>
  </si>
  <si>
    <t>RLC цепочка</t>
  </si>
  <si>
    <t>f0, Гц</t>
  </si>
  <si>
    <t>0.27π</t>
  </si>
  <si>
    <t>0.21π</t>
  </si>
  <si>
    <t>0.155π</t>
  </si>
  <si>
    <t>0.025π</t>
  </si>
  <si>
    <r>
      <rPr>
        <sz val="11"/>
        <color theme="1"/>
        <rFont val="Calibri"/>
        <family val="2"/>
        <charset val="204"/>
      </rPr>
      <t>¬</t>
    </r>
    <r>
      <rPr>
        <sz val="11"/>
        <color theme="1"/>
        <rFont val="Calibri"/>
        <family val="2"/>
        <scheme val="minor"/>
      </rPr>
      <t>0.095π</t>
    </r>
  </si>
  <si>
    <t>¬0.14π</t>
  </si>
  <si>
    <t>¬0.19π</t>
  </si>
  <si>
    <t>¬0.23π</t>
  </si>
  <si>
    <t>¬0.27π</t>
  </si>
  <si>
    <t>Q</t>
  </si>
  <si>
    <r>
      <t>ν/ν</t>
    </r>
    <r>
      <rPr>
        <sz val="7"/>
        <color theme="1"/>
        <rFont val="Calibri"/>
        <family val="2"/>
        <charset val="204"/>
        <scheme val="minor"/>
      </rPr>
      <t>0</t>
    </r>
  </si>
  <si>
    <t>ν,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</si>
</sst>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ϕ</a:t>
            </a:r>
            <a:r>
              <a:rPr lang="en-US"/>
              <a:t> = f(R)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292496452192309"/>
                  <c:y val="-0.52867372908608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Лист1!$C$2:$L$2</c:f>
              <c:numCache>
                <c:formatCode>General</c:formatCode>
                <c:ptCount val="10"/>
                <c:pt idx="0">
                  <c:v>0</c:v>
                </c:pt>
                <c:pt idx="1">
                  <c:v>36</c:v>
                </c:pt>
                <c:pt idx="2">
                  <c:v>88</c:v>
                </c:pt>
                <c:pt idx="3">
                  <c:v>145</c:v>
                </c:pt>
                <c:pt idx="4">
                  <c:v>215</c:v>
                </c:pt>
                <c:pt idx="5">
                  <c:v>300</c:v>
                </c:pt>
                <c:pt idx="6">
                  <c:v>440</c:v>
                </c:pt>
                <c:pt idx="7">
                  <c:v>630</c:v>
                </c:pt>
                <c:pt idx="8">
                  <c:v>1040</c:v>
                </c:pt>
                <c:pt idx="9">
                  <c:v>2500</c:v>
                </c:pt>
              </c:numCache>
            </c:numRef>
          </c:xVal>
          <c:yVal>
            <c:numRef>
              <c:f>Лист1!$C$4:$L$4</c:f>
              <c:numCache>
                <c:formatCode>General</c:formatCode>
                <c:ptCount val="10"/>
                <c:pt idx="0">
                  <c:v>1.5079199999999999</c:v>
                </c:pt>
                <c:pt idx="1">
                  <c:v>1.413675</c:v>
                </c:pt>
                <c:pt idx="2">
                  <c:v>1.2566000000000002</c:v>
                </c:pt>
                <c:pt idx="3">
                  <c:v>1.0995250000000001</c:v>
                </c:pt>
                <c:pt idx="4">
                  <c:v>0.94245000000000001</c:v>
                </c:pt>
                <c:pt idx="5">
                  <c:v>0.78537500000000005</c:v>
                </c:pt>
                <c:pt idx="6">
                  <c:v>0.62830000000000008</c:v>
                </c:pt>
                <c:pt idx="7">
                  <c:v>0.471225</c:v>
                </c:pt>
                <c:pt idx="8">
                  <c:v>0.31415000000000004</c:v>
                </c:pt>
                <c:pt idx="9">
                  <c:v>0.15707500000000002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A-4DA0-8C18-96166D89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1368"/>
        <c:axId val="318142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Лист1!$C$2:$L$2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36</c:v>
                      </c:pt>
                      <c:pt idx="2">
                        <c:v>88</c:v>
                      </c:pt>
                      <c:pt idx="3">
                        <c:v>145</c:v>
                      </c:pt>
                      <c:pt idx="4">
                        <c:v>215</c:v>
                      </c:pt>
                      <c:pt idx="5">
                        <c:v>300</c:v>
                      </c:pt>
                      <c:pt idx="6">
                        <c:v>440</c:v>
                      </c:pt>
                      <c:pt idx="7">
                        <c:v>630</c:v>
                      </c:pt>
                      <c:pt idx="8">
                        <c:v>1040</c:v>
                      </c:pt>
                      <c:pt idx="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9A-4DA0-8C18-96166D89AA95}"/>
                  </c:ext>
                </c:extLst>
              </c15:ser>
            </c15:filteredScatterSeries>
          </c:ext>
        </c:extLst>
      </c:scatterChart>
      <c:valAx>
        <c:axId val="3181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O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42352"/>
        <c:crosses val="autoZero"/>
        <c:crossBetween val="midCat"/>
      </c:valAx>
      <c:valAx>
        <c:axId val="3181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ϕ, </a:t>
                </a:r>
                <a:r>
                  <a:rPr lang="ru-RU"/>
                  <a:t>Рад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14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ctg(</a:t>
            </a:r>
            <a:r>
              <a:rPr lang="el-GR" sz="1800" b="0" i="0" baseline="0">
                <a:effectLst/>
              </a:rPr>
              <a:t>ϕ)</a:t>
            </a:r>
            <a:r>
              <a:rPr lang="en-US" sz="1800" b="0" i="0" baseline="0">
                <a:effectLst/>
              </a:rPr>
              <a:t> = f(</a:t>
            </a:r>
            <a:r>
              <a:rPr lang="el-GR" sz="1800" b="0" i="0" baseline="0">
                <a:effectLst/>
              </a:rPr>
              <a:t>Ω</a:t>
            </a:r>
            <a:r>
              <a:rPr lang="en-US" sz="1800" b="0" i="0" baseline="0">
                <a:effectLst/>
              </a:rPr>
              <a:t>CR)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573733077271931"/>
                  <c:y val="-8.4352318409866278E-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Лист1!$C$6:$L$6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0.35199999999999998</c:v>
                </c:pt>
                <c:pt idx="3">
                  <c:v>0.57999999999999996</c:v>
                </c:pt>
                <c:pt idx="4">
                  <c:v>0.86</c:v>
                </c:pt>
                <c:pt idx="5">
                  <c:v>1.2</c:v>
                </c:pt>
                <c:pt idx="6">
                  <c:v>1.76</c:v>
                </c:pt>
                <c:pt idx="7">
                  <c:v>2.52</c:v>
                </c:pt>
                <c:pt idx="8">
                  <c:v>4.16</c:v>
                </c:pt>
                <c:pt idx="9">
                  <c:v>10</c:v>
                </c:pt>
              </c:numCache>
            </c:numRef>
          </c:xVal>
          <c:yVal>
            <c:numRef>
              <c:f>Лист1!$C$7:$L$7</c:f>
              <c:numCache>
                <c:formatCode>General</c:formatCode>
                <c:ptCount val="10"/>
                <c:pt idx="0">
                  <c:v>6.2959317140065266E-2</c:v>
                </c:pt>
                <c:pt idx="1">
                  <c:v>0.15842718064540356</c:v>
                </c:pt>
                <c:pt idx="2">
                  <c:v>0.32496067084215341</c:v>
                </c:pt>
                <c:pt idx="3">
                  <c:v>0.50956629795580644</c:v>
                </c:pt>
                <c:pt idx="4">
                  <c:v>0.72658499748958993</c:v>
                </c:pt>
                <c:pt idx="5">
                  <c:v>1.0000463278680156</c:v>
                </c:pt>
                <c:pt idx="6">
                  <c:v>1.3764355576531426</c:v>
                </c:pt>
                <c:pt idx="7">
                  <c:v>1.9626779384033983</c:v>
                </c:pt>
                <c:pt idx="8">
                  <c:v>3.0777805680410761</c:v>
                </c:pt>
                <c:pt idx="9">
                  <c:v>6.3139408275169959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9-4F65-A567-55A1FC6B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40832"/>
        <c:axId val="256641160"/>
      </c:scatterChart>
      <c:valAx>
        <c:axId val="2566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CR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641160"/>
        <c:crosses val="autoZero"/>
        <c:crossBetween val="midCat"/>
      </c:valAx>
      <c:valAx>
        <c:axId val="2566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ctg(</a:t>
                </a:r>
                <a:r>
                  <a:rPr lang="el-GR"/>
                  <a:t>ϕ)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6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ϕ = </a:t>
            </a:r>
            <a:r>
              <a:rPr lang="en-US"/>
              <a:t>f(R)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Лист2!$C$2:$L$2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61</c:v>
                </c:pt>
                <c:pt idx="3">
                  <c:v>115</c:v>
                </c:pt>
                <c:pt idx="4">
                  <c:v>175</c:v>
                </c:pt>
                <c:pt idx="5">
                  <c:v>260</c:v>
                </c:pt>
                <c:pt idx="6">
                  <c:v>380</c:v>
                </c:pt>
                <c:pt idx="7">
                  <c:v>560</c:v>
                </c:pt>
                <c:pt idx="8">
                  <c:v>860</c:v>
                </c:pt>
                <c:pt idx="9">
                  <c:v>1700</c:v>
                </c:pt>
              </c:numCache>
            </c:numRef>
          </c:xVal>
          <c:yVal>
            <c:numRef>
              <c:f>Лист2!$C$4:$L$4</c:f>
              <c:numCache>
                <c:formatCode>General</c:formatCode>
                <c:ptCount val="10"/>
                <c:pt idx="0">
                  <c:v>1.4450900000000002</c:v>
                </c:pt>
                <c:pt idx="1">
                  <c:v>1.3508450000000001</c:v>
                </c:pt>
                <c:pt idx="2">
                  <c:v>1.2251850000000002</c:v>
                </c:pt>
                <c:pt idx="3">
                  <c:v>1.0681100000000001</c:v>
                </c:pt>
                <c:pt idx="4">
                  <c:v>0.87962000000000018</c:v>
                </c:pt>
                <c:pt idx="5">
                  <c:v>0.75395999999999996</c:v>
                </c:pt>
                <c:pt idx="6">
                  <c:v>0.60630950000000006</c:v>
                </c:pt>
                <c:pt idx="7">
                  <c:v>0.45551750000000002</c:v>
                </c:pt>
                <c:pt idx="8">
                  <c:v>0.30158400000000002</c:v>
                </c:pt>
                <c:pt idx="9">
                  <c:v>0.15079200000000001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7-4548-BB99-370F4799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20840"/>
        <c:axId val="424423464"/>
      </c:scatterChart>
      <c:valAx>
        <c:axId val="4244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</a:t>
                </a:r>
                <a:r>
                  <a:rPr lang="ru-RU"/>
                  <a:t>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23464"/>
        <c:crosses val="autoZero"/>
        <c:crossBetween val="midCat"/>
      </c:valAx>
      <c:valAx>
        <c:axId val="4244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ϕ, </a:t>
                </a:r>
                <a:r>
                  <a:rPr lang="ru-RU"/>
                  <a:t>Рад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42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ctg(</a:t>
            </a:r>
            <a:r>
              <a:rPr lang="el-GR"/>
              <a:t>ϕ)</a:t>
            </a:r>
            <a:r>
              <a:rPr lang="en-US"/>
              <a:t> = f(R/</a:t>
            </a:r>
            <a:r>
              <a:rPr lang="el-GR"/>
              <a:t>Ω</a:t>
            </a:r>
            <a:r>
              <a:rPr lang="en-US"/>
              <a:t>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539130000662384"/>
                  <c:y val="-3.68286504345651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Лист2!$C$6:$L$6</c:f>
              <c:numCache>
                <c:formatCode>General</c:formatCode>
                <c:ptCount val="10"/>
                <c:pt idx="0">
                  <c:v>0</c:v>
                </c:pt>
                <c:pt idx="1">
                  <c:v>2.6109660574412531E-2</c:v>
                </c:pt>
                <c:pt idx="2">
                  <c:v>0.15926892950391644</c:v>
                </c:pt>
                <c:pt idx="3">
                  <c:v>0.30026109660574413</c:v>
                </c:pt>
                <c:pt idx="4">
                  <c:v>0.45691906005221933</c:v>
                </c:pt>
                <c:pt idx="5">
                  <c:v>0.6788511749347258</c:v>
                </c:pt>
                <c:pt idx="6">
                  <c:v>0.9921671018276762</c:v>
                </c:pt>
                <c:pt idx="7">
                  <c:v>1.4621409921671018</c:v>
                </c:pt>
                <c:pt idx="8">
                  <c:v>2.2454308093994779</c:v>
                </c:pt>
                <c:pt idx="9">
                  <c:v>4.438642297650131</c:v>
                </c:pt>
              </c:numCache>
            </c:numRef>
          </c:xVal>
          <c:yVal>
            <c:numRef>
              <c:f>Лист2!$C$7:$L$7</c:f>
              <c:numCache>
                <c:formatCode>General</c:formatCode>
                <c:ptCount val="10"/>
                <c:pt idx="0">
                  <c:v>0.12637267951832412</c:v>
                </c:pt>
                <c:pt idx="1">
                  <c:v>0.22356831493474982</c:v>
                </c:pt>
                <c:pt idx="2">
                  <c:v>0.36006297218624417</c:v>
                </c:pt>
                <c:pt idx="3">
                  <c:v>0.54979567604549018</c:v>
                </c:pt>
                <c:pt idx="4">
                  <c:v>0.827315644760098</c:v>
                </c:pt>
                <c:pt idx="5">
                  <c:v>1.0649392947916865</c:v>
                </c:pt>
                <c:pt idx="6">
                  <c:v>1.442086442861664</c:v>
                </c:pt>
                <c:pt idx="7">
                  <c:v>2.0413233826927688</c:v>
                </c:pt>
                <c:pt idx="8">
                  <c:v>3.2146828904421487</c:v>
                </c:pt>
                <c:pt idx="9">
                  <c:v>6.5813111868392262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D-4CA1-B472-92B05340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43032"/>
        <c:axId val="421943360"/>
      </c:scatterChart>
      <c:valAx>
        <c:axId val="4219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</a:t>
                </a:r>
                <a:r>
                  <a:rPr lang="el-GR"/>
                  <a:t>Ω</a:t>
                </a: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43360"/>
        <c:crosses val="autoZero"/>
        <c:crossBetween val="midCat"/>
      </c:valAx>
      <c:valAx>
        <c:axId val="4219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ctg(</a:t>
                </a:r>
                <a:r>
                  <a:rPr lang="el-GR"/>
                  <a:t>ϕ)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</a:t>
            </a:r>
            <a:r>
              <a:rPr lang="el-GR"/>
              <a:t>ϕ</a:t>
            </a:r>
            <a:r>
              <a:rPr lang="en-US"/>
              <a:t>|=f(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ν</a:t>
            </a:r>
            <a:r>
              <a:rPr lang="ru-RU">
                <a:latin typeface="Calibri" panose="020F0502020204030204" pitchFamily="34" charset="0"/>
                <a:cs typeface="Calibri" panose="020F0502020204030204" pitchFamily="34" charset="0"/>
              </a:rPr>
              <a:t>/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ν</a:t>
            </a:r>
            <a:r>
              <a:rPr lang="ru-RU" sz="700">
                <a:latin typeface="Calibri" panose="020F0502020204030204" pitchFamily="34" charset="0"/>
                <a:cs typeface="Calibri" panose="020F0502020204030204" pitchFamily="34" charset="0"/>
              </a:rPr>
              <a:t>0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Лист3!$C$3:$L$3</c:f>
              <c:numCache>
                <c:formatCode>General</c:formatCode>
                <c:ptCount val="10"/>
                <c:pt idx="0">
                  <c:v>0.99439999999999995</c:v>
                </c:pt>
                <c:pt idx="1">
                  <c:v>1.0808</c:v>
                </c:pt>
                <c:pt idx="2">
                  <c:v>1.052</c:v>
                </c:pt>
                <c:pt idx="3">
                  <c:v>1.032</c:v>
                </c:pt>
                <c:pt idx="4">
                  <c:v>1.0032000000000001</c:v>
                </c:pt>
                <c:pt idx="5">
                  <c:v>0.97599999999999998</c:v>
                </c:pt>
                <c:pt idx="6">
                  <c:v>0.96399999999999997</c:v>
                </c:pt>
                <c:pt idx="7">
                  <c:v>0.95199999999999996</c:v>
                </c:pt>
                <c:pt idx="8">
                  <c:v>0.9304</c:v>
                </c:pt>
                <c:pt idx="9">
                  <c:v>0.90880000000000005</c:v>
                </c:pt>
              </c:numCache>
            </c:numRef>
          </c:xVal>
          <c:yVal>
            <c:numRef>
              <c:f>Лист3!$C$6:$L$6</c:f>
              <c:numCache>
                <c:formatCode>General</c:formatCode>
                <c:ptCount val="10"/>
                <c:pt idx="0">
                  <c:v>0</c:v>
                </c:pt>
                <c:pt idx="1">
                  <c:v>0.92205000000000004</c:v>
                </c:pt>
                <c:pt idx="2">
                  <c:v>0.71714999999999995</c:v>
                </c:pt>
                <c:pt idx="3">
                  <c:v>0.52932500000000005</c:v>
                </c:pt>
                <c:pt idx="4">
                  <c:v>8.5375000000000006E-2</c:v>
                </c:pt>
                <c:pt idx="5">
                  <c:v>0.32442500000000002</c:v>
                </c:pt>
                <c:pt idx="6">
                  <c:v>0.47810000000000002</c:v>
                </c:pt>
                <c:pt idx="7">
                  <c:v>0.64885000000000004</c:v>
                </c:pt>
                <c:pt idx="8">
                  <c:v>0.78545000000000009</c:v>
                </c:pt>
                <c:pt idx="9">
                  <c:v>0.92205000000000004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B-4862-AD37-98E375BE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16360"/>
        <c:axId val="426713736"/>
      </c:scatterChart>
      <c:valAx>
        <c:axId val="42671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13736"/>
        <c:crosses val="autoZero"/>
        <c:crossBetween val="midCat"/>
      </c:valAx>
      <c:valAx>
        <c:axId val="4267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1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604839</xdr:colOff>
      <xdr:row>7</xdr:row>
      <xdr:rowOff>180974</xdr:rowOff>
    </xdr:from>
    <xdr:to>
      <xdr:col>10</xdr:col>
      <xdr:colOff>595314</xdr:colOff>
      <xdr:row>27</xdr:row>
      <xdr:rowOff>7937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3965</xdr:colOff>
      <xdr:row>27</xdr:row>
      <xdr:rowOff>158750</xdr:rowOff>
    </xdr:from>
    <xdr:to>
      <xdr:col>11</xdr:col>
      <xdr:colOff>0</xdr:colOff>
      <xdr:row>48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7</xdr:row>
      <xdr:rowOff>177800</xdr:rowOff>
    </xdr:from>
    <xdr:to>
      <xdr:col>10</xdr:col>
      <xdr:colOff>603249</xdr:colOff>
      <xdr:row>24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25</xdr:row>
      <xdr:rowOff>0</xdr:rowOff>
    </xdr:from>
    <xdr:to>
      <xdr:col>11</xdr:col>
      <xdr:colOff>6349</xdr:colOff>
      <xdr:row>42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599282</xdr:colOff>
      <xdr:row>7</xdr:row>
      <xdr:rowOff>9525</xdr:rowOff>
    </xdr:from>
    <xdr:to>
      <xdr:col>11</xdr:col>
      <xdr:colOff>587375</xdr:colOff>
      <xdr:row>28</xdr:row>
      <xdr:rowOff>103187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A4" zoomScale="80" zoomScaleNormal="80" workbookViewId="0">
      <selection activeCell="O36" sqref="O36"/>
    </sheetView>
  </sheetViews>
  <sheetFormatPr defaultRowHeight="14.5" x14ac:dyDescent="0.35"/>
  <sheetData>
    <row r="1" spans="1:12" x14ac:dyDescent="0.35">
      <c r="A1" t="s">
        <v>0</v>
      </c>
    </row>
    <row r="2" spans="1:12" x14ac:dyDescent="0.35">
      <c r="B2" s="1" t="s">
        <v>1</v>
      </c>
      <c r="C2" s="1">
        <v>0</v>
      </c>
      <c r="D2" s="1">
        <v>36</v>
      </c>
      <c r="E2" s="1">
        <v>88</v>
      </c>
      <c r="F2" s="1">
        <v>145</v>
      </c>
      <c r="G2" s="1">
        <v>215</v>
      </c>
      <c r="H2" s="1">
        <v>300</v>
      </c>
      <c r="I2" s="1">
        <v>440</v>
      </c>
      <c r="J2" s="1">
        <v>630</v>
      </c>
      <c r="K2" s="1">
        <v>1040</v>
      </c>
      <c r="L2" s="1">
        <v>2500</v>
      </c>
    </row>
    <row r="3" spans="1:12" x14ac:dyDescent="0.35"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35">
      <c r="B4" s="1"/>
      <c r="C4" s="1">
        <f>0.48*3.1415</f>
        <v>1.5079199999999999</v>
      </c>
      <c r="D4" s="1">
        <f>0.45*3.1415</f>
        <v>1.413675</v>
      </c>
      <c r="E4" s="1">
        <f>0.4*3.1415</f>
        <v>1.2566000000000002</v>
      </c>
      <c r="F4" s="1">
        <f>0.35*3.1415</f>
        <v>1.0995250000000001</v>
      </c>
      <c r="G4" s="1">
        <f>0.3*3.1415</f>
        <v>0.94245000000000001</v>
      </c>
      <c r="H4" s="1">
        <f>0.25*3.1415</f>
        <v>0.78537500000000005</v>
      </c>
      <c r="I4" s="1">
        <f>0.2*3.1415</f>
        <v>0.62830000000000008</v>
      </c>
      <c r="J4" s="1">
        <f>0.15*3.1415</f>
        <v>0.471225</v>
      </c>
      <c r="K4" s="1">
        <f>0.1*3.1415</f>
        <v>0.31415000000000004</v>
      </c>
      <c r="L4" s="1">
        <f>0.05*3.1415</f>
        <v>0.15707500000000002</v>
      </c>
    </row>
    <row r="5" spans="1:12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5"/>
    </row>
    <row r="6" spans="1:12" x14ac:dyDescent="0.35">
      <c r="B6" s="2" t="s">
        <v>14</v>
      </c>
      <c r="C6" s="1">
        <f>C2/250</f>
        <v>0</v>
      </c>
      <c r="D6" s="1">
        <f t="shared" ref="D6:L6" si="0">D2/250</f>
        <v>0.14399999999999999</v>
      </c>
      <c r="E6" s="1">
        <f t="shared" si="0"/>
        <v>0.35199999999999998</v>
      </c>
      <c r="F6" s="1">
        <f t="shared" si="0"/>
        <v>0.57999999999999996</v>
      </c>
      <c r="G6" s="1">
        <f t="shared" si="0"/>
        <v>0.86</v>
      </c>
      <c r="H6" s="1">
        <f t="shared" si="0"/>
        <v>1.2</v>
      </c>
      <c r="I6" s="1">
        <f t="shared" si="0"/>
        <v>1.76</v>
      </c>
      <c r="J6" s="1">
        <f t="shared" si="0"/>
        <v>2.52</v>
      </c>
      <c r="K6" s="1">
        <f t="shared" si="0"/>
        <v>4.16</v>
      </c>
      <c r="L6" s="1">
        <f t="shared" si="0"/>
        <v>10</v>
      </c>
    </row>
    <row r="7" spans="1:12" x14ac:dyDescent="0.35">
      <c r="B7" s="1" t="s">
        <v>13</v>
      </c>
      <c r="C7" s="1">
        <f>1/TAN(C4)</f>
        <v>6.2959317140065266E-2</v>
      </c>
      <c r="D7" s="1">
        <f t="shared" ref="D7:L7" si="1">1/TAN(D4)</f>
        <v>0.15842718064540356</v>
      </c>
      <c r="E7" s="1">
        <f t="shared" si="1"/>
        <v>0.32496067084215341</v>
      </c>
      <c r="F7" s="1">
        <f t="shared" si="1"/>
        <v>0.50956629795580644</v>
      </c>
      <c r="G7" s="1">
        <f t="shared" si="1"/>
        <v>0.72658499748958993</v>
      </c>
      <c r="H7" s="1">
        <f t="shared" si="1"/>
        <v>1.0000463278680156</v>
      </c>
      <c r="I7" s="1">
        <f t="shared" si="1"/>
        <v>1.3764355576531426</v>
      </c>
      <c r="J7" s="1">
        <f t="shared" si="1"/>
        <v>1.9626779384033983</v>
      </c>
      <c r="K7" s="1">
        <f t="shared" si="1"/>
        <v>3.0777805680410761</v>
      </c>
      <c r="L7" s="1">
        <f t="shared" si="1"/>
        <v>6.3139408275169959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A22" zoomScale="80" zoomScaleNormal="80" workbookViewId="0">
      <selection activeCell="P31" sqref="P31"/>
    </sheetView>
  </sheetViews>
  <sheetFormatPr defaultRowHeight="14.5" x14ac:dyDescent="0.35"/>
  <sheetData>
    <row r="1" spans="1:12" x14ac:dyDescent="0.35">
      <c r="A1" t="s">
        <v>15</v>
      </c>
    </row>
    <row r="2" spans="1:12" x14ac:dyDescent="0.35">
      <c r="B2" s="1" t="s">
        <v>1</v>
      </c>
      <c r="C2" s="1">
        <v>0</v>
      </c>
      <c r="D2" s="1">
        <v>10</v>
      </c>
      <c r="E2" s="1">
        <v>61</v>
      </c>
      <c r="F2" s="1">
        <v>115</v>
      </c>
      <c r="G2" s="1">
        <v>175</v>
      </c>
      <c r="H2" s="1">
        <v>260</v>
      </c>
      <c r="I2" s="1">
        <v>380</v>
      </c>
      <c r="J2" s="1">
        <v>560</v>
      </c>
      <c r="K2" s="1">
        <v>860</v>
      </c>
      <c r="L2" s="1">
        <v>1700</v>
      </c>
    </row>
    <row r="3" spans="1:12" x14ac:dyDescent="0.35">
      <c r="B3" s="2" t="s">
        <v>2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</row>
    <row r="4" spans="1:12" x14ac:dyDescent="0.35">
      <c r="B4" s="1"/>
      <c r="C4" s="1">
        <f>0.46*3.1415</f>
        <v>1.4450900000000002</v>
      </c>
      <c r="D4" s="1">
        <f>0.43*3.1415</f>
        <v>1.3508450000000001</v>
      </c>
      <c r="E4" s="1">
        <f>0.39*3.1415</f>
        <v>1.2251850000000002</v>
      </c>
      <c r="F4" s="1">
        <f>0.34*3.1415</f>
        <v>1.0681100000000001</v>
      </c>
      <c r="G4" s="1">
        <f>0.28*3.1415</f>
        <v>0.87962000000000018</v>
      </c>
      <c r="H4" s="1">
        <f>0.24*3.1415</f>
        <v>0.75395999999999996</v>
      </c>
      <c r="I4" s="1">
        <f>0.193*3.1415</f>
        <v>0.60630950000000006</v>
      </c>
      <c r="J4" s="1">
        <f>0.145*3.1415</f>
        <v>0.45551750000000002</v>
      </c>
      <c r="K4" s="1">
        <f>0.096*3.1415</f>
        <v>0.30158400000000002</v>
      </c>
      <c r="L4" s="1">
        <f>0.048*3.1415</f>
        <v>0.15079200000000001</v>
      </c>
    </row>
    <row r="5" spans="1:12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5"/>
    </row>
    <row r="6" spans="1:12" x14ac:dyDescent="0.35">
      <c r="B6" s="6" t="s">
        <v>26</v>
      </c>
      <c r="C6" s="1">
        <f>C2/383</f>
        <v>0</v>
      </c>
      <c r="D6" s="1">
        <f t="shared" ref="D6:L6" si="0">D2/383</f>
        <v>2.6109660574412531E-2</v>
      </c>
      <c r="E6" s="1">
        <f t="shared" si="0"/>
        <v>0.15926892950391644</v>
      </c>
      <c r="F6" s="1">
        <f t="shared" si="0"/>
        <v>0.30026109660574413</v>
      </c>
      <c r="G6" s="1">
        <f t="shared" si="0"/>
        <v>0.45691906005221933</v>
      </c>
      <c r="H6" s="1">
        <f t="shared" si="0"/>
        <v>0.6788511749347258</v>
      </c>
      <c r="I6" s="1">
        <f t="shared" si="0"/>
        <v>0.9921671018276762</v>
      </c>
      <c r="J6" s="1">
        <f t="shared" si="0"/>
        <v>1.4621409921671018</v>
      </c>
      <c r="K6" s="1">
        <f t="shared" si="0"/>
        <v>2.2454308093994779</v>
      </c>
      <c r="L6" s="1">
        <f t="shared" si="0"/>
        <v>4.438642297650131</v>
      </c>
    </row>
    <row r="7" spans="1:12" x14ac:dyDescent="0.35">
      <c r="B7" s="1" t="s">
        <v>13</v>
      </c>
      <c r="C7" s="1">
        <f>1/TAN(C4)</f>
        <v>0.12637267951832412</v>
      </c>
      <c r="D7" s="1">
        <f t="shared" ref="D7:L7" si="1">1/TAN(D4)</f>
        <v>0.22356831493474982</v>
      </c>
      <c r="E7" s="1">
        <f t="shared" si="1"/>
        <v>0.36006297218624417</v>
      </c>
      <c r="F7" s="1">
        <f t="shared" si="1"/>
        <v>0.54979567604549018</v>
      </c>
      <c r="G7" s="1">
        <f t="shared" si="1"/>
        <v>0.827315644760098</v>
      </c>
      <c r="H7" s="1">
        <f t="shared" si="1"/>
        <v>1.0649392947916865</v>
      </c>
      <c r="I7" s="1">
        <f t="shared" si="1"/>
        <v>1.442086442861664</v>
      </c>
      <c r="J7" s="1">
        <f t="shared" si="1"/>
        <v>2.0413233826927688</v>
      </c>
      <c r="K7" s="1">
        <f t="shared" si="1"/>
        <v>3.2146828904421487</v>
      </c>
      <c r="L7" s="1">
        <f t="shared" si="1"/>
        <v>6.5813111868392262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zoomScale="80" zoomScaleNormal="80" workbookViewId="0">
      <selection activeCell="P12" sqref="P12"/>
    </sheetView>
  </sheetViews>
  <sheetFormatPr defaultRowHeight="14.5" x14ac:dyDescent="0.35"/>
  <sheetData>
    <row r="1" spans="1:16" x14ac:dyDescent="0.35">
      <c r="A1" t="s">
        <v>27</v>
      </c>
    </row>
    <row r="2" spans="1:16" x14ac:dyDescent="0.35">
      <c r="B2" s="1" t="s">
        <v>40</v>
      </c>
      <c r="C2" s="1">
        <v>1243</v>
      </c>
      <c r="D2" s="1">
        <v>1351</v>
      </c>
      <c r="E2" s="1">
        <v>1315</v>
      </c>
      <c r="F2" s="1">
        <v>1290</v>
      </c>
      <c r="G2" s="1">
        <v>1254</v>
      </c>
      <c r="H2" s="1">
        <v>1220</v>
      </c>
      <c r="I2" s="1">
        <v>1205</v>
      </c>
      <c r="J2" s="1">
        <v>1190</v>
      </c>
      <c r="K2" s="1">
        <v>1163</v>
      </c>
      <c r="L2" s="1">
        <v>1136</v>
      </c>
      <c r="O2" t="s">
        <v>28</v>
      </c>
      <c r="P2">
        <v>1250</v>
      </c>
    </row>
    <row r="3" spans="1:16" x14ac:dyDescent="0.35">
      <c r="B3" s="7" t="s">
        <v>39</v>
      </c>
      <c r="C3" s="1">
        <f>C2/$P$2</f>
        <v>0.99439999999999995</v>
      </c>
      <c r="D3" s="1">
        <f t="shared" ref="D3:L3" si="0">D2/$P$2</f>
        <v>1.0808</v>
      </c>
      <c r="E3" s="1">
        <f t="shared" si="0"/>
        <v>1.052</v>
      </c>
      <c r="F3" s="1">
        <f t="shared" si="0"/>
        <v>1.032</v>
      </c>
      <c r="G3" s="1">
        <f t="shared" si="0"/>
        <v>1.0032000000000001</v>
      </c>
      <c r="H3" s="1">
        <f t="shared" si="0"/>
        <v>0.97599999999999998</v>
      </c>
      <c r="I3" s="1">
        <f t="shared" si="0"/>
        <v>0.96399999999999997</v>
      </c>
      <c r="J3" s="1">
        <f t="shared" si="0"/>
        <v>0.95199999999999996</v>
      </c>
      <c r="K3" s="1">
        <f t="shared" si="0"/>
        <v>0.9304</v>
      </c>
      <c r="L3" s="1">
        <f t="shared" si="0"/>
        <v>0.90880000000000005</v>
      </c>
    </row>
    <row r="4" spans="1:16" x14ac:dyDescent="0.35">
      <c r="B4" s="2" t="s">
        <v>2</v>
      </c>
      <c r="C4" s="1">
        <v>0</v>
      </c>
      <c r="D4" s="1" t="s">
        <v>29</v>
      </c>
      <c r="E4" s="1" t="s">
        <v>30</v>
      </c>
      <c r="F4" s="1" t="s">
        <v>31</v>
      </c>
      <c r="G4" s="1" t="s">
        <v>32</v>
      </c>
      <c r="H4" s="7" t="s">
        <v>33</v>
      </c>
      <c r="I4" s="1" t="s">
        <v>34</v>
      </c>
      <c r="J4" s="1" t="s">
        <v>35</v>
      </c>
      <c r="K4" s="1" t="s">
        <v>36</v>
      </c>
      <c r="L4" s="1" t="s">
        <v>37</v>
      </c>
    </row>
    <row r="5" spans="1:16" x14ac:dyDescent="0.35">
      <c r="B5" s="1"/>
      <c r="C5" s="1">
        <f>0*3.415</f>
        <v>0</v>
      </c>
      <c r="D5" s="1">
        <f>0.27*3.415</f>
        <v>0.92205000000000004</v>
      </c>
      <c r="E5" s="1">
        <f>0.21*3.415</f>
        <v>0.71714999999999995</v>
      </c>
      <c r="F5" s="1">
        <f>0.155*3.415</f>
        <v>0.52932500000000005</v>
      </c>
      <c r="G5" s="1">
        <f>0.025*3.415</f>
        <v>8.5375000000000006E-2</v>
      </c>
      <c r="H5" s="1">
        <f>-0.095*3.415</f>
        <v>-0.32442500000000002</v>
      </c>
      <c r="I5" s="1">
        <f>-0.14*3.415</f>
        <v>-0.47810000000000002</v>
      </c>
      <c r="J5" s="1">
        <f>-0.19*3.415</f>
        <v>-0.64885000000000004</v>
      </c>
      <c r="K5" s="1">
        <f>-0.23*3.415</f>
        <v>-0.78545000000000009</v>
      </c>
      <c r="L5" s="1">
        <f>-0.27*3.415</f>
        <v>-0.92205000000000004</v>
      </c>
      <c r="O5" t="s">
        <v>38</v>
      </c>
      <c r="P5">
        <f>P2/(2*(P2-K2))</f>
        <v>7.1839080459770113</v>
      </c>
    </row>
    <row r="6" spans="1:16" x14ac:dyDescent="0.35">
      <c r="B6" s="1"/>
      <c r="C6" s="1">
        <f>0*3.415</f>
        <v>0</v>
      </c>
      <c r="D6" s="1">
        <f>0.27*3.415</f>
        <v>0.92205000000000004</v>
      </c>
      <c r="E6" s="1">
        <f>0.21*3.415</f>
        <v>0.71714999999999995</v>
      </c>
      <c r="F6" s="1">
        <f>0.155*3.415</f>
        <v>0.52932500000000005</v>
      </c>
      <c r="G6" s="1">
        <f>0.025*3.415</f>
        <v>8.5375000000000006E-2</v>
      </c>
      <c r="H6" s="1">
        <f>0.095*3.415</f>
        <v>0.32442500000000002</v>
      </c>
      <c r="I6" s="1">
        <f>0.14*3.415</f>
        <v>0.47810000000000002</v>
      </c>
      <c r="J6" s="1">
        <f>0.19*3.415</f>
        <v>0.64885000000000004</v>
      </c>
      <c r="K6" s="1">
        <f>0.23*3.415</f>
        <v>0.78545000000000009</v>
      </c>
      <c r="L6" s="1">
        <f>0.27*3.415</f>
        <v>0.92205000000000004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2016-09-28T18:40:14Z</dcterms:modified>
</cp:coreProperties>
</file>