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ri/Desktop/Study/Physics/Laboratory works/Third semester/3.6.1/"/>
    </mc:Choice>
  </mc:AlternateContent>
  <bookViews>
    <workbookView xWindow="960" yWindow="460" windowWidth="24640" windowHeight="1554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" l="1"/>
  <c r="B34" i="1"/>
  <c r="C33" i="1"/>
  <c r="D33" i="1"/>
  <c r="E33" i="1"/>
  <c r="F33" i="1"/>
  <c r="G33" i="1"/>
  <c r="H33" i="1"/>
  <c r="I33" i="1"/>
  <c r="B33" i="1"/>
  <c r="D32" i="1"/>
  <c r="C31" i="1"/>
  <c r="D31" i="1"/>
  <c r="E31" i="1"/>
  <c r="F31" i="1"/>
  <c r="G31" i="1"/>
  <c r="H31" i="1"/>
  <c r="I31" i="1"/>
  <c r="B31" i="1"/>
  <c r="C30" i="1"/>
  <c r="D30" i="1"/>
  <c r="E30" i="1"/>
  <c r="F30" i="1"/>
  <c r="G30" i="1"/>
  <c r="H30" i="1"/>
  <c r="I30" i="1"/>
  <c r="B30" i="1"/>
  <c r="D28" i="1"/>
  <c r="E28" i="1"/>
  <c r="F28" i="1"/>
  <c r="G28" i="1"/>
  <c r="H28" i="1"/>
  <c r="I28" i="1"/>
  <c r="B28" i="1"/>
  <c r="C28" i="1"/>
  <c r="C27" i="1"/>
  <c r="B16" i="1"/>
  <c r="K13" i="1"/>
  <c r="F16" i="1"/>
  <c r="F17" i="1"/>
  <c r="G16" i="1"/>
  <c r="G17" i="1"/>
  <c r="H16" i="1"/>
  <c r="H17" i="1"/>
  <c r="I16" i="1"/>
  <c r="I17" i="1"/>
  <c r="E16" i="1"/>
  <c r="E17" i="1"/>
  <c r="C16" i="1"/>
  <c r="C17" i="1"/>
  <c r="D16" i="1"/>
  <c r="D17" i="1"/>
  <c r="B17" i="1"/>
  <c r="B8" i="1"/>
  <c r="C8" i="1"/>
  <c r="D8" i="1"/>
  <c r="E8" i="1"/>
  <c r="F8" i="1"/>
  <c r="G8" i="1"/>
  <c r="H8" i="1"/>
  <c r="I8" i="1"/>
  <c r="J8" i="1"/>
  <c r="K8" i="1"/>
  <c r="L8" i="1"/>
  <c r="M8" i="1"/>
  <c r="N8" i="1"/>
  <c r="C7" i="1"/>
  <c r="D7" i="1"/>
  <c r="E7" i="1"/>
  <c r="F7" i="1"/>
  <c r="G7" i="1"/>
  <c r="H7" i="1"/>
  <c r="I7" i="1"/>
  <c r="J7" i="1"/>
  <c r="K7" i="1"/>
  <c r="L7" i="1"/>
  <c r="M7" i="1"/>
  <c r="N7" i="1"/>
  <c r="B7" i="1"/>
  <c r="D27" i="1"/>
  <c r="E27" i="1"/>
  <c r="F27" i="1"/>
  <c r="G27" i="1"/>
  <c r="H27" i="1"/>
  <c r="I27" i="1"/>
  <c r="B27" i="1"/>
  <c r="C24" i="1"/>
  <c r="D24" i="1"/>
  <c r="E24" i="1"/>
  <c r="F24" i="1"/>
  <c r="G24" i="1"/>
  <c r="H24" i="1"/>
  <c r="I24" i="1"/>
  <c r="B24" i="1"/>
</calcChain>
</file>

<file path=xl/sharedStrings.xml><?xml version="1.0" encoding="utf-8"?>
<sst xmlns="http://schemas.openxmlformats.org/spreadsheetml/2006/main" count="31" uniqueCount="22">
  <si>
    <t>$\Delta \nu, \text{кГц}$</t>
  </si>
  <si>
    <t>$\tau$, \text{мкс}$</t>
  </si>
  <si>
    <t>$\sigma \Delta \nu$ =</t>
  </si>
  <si>
    <t>A</t>
  </si>
  <si>
    <t>$f_\text{повт}, \text{кГц}$</t>
  </si>
  <si>
    <t xml:space="preserve">$\sigma \delta \nu = </t>
  </si>
  <si>
    <t>В</t>
  </si>
  <si>
    <t>$2A_min, \text{мм}$</t>
  </si>
  <si>
    <t>$2A_max, \text{мм}$</t>
  </si>
  <si>
    <t>$m$</t>
  </si>
  <si>
    <t>$a_\text{бок}, \text{мм}$</t>
  </si>
  <si>
    <t>$a_\text{осн}, \text{мм}$</t>
  </si>
  <si>
    <t>$a_\text{бок}/a_\text{осн}$</t>
  </si>
  <si>
    <t>$\sigma a_\text{бок}/a_\text{осн}$</t>
  </si>
  <si>
    <t>$x, \text{клеток}$</t>
  </si>
  <si>
    <t>Б - при увеличении тау цуга удлиняется</t>
  </si>
  <si>
    <t>штук</t>
  </si>
  <si>
    <t>$\delta \nu, \text{кГц}$</t>
  </si>
  <si>
    <t>a</t>
  </si>
  <si>
    <t>б</t>
  </si>
  <si>
    <t>$1/\tau, \text{кГц}$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</si>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</sst>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2" fillId="2" borderId="1" applyNumberFormat="0" applyAlignment="0" applyProtection="0"/>
    <xf numFmtId="0" fontId="1" fillId="0" borderId="2">
      <alignment horizontal="center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1" applyAlignment="1">
      <alignment horizontal="center" vertical="center"/>
    </xf>
    <xf numFmtId="0" fontId="1" fillId="0" borderId="2" xfId="2">
      <alignment horizontal="center" vertical="center"/>
    </xf>
    <xf numFmtId="0" fontId="2" fillId="2" borderId="1" xfId="1"/>
    <xf numFmtId="0" fontId="1" fillId="0" borderId="0" xfId="2" applyFill="1" applyBorder="1" applyAlignment="1">
      <alignment horizontal="left" vertical="center"/>
    </xf>
    <xf numFmtId="0" fontId="0" fillId="0" borderId="2" xfId="2" applyFont="1">
      <alignment horizontal="center" vertical="center"/>
    </xf>
    <xf numFmtId="0" fontId="0" fillId="0" borderId="0" xfId="2" applyFont="1" applyFill="1" applyBorder="1" applyAlignment="1">
      <alignment horizontal="left" vertical="center"/>
    </xf>
    <xf numFmtId="0" fontId="1" fillId="0" borderId="3" xfId="2" applyBorder="1">
      <alignment horizontal="center" vertical="center"/>
    </xf>
    <xf numFmtId="0" fontId="1" fillId="0" borderId="0" xfId="2" applyBorder="1">
      <alignment horizontal="center" vertical="center"/>
    </xf>
    <xf numFmtId="0" fontId="1" fillId="0" borderId="4" xfId="2" applyBorder="1">
      <alignment horizontal="center" vertical="center"/>
    </xf>
    <xf numFmtId="164" fontId="1" fillId="0" borderId="2" xfId="2" applyNumberFormat="1">
      <alignment horizontal="center" vertical="center"/>
    </xf>
    <xf numFmtId="164" fontId="1" fillId="0" borderId="0" xfId="2" applyNumberFormat="1" applyBorder="1">
      <alignment horizontal="center" vertical="center"/>
    </xf>
    <xf numFmtId="164" fontId="0" fillId="0" borderId="0" xfId="0" applyNumberFormat="1"/>
    <xf numFmtId="2" fontId="1" fillId="0" borderId="2" xfId="2" applyNumberFormat="1">
      <alignment horizontal="center" vertical="center"/>
    </xf>
    <xf numFmtId="2" fontId="1" fillId="0" borderId="0" xfId="2" applyNumberFormat="1" applyBorder="1">
      <alignment horizontal="center" vertical="center"/>
    </xf>
    <xf numFmtId="2" fontId="0" fillId="0" borderId="0" xfId="0" applyNumberFormat="1"/>
    <xf numFmtId="2" fontId="0" fillId="0" borderId="2" xfId="2" applyNumberFormat="1" applyFont="1">
      <alignment horizontal="center" vertical="center"/>
    </xf>
    <xf numFmtId="0" fontId="1" fillId="0" borderId="0" xfId="2" applyFill="1" applyBorder="1">
      <alignment horizontal="center" vertical="center"/>
    </xf>
  </cellXfs>
  <cellStyles count="11">
    <cellStyle name="Вывод" xfId="1" builtinId="2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Обычный" xfId="0" builtinId="0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Стиль 1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Medium7">
    <tableStyle name="Стиль таблицы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Лист1!$B$13:$I$13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Лист1!$B$16:$I$16</c:f>
              <c:numCache>
                <c:formatCode>0.00</c:formatCode>
                <c:ptCount val="8"/>
                <c:pt idx="0">
                  <c:v>0.9375</c:v>
                </c:pt>
                <c:pt idx="1">
                  <c:v>1.875</c:v>
                </c:pt>
                <c:pt idx="2">
                  <c:v>2.5</c:v>
                </c:pt>
                <c:pt idx="3">
                  <c:v>3.75</c:v>
                </c:pt>
                <c:pt idx="4">
                  <c:v>5.0</c:v>
                </c:pt>
                <c:pt idx="5">
                  <c:v>5.555555555555555</c:v>
                </c:pt>
                <c:pt idx="6">
                  <c:v>6.666666666666667</c:v>
                </c:pt>
                <c:pt idx="7">
                  <c:v>7.142857142857143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53136"/>
        <c:axId val="2122156432"/>
      </c:scatterChart>
      <c:valAx>
        <c:axId val="21221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156432"/>
        <c:crosses val="autoZero"/>
        <c:crossBetween val="midCat"/>
      </c:valAx>
      <c:valAx>
        <c:axId val="21221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1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Лист1!$B$24:$I$24</c:f>
              <c:numCache>
                <c:formatCode>0.00</c:formatCode>
                <c:ptCount val="8"/>
                <c:pt idx="0">
                  <c:v>0.780821917808219</c:v>
                </c:pt>
                <c:pt idx="1">
                  <c:v>0.23943661971831</c:v>
                </c:pt>
                <c:pt idx="2">
                  <c:v>0.561643835616438</c:v>
                </c:pt>
                <c:pt idx="3">
                  <c:v>0.675675675675676</c:v>
                </c:pt>
                <c:pt idx="4">
                  <c:v>0.783783783783784</c:v>
                </c:pt>
                <c:pt idx="5">
                  <c:v>0.891891891891892</c:v>
                </c:pt>
                <c:pt idx="6">
                  <c:v>0.945945945945946</c:v>
                </c:pt>
                <c:pt idx="7">
                  <c:v>0.388888888888889</c:v>
                </c:pt>
              </c:numCache>
            </c:numRef>
          </c:xVal>
          <c:yVal>
            <c:numRef>
              <c:f>Лист1!$B$27:$I$27</c:f>
              <c:numCache>
                <c:formatCode>0.00</c:formatCode>
                <c:ptCount val="8"/>
                <c:pt idx="0">
                  <c:v>0.354838709677419</c:v>
                </c:pt>
                <c:pt idx="1">
                  <c:v>0.0895522388059701</c:v>
                </c:pt>
                <c:pt idx="2">
                  <c:v>0.301587301587302</c:v>
                </c:pt>
                <c:pt idx="3">
                  <c:v>0.369230769230769</c:v>
                </c:pt>
                <c:pt idx="4">
                  <c:v>0.390625</c:v>
                </c:pt>
                <c:pt idx="5">
                  <c:v>0.461538461538462</c:v>
                </c:pt>
                <c:pt idx="6">
                  <c:v>0.484375</c:v>
                </c:pt>
                <c:pt idx="7">
                  <c:v>0.1875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81360"/>
        <c:axId val="2117075216"/>
      </c:scatterChart>
      <c:valAx>
        <c:axId val="21170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075216"/>
        <c:crosses val="autoZero"/>
        <c:crossBetween val="midCat"/>
      </c:valAx>
      <c:valAx>
        <c:axId val="21170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08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Лист1!$B$7:$N$7</c:f>
              <c:numCache>
                <c:formatCode>General</c:formatCode>
                <c:ptCount val="13"/>
                <c:pt idx="0">
                  <c:v>45.0</c:v>
                </c:pt>
                <c:pt idx="1">
                  <c:v>35.0</c:v>
                </c:pt>
                <c:pt idx="2">
                  <c:v>30.0</c:v>
                </c:pt>
                <c:pt idx="3">
                  <c:v>25.0</c:v>
                </c:pt>
                <c:pt idx="4">
                  <c:v>20.0</c:v>
                </c:pt>
                <c:pt idx="5">
                  <c:v>16.5</c:v>
                </c:pt>
                <c:pt idx="6">
                  <c:v>14.5</c:v>
                </c:pt>
                <c:pt idx="7">
                  <c:v>11.5</c:v>
                </c:pt>
                <c:pt idx="8">
                  <c:v>9.0</c:v>
                </c:pt>
                <c:pt idx="9">
                  <c:v>7.5</c:v>
                </c:pt>
                <c:pt idx="10">
                  <c:v>7.5</c:v>
                </c:pt>
                <c:pt idx="11">
                  <c:v>6.0</c:v>
                </c:pt>
                <c:pt idx="12">
                  <c:v>5.0</c:v>
                </c:pt>
              </c:numCache>
            </c:numRef>
          </c:xVal>
          <c:yVal>
            <c:numRef>
              <c:f>Лист1!$B$8:$N$8</c:f>
              <c:numCache>
                <c:formatCode>0.0</c:formatCode>
                <c:ptCount val="13"/>
                <c:pt idx="0">
                  <c:v>40.0</c:v>
                </c:pt>
                <c:pt idx="1">
                  <c:v>33.33333333333334</c:v>
                </c:pt>
                <c:pt idx="2">
                  <c:v>28.57142857142857</c:v>
                </c:pt>
                <c:pt idx="3">
                  <c:v>25.0</c:v>
                </c:pt>
                <c:pt idx="4">
                  <c:v>20.0</c:v>
                </c:pt>
                <c:pt idx="5">
                  <c:v>16.66666666666667</c:v>
                </c:pt>
                <c:pt idx="6">
                  <c:v>14.28571428571428</c:v>
                </c:pt>
                <c:pt idx="7">
                  <c:v>11.11111111111111</c:v>
                </c:pt>
                <c:pt idx="8">
                  <c:v>9.09090909090909</c:v>
                </c:pt>
                <c:pt idx="9">
                  <c:v>7.692307692307692</c:v>
                </c:pt>
                <c:pt idx="10">
                  <c:v>6.666666666666667</c:v>
                </c:pt>
                <c:pt idx="11">
                  <c:v>5.88235294117647</c:v>
                </c:pt>
                <c:pt idx="12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74080"/>
        <c:axId val="2141477376"/>
      </c:scatterChart>
      <c:valAx>
        <c:axId val="21414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77376"/>
        <c:crosses val="autoZero"/>
        <c:crossBetween val="midCat"/>
      </c:valAx>
      <c:valAx>
        <c:axId val="21414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7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4</xdr:row>
      <xdr:rowOff>50800</xdr:rowOff>
    </xdr:from>
    <xdr:to>
      <xdr:col>6</xdr:col>
      <xdr:colOff>565150</xdr:colOff>
      <xdr:row>17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3</xdr:row>
      <xdr:rowOff>50800</xdr:rowOff>
    </xdr:from>
    <xdr:to>
      <xdr:col>11</xdr:col>
      <xdr:colOff>742950</xdr:colOff>
      <xdr:row>16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9</xdr:row>
      <xdr:rowOff>63500</xdr:rowOff>
    </xdr:from>
    <xdr:to>
      <xdr:col>19</xdr:col>
      <xdr:colOff>800100</xdr:colOff>
      <xdr:row>29</xdr:row>
      <xdr:rowOff>139700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enableFormatConditionsCalculation="0"/>
  <dimension ref="A3:AG34"/>
  <sheetViews>
    <sheetView tabSelected="1" topLeftCell="A2" workbookViewId="0">
      <selection activeCell="B33" sqref="B33"/>
    </sheetView>
  </sheetViews>
  <sheetFormatPr baseColWidth="10" defaultRowHeight="16" x14ac:dyDescent="0.2"/>
  <cols>
    <col min="1" max="1" width="30" customWidth="1"/>
  </cols>
  <sheetData>
    <row r="3" spans="1:33" x14ac:dyDescent="0.2">
      <c r="A3" t="s">
        <v>3</v>
      </c>
    </row>
    <row r="4" spans="1:33" x14ac:dyDescent="0.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T4" t="s">
        <v>18</v>
      </c>
      <c r="W4" t="s">
        <v>19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</row>
    <row r="5" spans="1:33" x14ac:dyDescent="0.2">
      <c r="A5" s="2" t="s">
        <v>1</v>
      </c>
      <c r="B5" s="2">
        <v>25</v>
      </c>
      <c r="C5" s="2">
        <v>30</v>
      </c>
      <c r="D5" s="2">
        <v>35</v>
      </c>
      <c r="E5" s="2">
        <v>40</v>
      </c>
      <c r="F5" s="2">
        <v>50</v>
      </c>
      <c r="G5" s="2">
        <v>60</v>
      </c>
      <c r="H5" s="2">
        <v>70</v>
      </c>
      <c r="I5" s="2">
        <v>90</v>
      </c>
      <c r="J5" s="2">
        <v>110</v>
      </c>
      <c r="K5" s="2">
        <v>130</v>
      </c>
      <c r="L5" s="2">
        <v>150</v>
      </c>
      <c r="M5" s="2">
        <v>170</v>
      </c>
      <c r="N5" s="7">
        <v>200</v>
      </c>
      <c r="O5" s="9"/>
      <c r="P5" s="8"/>
      <c r="Q5" s="8"/>
      <c r="R5" s="8"/>
      <c r="S5" s="8"/>
      <c r="T5" s="8">
        <v>45</v>
      </c>
      <c r="U5" s="11">
        <v>40</v>
      </c>
      <c r="V5" s="8"/>
      <c r="W5" s="8">
        <v>1</v>
      </c>
      <c r="X5" s="14">
        <v>0.9375</v>
      </c>
      <c r="Y5" s="14">
        <v>0.1171875</v>
      </c>
      <c r="Z5" s="8"/>
      <c r="AA5" s="14">
        <v>0.8</v>
      </c>
      <c r="AB5" s="15">
        <v>6.5</v>
      </c>
      <c r="AC5" s="15">
        <v>0.78082191780821919</v>
      </c>
      <c r="AD5" s="15">
        <v>2.2000000000000002</v>
      </c>
      <c r="AE5" s="15">
        <v>6.2</v>
      </c>
      <c r="AF5" s="15">
        <v>0.35483870967741937</v>
      </c>
      <c r="AG5" s="15">
        <v>4.5454545454545456E-2</v>
      </c>
    </row>
    <row r="6" spans="1:33" x14ac:dyDescent="0.2">
      <c r="A6" s="5" t="s">
        <v>14</v>
      </c>
      <c r="B6" s="2">
        <v>9</v>
      </c>
      <c r="C6" s="2">
        <v>7</v>
      </c>
      <c r="D6" s="2">
        <v>6</v>
      </c>
      <c r="E6" s="2">
        <v>5</v>
      </c>
      <c r="F6" s="2">
        <v>4</v>
      </c>
      <c r="G6" s="2">
        <v>3.3</v>
      </c>
      <c r="H6" s="2">
        <v>2.9</v>
      </c>
      <c r="I6" s="2">
        <v>2.2999999999999998</v>
      </c>
      <c r="J6" s="2">
        <v>1.8</v>
      </c>
      <c r="K6" s="2">
        <v>1.5</v>
      </c>
      <c r="L6" s="2">
        <v>1.5</v>
      </c>
      <c r="M6" s="2">
        <v>1.2</v>
      </c>
      <c r="N6" s="7">
        <v>1</v>
      </c>
      <c r="O6" s="9"/>
      <c r="P6" s="8"/>
      <c r="Q6" s="8"/>
      <c r="R6" s="8"/>
      <c r="S6" s="8"/>
      <c r="T6" s="8">
        <v>35</v>
      </c>
      <c r="U6" s="11">
        <v>33.333333333333336</v>
      </c>
      <c r="V6" s="8"/>
      <c r="W6" s="8">
        <v>2</v>
      </c>
      <c r="X6" s="14">
        <v>1.875</v>
      </c>
      <c r="Y6" s="14">
        <v>0.46875</v>
      </c>
      <c r="Z6" s="8"/>
      <c r="AA6" s="14">
        <v>2.7</v>
      </c>
      <c r="AB6" s="15">
        <v>4.4000000000000004</v>
      </c>
      <c r="AC6" s="15">
        <v>0.23943661971830987</v>
      </c>
      <c r="AD6" s="15">
        <v>0.6</v>
      </c>
      <c r="AE6" s="15">
        <v>6.7</v>
      </c>
      <c r="AF6" s="15">
        <v>8.9552238805970144E-2</v>
      </c>
      <c r="AG6" s="15">
        <v>0.16666666666666669</v>
      </c>
    </row>
    <row r="7" spans="1:33" x14ac:dyDescent="0.2">
      <c r="A7" s="2" t="s">
        <v>0</v>
      </c>
      <c r="B7" s="2">
        <f>B6*5</f>
        <v>45</v>
      </c>
      <c r="C7" s="2">
        <f t="shared" ref="C7:N7" si="0">C6*5</f>
        <v>35</v>
      </c>
      <c r="D7" s="2">
        <f t="shared" si="0"/>
        <v>30</v>
      </c>
      <c r="E7" s="2">
        <f t="shared" si="0"/>
        <v>25</v>
      </c>
      <c r="F7" s="2">
        <f t="shared" si="0"/>
        <v>20</v>
      </c>
      <c r="G7" s="2">
        <f t="shared" si="0"/>
        <v>16.5</v>
      </c>
      <c r="H7" s="2">
        <f t="shared" si="0"/>
        <v>14.5</v>
      </c>
      <c r="I7" s="2">
        <f t="shared" si="0"/>
        <v>11.5</v>
      </c>
      <c r="J7" s="2">
        <f t="shared" si="0"/>
        <v>9</v>
      </c>
      <c r="K7" s="2">
        <f t="shared" si="0"/>
        <v>7.5</v>
      </c>
      <c r="L7" s="2">
        <f t="shared" si="0"/>
        <v>7.5</v>
      </c>
      <c r="M7" s="2">
        <f t="shared" si="0"/>
        <v>6</v>
      </c>
      <c r="N7" s="7">
        <f t="shared" si="0"/>
        <v>5</v>
      </c>
      <c r="O7" s="9"/>
      <c r="P7" s="8"/>
      <c r="Q7" s="8"/>
      <c r="R7" s="8"/>
      <c r="S7" s="8"/>
      <c r="T7" s="8">
        <v>30</v>
      </c>
      <c r="U7" s="11">
        <v>28.571428571428569</v>
      </c>
      <c r="V7" s="8"/>
      <c r="W7" s="8">
        <v>3</v>
      </c>
      <c r="X7" s="14">
        <v>2.5</v>
      </c>
      <c r="Y7" s="14">
        <v>0.83333333333333326</v>
      </c>
      <c r="Z7" s="8"/>
      <c r="AA7" s="14">
        <v>1.6</v>
      </c>
      <c r="AB7" s="15">
        <v>5.7</v>
      </c>
      <c r="AC7" s="15">
        <v>0.56164383561643827</v>
      </c>
      <c r="AD7" s="15">
        <v>1.9</v>
      </c>
      <c r="AE7" s="15">
        <v>6.3</v>
      </c>
      <c r="AF7" s="15">
        <v>0.30158730158730157</v>
      </c>
      <c r="AG7" s="15">
        <v>5.2631578947368425E-2</v>
      </c>
    </row>
    <row r="8" spans="1:33" x14ac:dyDescent="0.2">
      <c r="A8" s="5" t="s">
        <v>20</v>
      </c>
      <c r="B8" s="10">
        <f>1/B5*1000</f>
        <v>40</v>
      </c>
      <c r="C8" s="10">
        <f t="shared" ref="C8:N8" si="1">1/C5*1000</f>
        <v>33.333333333333336</v>
      </c>
      <c r="D8" s="10">
        <f t="shared" si="1"/>
        <v>28.571428571428569</v>
      </c>
      <c r="E8" s="10">
        <f t="shared" si="1"/>
        <v>25</v>
      </c>
      <c r="F8" s="10">
        <f t="shared" si="1"/>
        <v>20</v>
      </c>
      <c r="G8" s="10">
        <f t="shared" si="1"/>
        <v>16.666666666666668</v>
      </c>
      <c r="H8" s="10">
        <f t="shared" si="1"/>
        <v>14.285714285714285</v>
      </c>
      <c r="I8" s="10">
        <f t="shared" si="1"/>
        <v>11.111111111111111</v>
      </c>
      <c r="J8" s="10">
        <f t="shared" si="1"/>
        <v>9.0909090909090899</v>
      </c>
      <c r="K8" s="10">
        <f t="shared" si="1"/>
        <v>7.6923076923076925</v>
      </c>
      <c r="L8" s="10">
        <f t="shared" si="1"/>
        <v>6.666666666666667</v>
      </c>
      <c r="M8" s="10">
        <f t="shared" si="1"/>
        <v>5.8823529411764701</v>
      </c>
      <c r="N8" s="10">
        <f t="shared" si="1"/>
        <v>5</v>
      </c>
      <c r="O8" s="9"/>
      <c r="P8" s="8"/>
      <c r="Q8" s="8"/>
      <c r="R8" s="8"/>
      <c r="S8" s="8"/>
      <c r="T8" s="8">
        <v>25</v>
      </c>
      <c r="U8" s="11">
        <v>25</v>
      </c>
      <c r="V8" s="8"/>
      <c r="W8" s="8">
        <v>4</v>
      </c>
      <c r="X8" s="14">
        <v>3.75</v>
      </c>
      <c r="Y8" s="14">
        <v>0.9375</v>
      </c>
      <c r="Z8" s="8"/>
      <c r="AA8" s="14">
        <v>1.2</v>
      </c>
      <c r="AB8" s="15">
        <v>6.2</v>
      </c>
      <c r="AC8" s="15">
        <v>0.67567567567567566</v>
      </c>
      <c r="AD8" s="15">
        <v>2.4</v>
      </c>
      <c r="AE8" s="15">
        <v>6.5</v>
      </c>
      <c r="AF8" s="15">
        <v>0.3692307692307692</v>
      </c>
      <c r="AG8" s="15">
        <v>4.1666666666666671E-2</v>
      </c>
    </row>
    <row r="9" spans="1:33" x14ac:dyDescent="0.2">
      <c r="A9" s="1" t="s">
        <v>2</v>
      </c>
      <c r="B9" s="3">
        <v>2.5</v>
      </c>
      <c r="T9">
        <v>20</v>
      </c>
      <c r="U9" s="12">
        <v>20</v>
      </c>
      <c r="W9">
        <v>5</v>
      </c>
      <c r="X9" s="15">
        <v>5</v>
      </c>
      <c r="Y9" s="15">
        <v>1.6666666666666665</v>
      </c>
      <c r="AA9" s="15">
        <v>0.8</v>
      </c>
      <c r="AB9" s="15">
        <v>6.6</v>
      </c>
      <c r="AC9" s="15">
        <v>0.78378378378378377</v>
      </c>
      <c r="AD9" s="15">
        <v>2.5</v>
      </c>
      <c r="AE9" s="15">
        <v>6.4</v>
      </c>
      <c r="AF9" s="15">
        <v>0.390625</v>
      </c>
      <c r="AG9" s="15">
        <v>0.04</v>
      </c>
    </row>
    <row r="10" spans="1:33" x14ac:dyDescent="0.2">
      <c r="T10">
        <v>16.5</v>
      </c>
      <c r="U10" s="12">
        <v>16.666666666666668</v>
      </c>
      <c r="W10">
        <v>6</v>
      </c>
      <c r="X10" s="15">
        <v>5.5555555555555554</v>
      </c>
      <c r="Y10" s="15">
        <v>0.61728395061728392</v>
      </c>
      <c r="AA10" s="15">
        <v>0.4</v>
      </c>
      <c r="AB10" s="15">
        <v>7</v>
      </c>
      <c r="AC10" s="15">
        <v>0.89189189189189177</v>
      </c>
      <c r="AD10" s="15">
        <v>3</v>
      </c>
      <c r="AE10" s="15">
        <v>6.5</v>
      </c>
      <c r="AF10" s="15">
        <v>0.46153846153846156</v>
      </c>
      <c r="AG10" s="15">
        <v>3.333333333333334E-2</v>
      </c>
    </row>
    <row r="11" spans="1:33" x14ac:dyDescent="0.2">
      <c r="A11" s="6" t="s">
        <v>15</v>
      </c>
      <c r="T11">
        <v>14.5</v>
      </c>
      <c r="U11" s="12">
        <v>14.285714285714285</v>
      </c>
      <c r="W11">
        <v>7</v>
      </c>
      <c r="X11" s="15">
        <v>6.666666666666667</v>
      </c>
      <c r="Y11" s="15">
        <v>0.88888888888888895</v>
      </c>
      <c r="AA11" s="15">
        <v>0.2</v>
      </c>
      <c r="AB11" s="15">
        <v>7.2</v>
      </c>
      <c r="AC11" s="15">
        <v>0.94594594594594594</v>
      </c>
      <c r="AD11" s="15">
        <v>3.1</v>
      </c>
      <c r="AE11" s="15">
        <v>6.4</v>
      </c>
      <c r="AF11" s="15">
        <v>0.484375</v>
      </c>
      <c r="AG11" s="15">
        <v>3.2258064516129031E-2</v>
      </c>
    </row>
    <row r="12" spans="1:33" x14ac:dyDescent="0.2">
      <c r="T12">
        <v>11.5</v>
      </c>
      <c r="U12" s="12">
        <v>11.111111111111111</v>
      </c>
      <c r="W12">
        <v>8</v>
      </c>
      <c r="X12" s="15">
        <v>7.1428571428571432</v>
      </c>
      <c r="Y12" s="15">
        <v>1.0204081632653061</v>
      </c>
      <c r="AA12" s="15">
        <v>2.2000000000000002</v>
      </c>
      <c r="AB12" s="15">
        <v>5</v>
      </c>
      <c r="AC12" s="15">
        <v>0.38888888888888884</v>
      </c>
      <c r="AD12" s="15">
        <v>1.2</v>
      </c>
      <c r="AE12" s="15">
        <v>6.4</v>
      </c>
      <c r="AF12" s="15">
        <v>0.18749999999999997</v>
      </c>
      <c r="AG12" s="15">
        <v>8.3333333333333343E-2</v>
      </c>
    </row>
    <row r="13" spans="1:33" x14ac:dyDescent="0.2">
      <c r="A13" s="2" t="s">
        <v>4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K13">
        <f>SQRT(AVERAGE(B13^2)/AVERAGE(B16^2)-0.9375^2)/SQRT(8)</f>
        <v>0.17988591098866588</v>
      </c>
      <c r="T13">
        <v>9</v>
      </c>
      <c r="U13" s="12">
        <v>9.0909090909090899</v>
      </c>
    </row>
    <row r="14" spans="1:33" x14ac:dyDescent="0.2">
      <c r="A14" s="5" t="s">
        <v>14</v>
      </c>
      <c r="B14" s="2">
        <v>3</v>
      </c>
      <c r="C14" s="2">
        <v>3</v>
      </c>
      <c r="D14" s="2">
        <v>3</v>
      </c>
      <c r="E14" s="2">
        <v>3</v>
      </c>
      <c r="F14" s="2">
        <v>3</v>
      </c>
      <c r="G14" s="2">
        <v>10</v>
      </c>
      <c r="H14" s="2">
        <v>10</v>
      </c>
      <c r="I14" s="2">
        <v>10</v>
      </c>
      <c r="T14">
        <v>7.5</v>
      </c>
      <c r="U14" s="12">
        <v>7.6923076923076925</v>
      </c>
    </row>
    <row r="15" spans="1:33" x14ac:dyDescent="0.2">
      <c r="A15" s="5" t="s">
        <v>16</v>
      </c>
      <c r="B15" s="2">
        <v>16</v>
      </c>
      <c r="C15" s="2">
        <v>8</v>
      </c>
      <c r="D15" s="2">
        <v>6</v>
      </c>
      <c r="E15" s="2">
        <v>4</v>
      </c>
      <c r="F15" s="2">
        <v>3</v>
      </c>
      <c r="G15" s="2">
        <v>9</v>
      </c>
      <c r="H15" s="2">
        <v>7.5</v>
      </c>
      <c r="I15" s="2">
        <v>7</v>
      </c>
      <c r="T15">
        <v>7.5</v>
      </c>
      <c r="U15" s="12">
        <v>6.666666666666667</v>
      </c>
    </row>
    <row r="16" spans="1:33" x14ac:dyDescent="0.2">
      <c r="A16" s="5" t="s">
        <v>17</v>
      </c>
      <c r="B16" s="13">
        <f>B14*5/B15</f>
        <v>0.9375</v>
      </c>
      <c r="C16" s="13">
        <f t="shared" ref="C16:I16" si="2">C14*5/C15</f>
        <v>1.875</v>
      </c>
      <c r="D16" s="13">
        <f t="shared" si="2"/>
        <v>2.5</v>
      </c>
      <c r="E16" s="13">
        <f t="shared" si="2"/>
        <v>3.75</v>
      </c>
      <c r="F16" s="13">
        <f t="shared" si="2"/>
        <v>5</v>
      </c>
      <c r="G16" s="13">
        <f t="shared" si="2"/>
        <v>5.5555555555555554</v>
      </c>
      <c r="H16" s="13">
        <f t="shared" si="2"/>
        <v>6.666666666666667</v>
      </c>
      <c r="I16" s="13">
        <f t="shared" si="2"/>
        <v>7.1428571428571432</v>
      </c>
      <c r="T16">
        <v>6</v>
      </c>
      <c r="U16" s="12">
        <v>5.8823529411764701</v>
      </c>
    </row>
    <row r="17" spans="1:21" x14ac:dyDescent="0.2">
      <c r="A17" s="3" t="s">
        <v>5</v>
      </c>
      <c r="B17" s="13">
        <f>2/B15*B16</f>
        <v>0.1171875</v>
      </c>
      <c r="C17" s="13">
        <f t="shared" ref="C17:D17" si="3">2/C15*C16</f>
        <v>0.46875</v>
      </c>
      <c r="D17" s="13">
        <f t="shared" si="3"/>
        <v>0.83333333333333326</v>
      </c>
      <c r="E17" s="13">
        <f>1/E15*E16</f>
        <v>0.9375</v>
      </c>
      <c r="F17" s="13">
        <f>0.5/F15*F16</f>
        <v>0.83333333333333326</v>
      </c>
      <c r="G17" s="13">
        <f t="shared" ref="G17:I17" si="4">1/G15*G16</f>
        <v>0.61728395061728392</v>
      </c>
      <c r="H17" s="13">
        <f t="shared" si="4"/>
        <v>0.88888888888888895</v>
      </c>
      <c r="I17" s="13">
        <f t="shared" si="4"/>
        <v>1.0204081632653061</v>
      </c>
      <c r="U17" s="12"/>
    </row>
    <row r="18" spans="1:21" x14ac:dyDescent="0.2">
      <c r="A18" s="3" t="s">
        <v>5</v>
      </c>
      <c r="B18" s="3">
        <v>2.5</v>
      </c>
      <c r="T18">
        <v>5</v>
      </c>
      <c r="U18" s="12">
        <v>5</v>
      </c>
    </row>
    <row r="19" spans="1:21" x14ac:dyDescent="0.2">
      <c r="U19" s="12"/>
    </row>
    <row r="20" spans="1:21" x14ac:dyDescent="0.2">
      <c r="A20" s="4" t="s">
        <v>6</v>
      </c>
    </row>
    <row r="22" spans="1:21" x14ac:dyDescent="0.2">
      <c r="A22" s="2" t="s">
        <v>7</v>
      </c>
      <c r="B22" s="13">
        <v>0.8</v>
      </c>
      <c r="C22" s="13">
        <v>2.7</v>
      </c>
      <c r="D22" s="13">
        <v>1.6</v>
      </c>
      <c r="E22" s="13">
        <v>1.2</v>
      </c>
      <c r="F22" s="13">
        <v>0.8</v>
      </c>
      <c r="G22" s="13">
        <v>0.4</v>
      </c>
      <c r="H22" s="13">
        <v>0.2</v>
      </c>
      <c r="I22" s="13">
        <v>2.2000000000000002</v>
      </c>
      <c r="J22" s="2"/>
    </row>
    <row r="23" spans="1:21" x14ac:dyDescent="0.2">
      <c r="A23" s="2" t="s">
        <v>8</v>
      </c>
      <c r="B23" s="13">
        <v>6.5</v>
      </c>
      <c r="C23" s="13">
        <v>4.4000000000000004</v>
      </c>
      <c r="D23" s="13">
        <v>5.7</v>
      </c>
      <c r="E23" s="13">
        <v>6.2</v>
      </c>
      <c r="F23" s="13">
        <v>6.6</v>
      </c>
      <c r="G23" s="13">
        <v>7</v>
      </c>
      <c r="H23" s="13">
        <v>7.2</v>
      </c>
      <c r="I23" s="13">
        <v>5</v>
      </c>
      <c r="J23" s="2"/>
    </row>
    <row r="24" spans="1:21" x14ac:dyDescent="0.2">
      <c r="A24" s="2" t="s">
        <v>9</v>
      </c>
      <c r="B24" s="13">
        <f>(B23-B22)/(B22+B23)</f>
        <v>0.78082191780821919</v>
      </c>
      <c r="C24" s="13">
        <f t="shared" ref="C24:I24" si="5">(C23-C22)/(C22+C23)</f>
        <v>0.23943661971830987</v>
      </c>
      <c r="D24" s="13">
        <f t="shared" si="5"/>
        <v>0.56164383561643827</v>
      </c>
      <c r="E24" s="13">
        <f t="shared" si="5"/>
        <v>0.67567567567567566</v>
      </c>
      <c r="F24" s="13">
        <f t="shared" si="5"/>
        <v>0.78378378378378377</v>
      </c>
      <c r="G24" s="13">
        <f t="shared" si="5"/>
        <v>0.89189189189189177</v>
      </c>
      <c r="H24" s="13">
        <f t="shared" si="5"/>
        <v>0.94594594594594594</v>
      </c>
      <c r="I24" s="13">
        <f t="shared" si="5"/>
        <v>0.38888888888888884</v>
      </c>
      <c r="J24" s="2"/>
    </row>
    <row r="25" spans="1:21" x14ac:dyDescent="0.2">
      <c r="A25" s="2" t="s">
        <v>10</v>
      </c>
      <c r="B25" s="13">
        <v>2.2000000000000002</v>
      </c>
      <c r="C25" s="13">
        <v>0.6</v>
      </c>
      <c r="D25" s="13">
        <v>1.9</v>
      </c>
      <c r="E25" s="13">
        <v>2.4</v>
      </c>
      <c r="F25" s="13">
        <v>2.5</v>
      </c>
      <c r="G25" s="13">
        <v>3</v>
      </c>
      <c r="H25" s="16">
        <v>3.1</v>
      </c>
      <c r="I25" s="13">
        <v>1.2</v>
      </c>
      <c r="J25" s="2"/>
    </row>
    <row r="26" spans="1:21" x14ac:dyDescent="0.2">
      <c r="A26" s="2" t="s">
        <v>11</v>
      </c>
      <c r="B26" s="13">
        <v>6.2</v>
      </c>
      <c r="C26" s="13">
        <v>6.7</v>
      </c>
      <c r="D26" s="13">
        <v>6.3</v>
      </c>
      <c r="E26" s="13">
        <v>6.5</v>
      </c>
      <c r="F26" s="13">
        <v>6.4</v>
      </c>
      <c r="G26" s="13">
        <v>6.5</v>
      </c>
      <c r="H26" s="13">
        <v>6.4</v>
      </c>
      <c r="I26" s="13">
        <v>6.4</v>
      </c>
      <c r="J26" s="2"/>
    </row>
    <row r="27" spans="1:21" x14ac:dyDescent="0.2">
      <c r="A27" s="2" t="s">
        <v>12</v>
      </c>
      <c r="B27" s="13">
        <f>B25/B26</f>
        <v>0.35483870967741937</v>
      </c>
      <c r="C27" s="13">
        <f>C25/C26</f>
        <v>8.9552238805970144E-2</v>
      </c>
      <c r="D27" s="13">
        <f t="shared" ref="C27:I27" si="6">D25/D26</f>
        <v>0.30158730158730157</v>
      </c>
      <c r="E27" s="13">
        <f t="shared" si="6"/>
        <v>0.3692307692307692</v>
      </c>
      <c r="F27" s="13">
        <f t="shared" si="6"/>
        <v>0.390625</v>
      </c>
      <c r="G27" s="13">
        <f t="shared" si="6"/>
        <v>0.46153846153846156</v>
      </c>
      <c r="H27" s="13">
        <f t="shared" si="6"/>
        <v>0.484375</v>
      </c>
      <c r="I27" s="13">
        <f t="shared" si="6"/>
        <v>0.18749999999999997</v>
      </c>
      <c r="J27" s="2"/>
    </row>
    <row r="28" spans="1:21" x14ac:dyDescent="0.2">
      <c r="A28" s="2" t="s">
        <v>13</v>
      </c>
      <c r="B28" s="13">
        <f>SQRT(0.1^2/B25^2+0^1^2/B26^2)*B27</f>
        <v>1.6129032258064516E-2</v>
      </c>
      <c r="C28" s="13">
        <f>SQRT(0.1^2/C25^2+0^1^2/C26^2)*C27</f>
        <v>1.492537313432836E-2</v>
      </c>
      <c r="D28" s="13">
        <f t="shared" ref="D28:I28" si="7">SQRT(0.1^2/D25^2+0^1^2/D26^2)*D27</f>
        <v>1.5873015873015872E-2</v>
      </c>
      <c r="E28" s="13">
        <f t="shared" si="7"/>
        <v>1.5384615384615385E-2</v>
      </c>
      <c r="F28" s="13">
        <f t="shared" si="7"/>
        <v>1.5625E-2</v>
      </c>
      <c r="G28" s="13">
        <f t="shared" si="7"/>
        <v>1.5384615384615389E-2</v>
      </c>
      <c r="H28" s="13">
        <f t="shared" si="7"/>
        <v>1.5625E-2</v>
      </c>
      <c r="I28" s="13">
        <f t="shared" si="7"/>
        <v>1.5625E-2</v>
      </c>
      <c r="J28" s="2"/>
    </row>
    <row r="29" spans="1:2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21" x14ac:dyDescent="0.2">
      <c r="B30" s="15">
        <f>B27^2</f>
        <v>0.12591050988553593</v>
      </c>
      <c r="C30" s="15">
        <f t="shared" ref="C30:I30" si="8">C27^2</f>
        <v>8.0196034751615058E-3</v>
      </c>
      <c r="D30" s="15">
        <f t="shared" si="8"/>
        <v>9.0954900478709994E-2</v>
      </c>
      <c r="E30" s="15">
        <f t="shared" si="8"/>
        <v>0.13633136094674553</v>
      </c>
      <c r="F30" s="15">
        <f t="shared" si="8"/>
        <v>0.152587890625</v>
      </c>
      <c r="G30" s="15">
        <f t="shared" si="8"/>
        <v>0.21301775147928997</v>
      </c>
      <c r="H30" s="15">
        <f t="shared" si="8"/>
        <v>0.234619140625</v>
      </c>
      <c r="I30" s="15">
        <f t="shared" si="8"/>
        <v>3.5156249999999993E-2</v>
      </c>
    </row>
    <row r="31" spans="1:21" x14ac:dyDescent="0.2">
      <c r="A31" s="17" t="s">
        <v>21</v>
      </c>
      <c r="B31" s="15">
        <f>B24^2</f>
        <v>0.60968286732970545</v>
      </c>
      <c r="C31" s="15">
        <f t="shared" ref="C31:I31" si="9">C24^2</f>
        <v>5.7329894862130533E-2</v>
      </c>
      <c r="D31" s="15">
        <f t="shared" si="9"/>
        <v>0.31544379808594475</v>
      </c>
      <c r="E31" s="15">
        <f t="shared" si="9"/>
        <v>0.45653761869978082</v>
      </c>
      <c r="F31" s="15">
        <f t="shared" si="9"/>
        <v>0.61431701972242514</v>
      </c>
      <c r="G31" s="15">
        <f t="shared" si="9"/>
        <v>0.79547114682249798</v>
      </c>
      <c r="H31" s="15">
        <f t="shared" si="9"/>
        <v>0.89481373265157049</v>
      </c>
      <c r="I31" s="15">
        <f t="shared" si="9"/>
        <v>0.15123456790123452</v>
      </c>
    </row>
    <row r="32" spans="1:21" x14ac:dyDescent="0.2">
      <c r="B32" s="15">
        <f>SQRT(AVERAGE(B30:I30)/AVERAGE(B31:I31)-B34^2)/SQRT(8)</f>
        <v>1.1221539904745026E-2</v>
      </c>
      <c r="D32">
        <f>AVERAGE(B30:I30)/AVERAGE(B31:I31)-0.5^2</f>
        <v>5.8769553997644608E-3</v>
      </c>
    </row>
    <row r="33" spans="2:9" x14ac:dyDescent="0.2">
      <c r="B33">
        <f>B24*B27</f>
        <v>0.27706584180291649</v>
      </c>
      <c r="C33">
        <f t="shared" ref="C33:I33" si="10">C24*C27</f>
        <v>2.1442085347908344E-2</v>
      </c>
      <c r="D33">
        <f t="shared" si="10"/>
        <v>0.16938464883670359</v>
      </c>
      <c r="E33">
        <f t="shared" si="10"/>
        <v>0.24948024948024944</v>
      </c>
      <c r="F33">
        <f t="shared" si="10"/>
        <v>0.30616554054054052</v>
      </c>
      <c r="G33">
        <f t="shared" si="10"/>
        <v>0.41164241164241161</v>
      </c>
      <c r="H33">
        <f t="shared" si="10"/>
        <v>0.45819256756756754</v>
      </c>
      <c r="I33">
        <f t="shared" si="10"/>
        <v>7.2916666666666644E-2</v>
      </c>
    </row>
    <row r="34" spans="2:9" x14ac:dyDescent="0.2">
      <c r="B34">
        <f>AVERAGE(B33:I33)/AVERAGE(B31:I31)</f>
        <v>0.50484608717617507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2016-09-23T19:08:19Z</dcterms:created>
  <dcterms:modified xsi:type="dcterms:W3CDTF">2016-10-01T08:07:06Z</dcterms:modified>
</cp:coreProperties>
</file>