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tzbauer/expense_management_analytics-RMT-v2/public/"/>
    </mc:Choice>
  </mc:AlternateContent>
  <xr:revisionPtr revIDLastSave="0" documentId="13_ncr:1_{A3B37B3C-B858-D44E-B793-EEFD1E03D462}" xr6:coauthVersionLast="47" xr6:coauthVersionMax="47" xr10:uidLastSave="{00000000-0000-0000-0000-000000000000}"/>
  <bookViews>
    <workbookView xWindow="4440" yWindow="1020" windowWidth="25800" windowHeight="18620" xr2:uid="{D14BF5B3-A1B2-8F41-B345-A936FB541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F10" i="1"/>
  <c r="G10" i="1" s="1"/>
  <c r="F9" i="1"/>
  <c r="G12" i="1"/>
  <c r="E13" i="1"/>
  <c r="F13" i="1"/>
  <c r="G11" i="1"/>
  <c r="G8" i="1"/>
  <c r="G7" i="1"/>
  <c r="G2" i="1"/>
  <c r="G3" i="1"/>
  <c r="G4" i="1"/>
  <c r="G5" i="1"/>
  <c r="G6" i="1"/>
  <c r="G9" i="1" l="1"/>
  <c r="G13" i="1"/>
  <c r="F42" i="1" l="1"/>
  <c r="F14" i="1"/>
  <c r="F15" i="1"/>
  <c r="E15" i="1"/>
  <c r="E14" i="1"/>
  <c r="G14" i="1" l="1"/>
  <c r="G15" i="1"/>
  <c r="F30" i="1"/>
  <c r="F32" i="1" s="1"/>
  <c r="F36" i="1"/>
  <c r="F38" i="1" s="1"/>
  <c r="F18" i="1"/>
  <c r="F19" i="1" s="1"/>
  <c r="F24" i="1"/>
  <c r="F26" i="1" s="1"/>
  <c r="F16" i="1"/>
  <c r="F44" i="1"/>
  <c r="E16" i="1"/>
  <c r="F43" i="1"/>
  <c r="G16" i="1" l="1"/>
  <c r="F20" i="1"/>
  <c r="F31" i="1"/>
  <c r="F25" i="1"/>
  <c r="F37" i="1"/>
  <c r="F27" i="1"/>
  <c r="F39" i="1"/>
  <c r="F33" i="1"/>
  <c r="F21" i="1"/>
  <c r="F22" i="1" s="1"/>
  <c r="F45" i="1"/>
  <c r="F28" i="1" l="1"/>
  <c r="F34" i="1" s="1"/>
  <c r="F40" i="1" s="1"/>
  <c r="F46" i="1" s="1"/>
</calcChain>
</file>

<file path=xl/sharedStrings.xml><?xml version="1.0" encoding="utf-8"?>
<sst xmlns="http://schemas.openxmlformats.org/spreadsheetml/2006/main" count="188" uniqueCount="107">
  <si>
    <t>Metric_ID</t>
  </si>
  <si>
    <t>Metric_Name</t>
  </si>
  <si>
    <t>Category</t>
  </si>
  <si>
    <t>Responsibility</t>
  </si>
  <si>
    <t>Growth_Rate_Decimal</t>
  </si>
  <si>
    <t>Growth_Rate_Percentage</t>
  </si>
  <si>
    <t>TOTAL_EXPENSES</t>
  </si>
  <si>
    <t>Total Expenses</t>
  </si>
  <si>
    <t>YOY Expense &amp; Profitability Analysis</t>
  </si>
  <si>
    <t>Team</t>
  </si>
  <si>
    <t>TOTAL_REVENUE</t>
  </si>
  <si>
    <t>Total Revenue</t>
  </si>
  <si>
    <t>VISIT_COUNT</t>
  </si>
  <si>
    <t>Visit Count</t>
  </si>
  <si>
    <t>RCM/Marketing</t>
  </si>
  <si>
    <t>STANDARD_COMMITMENTS</t>
  </si>
  <si>
    <t>Standard Commitments</t>
  </si>
  <si>
    <t>Owner Controlled</t>
  </si>
  <si>
    <t>VARIABLE_OPERATIONAL_COSTS</t>
  </si>
  <si>
    <t>Variable Operational Costs</t>
  </si>
  <si>
    <t>Ops - Clinical Administrator Controlled</t>
  </si>
  <si>
    <t>MARKETING_ADVERTISING</t>
  </si>
  <si>
    <t>Marketing &amp; Advertising</t>
  </si>
  <si>
    <t>REVENUE_PROPORTIONAL</t>
  </si>
  <si>
    <t>Revenue Proportional</t>
  </si>
  <si>
    <t>SUPPLY_PER_VISIT</t>
  </si>
  <si>
    <t>Supply $ per Visit</t>
  </si>
  <si>
    <t>TOTAL_EXPENSE_PER_VISIT</t>
  </si>
  <si>
    <t>Total Expense per visit</t>
  </si>
  <si>
    <t>REVENUE_PER_VISIT</t>
  </si>
  <si>
    <t>Revenue per Visit</t>
  </si>
  <si>
    <t>PROFIT_PER_VISIT</t>
  </si>
  <si>
    <t>Profit per Visit</t>
  </si>
  <si>
    <t>August 2023/2024 Visit Average</t>
  </si>
  <si>
    <t>Remaining Year Cashflow Projections</t>
  </si>
  <si>
    <t>Historical</t>
  </si>
  <si>
    <t>August 2025 Visit Projection</t>
  </si>
  <si>
    <t>Forecast</t>
  </si>
  <si>
    <t>August 2025 Expected Expenses</t>
  </si>
  <si>
    <t>August 2025 Expected Revenue</t>
  </si>
  <si>
    <t>August 2025 Expected Profit</t>
  </si>
  <si>
    <t>August 2025 End of Month Cash Position</t>
  </si>
  <si>
    <t>December 2025 Visit Projection</t>
  </si>
  <si>
    <t>December 2025 End of Month Cash Position</t>
  </si>
  <si>
    <t>CASHFLOW_AUGUST_VISIT_AVG</t>
  </si>
  <si>
    <t>CASHFLOW_AUGUST_VISIT_PROJ</t>
  </si>
  <si>
    <t>CASHFLOW_AUGUST_EXPENSES</t>
  </si>
  <si>
    <t>CASHFLOW_AUGUST_REVENUE</t>
  </si>
  <si>
    <t>CASHFLOW_AUGUST_PROFIT</t>
  </si>
  <si>
    <t>CASHFLOW_AUGUST_CASH_POSITION</t>
  </si>
  <si>
    <t>CASHFLOW_SEPTEMBER_VISIT_AVG</t>
  </si>
  <si>
    <t>September 2023/2024 Visit Average</t>
  </si>
  <si>
    <t>CASHFLOW_SEPTEMBER_VISIT_PROJ</t>
  </si>
  <si>
    <t>September 2025 Visit Projection</t>
  </si>
  <si>
    <t>CASHFLOW_SEPTEMBER_EXPENSES</t>
  </si>
  <si>
    <t>September 2025 Expected Expenses</t>
  </si>
  <si>
    <t>CASHFLOW_SEPTEMBER_REVENUE</t>
  </si>
  <si>
    <t>September 2025 Expected Revenue</t>
  </si>
  <si>
    <t>CASHFLOW_SEPTEMBER_PROFIT</t>
  </si>
  <si>
    <t>September 2025 Expected Profit</t>
  </si>
  <si>
    <t>CASHFLOW_SEPTEMBER_CASH_POSITION</t>
  </si>
  <si>
    <t>September 2025 End of Month Cash Position</t>
  </si>
  <si>
    <t>CASHFLOW_OCTOBER_VISIT_AVG</t>
  </si>
  <si>
    <t>October 2023/2024 Visit Average</t>
  </si>
  <si>
    <t>CASHFLOW_OCTOBER_VISIT_PROJ</t>
  </si>
  <si>
    <t>October 2025 Visit Projection</t>
  </si>
  <si>
    <t>CASHFLOW_OCTOBER_EXPENSES</t>
  </si>
  <si>
    <t>October 2025 Expected Expenses</t>
  </si>
  <si>
    <t>CASHFLOW_OCTOBER_REVENUE</t>
  </si>
  <si>
    <t>October 2025 Expected Revenue</t>
  </si>
  <si>
    <t>CASHFLOW_OCTOBER_PROFIT</t>
  </si>
  <si>
    <t>October 2025 Expected Profit</t>
  </si>
  <si>
    <t>CASHFLOW_OCTOBER_CASH_POSITION</t>
  </si>
  <si>
    <t>October 2025 End of Month Cash Position</t>
  </si>
  <si>
    <t>CASHFLOW_NOVEMBER_VISIT_AVG</t>
  </si>
  <si>
    <t>November 2023/2024 Visit Average</t>
  </si>
  <si>
    <t>CASHFLOW_NOVEMBER_VISIT_PROJ</t>
  </si>
  <si>
    <t>November 2025 Visit Projection</t>
  </si>
  <si>
    <t>CASHFLOW_NOVEMBER_EXPENSES</t>
  </si>
  <si>
    <t>November 2025 Expected Expenses</t>
  </si>
  <si>
    <t>CASHFLOW_NOVEMBER_REVENUE</t>
  </si>
  <si>
    <t>November 2025 Expected Revenue</t>
  </si>
  <si>
    <t>CASHFLOW_NOVEMBER_PROFIT</t>
  </si>
  <si>
    <t>November 2025 Expected Profit</t>
  </si>
  <si>
    <t>CASHFLOW_NOVEMBER_CASH_POSITION</t>
  </si>
  <si>
    <t>November 2025 End of Month Cash Position</t>
  </si>
  <si>
    <t>CASHFLOW_DECEMBER_VISIT_AVG</t>
  </si>
  <si>
    <t>December 2023/2024 Visit Average</t>
  </si>
  <si>
    <t>CASHFLOW_DECEMBER_VISIT_PROJ</t>
  </si>
  <si>
    <t>CASHFLOW_DECEMBER_EXPENSES</t>
  </si>
  <si>
    <t>December 2025 Expected Expenses</t>
  </si>
  <si>
    <t>CASHFLOW_DECEMBER_REVENUE</t>
  </si>
  <si>
    <t>December 2025 Expected Revenue</t>
  </si>
  <si>
    <t>CASHFLOW_DECEMBER_PROFIT</t>
  </si>
  <si>
    <t>December 2025 Expected Profit</t>
  </si>
  <si>
    <t>CASHFLOW_DECEMBER_CASH_POSITION</t>
  </si>
  <si>
    <t>PRIVATE_VISIT_COUNT</t>
  </si>
  <si>
    <t>Private Visit Count</t>
  </si>
  <si>
    <t>Value_2024_Jan_July</t>
  </si>
  <si>
    <t>Value_2025_Jan_July</t>
  </si>
  <si>
    <t>PAYROLL_TO_REVENUE_RATIO</t>
  </si>
  <si>
    <t>Payroll to Revenue Ratio</t>
  </si>
  <si>
    <t>AFC / Vendor Payments</t>
  </si>
  <si>
    <t>MARKETING_EFFICIENCY</t>
  </si>
  <si>
    <t>MARKETING_ROI</t>
  </si>
  <si>
    <t>Marketing ROI (1$ Earned…)</t>
  </si>
  <si>
    <t>Marketing Efficiency (# of visits per dollar)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</si>
</sst>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5" fontId="0" fillId="0" borderId="0" xfId="0" applyNumberFormat="1"/>
    <xf numFmtId="3" fontId="1" fillId="0" borderId="0" xfId="0" applyNumberFormat="1" applyFont="1"/>
    <xf numFmtId="6" fontId="2" fillId="0" borderId="0" xfId="0" applyNumberFormat="1" applyFont="1"/>
    <xf numFmtId="9" fontId="2" fillId="0" borderId="0" xfId="0" applyNumberFormat="1" applyFont="1"/>
    <xf numFmtId="44" fontId="2" fillId="0" borderId="0" xfId="2" applyFont="1"/>
    <xf numFmtId="43" fontId="2" fillId="0" borderId="0" xfId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FE19-61E6-F243-A9CA-2FBB70397F74}">
  <dimension ref="A1:H46"/>
  <sheetViews>
    <sheetView tabSelected="1" workbookViewId="0">
      <selection activeCell="F10" sqref="F10"/>
    </sheetView>
  </sheetViews>
  <sheetFormatPr baseColWidth="10" defaultRowHeight="16" x14ac:dyDescent="0.2"/>
  <cols>
    <col min="1" max="1" width="36" bestFit="1" customWidth="1"/>
    <col min="2" max="2" width="36.6640625" bestFit="1" customWidth="1"/>
    <col min="3" max="3" width="31.5" bestFit="1" customWidth="1"/>
    <col min="4" max="4" width="33" bestFit="1" customWidth="1"/>
    <col min="5" max="6" width="18" bestFit="1" customWidth="1"/>
    <col min="7" max="7" width="19.6640625" bestFit="1" customWidth="1"/>
    <col min="8" max="8" width="22.1640625" bestFit="1" customWidth="1"/>
    <col min="9" max="9" width="9" bestFit="1" customWidth="1"/>
    <col min="10" max="10" width="4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98</v>
      </c>
      <c r="F1" t="s">
        <v>99</v>
      </c>
      <c r="G1" t="s">
        <v>4</v>
      </c>
      <c r="H1" t="s">
        <v>5</v>
      </c>
    </row>
    <row r="2" spans="1:8" x14ac:dyDescent="0.2">
      <c r="A2" t="s">
        <v>6</v>
      </c>
      <c r="B2" t="s">
        <v>7</v>
      </c>
      <c r="C2" t="s">
        <v>8</v>
      </c>
      <c r="D2" t="s">
        <v>9</v>
      </c>
      <c r="E2" s="6">
        <v>896645</v>
      </c>
      <c r="F2" s="6">
        <v>788324</v>
      </c>
      <c r="G2" s="5">
        <f t="shared" ref="G2:G13" si="0">(F2-E2)/E2</f>
        <v>-0.12080700834778535</v>
      </c>
      <c r="H2">
        <v>-12</v>
      </c>
    </row>
    <row r="3" spans="1:8" x14ac:dyDescent="0.2">
      <c r="A3" t="s">
        <v>10</v>
      </c>
      <c r="B3" t="s">
        <v>11</v>
      </c>
      <c r="C3" t="s">
        <v>8</v>
      </c>
      <c r="D3" t="s">
        <v>9</v>
      </c>
      <c r="E3" s="6">
        <v>689185</v>
      </c>
      <c r="F3" s="6">
        <v>993263</v>
      </c>
      <c r="G3" s="5">
        <f t="shared" si="0"/>
        <v>0.44121389757467155</v>
      </c>
      <c r="H3">
        <v>44</v>
      </c>
    </row>
    <row r="4" spans="1:8" x14ac:dyDescent="0.2">
      <c r="A4" t="s">
        <v>12</v>
      </c>
      <c r="B4" t="s">
        <v>13</v>
      </c>
      <c r="C4" t="s">
        <v>8</v>
      </c>
      <c r="D4" t="s">
        <v>14</v>
      </c>
      <c r="E4" s="3">
        <v>6263</v>
      </c>
      <c r="F4" s="3">
        <v>7902</v>
      </c>
      <c r="G4" s="5">
        <f t="shared" si="0"/>
        <v>0.26169567300015967</v>
      </c>
      <c r="H4">
        <v>26</v>
      </c>
    </row>
    <row r="5" spans="1:8" x14ac:dyDescent="0.2">
      <c r="A5" t="s">
        <v>96</v>
      </c>
      <c r="B5" t="s">
        <v>97</v>
      </c>
      <c r="C5" t="s">
        <v>8</v>
      </c>
      <c r="D5" t="s">
        <v>14</v>
      </c>
      <c r="E5" s="3">
        <v>5036</v>
      </c>
      <c r="F5" s="3">
        <v>6117</v>
      </c>
      <c r="G5" s="5">
        <f t="shared" si="0"/>
        <v>0.21465448768864179</v>
      </c>
      <c r="H5">
        <v>22</v>
      </c>
    </row>
    <row r="6" spans="1:8" x14ac:dyDescent="0.2">
      <c r="A6" t="s">
        <v>15</v>
      </c>
      <c r="B6" t="s">
        <v>16</v>
      </c>
      <c r="C6" t="s">
        <v>8</v>
      </c>
      <c r="D6" t="s">
        <v>17</v>
      </c>
      <c r="E6" s="7">
        <v>282396</v>
      </c>
      <c r="F6" s="7">
        <v>215022</v>
      </c>
      <c r="G6" s="5">
        <f t="shared" si="0"/>
        <v>-0.23857986657034802</v>
      </c>
      <c r="H6">
        <v>-24</v>
      </c>
    </row>
    <row r="7" spans="1:8" x14ac:dyDescent="0.2">
      <c r="A7" t="s">
        <v>18</v>
      </c>
      <c r="B7" t="s">
        <v>19</v>
      </c>
      <c r="C7" t="s">
        <v>8</v>
      </c>
      <c r="D7" t="s">
        <v>20</v>
      </c>
      <c r="E7" s="7">
        <v>313970</v>
      </c>
      <c r="F7" s="7">
        <v>305786</v>
      </c>
      <c r="G7" s="5">
        <f t="shared" si="0"/>
        <v>-2.6066184667324903E-2</v>
      </c>
      <c r="H7">
        <v>-3</v>
      </c>
    </row>
    <row r="8" spans="1:8" x14ac:dyDescent="0.2">
      <c r="A8" t="s">
        <v>21</v>
      </c>
      <c r="B8" t="s">
        <v>22</v>
      </c>
      <c r="C8" t="s">
        <v>8</v>
      </c>
      <c r="D8" t="s">
        <v>17</v>
      </c>
      <c r="E8" s="7">
        <v>56914</v>
      </c>
      <c r="F8" s="7">
        <v>64665</v>
      </c>
      <c r="G8" s="5">
        <f t="shared" si="0"/>
        <v>0.13618793267034474</v>
      </c>
      <c r="H8">
        <v>14</v>
      </c>
    </row>
    <row r="9" spans="1:8" x14ac:dyDescent="0.2">
      <c r="A9" t="s">
        <v>104</v>
      </c>
      <c r="B9" t="s">
        <v>105</v>
      </c>
      <c r="C9" t="s">
        <v>8</v>
      </c>
      <c r="D9" t="s">
        <v>17</v>
      </c>
      <c r="E9" s="9">
        <f>((E3-E8)/E8)</f>
        <v>11.109234986119409</v>
      </c>
      <c r="F9" s="9">
        <f>(F3-F8)/F8</f>
        <v>14.360132993118379</v>
      </c>
      <c r="G9" s="5">
        <f t="shared" si="0"/>
        <v>0.29263023161008389</v>
      </c>
      <c r="H9">
        <v>26</v>
      </c>
    </row>
    <row r="10" spans="1:8" x14ac:dyDescent="0.2">
      <c r="A10" t="s">
        <v>103</v>
      </c>
      <c r="B10" t="s">
        <v>106</v>
      </c>
      <c r="C10" t="s">
        <v>8</v>
      </c>
      <c r="D10" t="s">
        <v>17</v>
      </c>
      <c r="E10" s="10">
        <f>E4/E8</f>
        <v>0.11004322310854975</v>
      </c>
      <c r="F10" s="10">
        <f>F4/F8</f>
        <v>0.12219902574808629</v>
      </c>
      <c r="G10" s="5">
        <f t="shared" si="0"/>
        <v>0.11046389133427793</v>
      </c>
      <c r="H10">
        <v>9</v>
      </c>
    </row>
    <row r="11" spans="1:8" x14ac:dyDescent="0.2">
      <c r="A11" t="s">
        <v>23</v>
      </c>
      <c r="B11" t="s">
        <v>24</v>
      </c>
      <c r="C11" t="s">
        <v>8</v>
      </c>
      <c r="D11" t="s">
        <v>102</v>
      </c>
      <c r="E11" s="7">
        <v>70417</v>
      </c>
      <c r="F11" s="7">
        <v>84980</v>
      </c>
      <c r="G11" s="5">
        <f t="shared" si="0"/>
        <v>0.20681085533322918</v>
      </c>
      <c r="H11">
        <v>21</v>
      </c>
    </row>
    <row r="12" spans="1:8" x14ac:dyDescent="0.2">
      <c r="A12" t="s">
        <v>100</v>
      </c>
      <c r="B12" t="s">
        <v>101</v>
      </c>
      <c r="C12" t="s">
        <v>8</v>
      </c>
      <c r="D12" t="s">
        <v>20</v>
      </c>
      <c r="E12" s="8">
        <v>0.49</v>
      </c>
      <c r="F12" s="8">
        <v>0.39</v>
      </c>
      <c r="G12" s="5">
        <f t="shared" si="0"/>
        <v>-0.20408163265306117</v>
      </c>
      <c r="H12">
        <v>-20</v>
      </c>
    </row>
    <row r="13" spans="1:8" x14ac:dyDescent="0.2">
      <c r="A13" t="s">
        <v>25</v>
      </c>
      <c r="B13" t="s">
        <v>26</v>
      </c>
      <c r="C13" t="s">
        <v>8</v>
      </c>
      <c r="D13" t="s">
        <v>20</v>
      </c>
      <c r="E13" s="7">
        <f>108025/E4</f>
        <v>17.24812390228325</v>
      </c>
      <c r="F13" s="7">
        <f>74590/F4</f>
        <v>9.4393824348266264</v>
      </c>
      <c r="G13" s="5">
        <f t="shared" si="0"/>
        <v>-0.4527299033620073</v>
      </c>
      <c r="H13">
        <v>-45</v>
      </c>
    </row>
    <row r="14" spans="1:8" x14ac:dyDescent="0.2">
      <c r="A14" t="s">
        <v>27</v>
      </c>
      <c r="B14" t="s">
        <v>28</v>
      </c>
      <c r="C14" t="s">
        <v>8</v>
      </c>
      <c r="D14" t="s">
        <v>20</v>
      </c>
      <c r="E14" s="4">
        <f>E2/E4</f>
        <v>143.1654159348555</v>
      </c>
      <c r="F14" s="4">
        <f>F2/F4</f>
        <v>99.762591748924322</v>
      </c>
      <c r="G14" s="5">
        <f t="shared" ref="G14:G15" si="1">(F14-E14)/E14</f>
        <v>-0.30316556482943302</v>
      </c>
      <c r="H14">
        <v>-30</v>
      </c>
    </row>
    <row r="15" spans="1:8" x14ac:dyDescent="0.2">
      <c r="A15" t="s">
        <v>29</v>
      </c>
      <c r="B15" t="s">
        <v>30</v>
      </c>
      <c r="C15" t="s">
        <v>8</v>
      </c>
      <c r="D15" t="s">
        <v>14</v>
      </c>
      <c r="E15" s="4">
        <f>E3/E4</f>
        <v>110.04071531215072</v>
      </c>
      <c r="F15" s="4">
        <f>F3/F4</f>
        <v>125.6976714755758</v>
      </c>
      <c r="G15" s="5">
        <f t="shared" si="1"/>
        <v>0.1422833004948327</v>
      </c>
      <c r="H15">
        <v>14</v>
      </c>
    </row>
    <row r="16" spans="1:8" x14ac:dyDescent="0.2">
      <c r="A16" t="s">
        <v>31</v>
      </c>
      <c r="B16" t="s">
        <v>32</v>
      </c>
      <c r="C16" t="s">
        <v>8</v>
      </c>
      <c r="D16" t="s">
        <v>9</v>
      </c>
      <c r="E16" s="4">
        <f>E15-E14</f>
        <v>-33.124700622704779</v>
      </c>
      <c r="F16" s="4">
        <f>F15-F14</f>
        <v>25.93507972665148</v>
      </c>
      <c r="G16" s="5">
        <f>-1*(F16-E16)/E16</f>
        <v>1.7829528792442793</v>
      </c>
      <c r="H16">
        <v>1778</v>
      </c>
    </row>
    <row r="17" spans="1:6" x14ac:dyDescent="0.2">
      <c r="A17" t="s">
        <v>44</v>
      </c>
      <c r="B17" t="s">
        <v>33</v>
      </c>
      <c r="C17" t="s">
        <v>34</v>
      </c>
      <c r="D17" t="s">
        <v>35</v>
      </c>
      <c r="E17">
        <v>685</v>
      </c>
    </row>
    <row r="18" spans="1:6" x14ac:dyDescent="0.2">
      <c r="A18" t="s">
        <v>45</v>
      </c>
      <c r="B18" t="s">
        <v>36</v>
      </c>
      <c r="C18" t="s">
        <v>34</v>
      </c>
      <c r="D18" t="s">
        <v>37</v>
      </c>
      <c r="F18" s="2">
        <f>E17*(1+$G$4)</f>
        <v>864.26153600510929</v>
      </c>
    </row>
    <row r="19" spans="1:6" x14ac:dyDescent="0.2">
      <c r="A19" t="s">
        <v>46</v>
      </c>
      <c r="B19" t="s">
        <v>38</v>
      </c>
      <c r="C19" t="s">
        <v>34</v>
      </c>
      <c r="D19" t="s">
        <v>37</v>
      </c>
      <c r="F19" s="1">
        <f>F18*$F$14</f>
        <v>86220.970780775984</v>
      </c>
    </row>
    <row r="20" spans="1:6" x14ac:dyDescent="0.2">
      <c r="A20" t="s">
        <v>47</v>
      </c>
      <c r="B20" t="s">
        <v>39</v>
      </c>
      <c r="C20" t="s">
        <v>34</v>
      </c>
      <c r="D20" t="s">
        <v>37</v>
      </c>
      <c r="F20" s="1">
        <f>F18*$F$15</f>
        <v>108635.66262174676</v>
      </c>
    </row>
    <row r="21" spans="1:6" x14ac:dyDescent="0.2">
      <c r="A21" t="s">
        <v>48</v>
      </c>
      <c r="B21" t="s">
        <v>40</v>
      </c>
      <c r="C21" t="s">
        <v>34</v>
      </c>
      <c r="D21" t="s">
        <v>37</v>
      </c>
      <c r="F21" s="2">
        <f>F20-F19</f>
        <v>22414.691840970772</v>
      </c>
    </row>
    <row r="22" spans="1:6" x14ac:dyDescent="0.2">
      <c r="A22" t="s">
        <v>49</v>
      </c>
      <c r="B22" t="s">
        <v>41</v>
      </c>
      <c r="C22" t="s">
        <v>34</v>
      </c>
      <c r="D22" t="s">
        <v>37</v>
      </c>
      <c r="F22" s="2">
        <f>250000+F21</f>
        <v>272414.69184097077</v>
      </c>
    </row>
    <row r="23" spans="1:6" x14ac:dyDescent="0.2">
      <c r="A23" t="s">
        <v>50</v>
      </c>
      <c r="B23" t="s">
        <v>51</v>
      </c>
      <c r="C23" t="s">
        <v>34</v>
      </c>
      <c r="D23" t="s">
        <v>35</v>
      </c>
      <c r="E23">
        <v>808</v>
      </c>
    </row>
    <row r="24" spans="1:6" x14ac:dyDescent="0.2">
      <c r="A24" t="s">
        <v>52</v>
      </c>
      <c r="B24" t="s">
        <v>53</v>
      </c>
      <c r="C24" t="s">
        <v>34</v>
      </c>
      <c r="D24" t="s">
        <v>37</v>
      </c>
      <c r="F24" s="2">
        <f>E23*(1+$G$4)</f>
        <v>1019.4501037841289</v>
      </c>
    </row>
    <row r="25" spans="1:6" x14ac:dyDescent="0.2">
      <c r="A25" t="s">
        <v>54</v>
      </c>
      <c r="B25" t="s">
        <v>55</v>
      </c>
      <c r="C25" t="s">
        <v>34</v>
      </c>
      <c r="D25" t="s">
        <v>37</v>
      </c>
      <c r="F25" s="1">
        <f>F24*$F$14</f>
        <v>101702.98451221459</v>
      </c>
    </row>
    <row r="26" spans="1:6" x14ac:dyDescent="0.2">
      <c r="A26" t="s">
        <v>56</v>
      </c>
      <c r="B26" t="s">
        <v>57</v>
      </c>
      <c r="C26" t="s">
        <v>34</v>
      </c>
      <c r="D26" t="s">
        <v>37</v>
      </c>
      <c r="F26" s="1">
        <f>F24*$F$15</f>
        <v>128142.5042311991</v>
      </c>
    </row>
    <row r="27" spans="1:6" x14ac:dyDescent="0.2">
      <c r="A27" t="s">
        <v>58</v>
      </c>
      <c r="B27" t="s">
        <v>59</v>
      </c>
      <c r="C27" t="s">
        <v>34</v>
      </c>
      <c r="D27" t="s">
        <v>37</v>
      </c>
      <c r="F27" s="2">
        <f>F26-F25</f>
        <v>26439.519718984506</v>
      </c>
    </row>
    <row r="28" spans="1:6" x14ac:dyDescent="0.2">
      <c r="A28" t="s">
        <v>60</v>
      </c>
      <c r="B28" t="s">
        <v>61</v>
      </c>
      <c r="C28" t="s">
        <v>34</v>
      </c>
      <c r="D28" t="s">
        <v>37</v>
      </c>
      <c r="F28" s="2">
        <f>F22+F27</f>
        <v>298854.21155995526</v>
      </c>
    </row>
    <row r="29" spans="1:6" x14ac:dyDescent="0.2">
      <c r="A29" t="s">
        <v>62</v>
      </c>
      <c r="B29" t="s">
        <v>63</v>
      </c>
      <c r="C29" t="s">
        <v>34</v>
      </c>
      <c r="D29" t="s">
        <v>35</v>
      </c>
      <c r="E29">
        <v>784</v>
      </c>
    </row>
    <row r="30" spans="1:6" x14ac:dyDescent="0.2">
      <c r="A30" t="s">
        <v>64</v>
      </c>
      <c r="B30" t="s">
        <v>65</v>
      </c>
      <c r="C30" t="s">
        <v>34</v>
      </c>
      <c r="D30" t="s">
        <v>37</v>
      </c>
      <c r="F30" s="2">
        <f>E29*(1+$G$4)</f>
        <v>989.16940763212517</v>
      </c>
    </row>
    <row r="31" spans="1:6" x14ac:dyDescent="0.2">
      <c r="A31" t="s">
        <v>66</v>
      </c>
      <c r="B31" t="s">
        <v>67</v>
      </c>
      <c r="C31" t="s">
        <v>34</v>
      </c>
      <c r="D31" t="s">
        <v>37</v>
      </c>
      <c r="F31" s="1">
        <f>F30*$F$14</f>
        <v>98682.103784129009</v>
      </c>
    </row>
    <row r="32" spans="1:6" x14ac:dyDescent="0.2">
      <c r="A32" t="s">
        <v>68</v>
      </c>
      <c r="B32" t="s">
        <v>69</v>
      </c>
      <c r="C32" t="s">
        <v>34</v>
      </c>
      <c r="D32" t="s">
        <v>37</v>
      </c>
      <c r="F32" s="1">
        <f>F30*$F$15</f>
        <v>124336.29123423279</v>
      </c>
    </row>
    <row r="33" spans="1:6" x14ac:dyDescent="0.2">
      <c r="A33" t="s">
        <v>70</v>
      </c>
      <c r="B33" t="s">
        <v>71</v>
      </c>
      <c r="C33" t="s">
        <v>34</v>
      </c>
      <c r="D33" t="s">
        <v>37</v>
      </c>
      <c r="F33" s="2">
        <f>F32-F31</f>
        <v>25654.187450103782</v>
      </c>
    </row>
    <row r="34" spans="1:6" x14ac:dyDescent="0.2">
      <c r="A34" t="s">
        <v>72</v>
      </c>
      <c r="B34" t="s">
        <v>73</v>
      </c>
      <c r="C34" t="s">
        <v>34</v>
      </c>
      <c r="D34" t="s">
        <v>37</v>
      </c>
      <c r="F34" s="2">
        <f>F28+F33</f>
        <v>324508.39901005907</v>
      </c>
    </row>
    <row r="35" spans="1:6" x14ac:dyDescent="0.2">
      <c r="A35" t="s">
        <v>74</v>
      </c>
      <c r="B35" t="s">
        <v>75</v>
      </c>
      <c r="C35" t="s">
        <v>34</v>
      </c>
      <c r="D35" t="s">
        <v>35</v>
      </c>
      <c r="E35">
        <v>830</v>
      </c>
    </row>
    <row r="36" spans="1:6" x14ac:dyDescent="0.2">
      <c r="A36" t="s">
        <v>76</v>
      </c>
      <c r="B36" t="s">
        <v>77</v>
      </c>
      <c r="C36" t="s">
        <v>34</v>
      </c>
      <c r="D36" t="s">
        <v>37</v>
      </c>
      <c r="F36" s="2">
        <f>E35*(1+$G$4)</f>
        <v>1047.2074085901324</v>
      </c>
    </row>
    <row r="37" spans="1:6" x14ac:dyDescent="0.2">
      <c r="A37" t="s">
        <v>78</v>
      </c>
      <c r="B37" t="s">
        <v>79</v>
      </c>
      <c r="C37" t="s">
        <v>34</v>
      </c>
      <c r="D37" t="s">
        <v>37</v>
      </c>
      <c r="F37" s="1">
        <f>F36*$F$14</f>
        <v>104472.12517962637</v>
      </c>
    </row>
    <row r="38" spans="1:6" x14ac:dyDescent="0.2">
      <c r="A38" t="s">
        <v>80</v>
      </c>
      <c r="B38" t="s">
        <v>81</v>
      </c>
      <c r="C38" t="s">
        <v>34</v>
      </c>
      <c r="D38" t="s">
        <v>37</v>
      </c>
      <c r="F38" s="1">
        <f>F36*$F$15</f>
        <v>131631.53281175156</v>
      </c>
    </row>
    <row r="39" spans="1:6" x14ac:dyDescent="0.2">
      <c r="A39" t="s">
        <v>82</v>
      </c>
      <c r="B39" t="s">
        <v>83</v>
      </c>
      <c r="C39" t="s">
        <v>34</v>
      </c>
      <c r="D39" t="s">
        <v>37</v>
      </c>
      <c r="F39" s="2">
        <f>F38-F37</f>
        <v>27159.407632125192</v>
      </c>
    </row>
    <row r="40" spans="1:6" x14ac:dyDescent="0.2">
      <c r="A40" t="s">
        <v>84</v>
      </c>
      <c r="B40" t="s">
        <v>85</v>
      </c>
      <c r="C40" t="s">
        <v>34</v>
      </c>
      <c r="D40" t="s">
        <v>37</v>
      </c>
      <c r="F40" s="2">
        <f>F34+F39</f>
        <v>351667.80664218427</v>
      </c>
    </row>
    <row r="41" spans="1:6" x14ac:dyDescent="0.2">
      <c r="A41" t="s">
        <v>86</v>
      </c>
      <c r="B41" t="s">
        <v>87</v>
      </c>
      <c r="C41" t="s">
        <v>34</v>
      </c>
      <c r="D41" t="s">
        <v>35</v>
      </c>
      <c r="E41">
        <v>754</v>
      </c>
    </row>
    <row r="42" spans="1:6" x14ac:dyDescent="0.2">
      <c r="A42" t="s">
        <v>88</v>
      </c>
      <c r="B42" t="s">
        <v>42</v>
      </c>
      <c r="C42" t="s">
        <v>34</v>
      </c>
      <c r="D42" t="s">
        <v>37</v>
      </c>
      <c r="F42" s="2">
        <f>E41*(1+$G$4)</f>
        <v>951.31853744212037</v>
      </c>
    </row>
    <row r="43" spans="1:6" x14ac:dyDescent="0.2">
      <c r="A43" t="s">
        <v>89</v>
      </c>
      <c r="B43" t="s">
        <v>90</v>
      </c>
      <c r="C43" t="s">
        <v>34</v>
      </c>
      <c r="D43" t="s">
        <v>37</v>
      </c>
      <c r="F43" s="1">
        <f>F42*$F$14</f>
        <v>94906.00287402203</v>
      </c>
    </row>
    <row r="44" spans="1:6" x14ac:dyDescent="0.2">
      <c r="A44" t="s">
        <v>91</v>
      </c>
      <c r="B44" t="s">
        <v>92</v>
      </c>
      <c r="C44" t="s">
        <v>34</v>
      </c>
      <c r="D44" t="s">
        <v>37</v>
      </c>
      <c r="F44" s="1">
        <f>F42*$F$15</f>
        <v>119578.5249880249</v>
      </c>
    </row>
    <row r="45" spans="1:6" x14ac:dyDescent="0.2">
      <c r="A45" t="s">
        <v>93</v>
      </c>
      <c r="B45" t="s">
        <v>94</v>
      </c>
      <c r="C45" t="s">
        <v>34</v>
      </c>
      <c r="D45" t="s">
        <v>37</v>
      </c>
      <c r="F45" s="2">
        <f>F44-F43</f>
        <v>24672.522114002873</v>
      </c>
    </row>
    <row r="46" spans="1:6" x14ac:dyDescent="0.2">
      <c r="A46" t="s">
        <v>95</v>
      </c>
      <c r="B46" t="s">
        <v>43</v>
      </c>
      <c r="C46" t="s">
        <v>34</v>
      </c>
      <c r="D46" t="s">
        <v>37</v>
      </c>
      <c r="F46" s="2">
        <f>F45+F40</f>
        <v>376340.32875618711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Kotzbauer</dc:creator>
  <cp:lastModifiedBy>Greg Kotzbauer</cp:lastModifiedBy>
  <dcterms:created xsi:type="dcterms:W3CDTF">2025-08-17T21:34:14Z</dcterms:created>
  <dcterms:modified xsi:type="dcterms:W3CDTF">2025-09-11T10:47:53Z</dcterms:modified>
</cp:coreProperties>
</file>