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Wilmington/public/"/>
    </mc:Choice>
  </mc:AlternateContent>
  <xr:revisionPtr revIDLastSave="0" documentId="13_ncr:1_{FFB81B3B-A0A2-4040-90B2-518B4853380E}" xr6:coauthVersionLast="47" xr6:coauthVersionMax="47" xr10:uidLastSave="{00000000-0000-0000-0000-000000000000}"/>
  <bookViews>
    <workbookView xWindow="1140" yWindow="760" windowWidth="29100" windowHeight="1794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G8" i="1"/>
  <c r="G3" i="1"/>
  <c r="G4" i="1"/>
  <c r="F17" i="1" s="1"/>
  <c r="G5" i="1"/>
  <c r="G6" i="1"/>
  <c r="G7" i="1"/>
  <c r="G2" i="1"/>
  <c r="F8" i="1"/>
  <c r="E8" i="1"/>
  <c r="F31" i="1"/>
  <c r="F24" i="1"/>
  <c r="F12" i="1"/>
  <c r="F13" i="1"/>
  <c r="F14" i="1" s="1"/>
  <c r="E13" i="1"/>
  <c r="E15" i="1" s="1"/>
  <c r="E12" i="1"/>
  <c r="F38" i="1" l="1"/>
  <c r="F52" i="1"/>
  <c r="F45" i="1"/>
  <c r="F47" i="1" s="1"/>
  <c r="F48" i="1" s="1"/>
  <c r="F49" i="1" s="1"/>
  <c r="F19" i="1"/>
  <c r="F26" i="1"/>
  <c r="F54" i="1"/>
  <c r="F18" i="1"/>
  <c r="F20" i="1" s="1"/>
  <c r="F21" i="1" s="1"/>
  <c r="E14" i="1"/>
  <c r="F25" i="1"/>
  <c r="F27" i="1" s="1"/>
  <c r="F28" i="1" s="1"/>
  <c r="F33" i="1"/>
  <c r="F34" i="1" s="1"/>
  <c r="F35" i="1" s="1"/>
  <c r="F40" i="1"/>
  <c r="F41" i="1" s="1"/>
  <c r="F42" i="1" s="1"/>
  <c r="F15" i="1"/>
  <c r="F53" i="1"/>
  <c r="F46" i="1"/>
  <c r="F39" i="1"/>
  <c r="F32" i="1"/>
  <c r="F55" i="1" l="1"/>
  <c r="F56" i="1" s="1"/>
  <c r="F22" i="1"/>
  <c r="F29" i="1"/>
  <c r="F36" i="1" s="1"/>
  <c r="F43" i="1" s="1"/>
  <c r="F50" i="1" s="1"/>
  <c r="F57" i="1" s="1"/>
</calcChain>
</file>

<file path=xl/sharedStrings.xml><?xml version="1.0" encoding="utf-8"?>
<sst xmlns="http://schemas.openxmlformats.org/spreadsheetml/2006/main" count="232" uniqueCount="129">
  <si>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</si>
  <si>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</si>
  <si>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</si>
  <si>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</si>
  <si>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</si>
  <si>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</si>
  <si>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</si>
  <si>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</si>
  <si>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</si>
  <si>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</si>
  <si>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</si>
  <si>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</si>
  <si>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</si>
  <si>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</si>
  <si>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</si>
  <si>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</si>
  <si>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</si>
  <si>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</si>
  <si>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</si>
  <si>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</si>
  <si>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</si>
  <si>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</si>
  <si>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</si>
  <si>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</si>
  <si>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</si>
  <si>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</si>
  <si>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</si>
  <si>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</si>
  <si>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</si>
  <si>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</si>
  <si>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</si>
  <si>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</si>
  <si>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</si>
  <si>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</si>
  <si>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</si>
  <si>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</si>
  <si>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</si>
  <si>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</si>
  <si>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</si>
  <si>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</si>
  <si>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</si>
  <si>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</si>
  <si>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</si>
  <si>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</si>
  <si>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</si>
  <si>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</si>
  <si>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</si>
  <si>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</si>
  <si>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</si>
  <si>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</si>
  <si>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</si>
  <si>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</si>
  <si>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</si>
  <si>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</si>
  <si>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</si>
  <si>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</si>
  <si>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</si>
  <si>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</si>
  <si>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</si>
  <si>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</si>
  <si>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</si>
  <si>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</si>
  <si>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</si>
  <si>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</si>
  <si>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</si>
  <si>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</si>
  <si>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</si>
  <si>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</si>
  <si>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</si>
  <si>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</si>
  <si>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</si>
  <si>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</si>
  <si>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</si>
  <si>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</si>
  <si>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</si>
  <si>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</si>
  <si>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</si>
  <si>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</si>
  <si>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</si>
  <si>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</si>
  <si>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</si>
  <si>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</si>
  <si>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</si>
  <si>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</si>
  <si>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</si>
  <si>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</si>
  <si>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</si>
  <si>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</si>
  <si>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</si>
  <si>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</si>
  <si>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</si>
  <si>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</si>
  <si>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</si>
  <si>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</si>
  <si>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</si>
  <si>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</si>
  <si>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CASHFLOW_JULY_VISIT_AVG</t>
  </si>
  <si>
    <t>July 2023/2024 Visit Average</t>
  </si>
  <si>
    <t>CASHFLOW_JULY_VISIT_PROJ</t>
  </si>
  <si>
    <t>July 2025 Visit Projection</t>
  </si>
  <si>
    <t>CASHFLOW_JULY_EXPENSES</t>
  </si>
  <si>
    <t>July 2025 Expected Expenses</t>
  </si>
  <si>
    <t>CASHFLOW_JULY_REVENUE</t>
  </si>
  <si>
    <t>July 2025 Expected Revenue</t>
  </si>
  <si>
    <t>CASHFLOW_JULY_PROFIT</t>
  </si>
  <si>
    <t>July 2025 Expected Profit</t>
  </si>
  <si>
    <t>CASHFLOW_JULY_CASH_POSITION</t>
  </si>
  <si>
    <t>July 2025 End of Month Cash Position</t>
  </si>
  <si>
    <t>Value_2024_Jan_June</t>
  </si>
  <si>
    <t>Value_2025_Jan_June</t>
  </si>
  <si>
    <t>Visits to Goal</t>
  </si>
  <si>
    <t>VISITS_TO_GOAL</t>
  </si>
  <si>
    <t>July 2025 End of Month Visit Status</t>
  </si>
  <si>
    <t>VISIT_STATUS_JULY</t>
  </si>
  <si>
    <t>VISIT_STATUS_AUGUST</t>
  </si>
  <si>
    <t>August 2025 End of Month Visit Status</t>
  </si>
  <si>
    <t>VISIT_STATUS_SEPTEMBER</t>
  </si>
  <si>
    <t>September 2025 End of Month Visit Status</t>
  </si>
  <si>
    <t>VISIT_STATUS_OCTOBER</t>
  </si>
  <si>
    <t>October 2025 End of Month Visit Status</t>
  </si>
  <si>
    <t>VISIT_STATUS_NOVEMBER</t>
  </si>
  <si>
    <t>November 2025 End of Month Visit Status</t>
  </si>
  <si>
    <t>VISIT_STATUS_DECEMBER</t>
  </si>
  <si>
    <t>December 2025 End of Month Visit Status</t>
  </si>
  <si>
    <t>AFC / Vendor Payments</t>
  </si>
  <si>
    <t>MARKETING_ROI</t>
  </si>
  <si>
    <t>MARKETING_EFFICIENCY</t>
  </si>
  <si>
    <t>Marketing Efficiency (# of visit per dollar)</t>
  </si>
  <si>
    <t>Marketing ROI (1$ Earned…)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</si>
</sst>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* #,##0_);_(* \(#,##0\);_(* &quot;-&quot;??_);_(@_)"/>
    <numFmt numFmtId="173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44" fontId="1" fillId="0" borderId="0" xfId="1" applyFont="1"/>
    <xf numFmtId="173" fontId="0" fillId="0" borderId="0" xfId="0" applyNumberFormat="1"/>
    <xf numFmtId="2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57"/>
  <sheetViews>
    <sheetView tabSelected="1" workbookViewId="0">
      <selection activeCell="I3" sqref="I3"/>
    </sheetView>
  </sheetViews>
  <sheetFormatPr baseColWidth="10" defaultRowHeight="16" x14ac:dyDescent="0.2"/>
  <cols>
    <col min="1" max="1" width="29.83203125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108</v>
      </c>
      <c r="F1" t="s">
        <v>109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3">
        <v>729392</v>
      </c>
      <c r="F2" s="3">
        <v>779143</v>
      </c>
      <c r="G2" s="6">
        <f>(F2-E2)/E2</f>
        <v>6.8208864369228073E-2</v>
      </c>
      <c r="H2">
        <v>7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3">
        <v>453952</v>
      </c>
      <c r="F3" s="3">
        <v>674419</v>
      </c>
      <c r="G3" s="6">
        <f t="shared" ref="G3:G7" si="0">(F3-E3)/E3</f>
        <v>0.48566147962780204</v>
      </c>
      <c r="H3">
        <v>49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4339</v>
      </c>
      <c r="F4" s="3">
        <v>4914</v>
      </c>
      <c r="G4" s="6">
        <f t="shared" si="0"/>
        <v>0.13251901359760312</v>
      </c>
      <c r="H4">
        <v>13</v>
      </c>
    </row>
    <row r="5" spans="1:8" x14ac:dyDescent="0.2">
      <c r="A5" t="s">
        <v>15</v>
      </c>
      <c r="B5" t="s">
        <v>16</v>
      </c>
      <c r="C5" t="s">
        <v>8</v>
      </c>
      <c r="D5" t="s">
        <v>17</v>
      </c>
      <c r="E5" s="3">
        <v>198222</v>
      </c>
      <c r="F5" s="3">
        <v>192148</v>
      </c>
      <c r="G5" s="6">
        <f t="shared" si="0"/>
        <v>-3.0642411034093087E-2</v>
      </c>
      <c r="H5">
        <v>-3</v>
      </c>
    </row>
    <row r="6" spans="1:8" x14ac:dyDescent="0.2">
      <c r="A6" t="s">
        <v>18</v>
      </c>
      <c r="B6" t="s">
        <v>19</v>
      </c>
      <c r="C6" t="s">
        <v>8</v>
      </c>
      <c r="D6" t="s">
        <v>20</v>
      </c>
      <c r="E6" s="3">
        <v>401969</v>
      </c>
      <c r="F6" s="3">
        <v>439572</v>
      </c>
      <c r="G6" s="6">
        <f t="shared" si="0"/>
        <v>9.3547014819550758E-2</v>
      </c>
      <c r="H6">
        <v>9</v>
      </c>
    </row>
    <row r="7" spans="1:8" x14ac:dyDescent="0.2">
      <c r="A7" t="s">
        <v>21</v>
      </c>
      <c r="B7" t="s">
        <v>22</v>
      </c>
      <c r="C7" t="s">
        <v>8</v>
      </c>
      <c r="D7" t="s">
        <v>17</v>
      </c>
      <c r="E7" s="3">
        <v>62401</v>
      </c>
      <c r="F7" s="3">
        <v>47594</v>
      </c>
      <c r="G7" s="6">
        <f t="shared" si="0"/>
        <v>-0.23728786397653884</v>
      </c>
      <c r="H7">
        <v>-24</v>
      </c>
    </row>
    <row r="8" spans="1:8" x14ac:dyDescent="0.2">
      <c r="A8" t="s">
        <v>125</v>
      </c>
      <c r="B8" t="s">
        <v>128</v>
      </c>
      <c r="C8" t="s">
        <v>8</v>
      </c>
      <c r="D8" t="s">
        <v>17</v>
      </c>
      <c r="E8" s="5">
        <f>(E3-E7)/E7</f>
        <v>6.2747552122562142</v>
      </c>
      <c r="F8" s="5">
        <f>(F3-F7)/F7</f>
        <v>13.170252552842795</v>
      </c>
      <c r="G8" s="6">
        <f>(F8-E8)/E8</f>
        <v>1.0989269074780634</v>
      </c>
      <c r="H8">
        <v>101</v>
      </c>
    </row>
    <row r="9" spans="1:8" x14ac:dyDescent="0.2">
      <c r="A9" t="s">
        <v>126</v>
      </c>
      <c r="B9" t="s">
        <v>127</v>
      </c>
      <c r="C9" t="s">
        <v>8</v>
      </c>
      <c r="D9" t="s">
        <v>17</v>
      </c>
      <c r="E9" s="7">
        <f>E4/E7</f>
        <v>6.9534142081056391E-2</v>
      </c>
      <c r="F9" s="7">
        <f>F4/F7</f>
        <v>0.10324830861032903</v>
      </c>
      <c r="G9" s="6">
        <f>(F9-E9)/E9</f>
        <v>0.48485773348539807</v>
      </c>
      <c r="H9">
        <v>49</v>
      </c>
    </row>
    <row r="10" spans="1:8" x14ac:dyDescent="0.2">
      <c r="A10" t="s">
        <v>23</v>
      </c>
      <c r="B10" t="s">
        <v>24</v>
      </c>
      <c r="C10" t="s">
        <v>8</v>
      </c>
      <c r="D10" t="s">
        <v>124</v>
      </c>
      <c r="E10" s="3">
        <v>33533</v>
      </c>
      <c r="F10" s="3">
        <v>48384</v>
      </c>
      <c r="G10">
        <v>0.443</v>
      </c>
      <c r="H10">
        <v>44</v>
      </c>
    </row>
    <row r="11" spans="1:8" x14ac:dyDescent="0.2">
      <c r="A11" t="s">
        <v>25</v>
      </c>
      <c r="B11" t="s">
        <v>26</v>
      </c>
      <c r="C11" t="s">
        <v>8</v>
      </c>
      <c r="D11" t="s">
        <v>20</v>
      </c>
      <c r="E11" s="3">
        <v>6</v>
      </c>
      <c r="F11" s="3">
        <v>8</v>
      </c>
      <c r="G11">
        <v>0.33300000000000002</v>
      </c>
      <c r="H11">
        <v>33</v>
      </c>
    </row>
    <row r="12" spans="1:8" x14ac:dyDescent="0.2">
      <c r="A12" t="s">
        <v>27</v>
      </c>
      <c r="B12" t="s">
        <v>28</v>
      </c>
      <c r="C12" t="s">
        <v>8</v>
      </c>
      <c r="D12" t="s">
        <v>20</v>
      </c>
      <c r="E12" s="4">
        <f>E2/E4</f>
        <v>168.10140585388339</v>
      </c>
      <c r="F12" s="4">
        <f>F2/F4</f>
        <v>158.55575905575907</v>
      </c>
      <c r="G12">
        <v>-4.8000000000000001E-2</v>
      </c>
      <c r="H12">
        <v>-5</v>
      </c>
    </row>
    <row r="13" spans="1:8" x14ac:dyDescent="0.2">
      <c r="A13" t="s">
        <v>29</v>
      </c>
      <c r="B13" t="s">
        <v>30</v>
      </c>
      <c r="C13" t="s">
        <v>8</v>
      </c>
      <c r="D13" t="s">
        <v>14</v>
      </c>
      <c r="E13" s="4">
        <f>E3/E4</f>
        <v>104.62134132288546</v>
      </c>
      <c r="F13" s="4">
        <f>F3/F4</f>
        <v>137.24440374440374</v>
      </c>
      <c r="G13">
        <v>0.30499999999999999</v>
      </c>
      <c r="H13">
        <v>31</v>
      </c>
    </row>
    <row r="14" spans="1:8" x14ac:dyDescent="0.2">
      <c r="A14" t="s">
        <v>31</v>
      </c>
      <c r="B14" t="s">
        <v>32</v>
      </c>
      <c r="C14" t="s">
        <v>8</v>
      </c>
      <c r="D14" t="s">
        <v>9</v>
      </c>
      <c r="E14" s="4">
        <f>E13-E12</f>
        <v>-63.480064530997936</v>
      </c>
      <c r="F14" s="4">
        <f>F13-F12</f>
        <v>-21.311355311355328</v>
      </c>
      <c r="G14">
        <v>0.97499999999999998</v>
      </c>
      <c r="H14">
        <v>98</v>
      </c>
    </row>
    <row r="15" spans="1:8" x14ac:dyDescent="0.2">
      <c r="A15" t="s">
        <v>111</v>
      </c>
      <c r="B15" t="s">
        <v>110</v>
      </c>
      <c r="C15" t="s">
        <v>8</v>
      </c>
      <c r="D15" t="s">
        <v>14</v>
      </c>
      <c r="E15" s="4">
        <f>-((E3-E2)/E13)</f>
        <v>2632.7324474834345</v>
      </c>
      <c r="F15" s="4">
        <f>-((F3-F2)/F13)</f>
        <v>763.04750607559993</v>
      </c>
    </row>
    <row r="16" spans="1:8" x14ac:dyDescent="0.2">
      <c r="A16" t="s">
        <v>96</v>
      </c>
      <c r="B16" t="s">
        <v>97</v>
      </c>
      <c r="C16" t="s">
        <v>34</v>
      </c>
      <c r="D16" t="s">
        <v>35</v>
      </c>
      <c r="E16">
        <v>566</v>
      </c>
    </row>
    <row r="17" spans="1:6" x14ac:dyDescent="0.2">
      <c r="A17" t="s">
        <v>98</v>
      </c>
      <c r="B17" t="s">
        <v>99</v>
      </c>
      <c r="C17" t="s">
        <v>34</v>
      </c>
      <c r="D17" t="s">
        <v>37</v>
      </c>
      <c r="F17" s="2">
        <f>E16*(1+$G$4)</f>
        <v>641.00576169624333</v>
      </c>
    </row>
    <row r="18" spans="1:6" x14ac:dyDescent="0.2">
      <c r="A18" t="s">
        <v>100</v>
      </c>
      <c r="B18" t="s">
        <v>101</v>
      </c>
      <c r="C18" t="s">
        <v>34</v>
      </c>
      <c r="D18" t="s">
        <v>37</v>
      </c>
      <c r="F18" s="2">
        <f>F17*F12</f>
        <v>101635.15510486288</v>
      </c>
    </row>
    <row r="19" spans="1:6" x14ac:dyDescent="0.2">
      <c r="A19" t="s">
        <v>102</v>
      </c>
      <c r="B19" t="s">
        <v>103</v>
      </c>
      <c r="C19" t="s">
        <v>34</v>
      </c>
      <c r="D19" t="s">
        <v>37</v>
      </c>
      <c r="F19" s="2">
        <f>F17*F13</f>
        <v>87974.453560728274</v>
      </c>
    </row>
    <row r="20" spans="1:6" x14ac:dyDescent="0.2">
      <c r="A20" t="s">
        <v>104</v>
      </c>
      <c r="B20" t="s">
        <v>105</v>
      </c>
      <c r="C20" t="s">
        <v>34</v>
      </c>
      <c r="D20" t="s">
        <v>37</v>
      </c>
      <c r="F20" s="2">
        <f>F19-F18</f>
        <v>-13660.701544134601</v>
      </c>
    </row>
    <row r="21" spans="1:6" x14ac:dyDescent="0.2">
      <c r="A21" t="s">
        <v>113</v>
      </c>
      <c r="B21" t="s">
        <v>112</v>
      </c>
      <c r="C21" t="s">
        <v>34</v>
      </c>
      <c r="D21" t="s">
        <v>37</v>
      </c>
      <c r="F21" s="2">
        <f>(F20/$F$13)</f>
        <v>-99.535581571511827</v>
      </c>
    </row>
    <row r="22" spans="1:6" x14ac:dyDescent="0.2">
      <c r="A22" t="s">
        <v>106</v>
      </c>
      <c r="B22" t="s">
        <v>107</v>
      </c>
      <c r="C22" t="s">
        <v>34</v>
      </c>
      <c r="D22" t="s">
        <v>37</v>
      </c>
      <c r="F22" s="2">
        <f>31153+F20</f>
        <v>17492.298455865399</v>
      </c>
    </row>
    <row r="23" spans="1:6" x14ac:dyDescent="0.2">
      <c r="A23" t="s">
        <v>44</v>
      </c>
      <c r="B23" t="s">
        <v>33</v>
      </c>
      <c r="C23" t="s">
        <v>34</v>
      </c>
      <c r="D23" t="s">
        <v>35</v>
      </c>
      <c r="E23">
        <v>685</v>
      </c>
    </row>
    <row r="24" spans="1:6" x14ac:dyDescent="0.2">
      <c r="A24" t="s">
        <v>45</v>
      </c>
      <c r="B24" t="s">
        <v>36</v>
      </c>
      <c r="C24" t="s">
        <v>34</v>
      </c>
      <c r="D24" t="s">
        <v>37</v>
      </c>
      <c r="F24" s="2">
        <f>E23*(1+$G$4)</f>
        <v>775.77552431435811</v>
      </c>
    </row>
    <row r="25" spans="1:6" x14ac:dyDescent="0.2">
      <c r="A25" t="s">
        <v>46</v>
      </c>
      <c r="B25" t="s">
        <v>38</v>
      </c>
      <c r="C25" t="s">
        <v>34</v>
      </c>
      <c r="D25" t="s">
        <v>37</v>
      </c>
      <c r="F25" s="1">
        <f>F24*$F$12</f>
        <v>123003.67711454253</v>
      </c>
    </row>
    <row r="26" spans="1:6" x14ac:dyDescent="0.2">
      <c r="A26" t="s">
        <v>47</v>
      </c>
      <c r="B26" t="s">
        <v>39</v>
      </c>
      <c r="C26" t="s">
        <v>34</v>
      </c>
      <c r="D26" t="s">
        <v>37</v>
      </c>
      <c r="F26" s="1">
        <f>F24*$F$13</f>
        <v>106470.84927402626</v>
      </c>
    </row>
    <row r="27" spans="1:6" x14ac:dyDescent="0.2">
      <c r="A27" t="s">
        <v>48</v>
      </c>
      <c r="B27" t="s">
        <v>40</v>
      </c>
      <c r="C27" t="s">
        <v>34</v>
      </c>
      <c r="D27" t="s">
        <v>37</v>
      </c>
      <c r="F27" s="2">
        <f>F26-F25</f>
        <v>-16532.827840516271</v>
      </c>
    </row>
    <row r="28" spans="1:6" x14ac:dyDescent="0.2">
      <c r="A28" t="s">
        <v>114</v>
      </c>
      <c r="B28" t="s">
        <v>115</v>
      </c>
      <c r="C28" t="s">
        <v>34</v>
      </c>
      <c r="D28" t="s">
        <v>37</v>
      </c>
      <c r="F28" s="2">
        <f>(F27/$F$13)</f>
        <v>-120.46267381004533</v>
      </c>
    </row>
    <row r="29" spans="1:6" x14ac:dyDescent="0.2">
      <c r="A29" t="s">
        <v>49</v>
      </c>
      <c r="B29" t="s">
        <v>41</v>
      </c>
      <c r="C29" t="s">
        <v>34</v>
      </c>
      <c r="D29" t="s">
        <v>37</v>
      </c>
      <c r="F29" s="2">
        <f>F22+F27</f>
        <v>959.47061534912791</v>
      </c>
    </row>
    <row r="30" spans="1:6" x14ac:dyDescent="0.2">
      <c r="A30" t="s">
        <v>50</v>
      </c>
      <c r="B30" t="s">
        <v>51</v>
      </c>
      <c r="C30" t="s">
        <v>34</v>
      </c>
      <c r="D30" t="s">
        <v>35</v>
      </c>
      <c r="E30">
        <v>808</v>
      </c>
    </row>
    <row r="31" spans="1:6" x14ac:dyDescent="0.2">
      <c r="A31" t="s">
        <v>52</v>
      </c>
      <c r="B31" t="s">
        <v>53</v>
      </c>
      <c r="C31" t="s">
        <v>34</v>
      </c>
      <c r="D31" t="s">
        <v>37</v>
      </c>
      <c r="F31" s="2">
        <f>E30*(1+$G$4)</f>
        <v>915.0753629868633</v>
      </c>
    </row>
    <row r="32" spans="1:6" x14ac:dyDescent="0.2">
      <c r="A32" t="s">
        <v>54</v>
      </c>
      <c r="B32" t="s">
        <v>55</v>
      </c>
      <c r="C32" t="s">
        <v>34</v>
      </c>
      <c r="D32" t="s">
        <v>37</v>
      </c>
      <c r="F32" s="1">
        <f>F31*$F$12</f>
        <v>145090.46877160636</v>
      </c>
    </row>
    <row r="33" spans="1:6" x14ac:dyDescent="0.2">
      <c r="A33" t="s">
        <v>56</v>
      </c>
      <c r="B33" t="s">
        <v>57</v>
      </c>
      <c r="C33" t="s">
        <v>34</v>
      </c>
      <c r="D33" t="s">
        <v>37</v>
      </c>
      <c r="F33" s="1">
        <f>F31*$F$13</f>
        <v>125588.97257432588</v>
      </c>
    </row>
    <row r="34" spans="1:6" x14ac:dyDescent="0.2">
      <c r="A34" t="s">
        <v>58</v>
      </c>
      <c r="B34" t="s">
        <v>59</v>
      </c>
      <c r="C34" t="s">
        <v>34</v>
      </c>
      <c r="D34" t="s">
        <v>37</v>
      </c>
      <c r="F34" s="2">
        <f>F33-F32</f>
        <v>-19501.496197280489</v>
      </c>
    </row>
    <row r="35" spans="1:6" x14ac:dyDescent="0.2">
      <c r="A35" t="s">
        <v>116</v>
      </c>
      <c r="B35" t="s">
        <v>117</v>
      </c>
      <c r="C35" t="s">
        <v>34</v>
      </c>
      <c r="D35" t="s">
        <v>37</v>
      </c>
      <c r="F35" s="2">
        <f>(F34/$F$13)</f>
        <v>-142.09319772046209</v>
      </c>
    </row>
    <row r="36" spans="1:6" x14ac:dyDescent="0.2">
      <c r="A36" t="s">
        <v>60</v>
      </c>
      <c r="B36" t="s">
        <v>61</v>
      </c>
      <c r="C36" t="s">
        <v>34</v>
      </c>
      <c r="D36" t="s">
        <v>37</v>
      </c>
      <c r="F36" s="2">
        <f>F29+F34</f>
        <v>-18542.025581931361</v>
      </c>
    </row>
    <row r="37" spans="1:6" x14ac:dyDescent="0.2">
      <c r="A37" t="s">
        <v>62</v>
      </c>
      <c r="B37" t="s">
        <v>63</v>
      </c>
      <c r="C37" t="s">
        <v>34</v>
      </c>
      <c r="D37" t="s">
        <v>35</v>
      </c>
      <c r="E37">
        <v>784</v>
      </c>
    </row>
    <row r="38" spans="1:6" x14ac:dyDescent="0.2">
      <c r="A38" t="s">
        <v>64</v>
      </c>
      <c r="B38" t="s">
        <v>65</v>
      </c>
      <c r="C38" t="s">
        <v>34</v>
      </c>
      <c r="D38" t="s">
        <v>37</v>
      </c>
      <c r="F38" s="2">
        <f>E37*(1+$G$4)</f>
        <v>887.89490666052086</v>
      </c>
    </row>
    <row r="39" spans="1:6" x14ac:dyDescent="0.2">
      <c r="A39" t="s">
        <v>66</v>
      </c>
      <c r="B39" t="s">
        <v>67</v>
      </c>
      <c r="C39" t="s">
        <v>34</v>
      </c>
      <c r="D39" t="s">
        <v>37</v>
      </c>
      <c r="F39" s="1">
        <f>F38*$F$12</f>
        <v>140780.85088730123</v>
      </c>
    </row>
    <row r="40" spans="1:6" x14ac:dyDescent="0.2">
      <c r="A40" t="s">
        <v>68</v>
      </c>
      <c r="B40" t="s">
        <v>69</v>
      </c>
      <c r="C40" t="s">
        <v>34</v>
      </c>
      <c r="D40" t="s">
        <v>37</v>
      </c>
      <c r="F40" s="1">
        <f>F38*$F$13</f>
        <v>121858.60705231621</v>
      </c>
    </row>
    <row r="41" spans="1:6" x14ac:dyDescent="0.2">
      <c r="A41" t="s">
        <v>70</v>
      </c>
      <c r="B41" t="s">
        <v>71</v>
      </c>
      <c r="C41" t="s">
        <v>34</v>
      </c>
      <c r="D41" t="s">
        <v>37</v>
      </c>
      <c r="F41" s="2">
        <f>F40-F39</f>
        <v>-18922.243834985027</v>
      </c>
    </row>
    <row r="42" spans="1:6" x14ac:dyDescent="0.2">
      <c r="A42" t="s">
        <v>118</v>
      </c>
      <c r="B42" t="s">
        <v>119</v>
      </c>
      <c r="C42" t="s">
        <v>34</v>
      </c>
      <c r="D42" t="s">
        <v>37</v>
      </c>
      <c r="F42" s="2">
        <f>(F41/$F$13)</f>
        <v>-137.87260768916124</v>
      </c>
    </row>
    <row r="43" spans="1:6" x14ac:dyDescent="0.2">
      <c r="A43" t="s">
        <v>72</v>
      </c>
      <c r="B43" t="s">
        <v>73</v>
      </c>
      <c r="C43" t="s">
        <v>34</v>
      </c>
      <c r="D43" t="s">
        <v>37</v>
      </c>
      <c r="F43" s="2">
        <f>F36+F41</f>
        <v>-37464.269416916388</v>
      </c>
    </row>
    <row r="44" spans="1:6" x14ac:dyDescent="0.2">
      <c r="A44" t="s">
        <v>74</v>
      </c>
      <c r="B44" t="s">
        <v>75</v>
      </c>
      <c r="C44" t="s">
        <v>34</v>
      </c>
      <c r="D44" t="s">
        <v>35</v>
      </c>
      <c r="E44">
        <v>830</v>
      </c>
    </row>
    <row r="45" spans="1:6" x14ac:dyDescent="0.2">
      <c r="A45" t="s">
        <v>76</v>
      </c>
      <c r="B45" t="s">
        <v>77</v>
      </c>
      <c r="C45" t="s">
        <v>34</v>
      </c>
      <c r="D45" t="s">
        <v>37</v>
      </c>
      <c r="F45" s="2">
        <f>E44*(1+$G$4)</f>
        <v>939.99078128601059</v>
      </c>
    </row>
    <row r="46" spans="1:6" x14ac:dyDescent="0.2">
      <c r="A46" t="s">
        <v>78</v>
      </c>
      <c r="B46" t="s">
        <v>79</v>
      </c>
      <c r="C46" t="s">
        <v>34</v>
      </c>
      <c r="D46" t="s">
        <v>37</v>
      </c>
      <c r="F46" s="1">
        <f>F45*$F$12</f>
        <v>149040.95183221941</v>
      </c>
    </row>
    <row r="47" spans="1:6" x14ac:dyDescent="0.2">
      <c r="A47" t="s">
        <v>80</v>
      </c>
      <c r="B47" t="s">
        <v>81</v>
      </c>
      <c r="C47" t="s">
        <v>34</v>
      </c>
      <c r="D47" t="s">
        <v>37</v>
      </c>
      <c r="F47" s="1">
        <f>F45*$F$13</f>
        <v>129008.47430283474</v>
      </c>
    </row>
    <row r="48" spans="1:6" x14ac:dyDescent="0.2">
      <c r="A48" t="s">
        <v>82</v>
      </c>
      <c r="B48" t="s">
        <v>83</v>
      </c>
      <c r="C48" t="s">
        <v>34</v>
      </c>
      <c r="D48" t="s">
        <v>37</v>
      </c>
      <c r="F48" s="2">
        <f>F47-F46</f>
        <v>-20032.477529384661</v>
      </c>
    </row>
    <row r="49" spans="1:6" x14ac:dyDescent="0.2">
      <c r="A49" t="s">
        <v>120</v>
      </c>
      <c r="B49" t="s">
        <v>121</v>
      </c>
      <c r="C49" t="s">
        <v>34</v>
      </c>
      <c r="D49" t="s">
        <v>37</v>
      </c>
      <c r="F49" s="2">
        <f>(F48/$F$13)</f>
        <v>-145.96207191582121</v>
      </c>
    </row>
    <row r="50" spans="1:6" x14ac:dyDescent="0.2">
      <c r="A50" t="s">
        <v>84</v>
      </c>
      <c r="B50" t="s">
        <v>85</v>
      </c>
      <c r="C50" t="s">
        <v>34</v>
      </c>
      <c r="D50" t="s">
        <v>37</v>
      </c>
      <c r="F50" s="2">
        <f>F43+F48</f>
        <v>-57496.746946301049</v>
      </c>
    </row>
    <row r="51" spans="1:6" x14ac:dyDescent="0.2">
      <c r="A51" t="s">
        <v>86</v>
      </c>
      <c r="B51" t="s">
        <v>87</v>
      </c>
      <c r="C51" t="s">
        <v>34</v>
      </c>
      <c r="D51" t="s">
        <v>35</v>
      </c>
      <c r="E51">
        <v>754</v>
      </c>
    </row>
    <row r="52" spans="1:6" x14ac:dyDescent="0.2">
      <c r="A52" t="s">
        <v>88</v>
      </c>
      <c r="B52" t="s">
        <v>42</v>
      </c>
      <c r="C52" t="s">
        <v>34</v>
      </c>
      <c r="D52" t="s">
        <v>37</v>
      </c>
      <c r="F52" s="2">
        <f>E51*(1+$G$4)</f>
        <v>853.91933625259276</v>
      </c>
    </row>
    <row r="53" spans="1:6" x14ac:dyDescent="0.2">
      <c r="A53" t="s">
        <v>89</v>
      </c>
      <c r="B53" t="s">
        <v>90</v>
      </c>
      <c r="C53" t="s">
        <v>34</v>
      </c>
      <c r="D53" t="s">
        <v>37</v>
      </c>
      <c r="F53" s="1">
        <f>F52*$F$12</f>
        <v>135393.8285319198</v>
      </c>
    </row>
    <row r="54" spans="1:6" x14ac:dyDescent="0.2">
      <c r="A54" t="s">
        <v>91</v>
      </c>
      <c r="B54" t="s">
        <v>92</v>
      </c>
      <c r="C54" t="s">
        <v>34</v>
      </c>
      <c r="D54" t="s">
        <v>37</v>
      </c>
      <c r="F54" s="1">
        <f>F52*$F$13</f>
        <v>117195.6501498041</v>
      </c>
    </row>
    <row r="55" spans="1:6" x14ac:dyDescent="0.2">
      <c r="A55" t="s">
        <v>93</v>
      </c>
      <c r="B55" t="s">
        <v>94</v>
      </c>
      <c r="C55" t="s">
        <v>34</v>
      </c>
      <c r="D55" t="s">
        <v>37</v>
      </c>
      <c r="F55" s="2">
        <f>F54-F53</f>
        <v>-18198.178382115701</v>
      </c>
    </row>
    <row r="56" spans="1:6" x14ac:dyDescent="0.2">
      <c r="A56" t="s">
        <v>122</v>
      </c>
      <c r="B56" t="s">
        <v>123</v>
      </c>
      <c r="C56" t="s">
        <v>34</v>
      </c>
      <c r="D56" t="s">
        <v>37</v>
      </c>
      <c r="F56" s="2">
        <f>(F55/$F$13)</f>
        <v>-132.59687015003516</v>
      </c>
    </row>
    <row r="57" spans="1:6" x14ac:dyDescent="0.2">
      <c r="A57" t="s">
        <v>95</v>
      </c>
      <c r="B57" t="s">
        <v>43</v>
      </c>
      <c r="C57" t="s">
        <v>34</v>
      </c>
      <c r="D57" t="s">
        <v>37</v>
      </c>
      <c r="F57" s="2">
        <f>F55+F50</f>
        <v>-75694.92532841675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2025-09-11T10:45:35Z</dcterms:modified>
</cp:coreProperties>
</file>