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otzbauer/expense_management_analytics-ZNC07/public/"/>
    </mc:Choice>
  </mc:AlternateContent>
  <xr:revisionPtr revIDLastSave="0" documentId="13_ncr:1_{2303DD75-2285-D54A-8FAE-6023DCAB2D48}" xr6:coauthVersionLast="47" xr6:coauthVersionMax="47" xr10:uidLastSave="{00000000-0000-0000-0000-000000000000}"/>
  <bookViews>
    <workbookView xWindow="1020" yWindow="3900" windowWidth="29220" windowHeight="18880" xr2:uid="{D14BF5B3-A1B2-8F41-B345-A936FB541A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F11" i="1"/>
  <c r="E10" i="1"/>
  <c r="F10" i="1"/>
  <c r="F12" i="1" l="1"/>
  <c r="F13" i="1"/>
  <c r="E12" i="1"/>
  <c r="E13" i="1"/>
  <c r="G2" i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F29" i="1" l="1"/>
  <c r="F22" i="1"/>
  <c r="F15" i="1"/>
  <c r="F43" i="1"/>
  <c r="F36" i="1"/>
  <c r="F38" i="1" l="1"/>
  <c r="F37" i="1"/>
  <c r="F45" i="1"/>
  <c r="F44" i="1"/>
  <c r="F16" i="1"/>
  <c r="F17" i="1"/>
  <c r="F24" i="1"/>
  <c r="F23" i="1"/>
  <c r="F30" i="1"/>
  <c r="F31" i="1"/>
  <c r="F18" i="1" l="1"/>
  <c r="F20" i="1"/>
  <c r="F19" i="1"/>
  <c r="F32" i="1"/>
  <c r="F33" i="1" s="1"/>
  <c r="F25" i="1"/>
  <c r="F46" i="1"/>
  <c r="F47" i="1" s="1"/>
  <c r="F39" i="1"/>
  <c r="F40" i="1" s="1"/>
  <c r="F27" i="1" l="1"/>
  <c r="F34" i="1" s="1"/>
  <c r="F26" i="1"/>
  <c r="F41" i="1"/>
  <c r="F48" i="1" s="1"/>
</calcChain>
</file>

<file path=xl/sharedStrings.xml><?xml version="1.0" encoding="utf-8"?>
<sst xmlns="http://schemas.openxmlformats.org/spreadsheetml/2006/main" count="266" uniqueCount="112">
  <si>
    <t>Metric_ID</t>
  </si>
  <si>
    <t>Metric_Name</t>
  </si>
  <si>
    <t>Category</t>
  </si>
  <si>
    <t>Responsibility</t>
  </si>
  <si>
    <t>Value_2024_Jan_July</t>
  </si>
  <si>
    <t>Value_2025_Jan_July</t>
  </si>
  <si>
    <t>Growth_Rate_Decimal</t>
  </si>
  <si>
    <t>Growth_Rate_Percentage</t>
  </si>
  <si>
    <t>TOTAL_EXPENSES</t>
  </si>
  <si>
    <t>Total Expenses</t>
  </si>
  <si>
    <t>YOY Expense &amp; Profitability Analysis</t>
  </si>
  <si>
    <t>Team</t>
  </si>
  <si>
    <t>TOTAL_REVENUE</t>
  </si>
  <si>
    <t>Total Revenue</t>
  </si>
  <si>
    <t>VISIT_COUNT</t>
  </si>
  <si>
    <t>Visit Count</t>
  </si>
  <si>
    <t>RCM/Marketing</t>
  </si>
  <si>
    <t>STANDARD_COMMITMENTS</t>
  </si>
  <si>
    <t>Standard Commitments</t>
  </si>
  <si>
    <t>Owner Controlled</t>
  </si>
  <si>
    <t>VARIABLE_OPERATIONAL_COSTS</t>
  </si>
  <si>
    <t>Variable Operational Costs</t>
  </si>
  <si>
    <t>Ops - Clinical Administrator Controlled</t>
  </si>
  <si>
    <t>MARKETING_ADVERTISING</t>
  </si>
  <si>
    <t>Marketing &amp; Advertising</t>
  </si>
  <si>
    <t>REVENUE_PROPORTIONAL</t>
  </si>
  <si>
    <t>Revenue Proportional</t>
  </si>
  <si>
    <t>% of visits/revenue</t>
  </si>
  <si>
    <t>SUPPLY_PER_VISIT</t>
  </si>
  <si>
    <t>Supply $ per Visit</t>
  </si>
  <si>
    <t>TOTAL_EXPENSE_PER_VISIT</t>
  </si>
  <si>
    <t>Total Expense per visit</t>
  </si>
  <si>
    <t>REVENUE_PER_VISIT</t>
  </si>
  <si>
    <t>Revenue per Visit</t>
  </si>
  <si>
    <t>PROFIT_PER_VISIT</t>
  </si>
  <si>
    <t>Profit per Visit</t>
  </si>
  <si>
    <t>August 2023/2024 Visit Average</t>
  </si>
  <si>
    <t>Remaining Year Cashflow Projections</t>
  </si>
  <si>
    <t>Historical</t>
  </si>
  <si>
    <t>NULL</t>
  </si>
  <si>
    <t>August 2025 Visit Projection</t>
  </si>
  <si>
    <t>Forecast</t>
  </si>
  <si>
    <t>August 2025 Expected Expenses</t>
  </si>
  <si>
    <t>August 2025 Expected Revenue</t>
  </si>
  <si>
    <t>August 2025 Expected Profit</t>
  </si>
  <si>
    <t>August 2025 End of Month Cash Position</t>
  </si>
  <si>
    <t>December 2025 Visit Projection</t>
  </si>
  <si>
    <t>December 2025 End of Month Cash Position</t>
  </si>
  <si>
    <t>CASHFLOW_AUGUST_VISIT_AVG</t>
  </si>
  <si>
    <t>CASHFLOW_AUGUST_VISIT_PROJ</t>
  </si>
  <si>
    <t>CASHFLOW_AUGUST_EXPENSES</t>
  </si>
  <si>
    <t>CASHFLOW_AUGUST_REVENUE</t>
  </si>
  <si>
    <t>CASHFLOW_AUGUST_PROFIT</t>
  </si>
  <si>
    <t>CASHFLOW_AUGUST_CASH_POSITION</t>
  </si>
  <si>
    <t>CASHFLOW_SEPTEMBER_VISIT_AVG</t>
  </si>
  <si>
    <t>September 2023/2024 Visit Average</t>
  </si>
  <si>
    <t>CASHFLOW_SEPTEMBER_VISIT_PROJ</t>
  </si>
  <si>
    <t>September 2025 Visit Projection</t>
  </si>
  <si>
    <t>CASHFLOW_SEPTEMBER_EXPENSES</t>
  </si>
  <si>
    <t>September 2025 Expected Expenses</t>
  </si>
  <si>
    <t>CASHFLOW_SEPTEMBER_REVENUE</t>
  </si>
  <si>
    <t>September 2025 Expected Revenue</t>
  </si>
  <si>
    <t>CASHFLOW_SEPTEMBER_PROFIT</t>
  </si>
  <si>
    <t>September 2025 Expected Profit</t>
  </si>
  <si>
    <t>CASHFLOW_SEPTEMBER_CASH_POSITION</t>
  </si>
  <si>
    <t>September 2025 End of Month Cash Position</t>
  </si>
  <si>
    <t>CASHFLOW_OCTOBER_VISIT_AVG</t>
  </si>
  <si>
    <t>October 2023/2024 Visit Average</t>
  </si>
  <si>
    <t>CASHFLOW_OCTOBER_VISIT_PROJ</t>
  </si>
  <si>
    <t>October 2025 Visit Projection</t>
  </si>
  <si>
    <t>CASHFLOW_OCTOBER_EXPENSES</t>
  </si>
  <si>
    <t>October 2025 Expected Expenses</t>
  </si>
  <si>
    <t>CASHFLOW_OCTOBER_REVENUE</t>
  </si>
  <si>
    <t>October 2025 Expected Revenue</t>
  </si>
  <si>
    <t>CASHFLOW_OCTOBER_PROFIT</t>
  </si>
  <si>
    <t>October 2025 Expected Profit</t>
  </si>
  <si>
    <t>CASHFLOW_OCTOBER_CASH_POSITION</t>
  </si>
  <si>
    <t>October 2025 End of Month Cash Position</t>
  </si>
  <si>
    <t>CASHFLOW_NOVEMBER_VISIT_AVG</t>
  </si>
  <si>
    <t>November 2023/2024 Visit Average</t>
  </si>
  <si>
    <t>CASHFLOW_NOVEMBER_VISIT_PROJ</t>
  </si>
  <si>
    <t>November 2025 Visit Projection</t>
  </si>
  <si>
    <t>CASHFLOW_NOVEMBER_EXPENSES</t>
  </si>
  <si>
    <t>November 2025 Expected Expenses</t>
  </si>
  <si>
    <t>CASHFLOW_NOVEMBER_REVENUE</t>
  </si>
  <si>
    <t>November 2025 Expected Revenue</t>
  </si>
  <si>
    <t>CASHFLOW_NOVEMBER_PROFIT</t>
  </si>
  <si>
    <t>November 2025 Expected Profit</t>
  </si>
  <si>
    <t>CASHFLOW_NOVEMBER_CASH_POSITION</t>
  </si>
  <si>
    <t>November 2025 End of Month Cash Position</t>
  </si>
  <si>
    <t>CASHFLOW_DECEMBER_VISIT_AVG</t>
  </si>
  <si>
    <t>December 2023/2024 Visit Average</t>
  </si>
  <si>
    <t>CASHFLOW_DECEMBER_VISIT_PROJ</t>
  </si>
  <si>
    <t>CASHFLOW_DECEMBER_EXPENSES</t>
  </si>
  <si>
    <t>December 2025 Expected Expenses</t>
  </si>
  <si>
    <t>CASHFLOW_DECEMBER_REVENUE</t>
  </si>
  <si>
    <t>December 2025 Expected Revenue</t>
  </si>
  <si>
    <t>CASHFLOW_DECEMBER_PROFIT</t>
  </si>
  <si>
    <t>December 2025 Expected Profit</t>
  </si>
  <si>
    <t>CASHFLOW_DECEMBER_CASH_POSITION</t>
  </si>
  <si>
    <t>VISITS_TO_GOAL</t>
  </si>
  <si>
    <t>Visits to Goal</t>
  </si>
  <si>
    <t>VISIT_STATUS_AUGUST</t>
  </si>
  <si>
    <t>August 2025 End of Month Visit Status</t>
  </si>
  <si>
    <t>September 2025 End of Month Visit Status</t>
  </si>
  <si>
    <t>VISIT_STATUS_SEPTEMBER</t>
  </si>
  <si>
    <t>VISIT_STATUS_OCTOBER</t>
  </si>
  <si>
    <t>October 2025 End of Month Visit Status</t>
  </si>
  <si>
    <t>VISIT_STATUS_NOVEMBER</t>
  </si>
  <si>
    <t>November 2025 End of Month Visit Status</t>
  </si>
  <si>
    <t>VISIT_STATUS_DECEMBER</t>
  </si>
  <si>
    <t>December 2025 End of Month Visit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</si>
</sst>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3" applyFont="1"/>
    <xf numFmtId="4" fontId="2" fillId="0" borderId="0" xfId="0" applyNumberFormat="1" applyFont="1"/>
    <xf numFmtId="1" fontId="0" fillId="0" borderId="0" xfId="0" applyNumberFormat="1"/>
    <xf numFmtId="1" fontId="2" fillId="0" borderId="0" xfId="0" applyNumberFormat="1" applyFont="1"/>
    <xf numFmtId="2" fontId="0" fillId="0" borderId="0" xfId="0" applyNumberFormat="1"/>
    <xf numFmtId="3" fontId="2" fillId="0" borderId="0" xfId="0" applyNumberFormat="1" applyFont="1"/>
    <xf numFmtId="164" fontId="0" fillId="0" borderId="0" xfId="2" applyNumberFormat="1" applyFont="1"/>
    <xf numFmtId="164" fontId="0" fillId="0" borderId="0" xfId="0" applyNumberFormat="1"/>
    <xf numFmtId="165" fontId="2" fillId="0" borderId="0" xfId="1" applyNumberFormat="1" applyFont="1"/>
    <xf numFmtId="1" fontId="3" fillId="0" borderId="0" xfId="0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EFE19-61E6-F243-A9CA-2FBB70397F74}">
  <dimension ref="A1:H48"/>
  <sheetViews>
    <sheetView tabSelected="1" topLeftCell="A20" workbookViewId="0">
      <selection activeCell="F19" sqref="F19"/>
    </sheetView>
  </sheetViews>
  <sheetFormatPr baseColWidth="10" defaultRowHeight="16" x14ac:dyDescent="0.2"/>
  <cols>
    <col min="1" max="1" width="36" bestFit="1" customWidth="1"/>
    <col min="2" max="2" width="36.6640625" bestFit="1" customWidth="1"/>
    <col min="3" max="3" width="31.5" hidden="1" customWidth="1"/>
    <col min="4" max="4" width="33" hidden="1" customWidth="1"/>
    <col min="5" max="6" width="18" bestFit="1" customWidth="1"/>
    <col min="7" max="7" width="19.6640625" bestFit="1" customWidth="1"/>
    <col min="8" max="8" width="22.1640625" bestFit="1" customWidth="1"/>
    <col min="9" max="9" width="9" bestFit="1" customWidth="1"/>
    <col min="10" max="10" width="48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 t="s">
        <v>10</v>
      </c>
      <c r="D2" t="s">
        <v>11</v>
      </c>
      <c r="E2" s="3">
        <v>1235165.53</v>
      </c>
      <c r="F2" s="3">
        <v>1095429.51</v>
      </c>
      <c r="G2" s="5">
        <f>(F2-E2)/E2</f>
        <v>-0.11313141162545236</v>
      </c>
      <c r="H2" s="1">
        <f>G2</f>
        <v>-0.11313141162545236</v>
      </c>
    </row>
    <row r="3" spans="1:8" x14ac:dyDescent="0.2">
      <c r="A3" t="s">
        <v>12</v>
      </c>
      <c r="B3" t="s">
        <v>13</v>
      </c>
      <c r="C3" t="s">
        <v>10</v>
      </c>
      <c r="D3" t="s">
        <v>11</v>
      </c>
      <c r="E3" s="3">
        <v>1157638.6399999999</v>
      </c>
      <c r="F3" s="3">
        <v>1087941.57</v>
      </c>
      <c r="G3" s="5">
        <f>(F3-E3)/E3</f>
        <v>-6.0206240178714003E-2</v>
      </c>
      <c r="H3" s="1">
        <f t="shared" ref="H3:H11" si="0">G3</f>
        <v>-6.0206240178714003E-2</v>
      </c>
    </row>
    <row r="4" spans="1:8" x14ac:dyDescent="0.2">
      <c r="A4" t="s">
        <v>14</v>
      </c>
      <c r="B4" t="s">
        <v>15</v>
      </c>
      <c r="C4" t="s">
        <v>10</v>
      </c>
      <c r="D4" t="s">
        <v>16</v>
      </c>
      <c r="E4" s="3">
        <v>7171</v>
      </c>
      <c r="F4" s="3">
        <v>6741</v>
      </c>
      <c r="G4" s="5">
        <f t="shared" ref="G4:G12" si="1">(F4-E4)/E4</f>
        <v>-5.9963742853158558E-2</v>
      </c>
      <c r="H4" s="1">
        <f t="shared" si="0"/>
        <v>-5.9963742853158558E-2</v>
      </c>
    </row>
    <row r="5" spans="1:8" x14ac:dyDescent="0.2">
      <c r="A5" t="s">
        <v>17</v>
      </c>
      <c r="B5" t="s">
        <v>18</v>
      </c>
      <c r="C5" t="s">
        <v>10</v>
      </c>
      <c r="D5" t="s">
        <v>19</v>
      </c>
      <c r="E5" s="6">
        <v>50753.18</v>
      </c>
      <c r="F5" s="4">
        <v>42709.43</v>
      </c>
      <c r="G5" s="5">
        <f t="shared" si="1"/>
        <v>-0.15848760609680024</v>
      </c>
      <c r="H5" s="1">
        <f t="shared" si="0"/>
        <v>-0.15848760609680024</v>
      </c>
    </row>
    <row r="6" spans="1:8" x14ac:dyDescent="0.2">
      <c r="A6" t="s">
        <v>20</v>
      </c>
      <c r="B6" t="s">
        <v>21</v>
      </c>
      <c r="C6" t="s">
        <v>10</v>
      </c>
      <c r="D6" t="s">
        <v>22</v>
      </c>
      <c r="E6" s="2">
        <v>710873.33</v>
      </c>
      <c r="F6" s="4">
        <v>558095.31999999995</v>
      </c>
      <c r="G6" s="5">
        <f t="shared" si="1"/>
        <v>-0.21491594008738521</v>
      </c>
      <c r="H6" s="1">
        <f t="shared" si="0"/>
        <v>-0.21491594008738521</v>
      </c>
    </row>
    <row r="7" spans="1:8" x14ac:dyDescent="0.2">
      <c r="A7" t="s">
        <v>23</v>
      </c>
      <c r="B7" t="s">
        <v>24</v>
      </c>
      <c r="C7" t="s">
        <v>10</v>
      </c>
      <c r="D7" t="s">
        <v>19</v>
      </c>
      <c r="E7" s="2">
        <v>14847.88</v>
      </c>
      <c r="F7" s="4">
        <v>22777.14</v>
      </c>
      <c r="G7" s="5">
        <f t="shared" si="1"/>
        <v>0.53403314143163871</v>
      </c>
      <c r="H7" s="1">
        <f t="shared" si="0"/>
        <v>0.53403314143163871</v>
      </c>
    </row>
    <row r="8" spans="1:8" x14ac:dyDescent="0.2">
      <c r="A8" t="s">
        <v>25</v>
      </c>
      <c r="B8" t="s">
        <v>26</v>
      </c>
      <c r="C8" t="s">
        <v>10</v>
      </c>
      <c r="D8" t="s">
        <v>27</v>
      </c>
      <c r="E8" s="2">
        <v>71738.149999999994</v>
      </c>
      <c r="F8" s="4">
        <v>69619.009999999995</v>
      </c>
      <c r="G8" s="5">
        <f t="shared" si="1"/>
        <v>-2.9539930985117396E-2</v>
      </c>
      <c r="H8" s="1">
        <f t="shared" si="0"/>
        <v>-2.9539930985117396E-2</v>
      </c>
    </row>
    <row r="9" spans="1:8" x14ac:dyDescent="0.2">
      <c r="A9" t="s">
        <v>28</v>
      </c>
      <c r="B9" t="s">
        <v>29</v>
      </c>
      <c r="C9" t="s">
        <v>10</v>
      </c>
      <c r="D9" t="s">
        <v>22</v>
      </c>
      <c r="E9" s="2">
        <v>72790.880000000005</v>
      </c>
      <c r="F9" s="4">
        <v>87455.3</v>
      </c>
      <c r="G9" s="5">
        <f t="shared" si="1"/>
        <v>0.20145957845268525</v>
      </c>
      <c r="H9" s="1">
        <f t="shared" si="0"/>
        <v>0.20145957845268525</v>
      </c>
    </row>
    <row r="10" spans="1:8" x14ac:dyDescent="0.2">
      <c r="A10" t="s">
        <v>30</v>
      </c>
      <c r="B10" t="s">
        <v>31</v>
      </c>
      <c r="C10" t="s">
        <v>10</v>
      </c>
      <c r="D10" t="s">
        <v>22</v>
      </c>
      <c r="E10" s="3">
        <f>E2/E4</f>
        <v>172.24453074884954</v>
      </c>
      <c r="F10" s="3">
        <f>F2/F4</f>
        <v>162.502523364486</v>
      </c>
      <c r="G10" s="5">
        <f t="shared" si="1"/>
        <v>-5.6559168189603694E-2</v>
      </c>
      <c r="H10" s="1">
        <f t="shared" si="0"/>
        <v>-5.6559168189603694E-2</v>
      </c>
    </row>
    <row r="11" spans="1:8" x14ac:dyDescent="0.2">
      <c r="A11" t="s">
        <v>32</v>
      </c>
      <c r="B11" t="s">
        <v>33</v>
      </c>
      <c r="C11" t="s">
        <v>10</v>
      </c>
      <c r="D11" t="s">
        <v>16</v>
      </c>
      <c r="E11" s="3">
        <f>E3/E4</f>
        <v>161.43336215311672</v>
      </c>
      <c r="F11" s="3">
        <f>F3/F4</f>
        <v>161.39171784601692</v>
      </c>
      <c r="G11" s="5">
        <f t="shared" si="1"/>
        <v>-2.57965928135118E-4</v>
      </c>
      <c r="H11" s="1">
        <f t="shared" si="0"/>
        <v>-2.57965928135118E-4</v>
      </c>
    </row>
    <row r="12" spans="1:8" x14ac:dyDescent="0.2">
      <c r="A12" t="s">
        <v>34</v>
      </c>
      <c r="B12" t="s">
        <v>35</v>
      </c>
      <c r="C12" t="s">
        <v>10</v>
      </c>
      <c r="D12" t="s">
        <v>11</v>
      </c>
      <c r="E12" s="3">
        <f>E11-E10</f>
        <v>-10.811168595732823</v>
      </c>
      <c r="F12" s="3">
        <f>F11-F10</f>
        <v>-1.1108055184690784</v>
      </c>
      <c r="G12" s="5">
        <f t="shared" si="1"/>
        <v>-0.8972538899349406</v>
      </c>
      <c r="H12" s="1">
        <f>G12*-1</f>
        <v>0.8972538899349406</v>
      </c>
    </row>
    <row r="13" spans="1:8" x14ac:dyDescent="0.2">
      <c r="A13" t="s">
        <v>100</v>
      </c>
      <c r="B13" t="s">
        <v>101</v>
      </c>
      <c r="C13" t="s">
        <v>10</v>
      </c>
      <c r="D13" t="s">
        <v>16</v>
      </c>
      <c r="E13" s="10">
        <f>-((E3-E2)/E11)</f>
        <v>480.24081866341379</v>
      </c>
      <c r="F13" s="10">
        <f>-((F3-F2)/F11)</f>
        <v>46.396061086258172</v>
      </c>
    </row>
    <row r="14" spans="1:8" x14ac:dyDescent="0.2">
      <c r="A14" t="s">
        <v>48</v>
      </c>
      <c r="B14" t="s">
        <v>36</v>
      </c>
      <c r="C14" t="s">
        <v>37</v>
      </c>
      <c r="D14" t="s">
        <v>38</v>
      </c>
      <c r="E14" s="3">
        <v>1160</v>
      </c>
      <c r="F14" s="3"/>
      <c r="G14" t="s">
        <v>39</v>
      </c>
      <c r="H14" t="s">
        <v>39</v>
      </c>
    </row>
    <row r="15" spans="1:8" x14ac:dyDescent="0.2">
      <c r="A15" t="s">
        <v>49</v>
      </c>
      <c r="B15" t="s">
        <v>40</v>
      </c>
      <c r="C15" t="s">
        <v>37</v>
      </c>
      <c r="D15" t="s">
        <v>41</v>
      </c>
      <c r="E15" s="3"/>
      <c r="F15" s="3">
        <f>E14*($H$4+1)</f>
        <v>1090.442058290336</v>
      </c>
      <c r="G15" t="s">
        <v>39</v>
      </c>
      <c r="H15" t="s">
        <v>39</v>
      </c>
    </row>
    <row r="16" spans="1:8" x14ac:dyDescent="0.2">
      <c r="A16" t="s">
        <v>50</v>
      </c>
      <c r="B16" t="s">
        <v>42</v>
      </c>
      <c r="C16" t="s">
        <v>37</v>
      </c>
      <c r="D16" t="s">
        <v>41</v>
      </c>
      <c r="F16" s="7">
        <f>F15*$F$10</f>
        <v>177199.58605494353</v>
      </c>
      <c r="G16" t="s">
        <v>39</v>
      </c>
      <c r="H16" t="s">
        <v>39</v>
      </c>
    </row>
    <row r="17" spans="1:8" x14ac:dyDescent="0.2">
      <c r="A17" t="s">
        <v>51</v>
      </c>
      <c r="B17" t="s">
        <v>43</v>
      </c>
      <c r="C17" t="s">
        <v>37</v>
      </c>
      <c r="D17" t="s">
        <v>41</v>
      </c>
      <c r="F17" s="7">
        <f>F15*$F$11</f>
        <v>175988.31699902384</v>
      </c>
      <c r="G17" t="s">
        <v>39</v>
      </c>
      <c r="H17" t="s">
        <v>39</v>
      </c>
    </row>
    <row r="18" spans="1:8" x14ac:dyDescent="0.2">
      <c r="A18" t="s">
        <v>52</v>
      </c>
      <c r="B18" t="s">
        <v>44</v>
      </c>
      <c r="C18" t="s">
        <v>37</v>
      </c>
      <c r="D18" t="s">
        <v>41</v>
      </c>
      <c r="F18" s="7">
        <f>F17-F16</f>
        <v>-1211.2690559196926</v>
      </c>
      <c r="G18" t="s">
        <v>39</v>
      </c>
      <c r="H18" t="s">
        <v>39</v>
      </c>
    </row>
    <row r="19" spans="1:8" x14ac:dyDescent="0.2">
      <c r="A19" t="s">
        <v>102</v>
      </c>
      <c r="B19" t="s">
        <v>103</v>
      </c>
      <c r="C19" t="s">
        <v>37</v>
      </c>
      <c r="D19" t="s">
        <v>41</v>
      </c>
      <c r="F19" s="3">
        <f>(F18/$F$11)</f>
        <v>-7.5051500292930688</v>
      </c>
      <c r="G19" t="s">
        <v>39</v>
      </c>
      <c r="H19" t="s">
        <v>39</v>
      </c>
    </row>
    <row r="20" spans="1:8" x14ac:dyDescent="0.2">
      <c r="A20" t="s">
        <v>53</v>
      </c>
      <c r="B20" t="s">
        <v>45</v>
      </c>
      <c r="C20" t="s">
        <v>37</v>
      </c>
      <c r="D20" t="s">
        <v>41</v>
      </c>
      <c r="F20" s="7">
        <f>F18+17776</f>
        <v>16564.730944080307</v>
      </c>
      <c r="G20" t="s">
        <v>39</v>
      </c>
      <c r="H20" t="s">
        <v>39</v>
      </c>
    </row>
    <row r="21" spans="1:8" x14ac:dyDescent="0.2">
      <c r="A21" t="s">
        <v>54</v>
      </c>
      <c r="B21" t="s">
        <v>55</v>
      </c>
      <c r="C21" t="s">
        <v>37</v>
      </c>
      <c r="D21" t="s">
        <v>38</v>
      </c>
      <c r="E21" s="3">
        <v>1050</v>
      </c>
      <c r="F21" s="3"/>
      <c r="G21" t="s">
        <v>39</v>
      </c>
      <c r="H21" t="s">
        <v>39</v>
      </c>
    </row>
    <row r="22" spans="1:8" x14ac:dyDescent="0.2">
      <c r="A22" t="s">
        <v>56</v>
      </c>
      <c r="B22" t="s">
        <v>57</v>
      </c>
      <c r="C22" t="s">
        <v>37</v>
      </c>
      <c r="D22" t="s">
        <v>41</v>
      </c>
      <c r="E22" s="3"/>
      <c r="F22" s="3">
        <f>E21*($H$4+1)</f>
        <v>987.03807000418351</v>
      </c>
      <c r="G22" t="s">
        <v>39</v>
      </c>
      <c r="H22" t="s">
        <v>39</v>
      </c>
    </row>
    <row r="23" spans="1:8" x14ac:dyDescent="0.2">
      <c r="A23" t="s">
        <v>58</v>
      </c>
      <c r="B23" t="s">
        <v>59</v>
      </c>
      <c r="C23" t="s">
        <v>37</v>
      </c>
      <c r="D23" t="s">
        <v>41</v>
      </c>
      <c r="F23" s="7">
        <f>F22*$F$10</f>
        <v>160396.17703249201</v>
      </c>
      <c r="G23" t="s">
        <v>39</v>
      </c>
      <c r="H23" t="s">
        <v>39</v>
      </c>
    </row>
    <row r="24" spans="1:8" x14ac:dyDescent="0.2">
      <c r="A24" t="s">
        <v>60</v>
      </c>
      <c r="B24" t="s">
        <v>61</v>
      </c>
      <c r="C24" t="s">
        <v>37</v>
      </c>
      <c r="D24" t="s">
        <v>41</v>
      </c>
      <c r="F24" s="7">
        <f>F22*$F$11</f>
        <v>159299.76969739227</v>
      </c>
      <c r="G24" t="s">
        <v>39</v>
      </c>
      <c r="H24" t="s">
        <v>39</v>
      </c>
    </row>
    <row r="25" spans="1:8" x14ac:dyDescent="0.2">
      <c r="A25" t="s">
        <v>62</v>
      </c>
      <c r="B25" t="s">
        <v>63</v>
      </c>
      <c r="C25" t="s">
        <v>37</v>
      </c>
      <c r="D25" t="s">
        <v>41</v>
      </c>
      <c r="F25" s="8">
        <f>F24-F23</f>
        <v>-1096.4073350997351</v>
      </c>
      <c r="G25" t="s">
        <v>39</v>
      </c>
      <c r="H25" t="s">
        <v>39</v>
      </c>
    </row>
    <row r="26" spans="1:8" x14ac:dyDescent="0.2">
      <c r="A26" t="s">
        <v>105</v>
      </c>
      <c r="B26" t="s">
        <v>104</v>
      </c>
      <c r="C26" t="s">
        <v>37</v>
      </c>
      <c r="D26" t="s">
        <v>41</v>
      </c>
      <c r="F26" s="3">
        <f>(F25/$F$11)</f>
        <v>-6.7934547678946711</v>
      </c>
      <c r="G26" t="s">
        <v>39</v>
      </c>
      <c r="H26" t="s">
        <v>39</v>
      </c>
    </row>
    <row r="27" spans="1:8" x14ac:dyDescent="0.2">
      <c r="A27" t="s">
        <v>64</v>
      </c>
      <c r="B27" t="s">
        <v>65</v>
      </c>
      <c r="C27" t="s">
        <v>37</v>
      </c>
      <c r="D27" t="s">
        <v>41</v>
      </c>
      <c r="F27" s="8">
        <f>F20+F25</f>
        <v>15468.323608980572</v>
      </c>
      <c r="G27" t="s">
        <v>39</v>
      </c>
      <c r="H27" t="s">
        <v>39</v>
      </c>
    </row>
    <row r="28" spans="1:8" x14ac:dyDescent="0.2">
      <c r="A28" t="s">
        <v>66</v>
      </c>
      <c r="B28" t="s">
        <v>67</v>
      </c>
      <c r="C28" t="s">
        <v>37</v>
      </c>
      <c r="D28" t="s">
        <v>38</v>
      </c>
      <c r="E28" s="6">
        <v>1219</v>
      </c>
      <c r="G28" t="s">
        <v>39</v>
      </c>
      <c r="H28" t="s">
        <v>39</v>
      </c>
    </row>
    <row r="29" spans="1:8" x14ac:dyDescent="0.2">
      <c r="A29" t="s">
        <v>68</v>
      </c>
      <c r="B29" t="s">
        <v>69</v>
      </c>
      <c r="C29" t="s">
        <v>37</v>
      </c>
      <c r="D29" t="s">
        <v>41</v>
      </c>
      <c r="E29" s="6"/>
      <c r="F29" s="9">
        <f>E28*($H$4+1)</f>
        <v>1145.9041974619997</v>
      </c>
      <c r="G29" t="s">
        <v>39</v>
      </c>
      <c r="H29" t="s">
        <v>39</v>
      </c>
    </row>
    <row r="30" spans="1:8" x14ac:dyDescent="0.2">
      <c r="A30" t="s">
        <v>70</v>
      </c>
      <c r="B30" t="s">
        <v>71</v>
      </c>
      <c r="C30" t="s">
        <v>37</v>
      </c>
      <c r="D30" t="s">
        <v>41</v>
      </c>
      <c r="F30" s="7">
        <f>F29*$F$10</f>
        <v>186212.32362153119</v>
      </c>
      <c r="G30" t="s">
        <v>39</v>
      </c>
      <c r="H30" t="s">
        <v>39</v>
      </c>
    </row>
    <row r="31" spans="1:8" x14ac:dyDescent="0.2">
      <c r="A31" t="s">
        <v>72</v>
      </c>
      <c r="B31" t="s">
        <v>73</v>
      </c>
      <c r="C31" t="s">
        <v>37</v>
      </c>
      <c r="D31" t="s">
        <v>41</v>
      </c>
      <c r="F31" s="7">
        <f>F29*$F$11</f>
        <v>184939.4469153535</v>
      </c>
      <c r="G31" t="s">
        <v>39</v>
      </c>
      <c r="H31" t="s">
        <v>39</v>
      </c>
    </row>
    <row r="32" spans="1:8" x14ac:dyDescent="0.2">
      <c r="A32" t="s">
        <v>74</v>
      </c>
      <c r="B32" t="s">
        <v>75</v>
      </c>
      <c r="C32" t="s">
        <v>37</v>
      </c>
      <c r="D32" t="s">
        <v>41</v>
      </c>
      <c r="F32" s="8">
        <f>F31-F30</f>
        <v>-1272.8767061776889</v>
      </c>
      <c r="G32" t="s">
        <v>39</v>
      </c>
      <c r="H32" t="s">
        <v>39</v>
      </c>
    </row>
    <row r="33" spans="1:8" x14ac:dyDescent="0.2">
      <c r="A33" t="s">
        <v>106</v>
      </c>
      <c r="B33" t="s">
        <v>107</v>
      </c>
      <c r="C33" t="s">
        <v>37</v>
      </c>
      <c r="D33" t="s">
        <v>41</v>
      </c>
      <c r="F33" s="3">
        <f>(F32/$F$11)</f>
        <v>-7.8868774876796008</v>
      </c>
      <c r="G33" t="s">
        <v>39</v>
      </c>
      <c r="H33" t="s">
        <v>39</v>
      </c>
    </row>
    <row r="34" spans="1:8" x14ac:dyDescent="0.2">
      <c r="A34" t="s">
        <v>76</v>
      </c>
      <c r="B34" t="s">
        <v>77</v>
      </c>
      <c r="C34" t="s">
        <v>37</v>
      </c>
      <c r="D34" t="s">
        <v>41</v>
      </c>
      <c r="E34" s="6"/>
      <c r="F34" s="8">
        <f>F27+F32</f>
        <v>14195.446902802883</v>
      </c>
      <c r="G34" t="s">
        <v>39</v>
      </c>
      <c r="H34" t="s">
        <v>39</v>
      </c>
    </row>
    <row r="35" spans="1:8" x14ac:dyDescent="0.2">
      <c r="A35" t="s">
        <v>78</v>
      </c>
      <c r="B35" t="s">
        <v>79</v>
      </c>
      <c r="C35" t="s">
        <v>37</v>
      </c>
      <c r="D35" t="s">
        <v>38</v>
      </c>
      <c r="E35" s="6">
        <v>1026</v>
      </c>
      <c r="G35" t="s">
        <v>39</v>
      </c>
      <c r="H35" t="s">
        <v>39</v>
      </c>
    </row>
    <row r="36" spans="1:8" x14ac:dyDescent="0.2">
      <c r="A36" t="s">
        <v>80</v>
      </c>
      <c r="B36" t="s">
        <v>81</v>
      </c>
      <c r="C36" t="s">
        <v>37</v>
      </c>
      <c r="D36" t="s">
        <v>41</v>
      </c>
      <c r="E36" s="6"/>
      <c r="F36" s="6">
        <f>E35*($H$4+1)</f>
        <v>964.47719983265938</v>
      </c>
      <c r="G36" t="s">
        <v>39</v>
      </c>
      <c r="H36" t="s">
        <v>39</v>
      </c>
    </row>
    <row r="37" spans="1:8" x14ac:dyDescent="0.2">
      <c r="A37" t="s">
        <v>82</v>
      </c>
      <c r="B37" t="s">
        <v>83</v>
      </c>
      <c r="C37" t="s">
        <v>37</v>
      </c>
      <c r="D37" t="s">
        <v>41</v>
      </c>
      <c r="E37" s="6"/>
      <c r="F37" s="7">
        <f>F36*$F$10</f>
        <v>156729.97870032076</v>
      </c>
      <c r="G37" t="s">
        <v>39</v>
      </c>
      <c r="H37" t="s">
        <v>39</v>
      </c>
    </row>
    <row r="38" spans="1:8" x14ac:dyDescent="0.2">
      <c r="A38" t="s">
        <v>84</v>
      </c>
      <c r="B38" t="s">
        <v>85</v>
      </c>
      <c r="C38" t="s">
        <v>37</v>
      </c>
      <c r="D38" t="s">
        <v>41</v>
      </c>
      <c r="E38" s="6"/>
      <c r="F38" s="7">
        <f>F36*$F$11</f>
        <v>155658.63210430904</v>
      </c>
      <c r="G38" t="s">
        <v>39</v>
      </c>
      <c r="H38" t="s">
        <v>39</v>
      </c>
    </row>
    <row r="39" spans="1:8" x14ac:dyDescent="0.2">
      <c r="A39" t="s">
        <v>86</v>
      </c>
      <c r="B39" t="s">
        <v>87</v>
      </c>
      <c r="C39" t="s">
        <v>37</v>
      </c>
      <c r="D39" t="s">
        <v>41</v>
      </c>
      <c r="E39" s="6"/>
      <c r="F39" s="8">
        <f>F38-F37</f>
        <v>-1071.3465960117173</v>
      </c>
      <c r="G39" t="s">
        <v>39</v>
      </c>
      <c r="H39" t="s">
        <v>39</v>
      </c>
    </row>
    <row r="40" spans="1:8" x14ac:dyDescent="0.2">
      <c r="A40" t="s">
        <v>108</v>
      </c>
      <c r="B40" t="s">
        <v>109</v>
      </c>
      <c r="C40" t="s">
        <v>37</v>
      </c>
      <c r="D40" t="s">
        <v>41</v>
      </c>
      <c r="F40" s="3">
        <f>(F39/$F$11)</f>
        <v>-6.6381758017712169</v>
      </c>
      <c r="G40" t="s">
        <v>39</v>
      </c>
      <c r="H40" t="s">
        <v>39</v>
      </c>
    </row>
    <row r="41" spans="1:8" x14ac:dyDescent="0.2">
      <c r="A41" t="s">
        <v>88</v>
      </c>
      <c r="B41" t="s">
        <v>89</v>
      </c>
      <c r="C41" t="s">
        <v>37</v>
      </c>
      <c r="D41" t="s">
        <v>41</v>
      </c>
      <c r="E41" s="6"/>
      <c r="F41" s="8">
        <f>F34+F39</f>
        <v>13124.100306791166</v>
      </c>
      <c r="G41" t="s">
        <v>39</v>
      </c>
      <c r="H41" t="s">
        <v>39</v>
      </c>
    </row>
    <row r="42" spans="1:8" x14ac:dyDescent="0.2">
      <c r="A42" t="s">
        <v>90</v>
      </c>
      <c r="B42" t="s">
        <v>91</v>
      </c>
      <c r="C42" t="s">
        <v>37</v>
      </c>
      <c r="D42" t="s">
        <v>38</v>
      </c>
      <c r="E42" s="6">
        <v>1030</v>
      </c>
      <c r="G42" t="s">
        <v>39</v>
      </c>
      <c r="H42" t="s">
        <v>39</v>
      </c>
    </row>
    <row r="43" spans="1:8" x14ac:dyDescent="0.2">
      <c r="A43" t="s">
        <v>92</v>
      </c>
      <c r="B43" t="s">
        <v>46</v>
      </c>
      <c r="C43" t="s">
        <v>37</v>
      </c>
      <c r="D43" t="s">
        <v>41</v>
      </c>
      <c r="E43" s="6"/>
      <c r="F43" s="6">
        <f>E42*($H$4+1)</f>
        <v>968.2373448612467</v>
      </c>
      <c r="G43" t="s">
        <v>39</v>
      </c>
      <c r="H43" t="s">
        <v>39</v>
      </c>
    </row>
    <row r="44" spans="1:8" x14ac:dyDescent="0.2">
      <c r="A44" t="s">
        <v>93</v>
      </c>
      <c r="B44" t="s">
        <v>94</v>
      </c>
      <c r="C44" t="s">
        <v>37</v>
      </c>
      <c r="D44" t="s">
        <v>41</v>
      </c>
      <c r="E44" s="6"/>
      <c r="F44" s="7">
        <f>F43*$F$10</f>
        <v>157341.01175568262</v>
      </c>
      <c r="G44" t="s">
        <v>39</v>
      </c>
      <c r="H44" t="s">
        <v>39</v>
      </c>
    </row>
    <row r="45" spans="1:8" x14ac:dyDescent="0.2">
      <c r="A45" t="s">
        <v>95</v>
      </c>
      <c r="B45" t="s">
        <v>96</v>
      </c>
      <c r="C45" t="s">
        <v>37</v>
      </c>
      <c r="D45" t="s">
        <v>41</v>
      </c>
      <c r="F45" s="7">
        <f>F43*$F$11</f>
        <v>156265.48836982291</v>
      </c>
      <c r="G45" t="s">
        <v>39</v>
      </c>
      <c r="H45" t="s">
        <v>39</v>
      </c>
    </row>
    <row r="46" spans="1:8" x14ac:dyDescent="0.2">
      <c r="A46" t="s">
        <v>97</v>
      </c>
      <c r="B46" t="s">
        <v>98</v>
      </c>
      <c r="C46" t="s">
        <v>37</v>
      </c>
      <c r="D46" t="s">
        <v>41</v>
      </c>
      <c r="F46" s="7">
        <f>F45-F44</f>
        <v>-1075.5233858597057</v>
      </c>
      <c r="G46" t="s">
        <v>39</v>
      </c>
      <c r="H46" t="s">
        <v>39</v>
      </c>
    </row>
    <row r="47" spans="1:8" x14ac:dyDescent="0.2">
      <c r="A47" t="s">
        <v>110</v>
      </c>
      <c r="B47" t="s">
        <v>111</v>
      </c>
      <c r="C47" t="s">
        <v>37</v>
      </c>
      <c r="D47" t="s">
        <v>41</v>
      </c>
      <c r="F47" s="3">
        <f>(F46/$F$11)</f>
        <v>-6.6640556294583693</v>
      </c>
      <c r="G47" t="s">
        <v>39</v>
      </c>
      <c r="H47" t="s">
        <v>39</v>
      </c>
    </row>
    <row r="48" spans="1:8" x14ac:dyDescent="0.2">
      <c r="A48" t="s">
        <v>99</v>
      </c>
      <c r="B48" t="s">
        <v>47</v>
      </c>
      <c r="C48" t="s">
        <v>37</v>
      </c>
      <c r="D48" t="s">
        <v>41</v>
      </c>
      <c r="F48" s="7">
        <f>F41+F46</f>
        <v>12048.57692093146</v>
      </c>
      <c r="G48" t="s">
        <v>39</v>
      </c>
      <c r="H48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Kotzbauer</dc:creator>
  <cp:lastModifiedBy>Greg Kotzbauer</cp:lastModifiedBy>
  <dcterms:created xsi:type="dcterms:W3CDTF">2025-08-17T21:34:14Z</dcterms:created>
  <dcterms:modified xsi:type="dcterms:W3CDTF">2025-09-04T10:25:39Z</dcterms:modified>
</cp:coreProperties>
</file>