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Table1 &amp; Fig1" sheetId="1" state="visible" r:id="rId2"/>
    <sheet name="Fig2A" sheetId="2" state="visible" r:id="rId3"/>
    <sheet name="Fig2B" sheetId="3" state="visible" r:id="rId4"/>
    <sheet name="Fig2C" sheetId="4" state="visible" r:id="rId5"/>
    <sheet name="FigS1" sheetId="5" state="visible" r:id="rId6"/>
    <sheet name="FigS2-S3" sheetId="6" state="visible" r:id="rId7"/>
    <sheet name="Table S1" sheetId="7" state="visible" r:id="rId8"/>
    <sheet name="Data mentioned in M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G2" authorId="0">
      <text>
        <r>
          <rPr>
            <sz val="10"/>
            <color rgb="FF000000"/>
            <rFont val="Arial"/>
            <family val="2"/>
            <charset val="1"/>
          </rPr>
          <t xml:space="preserve">The sum of the round numbers is ≈80
	-Yinon Bar-on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0.12 is the green microalgaea
	-Yinon Bar-on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4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A25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2" authorId="0">
      <text>
        <r>
          <rPr>
            <sz val="10"/>
            <color rgb="FF000000"/>
            <rFont val="Arial"/>
            <family val="2"/>
            <charset val="1"/>
          </rPr>
          <t xml:space="preserve">Enchytraeids
	-Yinon Bar-on</t>
        </r>
      </text>
    </comment>
    <comment ref="C14" authorId="0">
      <text>
        <r>
          <rPr>
            <sz val="10"/>
            <color rgb="FF000000"/>
            <rFont val="Arial"/>
            <family val="2"/>
            <charset val="1"/>
          </rPr>
          <t xml:space="preserve">mesozooplankton
	-Yinon Bar-on</t>
        </r>
      </text>
    </comment>
    <comment ref="C15" authorId="0">
      <text>
        <r>
          <rPr>
            <sz val="10"/>
            <color rgb="FF000000"/>
            <rFont val="Arial"/>
            <family val="2"/>
            <charset val="1"/>
          </rPr>
          <t xml:space="preserve">Jellyfish
	-Yinon Bar-on</t>
        </r>
      </text>
    </comment>
    <comment ref="C16" authorId="0">
      <text>
        <r>
          <rPr>
            <sz val="10"/>
            <color rgb="FF000000"/>
            <rFont val="Arial"/>
            <family val="2"/>
            <charset val="1"/>
          </rPr>
          <t xml:space="preserve">Only pteropods
	-Yinon Bar-on</t>
        </r>
      </text>
    </comment>
    <comment ref="C18" authorId="0">
      <text>
        <r>
          <rPr>
            <sz val="10"/>
            <color rgb="FF000000"/>
            <rFont val="Arial"/>
            <family val="2"/>
            <charset val="1"/>
          </rPr>
          <t xml:space="preserve">Only mesopelagic fish
	-Yinon Bar-on</t>
        </r>
      </text>
    </comment>
    <comment ref="C23" authorId="0">
      <text>
        <r>
          <rPr>
            <sz val="10"/>
            <color rgb="FF000000"/>
            <rFont val="Arial"/>
            <family val="2"/>
            <charset val="1"/>
          </rPr>
          <t xml:space="preserve">nano-pico protists
	-Yinon Bar-on</t>
        </r>
      </text>
    </comment>
  </commentList>
</comments>
</file>

<file path=xl/sharedStrings.xml><?xml version="1.0" encoding="utf-8"?>
<sst xmlns="http://schemas.openxmlformats.org/spreadsheetml/2006/main" count="313" uniqueCount="131">
  <si>
    <t xml:space="preserve">Biomass [Gt C]</t>
  </si>
  <si>
    <t xml:space="preserve">Rounded biomass [Gt C]</t>
  </si>
  <si>
    <t xml:space="preserve">Uncertainty</t>
  </si>
  <si>
    <t xml:space="preserve">Total biomass [Gt C]</t>
  </si>
  <si>
    <t xml:space="preserve">Rounded total biomass [Gt C]</t>
  </si>
  <si>
    <t xml:space="preserve">Total uncertainty</t>
  </si>
  <si>
    <t xml:space="preserve">Bacteria</t>
  </si>
  <si>
    <t xml:space="preserve">Terrestrial deep subsurface</t>
  </si>
  <si>
    <t xml:space="preserve">Marine</t>
  </si>
  <si>
    <t xml:space="preserve">Soil</t>
  </si>
  <si>
    <t xml:space="preserve">Marine deep subsurface</t>
  </si>
  <si>
    <t xml:space="preserve">Archaea</t>
  </si>
  <si>
    <t xml:space="preserve">Fungi</t>
  </si>
  <si>
    <t xml:space="preserve">Terrestrial</t>
  </si>
  <si>
    <t xml:space="preserve">Animals</t>
  </si>
  <si>
    <t xml:space="preserve">Annelids</t>
  </si>
  <si>
    <t xml:space="preserve">Terrestrial arthropods</t>
  </si>
  <si>
    <t xml:space="preserve">Marine arthropods</t>
  </si>
  <si>
    <t xml:space="preserve">Cnidarians</t>
  </si>
  <si>
    <t xml:space="preserve">Molluscs</t>
  </si>
  <si>
    <t xml:space="preserve">Nematodes</t>
  </si>
  <si>
    <t xml:space="preserve">Fish</t>
  </si>
  <si>
    <t xml:space="preserve">Livestock</t>
  </si>
  <si>
    <t xml:space="preserve">Humans</t>
  </si>
  <si>
    <t xml:space="preserve">Wild birds</t>
  </si>
  <si>
    <t xml:space="preserve">Wild mammals</t>
  </si>
  <si>
    <t xml:space="preserve">Protists</t>
  </si>
  <si>
    <t xml:space="preserve">Viruses</t>
  </si>
  <si>
    <t xml:space="preserve">Plants</t>
  </si>
  <si>
    <t xml:space="preserve">Total biomass</t>
  </si>
  <si>
    <t xml:space="preserve">Environment</t>
  </si>
  <si>
    <t xml:space="preserve">Taxon</t>
  </si>
  <si>
    <t xml:space="preserve">Soil Bacteria</t>
  </si>
  <si>
    <t xml:space="preserve">Soil Archaea</t>
  </si>
  <si>
    <t xml:space="preserve">Wild land mammals</t>
  </si>
  <si>
    <t xml:space="preserve">Terrestrial protists</t>
  </si>
  <si>
    <t xml:space="preserve">Sum</t>
  </si>
  <si>
    <t xml:space="preserve">Marine Bacteria</t>
  </si>
  <si>
    <t xml:space="preserve">Marine Archaea</t>
  </si>
  <si>
    <t xml:space="preserve">Cnidaria</t>
  </si>
  <si>
    <t xml:space="preserve">Marine protists</t>
  </si>
  <si>
    <t xml:space="preserve">Wild marine mammals</t>
  </si>
  <si>
    <t xml:space="preserve">Deep subsurface</t>
  </si>
  <si>
    <t xml:space="preserve">Marine Deep Bacteria</t>
  </si>
  <si>
    <t xml:space="preserve">Terrestrial Deep Bacteria</t>
  </si>
  <si>
    <t xml:space="preserve">Marine Deep Archaea</t>
  </si>
  <si>
    <t xml:space="preserve">Terrestrial Deep Archaea</t>
  </si>
  <si>
    <t xml:space="preserve">Remarks</t>
  </si>
  <si>
    <t xml:space="preserve">Marine - seagrass, macroalgaea and micro green algaea (50% of the picoeukaryote biomass)</t>
  </si>
  <si>
    <t xml:space="preserve">Arthropods</t>
  </si>
  <si>
    <t xml:space="preserve">Producers</t>
  </si>
  <si>
    <t xml:space="preserve">Consumers</t>
  </si>
  <si>
    <t xml:space="preserve">Biomass</t>
  </si>
  <si>
    <t xml:space="preserve">Soil bacteria</t>
  </si>
  <si>
    <t xml:space="preserve">Soil archaea</t>
  </si>
  <si>
    <t xml:space="preserve">Soil fungi</t>
  </si>
  <si>
    <t xml:space="preserve">Soil protists</t>
  </si>
  <si>
    <t xml:space="preserve">Rounded biomass</t>
  </si>
  <si>
    <t xml:space="preserve">Seagrass</t>
  </si>
  <si>
    <t xml:space="preserve">Marine bacteria</t>
  </si>
  <si>
    <t xml:space="preserve">Macroalgaea</t>
  </si>
  <si>
    <t xml:space="preserve">Marine archaea</t>
  </si>
  <si>
    <t xml:space="preserve">Bacterial picophytoplankton</t>
  </si>
  <si>
    <t xml:space="preserve">Green algae picophytoplankton</t>
  </si>
  <si>
    <t xml:space="preserve">Protist picophytoplankton</t>
  </si>
  <si>
    <t xml:space="preserve">Diatoms</t>
  </si>
  <si>
    <t xml:space="preserve">Phaeocystis</t>
  </si>
  <si>
    <t xml:space="preserve">Group</t>
  </si>
  <si>
    <t xml:space="preserve">Number of individuals</t>
  </si>
  <si>
    <t xml:space="preserve">Number of species</t>
  </si>
  <si>
    <t xml:space="preserve">Plants (trees)</t>
  </si>
  <si>
    <t xml:space="preserve">Chordates</t>
  </si>
  <si>
    <t xml:space="preserve">Biomass [ Gt C]</t>
  </si>
  <si>
    <t xml:space="preserve">Rounded number of individuals</t>
  </si>
  <si>
    <t xml:space="preserve">Total number of individuals</t>
  </si>
  <si>
    <t xml:space="preserve">Rounded total number of individuals</t>
  </si>
  <si>
    <t xml:space="preserve">Original Value</t>
  </si>
  <si>
    <t xml:space="preserve">Rounded Value</t>
  </si>
  <si>
    <t xml:space="preserve">Total biomass of Earth</t>
  </si>
  <si>
    <t xml:space="preserve">Total biomass of plants</t>
  </si>
  <si>
    <t xml:space="preserve">Total biomass of animals</t>
  </si>
  <si>
    <t xml:space="preserve">Total biomass of bacteria</t>
  </si>
  <si>
    <t xml:space="preserve">Total biomass of archaea</t>
  </si>
  <si>
    <t xml:space="preserve">Total biomass of marine biota</t>
  </si>
  <si>
    <t xml:space="preserve">Fraction of plants out of total biomass</t>
  </si>
  <si>
    <t xml:space="preserve">Fraction of bacteria out of total biomass</t>
  </si>
  <si>
    <t xml:space="preserve">Probability of plant biomass being larger than bacterial biomass</t>
  </si>
  <si>
    <t xml:space="preserve">Abovegound biomass</t>
  </si>
  <si>
    <t xml:space="preserve">Fraction of aboveground biomss</t>
  </si>
  <si>
    <t xml:space="preserve">Belowground biomass</t>
  </si>
  <si>
    <t xml:space="preserve">Biomass of roots</t>
  </si>
  <si>
    <t xml:space="preserve">Biomass of microbes in soil and deep subsurface</t>
  </si>
  <si>
    <t xml:space="preserve">Fraction of plant biomass that is woody</t>
  </si>
  <si>
    <t xml:space="preserve">Fraction of deep subsurface biomass of of total bacterial biomass</t>
  </si>
  <si>
    <t xml:space="preserve">Non-woody biomass</t>
  </si>
  <si>
    <t xml:space="preserve">Terrestrial and marine bacteria</t>
  </si>
  <si>
    <t xml:space="preserve">Biomass of fungi</t>
  </si>
  <si>
    <t xml:space="preserve">Biomass of Antarctic krill</t>
  </si>
  <si>
    <t xml:space="preserve">Biomass of humans</t>
  </si>
  <si>
    <t xml:space="preserve">Biomass of livestock</t>
  </si>
  <si>
    <t xml:space="preserve">Biomass of wild mammals</t>
  </si>
  <si>
    <t xml:space="preserve">Biomass of poultry</t>
  </si>
  <si>
    <t xml:space="preserve">Biomass of wild birds</t>
  </si>
  <si>
    <t xml:space="preserve">Amount by which poultry is more than wild birds</t>
  </si>
  <si>
    <t xml:space="preserve">Biomass of animals</t>
  </si>
  <si>
    <t xml:space="preserve">Biomass of arthropods</t>
  </si>
  <si>
    <t xml:space="preserve">Biomass of fish</t>
  </si>
  <si>
    <t xml:space="preserve">Prehuman biomass of wild land mammals</t>
  </si>
  <si>
    <t xml:space="preserve">Based on Fig.3 from Barnosky</t>
  </si>
  <si>
    <t xml:space="preserve">Pesent day wild land mammal biomass</t>
  </si>
  <si>
    <t xml:space="preserve">Fold change between prehuman and present day biomass of wild land mammals</t>
  </si>
  <si>
    <t xml:space="preserve">Prehuman biomass of marine mammals</t>
  </si>
  <si>
    <t xml:space="preserve">Figure3-89 in Chrestensen</t>
  </si>
  <si>
    <t xml:space="preserve">Pesent day wild marine mammal biomass</t>
  </si>
  <si>
    <t xml:space="preserve">Fold change between prehuman and present day biomass of wild marine mammals</t>
  </si>
  <si>
    <t xml:space="preserve">Fold change between prehuman and present day biomass of wild mammals</t>
  </si>
  <si>
    <t xml:space="preserve">Fold change increase between prehuman and present day biomass of mammals</t>
  </si>
  <si>
    <t xml:space="preserve">Prehuman mammal biomass</t>
  </si>
  <si>
    <t xml:space="preserve">Current mammal biomass</t>
  </si>
  <si>
    <t xml:space="preserve">Decrease in biomass of fish</t>
  </si>
  <si>
    <t xml:space="preserve">Decrease in total biomass</t>
  </si>
  <si>
    <t xml:space="preserve">Assuming potential biomass based on the abstract in Erb et al.</t>
  </si>
  <si>
    <t xml:space="preserve">Total biomass of crops</t>
  </si>
  <si>
    <t xml:space="preserve">From Erb et al. 2017</t>
  </si>
  <si>
    <t xml:space="preserve">Total terrestrial biomass</t>
  </si>
  <si>
    <t xml:space="preserve">Total marine biomass</t>
  </si>
  <si>
    <t xml:space="preserve">Marine producers</t>
  </si>
  <si>
    <t xml:space="preserve">Marine consumers</t>
  </si>
  <si>
    <t xml:space="preserve">Fraction of microbial marine biomass</t>
  </si>
  <si>
    <t xml:space="preserve">Fraction of marine deep subsurface biomass out of total biomass</t>
  </si>
  <si>
    <t xml:space="preserve">Biomass of termites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</si>
</sst>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"/>
    <numFmt numFmtId="166" formatCode="0"/>
    <numFmt numFmtId="167" formatCode="0.0"/>
    <numFmt numFmtId="168" formatCode="0.00"/>
    <numFmt numFmtId="169" formatCode="0.000"/>
    <numFmt numFmtId="170" formatCode="0E+00"/>
    <numFmt numFmtId="171" formatCode="0.00E+00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Cambria"/>
      <family val="1"/>
      <charset val="1"/>
    </font>
    <font>
      <sz val="11"/>
      <name val="Camria"/>
      <family val="0"/>
      <charset val="1"/>
    </font>
    <font>
      <sz val="11"/>
      <color rgb="FF000000"/>
      <name val="Camria"/>
      <family val="0"/>
      <charset val="1"/>
    </font>
    <font>
      <sz val="11"/>
      <color rgb="FF000000"/>
      <name val="'Times New Roman'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2BF44"/>
        <bgColor rgb="FF66CC00"/>
      </patternFill>
    </fill>
    <fill>
      <patternFill patternType="solid">
        <fgColor rgb="FF66CC00"/>
        <bgColor rgb="FF72BF44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CC00"/>
      <rgbColor rgb="FFFFCC00"/>
      <rgbColor rgb="FFFF9900"/>
      <rgbColor rgb="FFFF6600"/>
      <rgbColor rgb="FF666699"/>
      <rgbColor rgb="FF72BF4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RowHeight="12.8"/>
  <cols>
    <col collapsed="false" hidden="false" max="1" min="1" style="1" width="12.9591836734694"/>
    <col collapsed="false" hidden="false" max="2" min="2" style="1" width="19.3061224489796"/>
    <col collapsed="false" hidden="false" max="3" min="3" style="1" width="9.98979591836735"/>
    <col collapsed="false" hidden="false" max="4" min="4" style="1" width="11.6071428571429"/>
    <col collapsed="false" hidden="false" max="5" min="5" style="1" width="17.8214285714286"/>
    <col collapsed="false" hidden="false" max="6" min="6" style="1" width="16.0663265306122"/>
    <col collapsed="false" hidden="false" max="7" min="7" style="1" width="17.0102040816327"/>
    <col collapsed="false" hidden="false" max="8" min="8" style="1" width="14.5816326530612"/>
    <col collapsed="false" hidden="false" max="1025" min="9" style="1" width="8.23469387755102"/>
  </cols>
  <sheetData>
    <row r="1" s="5" customFormat="true" ht="42" hidden="false" customHeight="true" outlineLevel="0" collapsed="false">
      <c r="A1" s="2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8.5" hidden="false" customHeight="true" outlineLevel="0" collapsed="false">
      <c r="A2" s="6" t="s">
        <v>6</v>
      </c>
      <c r="B2" s="7" t="s">
        <v>7</v>
      </c>
      <c r="C2" s="8" t="n">
        <v>58.0692937973419</v>
      </c>
      <c r="D2" s="9" t="n">
        <v>60</v>
      </c>
      <c r="E2" s="10" t="n">
        <v>20.7465055197393</v>
      </c>
      <c r="F2" s="10" t="n">
        <v>73.3967423596307</v>
      </c>
      <c r="G2" s="9" t="n">
        <v>70</v>
      </c>
      <c r="H2" s="11" t="n">
        <v>9.75646880590096</v>
      </c>
      <c r="L2" s="0"/>
    </row>
    <row r="3" customFormat="false" ht="15.75" hidden="false" customHeight="true" outlineLevel="0" collapsed="false">
      <c r="A3" s="6"/>
      <c r="B3" s="7" t="s">
        <v>8</v>
      </c>
      <c r="C3" s="12" t="n">
        <v>1.32693409580242</v>
      </c>
      <c r="D3" s="13" t="n">
        <v>1.3</v>
      </c>
      <c r="E3" s="12" t="n">
        <v>1.81122948632623</v>
      </c>
      <c r="F3" s="10"/>
      <c r="G3" s="10"/>
      <c r="H3" s="10"/>
      <c r="L3" s="0"/>
    </row>
    <row r="4" customFormat="false" ht="15.75" hidden="false" customHeight="true" outlineLevel="0" collapsed="false">
      <c r="A4" s="6"/>
      <c r="B4" s="7" t="s">
        <v>9</v>
      </c>
      <c r="C4" s="14" t="n">
        <v>7.3522978635168</v>
      </c>
      <c r="D4" s="13" t="n">
        <v>7</v>
      </c>
      <c r="E4" s="14" t="n">
        <v>6.38735131388308</v>
      </c>
      <c r="F4" s="10"/>
      <c r="G4" s="10"/>
      <c r="H4" s="10"/>
      <c r="L4" s="0"/>
    </row>
    <row r="5" customFormat="false" ht="28.5" hidden="false" customHeight="true" outlineLevel="0" collapsed="false">
      <c r="A5" s="6"/>
      <c r="B5" s="7" t="s">
        <v>10</v>
      </c>
      <c r="C5" s="15" t="n">
        <v>6.6482166029696</v>
      </c>
      <c r="D5" s="16" t="n">
        <v>7</v>
      </c>
      <c r="E5" s="15" t="n">
        <v>7.64307456472352</v>
      </c>
      <c r="F5" s="10"/>
      <c r="G5" s="10"/>
      <c r="H5" s="10"/>
      <c r="L5" s="0"/>
    </row>
    <row r="6" customFormat="false" ht="28.5" hidden="false" customHeight="true" outlineLevel="0" collapsed="false">
      <c r="A6" s="6" t="s">
        <v>11</v>
      </c>
      <c r="B6" s="7" t="s">
        <v>7</v>
      </c>
      <c r="C6" s="10" t="n">
        <v>3.70655066791544</v>
      </c>
      <c r="D6" s="9" t="n">
        <v>4</v>
      </c>
      <c r="E6" s="10" t="n">
        <v>62.0115692516205</v>
      </c>
      <c r="F6" s="10" t="n">
        <v>7.4032252097726</v>
      </c>
      <c r="G6" s="9" t="n">
        <v>7</v>
      </c>
      <c r="H6" s="11" t="n">
        <v>13.0983425029663</v>
      </c>
      <c r="L6" s="0"/>
    </row>
    <row r="7" customFormat="false" ht="15.75" hidden="false" customHeight="true" outlineLevel="0" collapsed="false">
      <c r="A7" s="6"/>
      <c r="B7" s="7" t="s">
        <v>8</v>
      </c>
      <c r="C7" s="12" t="n">
        <v>0.331733523950604</v>
      </c>
      <c r="D7" s="13" t="n">
        <v>0.3</v>
      </c>
      <c r="E7" s="14" t="n">
        <v>2.68803432424406</v>
      </c>
      <c r="F7" s="10"/>
      <c r="G7" s="10"/>
      <c r="H7" s="10"/>
      <c r="L7" s="0"/>
    </row>
    <row r="8" customFormat="false" ht="15.75" hidden="false" customHeight="true" outlineLevel="0" collapsed="false">
      <c r="A8" s="6"/>
      <c r="B8" s="7" t="s">
        <v>9</v>
      </c>
      <c r="C8" s="12" t="n">
        <v>0.515705330919589</v>
      </c>
      <c r="D8" s="13" t="n">
        <v>0.5</v>
      </c>
      <c r="E8" s="14" t="n">
        <v>3.64387348782425</v>
      </c>
      <c r="F8" s="10"/>
      <c r="G8" s="10"/>
      <c r="H8" s="10"/>
      <c r="L8" s="0"/>
    </row>
    <row r="9" customFormat="false" ht="28.5" hidden="false" customHeight="true" outlineLevel="0" collapsed="false">
      <c r="A9" s="6"/>
      <c r="B9" s="7" t="s">
        <v>10</v>
      </c>
      <c r="C9" s="15" t="n">
        <v>2.84923568698697</v>
      </c>
      <c r="D9" s="16" t="n">
        <v>3</v>
      </c>
      <c r="E9" s="15" t="n">
        <v>7.93154470620712</v>
      </c>
      <c r="F9" s="10"/>
      <c r="G9" s="10"/>
      <c r="H9" s="10"/>
      <c r="L9" s="0"/>
    </row>
    <row r="10" customFormat="false" ht="15.75" hidden="false" customHeight="true" outlineLevel="0" collapsed="false">
      <c r="A10" s="6" t="s">
        <v>12</v>
      </c>
      <c r="B10" s="7" t="s">
        <v>13</v>
      </c>
      <c r="C10" s="10" t="n">
        <v>11.8020047916546</v>
      </c>
      <c r="D10" s="9" t="n">
        <v>12</v>
      </c>
      <c r="E10" s="10" t="n">
        <v>3.45975114741402</v>
      </c>
      <c r="F10" s="10" t="n">
        <f aca="false">SUM(C10:C11)</f>
        <v>12.1268249412981</v>
      </c>
      <c r="G10" s="9" t="n">
        <v>12</v>
      </c>
      <c r="H10" s="11" t="n">
        <v>3.322420948501</v>
      </c>
      <c r="L10" s="0"/>
    </row>
    <row r="11" customFormat="false" ht="15.75" hidden="false" customHeight="true" outlineLevel="0" collapsed="false">
      <c r="A11" s="6"/>
      <c r="B11" s="7" t="s">
        <v>8</v>
      </c>
      <c r="C11" s="12" t="n">
        <v>0.324820149643526</v>
      </c>
      <c r="D11" s="17" t="n">
        <v>0.3</v>
      </c>
      <c r="E11" s="14" t="n">
        <v>10</v>
      </c>
      <c r="F11" s="10"/>
      <c r="G11" s="10"/>
      <c r="H11" s="10"/>
      <c r="L11" s="0"/>
    </row>
    <row r="12" customFormat="false" ht="15.75" hidden="false" customHeight="true" outlineLevel="0" collapsed="false">
      <c r="A12" s="6" t="s">
        <v>14</v>
      </c>
      <c r="B12" s="7" t="s">
        <v>15</v>
      </c>
      <c r="C12" s="18" t="n">
        <v>0.198506447237222</v>
      </c>
      <c r="D12" s="9" t="n">
        <v>0.2</v>
      </c>
      <c r="E12" s="19"/>
      <c r="F12" s="18" t="n">
        <v>2.4807754682911</v>
      </c>
      <c r="G12" s="9" t="n">
        <v>2</v>
      </c>
      <c r="H12" s="11" t="n">
        <v>4.84656158736822</v>
      </c>
      <c r="L12" s="0"/>
    </row>
    <row r="13" customFormat="false" ht="15.75" hidden="false" customHeight="true" outlineLevel="0" collapsed="false">
      <c r="A13" s="6"/>
      <c r="B13" s="7" t="s">
        <v>16</v>
      </c>
      <c r="C13" s="12" t="n">
        <v>0.211567950397808</v>
      </c>
      <c r="D13" s="13" t="n">
        <v>0.2</v>
      </c>
      <c r="E13" s="14" t="n">
        <v>14.8813474357469</v>
      </c>
      <c r="F13" s="18"/>
      <c r="G13" s="18"/>
      <c r="H13" s="18"/>
      <c r="L13" s="0"/>
    </row>
    <row r="14" customFormat="false" ht="15.75" hidden="false" customHeight="true" outlineLevel="0" collapsed="false">
      <c r="A14" s="6"/>
      <c r="B14" s="7" t="s">
        <v>17</v>
      </c>
      <c r="C14" s="12" t="n">
        <v>0.940355148344516</v>
      </c>
      <c r="D14" s="13" t="n">
        <v>1</v>
      </c>
      <c r="E14" s="14" t="n">
        <v>10</v>
      </c>
      <c r="F14" s="18"/>
      <c r="G14" s="18"/>
      <c r="H14" s="18"/>
      <c r="L14" s="20"/>
    </row>
    <row r="15" customFormat="false" ht="15.75" hidden="false" customHeight="true" outlineLevel="0" collapsed="false">
      <c r="A15" s="6"/>
      <c r="B15" s="7" t="s">
        <v>18</v>
      </c>
      <c r="C15" s="12" t="n">
        <v>0.0896168300034035</v>
      </c>
      <c r="D15" s="13" t="n">
        <v>0.1</v>
      </c>
      <c r="E15" s="21"/>
      <c r="F15" s="18"/>
      <c r="G15" s="18"/>
      <c r="H15" s="18"/>
    </row>
    <row r="16" customFormat="false" ht="15.75" hidden="false" customHeight="true" outlineLevel="0" collapsed="false">
      <c r="A16" s="6"/>
      <c r="B16" s="7" t="s">
        <v>19</v>
      </c>
      <c r="C16" s="12" t="n">
        <v>0.181984847615171</v>
      </c>
      <c r="D16" s="13" t="n">
        <v>0.2</v>
      </c>
      <c r="E16" s="21"/>
      <c r="F16" s="18"/>
      <c r="G16" s="18"/>
      <c r="H16" s="18"/>
    </row>
    <row r="17" customFormat="false" ht="15.75" hidden="false" customHeight="true" outlineLevel="0" collapsed="false">
      <c r="A17" s="6"/>
      <c r="B17" s="7" t="s">
        <v>20</v>
      </c>
      <c r="C17" s="22" t="n">
        <v>0.0196116584681631</v>
      </c>
      <c r="D17" s="13" t="n">
        <v>0.02</v>
      </c>
      <c r="E17" s="21"/>
      <c r="F17" s="18"/>
      <c r="G17" s="18"/>
      <c r="H17" s="18"/>
    </row>
    <row r="18" customFormat="false" ht="15.75" hidden="false" customHeight="true" outlineLevel="0" collapsed="false">
      <c r="A18" s="6"/>
      <c r="B18" s="7" t="s">
        <v>21</v>
      </c>
      <c r="C18" s="12" t="n">
        <v>0.667610883535102</v>
      </c>
      <c r="D18" s="13" t="n">
        <v>0.7</v>
      </c>
      <c r="E18" s="14" t="n">
        <v>8.25329923708148</v>
      </c>
      <c r="F18" s="18"/>
      <c r="G18" s="18"/>
      <c r="H18" s="18"/>
    </row>
    <row r="19" customFormat="false" ht="15.75" hidden="false" customHeight="true" outlineLevel="0" collapsed="false">
      <c r="A19" s="6"/>
      <c r="B19" s="7" t="s">
        <v>22</v>
      </c>
      <c r="C19" s="12" t="n">
        <v>0.10714686353151</v>
      </c>
      <c r="D19" s="13" t="n">
        <v>0.1</v>
      </c>
      <c r="E19" s="21"/>
      <c r="F19" s="18"/>
      <c r="G19" s="18"/>
      <c r="H19" s="18"/>
    </row>
    <row r="20" customFormat="false" ht="15.75" hidden="false" customHeight="true" outlineLevel="0" collapsed="false">
      <c r="A20" s="6"/>
      <c r="B20" s="7" t="s">
        <v>23</v>
      </c>
      <c r="C20" s="22" t="n">
        <v>0.05537256615</v>
      </c>
      <c r="D20" s="13" t="n">
        <v>0.06</v>
      </c>
      <c r="E20" s="21"/>
      <c r="F20" s="18"/>
      <c r="G20" s="18"/>
      <c r="H20" s="18"/>
    </row>
    <row r="21" customFormat="false" ht="15.75" hidden="false" customHeight="true" outlineLevel="0" collapsed="false">
      <c r="A21" s="6"/>
      <c r="B21" s="7" t="s">
        <v>24</v>
      </c>
      <c r="C21" s="23" t="n">
        <v>0.00165801916787227</v>
      </c>
      <c r="D21" s="13" t="n">
        <v>0.002</v>
      </c>
      <c r="E21" s="21"/>
      <c r="F21" s="18"/>
      <c r="G21" s="18"/>
      <c r="H21" s="18"/>
    </row>
    <row r="22" customFormat="false" ht="15.75" hidden="false" customHeight="true" outlineLevel="0" collapsed="false">
      <c r="A22" s="6"/>
      <c r="B22" s="7" t="s">
        <v>25</v>
      </c>
      <c r="C22" s="24" t="n">
        <v>0.00734425384032944</v>
      </c>
      <c r="D22" s="25" t="n">
        <v>0.007</v>
      </c>
      <c r="E22" s="26" t="n">
        <v>1.81017500849861</v>
      </c>
      <c r="F22" s="18"/>
      <c r="G22" s="18"/>
      <c r="H22" s="18"/>
    </row>
    <row r="23" customFormat="false" ht="15.75" hidden="false" customHeight="true" outlineLevel="0" collapsed="false">
      <c r="A23" s="6" t="s">
        <v>26</v>
      </c>
      <c r="B23" s="7" t="s">
        <v>8</v>
      </c>
      <c r="C23" s="18" t="n">
        <v>2.06772391138456</v>
      </c>
      <c r="D23" s="9" t="n">
        <v>2</v>
      </c>
      <c r="E23" s="10" t="n">
        <v>10</v>
      </c>
      <c r="F23" s="10" t="n">
        <f aca="false">SUM(C23:C24)</f>
        <v>3.67320012734965</v>
      </c>
      <c r="G23" s="9" t="n">
        <v>4</v>
      </c>
      <c r="H23" s="11" t="n">
        <v>4.49686589783176</v>
      </c>
    </row>
    <row r="24" customFormat="false" ht="15.75" hidden="false" customHeight="true" outlineLevel="0" collapsed="false">
      <c r="A24" s="6"/>
      <c r="B24" s="7" t="s">
        <v>13</v>
      </c>
      <c r="C24" s="12" t="n">
        <v>1.60547621596509</v>
      </c>
      <c r="D24" s="17" t="n">
        <v>1.6</v>
      </c>
      <c r="E24" s="14" t="n">
        <v>3.73047280407657</v>
      </c>
      <c r="F24" s="10"/>
      <c r="G24" s="10"/>
      <c r="H24" s="10"/>
    </row>
    <row r="25" customFormat="false" ht="15.75" hidden="false" customHeight="true" outlineLevel="0" collapsed="false">
      <c r="A25" s="7" t="s">
        <v>27</v>
      </c>
      <c r="B25" s="7" t="s">
        <v>27</v>
      </c>
      <c r="C25" s="27" t="n">
        <v>0.220215672587211</v>
      </c>
      <c r="D25" s="28" t="n">
        <v>0.2</v>
      </c>
      <c r="E25" s="29" t="n">
        <v>20</v>
      </c>
      <c r="F25" s="30"/>
      <c r="G25" s="28"/>
      <c r="H25" s="31" t="n">
        <v>20</v>
      </c>
    </row>
    <row r="26" customFormat="false" ht="15.75" hidden="false" customHeight="true" outlineLevel="0" collapsed="false">
      <c r="A26" s="7" t="s">
        <v>28</v>
      </c>
      <c r="B26" s="7" t="s">
        <v>28</v>
      </c>
      <c r="C26" s="32" t="n">
        <v>450</v>
      </c>
      <c r="D26" s="28" t="n">
        <v>450</v>
      </c>
      <c r="E26" s="29" t="n">
        <v>1.19395460482905</v>
      </c>
      <c r="F26" s="30"/>
      <c r="G26" s="28"/>
      <c r="H26" s="27" t="n">
        <v>1.19395460482905</v>
      </c>
    </row>
    <row r="27" customFormat="false" ht="28.5" hidden="false" customHeight="true" outlineLevel="0" collapsed="false">
      <c r="A27" s="7" t="s">
        <v>29</v>
      </c>
      <c r="B27" s="7" t="s">
        <v>29</v>
      </c>
      <c r="C27" s="17"/>
      <c r="D27" s="17"/>
      <c r="E27" s="17"/>
      <c r="F27" s="33" t="n">
        <f aca="false">SUM(C2:C27)</f>
        <v>549.300983778929</v>
      </c>
      <c r="G27" s="13" t="n">
        <v>550</v>
      </c>
      <c r="H27" s="34" t="n">
        <v>1.68692416420702</v>
      </c>
    </row>
  </sheetData>
  <mergeCells count="20">
    <mergeCell ref="A2:A5"/>
    <mergeCell ref="F2:F5"/>
    <mergeCell ref="G2:G5"/>
    <mergeCell ref="H2:H5"/>
    <mergeCell ref="A6:A9"/>
    <mergeCell ref="F6:F9"/>
    <mergeCell ref="G6:G9"/>
    <mergeCell ref="H6:H9"/>
    <mergeCell ref="A10:A11"/>
    <mergeCell ref="F10:F11"/>
    <mergeCell ref="G10:G11"/>
    <mergeCell ref="H10:H11"/>
    <mergeCell ref="A12:A22"/>
    <mergeCell ref="F12:F22"/>
    <mergeCell ref="G12:G22"/>
    <mergeCell ref="H12:H22"/>
    <mergeCell ref="A23:A24"/>
    <mergeCell ref="F23:F24"/>
    <mergeCell ref="G23:G24"/>
    <mergeCell ref="H23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J23" activeCellId="0" sqref="J23"/>
    </sheetView>
  </sheetViews>
  <sheetFormatPr defaultRowHeight="12.8"/>
  <cols>
    <col collapsed="false" hidden="false" max="1" min="1" style="1" width="15.6581632653061"/>
    <col collapsed="false" hidden="false" max="2" min="2" style="5" width="16.8724489795918"/>
    <col collapsed="false" hidden="false" max="3" min="3" style="1" width="10.8010204081633"/>
    <col collapsed="false" hidden="false" max="4" min="4" style="1" width="13.5"/>
    <col collapsed="false" hidden="false" max="5" min="5" style="1" width="16.0663265306122"/>
    <col collapsed="false" hidden="false" max="1025" min="6" style="1" width="8.23469387755102"/>
  </cols>
  <sheetData>
    <row r="1" customFormat="false" ht="26.95" hidden="false" customHeight="true" outlineLevel="0" collapsed="false">
      <c r="A1" s="7" t="s">
        <v>30</v>
      </c>
      <c r="B1" s="3" t="s">
        <v>31</v>
      </c>
      <c r="C1" s="3" t="s">
        <v>0</v>
      </c>
      <c r="D1" s="3" t="s">
        <v>2</v>
      </c>
      <c r="E1" s="3" t="s">
        <v>1</v>
      </c>
      <c r="F1" s="35"/>
    </row>
    <row r="2" customFormat="false" ht="13.8" hidden="false" customHeight="true" outlineLevel="0" collapsed="false">
      <c r="A2" s="6" t="s">
        <v>13</v>
      </c>
      <c r="B2" s="3" t="s">
        <v>28</v>
      </c>
      <c r="C2" s="36" t="n">
        <f aca="false">'Table1 &amp; Fig1'!C26</f>
        <v>450</v>
      </c>
      <c r="D2" s="37" t="n">
        <f aca="false">'Table1 &amp; Fig1'!E26</f>
        <v>1.19395460482905</v>
      </c>
      <c r="E2" s="38"/>
      <c r="F2" s="39"/>
    </row>
    <row r="3" customFormat="false" ht="13.8" hidden="false" customHeight="true" outlineLevel="0" collapsed="false">
      <c r="A3" s="6"/>
      <c r="B3" s="3" t="s">
        <v>32</v>
      </c>
      <c r="C3" s="40" t="n">
        <f aca="false">'Table1 &amp; Fig1'!C4</f>
        <v>7.3522978635168</v>
      </c>
      <c r="D3" s="41" t="n">
        <f aca="false">'Table1 &amp; Fig1'!E4</f>
        <v>6.38735131388308</v>
      </c>
      <c r="E3" s="42"/>
      <c r="F3" s="39"/>
    </row>
    <row r="4" customFormat="false" ht="13.8" hidden="false" customHeight="true" outlineLevel="0" collapsed="false">
      <c r="A4" s="6"/>
      <c r="B4" s="3" t="s">
        <v>33</v>
      </c>
      <c r="C4" s="43" t="n">
        <f aca="false">'Table1 &amp; Fig1'!C8</f>
        <v>0.515705330919589</v>
      </c>
      <c r="D4" s="41" t="n">
        <f aca="false">'Table1 &amp; Fig1'!E8</f>
        <v>3.64387348782425</v>
      </c>
      <c r="E4" s="42"/>
      <c r="F4" s="39"/>
    </row>
    <row r="5" customFormat="false" ht="13.8" hidden="false" customHeight="true" outlineLevel="0" collapsed="false">
      <c r="A5" s="6"/>
      <c r="B5" s="3" t="s">
        <v>12</v>
      </c>
      <c r="C5" s="40" t="n">
        <f aca="false">'Table1 &amp; Fig1'!C10</f>
        <v>11.8020047916546</v>
      </c>
      <c r="D5" s="41" t="n">
        <f aca="false">'Table1 &amp; Fig1'!E10</f>
        <v>3.45975114741402</v>
      </c>
      <c r="E5" s="42"/>
      <c r="F5" s="39"/>
    </row>
    <row r="6" customFormat="false" ht="28.5" hidden="false" customHeight="true" outlineLevel="0" collapsed="false">
      <c r="A6" s="6"/>
      <c r="B6" s="3" t="s">
        <v>16</v>
      </c>
      <c r="C6" s="43" t="n">
        <f aca="false">'Table1 &amp; Fig1'!C13</f>
        <v>0.211567950397808</v>
      </c>
      <c r="D6" s="41"/>
      <c r="E6" s="42"/>
      <c r="F6" s="39"/>
    </row>
    <row r="7" customFormat="false" ht="13.8" hidden="false" customHeight="true" outlineLevel="0" collapsed="false">
      <c r="A7" s="6"/>
      <c r="B7" s="3" t="s">
        <v>23</v>
      </c>
      <c r="C7" s="44" t="n">
        <f aca="false">'Table1 &amp; Fig1'!C20</f>
        <v>0.05537256615</v>
      </c>
      <c r="D7" s="41"/>
      <c r="E7" s="42"/>
      <c r="F7" s="39"/>
    </row>
    <row r="8" customFormat="false" ht="13.8" hidden="false" customHeight="true" outlineLevel="0" collapsed="false">
      <c r="A8" s="6"/>
      <c r="B8" s="3" t="s">
        <v>22</v>
      </c>
      <c r="C8" s="43" t="n">
        <f aca="false">'Table1 &amp; Fig1'!C19</f>
        <v>0.10714686353151</v>
      </c>
      <c r="D8" s="41"/>
      <c r="E8" s="42"/>
      <c r="F8" s="39"/>
    </row>
    <row r="9" customFormat="false" ht="28.5" hidden="false" customHeight="true" outlineLevel="0" collapsed="false">
      <c r="A9" s="6"/>
      <c r="B9" s="3" t="s">
        <v>34</v>
      </c>
      <c r="C9" s="45" t="n">
        <v>0.00289064584032944</v>
      </c>
      <c r="D9" s="41" t="n">
        <v>3.6917824251731</v>
      </c>
      <c r="E9" s="42"/>
      <c r="F9" s="39"/>
    </row>
    <row r="10" customFormat="false" ht="13.8" hidden="false" customHeight="true" outlineLevel="0" collapsed="false">
      <c r="A10" s="6"/>
      <c r="B10" s="3" t="s">
        <v>24</v>
      </c>
      <c r="C10" s="45" t="n">
        <f aca="false">'Table1 &amp; Fig1'!C21</f>
        <v>0.00165801916787227</v>
      </c>
      <c r="D10" s="41"/>
      <c r="E10" s="42"/>
      <c r="F10" s="39"/>
    </row>
    <row r="11" customFormat="false" ht="13.8" hidden="false" customHeight="true" outlineLevel="0" collapsed="false">
      <c r="A11" s="6"/>
      <c r="B11" s="3" t="s">
        <v>15</v>
      </c>
      <c r="C11" s="43" t="n">
        <f aca="false">'Table1 &amp; Fig1'!C12</f>
        <v>0.198506447237222</v>
      </c>
      <c r="D11" s="41"/>
      <c r="E11" s="42"/>
      <c r="F11" s="39"/>
    </row>
    <row r="12" customFormat="false" ht="13.8" hidden="false" customHeight="true" outlineLevel="0" collapsed="false">
      <c r="A12" s="6"/>
      <c r="B12" s="3" t="s">
        <v>20</v>
      </c>
      <c r="C12" s="45" t="n">
        <v>0.00561165846816304</v>
      </c>
      <c r="D12" s="41"/>
      <c r="E12" s="42"/>
      <c r="F12" s="39"/>
    </row>
    <row r="13" customFormat="false" ht="28.5" hidden="false" customHeight="true" outlineLevel="0" collapsed="false">
      <c r="A13" s="6"/>
      <c r="B13" s="3" t="s">
        <v>35</v>
      </c>
      <c r="C13" s="43" t="n">
        <f aca="false">'Table1 &amp; Fig1'!C24</f>
        <v>1.60547621596509</v>
      </c>
      <c r="D13" s="41" t="n">
        <f aca="false">'Table1 &amp; Fig1'!E24</f>
        <v>3.73047280407657</v>
      </c>
      <c r="E13" s="42"/>
      <c r="F13" s="39"/>
    </row>
    <row r="14" customFormat="false" ht="13.8" hidden="false" customHeight="true" outlineLevel="0" collapsed="false">
      <c r="A14" s="6"/>
      <c r="B14" s="3" t="s">
        <v>36</v>
      </c>
      <c r="C14" s="46" t="n">
        <f aca="false">SUM(C2:C13)</f>
        <v>471.858238352849</v>
      </c>
      <c r="D14" s="47"/>
      <c r="E14" s="48" t="n">
        <v>470</v>
      </c>
      <c r="F14" s="39"/>
    </row>
    <row r="15" customFormat="false" ht="26.95" hidden="false" customHeight="true" outlineLevel="0" collapsed="false">
      <c r="A15" s="7" t="s">
        <v>30</v>
      </c>
      <c r="B15" s="3" t="s">
        <v>31</v>
      </c>
      <c r="C15" s="3" t="s">
        <v>0</v>
      </c>
      <c r="D15" s="3" t="s">
        <v>2</v>
      </c>
      <c r="E15" s="3" t="s">
        <v>1</v>
      </c>
      <c r="F15" s="0"/>
    </row>
    <row r="16" customFormat="false" ht="28.5" hidden="false" customHeight="true" outlineLevel="0" collapsed="false">
      <c r="A16" s="6" t="s">
        <v>8</v>
      </c>
      <c r="B16" s="3" t="s">
        <v>37</v>
      </c>
      <c r="C16" s="43" t="n">
        <f aca="false">'Table1 &amp; Fig1'!C3</f>
        <v>1.32693409580242</v>
      </c>
      <c r="D16" s="37" t="n">
        <f aca="false">'Table1 &amp; Fig1'!E3</f>
        <v>1.81122948632623</v>
      </c>
      <c r="E16" s="49"/>
      <c r="F16" s="39"/>
    </row>
    <row r="17" customFormat="false" ht="28.5" hidden="false" customHeight="true" outlineLevel="0" collapsed="false">
      <c r="A17" s="6"/>
      <c r="B17" s="3" t="s">
        <v>38</v>
      </c>
      <c r="C17" s="43" t="n">
        <f aca="false">'Table1 &amp; Fig1'!C7</f>
        <v>0.331733523950604</v>
      </c>
      <c r="D17" s="41" t="n">
        <f aca="false">'Table1 &amp; Fig1'!E7</f>
        <v>2.68803432424406</v>
      </c>
      <c r="E17" s="49"/>
      <c r="F17" s="50"/>
    </row>
    <row r="18" customFormat="false" ht="28.5" hidden="false" customHeight="true" outlineLevel="0" collapsed="false">
      <c r="A18" s="6"/>
      <c r="B18" s="3" t="s">
        <v>17</v>
      </c>
      <c r="C18" s="43" t="n">
        <f aca="false">'Table1 &amp; Fig1'!C14</f>
        <v>0.940355148344516</v>
      </c>
      <c r="D18" s="47" t="n">
        <f aca="false">'Table1 &amp; Fig1'!E14</f>
        <v>10</v>
      </c>
      <c r="E18" s="49"/>
      <c r="F18" s="50"/>
    </row>
    <row r="19" customFormat="false" ht="13.8" hidden="false" customHeight="true" outlineLevel="0" collapsed="false">
      <c r="A19" s="6"/>
      <c r="B19" s="3" t="s">
        <v>19</v>
      </c>
      <c r="C19" s="43" t="n">
        <f aca="false">'Table1 &amp; Fig1'!C16</f>
        <v>0.181984847615171</v>
      </c>
      <c r="D19" s="47"/>
      <c r="E19" s="49"/>
      <c r="F19" s="39"/>
    </row>
    <row r="20" customFormat="false" ht="13.8" hidden="false" customHeight="true" outlineLevel="0" collapsed="false">
      <c r="A20" s="6"/>
      <c r="B20" s="3" t="s">
        <v>39</v>
      </c>
      <c r="C20" s="43" t="n">
        <f aca="false">'Table1 &amp; Fig1'!C15</f>
        <v>0.0896168300034035</v>
      </c>
      <c r="D20" s="47"/>
      <c r="E20" s="49"/>
      <c r="F20" s="39"/>
    </row>
    <row r="21" customFormat="false" ht="13.8" hidden="false" customHeight="true" outlineLevel="0" collapsed="false">
      <c r="A21" s="6"/>
      <c r="B21" s="3" t="s">
        <v>40</v>
      </c>
      <c r="C21" s="43" t="n">
        <f aca="false">'Table1 &amp; Fig1'!C23</f>
        <v>2.06772391138456</v>
      </c>
      <c r="D21" s="47" t="n">
        <f aca="false">'Table1 &amp; Fig1'!E23</f>
        <v>10</v>
      </c>
      <c r="E21" s="49"/>
      <c r="F21" s="39"/>
    </row>
    <row r="22" customFormat="false" ht="13.8" hidden="false" customHeight="true" outlineLevel="0" collapsed="false">
      <c r="A22" s="6"/>
      <c r="B22" s="3" t="s">
        <v>21</v>
      </c>
      <c r="C22" s="43" t="n">
        <f aca="false">'Table1 &amp; Fig1'!C18</f>
        <v>0.667610883535102</v>
      </c>
      <c r="D22" s="47"/>
      <c r="E22" s="49"/>
      <c r="F22" s="39"/>
    </row>
    <row r="23" customFormat="false" ht="28.5" hidden="false" customHeight="true" outlineLevel="0" collapsed="false">
      <c r="A23" s="6"/>
      <c r="B23" s="3" t="s">
        <v>41</v>
      </c>
      <c r="C23" s="45" t="n">
        <v>0.004453608</v>
      </c>
      <c r="D23" s="37" t="n">
        <v>1.4375</v>
      </c>
      <c r="E23" s="49"/>
      <c r="F23" s="39"/>
    </row>
    <row r="24" customFormat="false" ht="13.8" hidden="false" customHeight="true" outlineLevel="0" collapsed="false">
      <c r="A24" s="6"/>
      <c r="B24" s="3" t="s">
        <v>20</v>
      </c>
      <c r="C24" s="44" t="n">
        <v>0.014</v>
      </c>
      <c r="D24" s="47"/>
      <c r="E24" s="49"/>
      <c r="F24" s="39"/>
    </row>
    <row r="25" customFormat="false" ht="13.8" hidden="false" customHeight="true" outlineLevel="0" collapsed="false">
      <c r="A25" s="6"/>
      <c r="B25" s="3" t="s">
        <v>12</v>
      </c>
      <c r="C25" s="43" t="n">
        <f aca="false">'Table1 &amp; Fig1'!C11</f>
        <v>0.324820149643526</v>
      </c>
      <c r="D25" s="47" t="n">
        <f aca="false">'Table1 &amp; Fig1'!E11</f>
        <v>10</v>
      </c>
      <c r="E25" s="49"/>
      <c r="F25" s="39"/>
    </row>
    <row r="26" customFormat="false" ht="13.8" hidden="false" customHeight="true" outlineLevel="0" collapsed="false">
      <c r="A26" s="6"/>
      <c r="B26" s="3" t="s">
        <v>36</v>
      </c>
      <c r="C26" s="46" t="n">
        <f aca="false">SUM(C16:C25)</f>
        <v>5.9492329982793</v>
      </c>
      <c r="D26" s="47"/>
      <c r="E26" s="51" t="n">
        <v>6</v>
      </c>
      <c r="F26" s="39"/>
    </row>
    <row r="27" customFormat="false" ht="26.95" hidden="false" customHeight="true" outlineLevel="0" collapsed="false">
      <c r="A27" s="7" t="s">
        <v>30</v>
      </c>
      <c r="B27" s="3" t="s">
        <v>31</v>
      </c>
      <c r="C27" s="3" t="s">
        <v>0</v>
      </c>
      <c r="D27" s="3" t="s">
        <v>2</v>
      </c>
      <c r="E27" s="3" t="s">
        <v>1</v>
      </c>
      <c r="F27" s="39"/>
    </row>
    <row r="28" customFormat="false" ht="28.5" hidden="false" customHeight="true" outlineLevel="0" collapsed="false">
      <c r="A28" s="52" t="s">
        <v>42</v>
      </c>
      <c r="B28" s="3" t="s">
        <v>43</v>
      </c>
      <c r="C28" s="40" t="n">
        <f aca="false">'Table1 &amp; Fig1'!C5</f>
        <v>6.6482166029696</v>
      </c>
      <c r="D28" s="41" t="n">
        <f aca="false">'Table1 &amp; Fig1'!E5</f>
        <v>7.64307456472352</v>
      </c>
      <c r="E28" s="49"/>
      <c r="F28" s="39"/>
    </row>
    <row r="29" customFormat="false" ht="28.5" hidden="false" customHeight="true" outlineLevel="0" collapsed="false">
      <c r="A29" s="52"/>
      <c r="B29" s="3" t="s">
        <v>44</v>
      </c>
      <c r="C29" s="40" t="n">
        <f aca="false">'Table1 &amp; Fig1'!C2</f>
        <v>58.0692937973419</v>
      </c>
      <c r="D29" s="41" t="n">
        <f aca="false">'Table1 &amp; Fig1'!E2</f>
        <v>20.7465055197393</v>
      </c>
      <c r="E29" s="49"/>
      <c r="F29" s="39"/>
    </row>
    <row r="30" customFormat="false" ht="28.5" hidden="false" customHeight="true" outlineLevel="0" collapsed="false">
      <c r="A30" s="52"/>
      <c r="B30" s="3" t="s">
        <v>45</v>
      </c>
      <c r="C30" s="40" t="n">
        <f aca="false">'Table1 &amp; Fig1'!C9</f>
        <v>2.84923568698697</v>
      </c>
      <c r="D30" s="41" t="n">
        <f aca="false">'Table1 &amp; Fig1'!E9</f>
        <v>7.93154470620712</v>
      </c>
      <c r="E30" s="49"/>
      <c r="F30" s="39"/>
    </row>
    <row r="31" customFormat="false" ht="28.5" hidden="false" customHeight="true" outlineLevel="0" collapsed="false">
      <c r="A31" s="52"/>
      <c r="B31" s="3" t="s">
        <v>46</v>
      </c>
      <c r="C31" s="40" t="n">
        <f aca="false">'Table1 &amp; Fig1'!C6</f>
        <v>3.70655066791544</v>
      </c>
      <c r="D31" s="41" t="n">
        <f aca="false">'Table1 &amp; Fig1'!E6</f>
        <v>62.0115692516205</v>
      </c>
      <c r="E31" s="49"/>
      <c r="F31" s="39"/>
    </row>
    <row r="32" customFormat="false" ht="13.8" hidden="false" customHeight="true" outlineLevel="0" collapsed="false">
      <c r="A32" s="52"/>
      <c r="B32" s="3" t="s">
        <v>36</v>
      </c>
      <c r="C32" s="53" t="n">
        <f aca="false">SUM(C28:C31)</f>
        <v>71.2732967552139</v>
      </c>
      <c r="D32" s="54"/>
      <c r="E32" s="55" t="n">
        <v>70</v>
      </c>
    </row>
  </sheetData>
  <mergeCells count="3">
    <mergeCell ref="A2:A14"/>
    <mergeCell ref="A16:A26"/>
    <mergeCell ref="A28:A3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5.75"/>
  <cols>
    <col collapsed="false" hidden="false" max="1" min="1" style="1" width="8.23469387755102"/>
    <col collapsed="false" hidden="false" max="2" min="2" style="1" width="17.0102040816327"/>
    <col collapsed="false" hidden="false" max="3" min="3" style="1" width="10.8010204081633"/>
    <col collapsed="false" hidden="false" max="4" min="4" style="1" width="8.10204081632653"/>
    <col collapsed="false" hidden="false" max="5" min="5" style="1" width="12.9591836734694"/>
    <col collapsed="false" hidden="false" max="6" min="6" style="1" width="10.6632653061225"/>
    <col collapsed="false" hidden="false" max="1025" min="7" style="1" width="8.23469387755102"/>
  </cols>
  <sheetData>
    <row r="1" customFormat="false" ht="42" hidden="false" customHeight="true" outlineLevel="0" collapsed="false">
      <c r="A1" s="56" t="s">
        <v>31</v>
      </c>
      <c r="B1" s="56"/>
      <c r="C1" s="57" t="s">
        <v>13</v>
      </c>
      <c r="D1" s="57" t="s">
        <v>8</v>
      </c>
      <c r="E1" s="58" t="s">
        <v>42</v>
      </c>
      <c r="F1" s="59" t="s">
        <v>47</v>
      </c>
    </row>
    <row r="2" customFormat="false" ht="15.75" hidden="false" customHeight="true" outlineLevel="0" collapsed="false">
      <c r="A2" s="56" t="s">
        <v>28</v>
      </c>
      <c r="B2" s="56"/>
      <c r="C2" s="60" t="n">
        <f aca="false">'Table1 &amp; Fig1'!C26</f>
        <v>450</v>
      </c>
      <c r="D2" s="61" t="n">
        <f aca="false">Fig2C!B22+Fig2C!B23+0.12</f>
        <v>0.370793166859394</v>
      </c>
      <c r="E2" s="60" t="n">
        <v>0</v>
      </c>
      <c r="F2" s="62" t="s">
        <v>48</v>
      </c>
    </row>
    <row r="3" customFormat="false" ht="15.75" hidden="false" customHeight="true" outlineLevel="0" collapsed="false">
      <c r="A3" s="56" t="s">
        <v>12</v>
      </c>
      <c r="B3" s="56"/>
      <c r="C3" s="63" t="n">
        <f aca="false">'Table1 &amp; Fig1'!C10</f>
        <v>11.8020047916546</v>
      </c>
      <c r="D3" s="61" t="n">
        <f aca="false">'Table1 &amp; Fig1'!C11</f>
        <v>0.324820149643526</v>
      </c>
      <c r="E3" s="60"/>
      <c r="F3" s="62"/>
    </row>
    <row r="4" customFormat="false" ht="15.75" hidden="false" customHeight="true" outlineLevel="0" collapsed="false">
      <c r="A4" s="56" t="s">
        <v>26</v>
      </c>
      <c r="B4" s="56"/>
      <c r="C4" s="61" t="n">
        <f aca="false">'Table1 &amp; Fig1'!C24</f>
        <v>1.60547621596509</v>
      </c>
      <c r="D4" s="61" t="n">
        <f aca="false">'Table1 &amp; Fig1'!C23</f>
        <v>2.06772391138456</v>
      </c>
      <c r="E4" s="60"/>
      <c r="F4" s="62"/>
    </row>
    <row r="5" customFormat="false" ht="15.75" hidden="false" customHeight="true" outlineLevel="0" collapsed="false">
      <c r="A5" s="64" t="s">
        <v>14</v>
      </c>
      <c r="B5" s="65" t="s">
        <v>49</v>
      </c>
      <c r="C5" s="61" t="n">
        <f aca="false">'Table1 &amp; Fig1'!C13</f>
        <v>0.211567950397808</v>
      </c>
      <c r="D5" s="66" t="n">
        <f aca="false">'Table1 &amp; Fig1'!C14</f>
        <v>0.940355148344516</v>
      </c>
      <c r="E5" s="20"/>
      <c r="F5" s="62"/>
    </row>
    <row r="6" customFormat="false" ht="15.75" hidden="false" customHeight="true" outlineLevel="0" collapsed="false">
      <c r="A6" s="64"/>
      <c r="B6" s="65" t="s">
        <v>22</v>
      </c>
      <c r="C6" s="61" t="n">
        <f aca="false">'Table1 &amp; Fig1'!C19</f>
        <v>0.10714686353151</v>
      </c>
      <c r="D6" s="20"/>
      <c r="E6" s="20"/>
      <c r="F6" s="62"/>
    </row>
    <row r="7" customFormat="false" ht="15.75" hidden="false" customHeight="true" outlineLevel="0" collapsed="false">
      <c r="A7" s="64"/>
      <c r="B7" s="65" t="s">
        <v>23</v>
      </c>
      <c r="C7" s="67" t="n">
        <f aca="false">'Table1 &amp; Fig1'!C20</f>
        <v>0.05537256615</v>
      </c>
      <c r="D7" s="20"/>
      <c r="E7" s="20"/>
      <c r="F7" s="62"/>
    </row>
    <row r="8" customFormat="false" ht="15.75" hidden="false" customHeight="true" outlineLevel="0" collapsed="false">
      <c r="A8" s="64"/>
      <c r="B8" s="65" t="s">
        <v>25</v>
      </c>
      <c r="C8" s="68" t="n">
        <f aca="false">Fig2A!C9</f>
        <v>0.00289064584032944</v>
      </c>
      <c r="D8" s="69" t="n">
        <f aca="false">Fig2A!C23</f>
        <v>0.004453608</v>
      </c>
      <c r="E8" s="20"/>
      <c r="F8" s="62"/>
    </row>
    <row r="9" customFormat="false" ht="15.75" hidden="false" customHeight="true" outlineLevel="0" collapsed="false">
      <c r="A9" s="64"/>
      <c r="B9" s="65" t="s">
        <v>24</v>
      </c>
      <c r="C9" s="68" t="n">
        <f aca="false">'Table1 &amp; Fig1'!C21</f>
        <v>0.00165801916787227</v>
      </c>
      <c r="D9" s="20"/>
      <c r="E9" s="20"/>
      <c r="F9" s="62"/>
    </row>
    <row r="10" customFormat="false" ht="15.75" hidden="false" customHeight="true" outlineLevel="0" collapsed="false">
      <c r="A10" s="64"/>
      <c r="B10" s="65" t="s">
        <v>15</v>
      </c>
      <c r="C10" s="61" t="n">
        <f aca="false">'Table1 &amp; Fig1'!C12</f>
        <v>0.198506447237222</v>
      </c>
      <c r="D10" s="20"/>
      <c r="E10" s="20"/>
      <c r="F10" s="62"/>
    </row>
    <row r="11" customFormat="false" ht="15.75" hidden="false" customHeight="true" outlineLevel="0" collapsed="false">
      <c r="A11" s="64"/>
      <c r="B11" s="65" t="s">
        <v>20</v>
      </c>
      <c r="C11" s="68" t="n">
        <f aca="false">Fig2A!C12</f>
        <v>0.00561165846816304</v>
      </c>
      <c r="D11" s="70" t="n">
        <f aca="false">Fig2A!C24</f>
        <v>0.014</v>
      </c>
      <c r="E11" s="20"/>
      <c r="F11" s="62"/>
    </row>
    <row r="12" customFormat="false" ht="15.75" hidden="false" customHeight="true" outlineLevel="0" collapsed="false">
      <c r="A12" s="64"/>
      <c r="B12" s="65" t="s">
        <v>21</v>
      </c>
      <c r="C12" s="20"/>
      <c r="D12" s="61" t="n">
        <f aca="false">'Table1 &amp; Fig1'!C18</f>
        <v>0.667610883535102</v>
      </c>
      <c r="E12" s="20"/>
      <c r="F12" s="62"/>
    </row>
    <row r="13" customFormat="false" ht="15.75" hidden="false" customHeight="true" outlineLevel="0" collapsed="false">
      <c r="A13" s="64"/>
      <c r="B13" s="65" t="s">
        <v>19</v>
      </c>
      <c r="C13" s="20"/>
      <c r="D13" s="61" t="n">
        <f aca="false">'Table1 &amp; Fig1'!C16</f>
        <v>0.181984847615171</v>
      </c>
      <c r="E13" s="20"/>
      <c r="F13" s="62"/>
    </row>
    <row r="14" customFormat="false" ht="15.75" hidden="false" customHeight="true" outlineLevel="0" collapsed="false">
      <c r="A14" s="64"/>
      <c r="B14" s="65" t="s">
        <v>39</v>
      </c>
      <c r="C14" s="20"/>
      <c r="D14" s="61" t="n">
        <f aca="false">'Table1 &amp; Fig1'!C15</f>
        <v>0.0896168300034035</v>
      </c>
      <c r="E14" s="20"/>
      <c r="F14" s="62"/>
    </row>
    <row r="15" customFormat="false" ht="15.75" hidden="false" customHeight="true" outlineLevel="0" collapsed="false">
      <c r="A15" s="64"/>
      <c r="B15" s="65" t="s">
        <v>36</v>
      </c>
      <c r="C15" s="66" t="n">
        <f aca="false">SUM(C5:C14)</f>
        <v>0.582754150792905</v>
      </c>
      <c r="D15" s="66" t="n">
        <f aca="false">SUM(D5:D14)</f>
        <v>1.89802131749819</v>
      </c>
      <c r="E15" s="20" t="n">
        <f aca="false">SUM(E5:E14)</f>
        <v>0</v>
      </c>
      <c r="F15" s="62"/>
    </row>
    <row r="16" customFormat="false" ht="15.75" hidden="false" customHeight="true" outlineLevel="0" collapsed="false">
      <c r="A16" s="56" t="s">
        <v>6</v>
      </c>
      <c r="B16" s="56"/>
      <c r="C16" s="71" t="n">
        <f aca="false">'Table1 &amp; Fig1'!C4</f>
        <v>7.3522978635168</v>
      </c>
      <c r="D16" s="66" t="n">
        <f aca="false">'Table1 &amp; Fig1'!C3</f>
        <v>1.32693409580242</v>
      </c>
      <c r="E16" s="71" t="n">
        <f aca="false">'Table1 &amp; Fig1'!C2+'Table1 &amp; Fig1'!C5</f>
        <v>64.7175104003115</v>
      </c>
      <c r="F16" s="62"/>
    </row>
    <row r="17" customFormat="false" ht="15.75" hidden="false" customHeight="true" outlineLevel="0" collapsed="false">
      <c r="A17" s="56" t="s">
        <v>11</v>
      </c>
      <c r="B17" s="56"/>
      <c r="C17" s="72" t="n">
        <f aca="false">'Table1 &amp; Fig1'!C8</f>
        <v>0.515705330919589</v>
      </c>
      <c r="D17" s="72" t="n">
        <f aca="false">'Table1 &amp; Fig1'!C7</f>
        <v>0.331733523950604</v>
      </c>
      <c r="E17" s="73" t="n">
        <f aca="false">'Table1 &amp; Fig1'!C6+'Table1 &amp; Fig1'!C9</f>
        <v>6.55578635490241</v>
      </c>
      <c r="F17" s="74"/>
    </row>
  </sheetData>
  <mergeCells count="7">
    <mergeCell ref="A1:B1"/>
    <mergeCell ref="A2:B2"/>
    <mergeCell ref="A3:B3"/>
    <mergeCell ref="A4:B4"/>
    <mergeCell ref="A5:A15"/>
    <mergeCell ref="A16:B16"/>
    <mergeCell ref="A17:B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25" activeCellId="0" sqref="E25"/>
    </sheetView>
  </sheetViews>
  <sheetFormatPr defaultRowHeight="12.8"/>
  <cols>
    <col collapsed="false" hidden="false" max="1" min="1" style="5" width="16.7397959183673"/>
    <col collapsed="false" hidden="false" max="2" min="2" style="5" width="18.765306122449"/>
    <col collapsed="false" hidden="false" max="3" min="3" style="5" width="13.7704081632653"/>
    <col collapsed="false" hidden="false" max="4" min="4" style="5" width="14.5816326530612"/>
    <col collapsed="false" hidden="false" max="5" min="5" style="5" width="10.6632653061225"/>
    <col collapsed="false" hidden="false" max="6" min="6" style="5" width="13.2295918367347"/>
    <col collapsed="false" hidden="false" max="1025" min="7" style="5" width="8.23469387755102"/>
  </cols>
  <sheetData>
    <row r="1" customFormat="false" ht="15.75" hidden="false" customHeight="true" outlineLevel="0" collapsed="false">
      <c r="A1" s="75" t="s">
        <v>13</v>
      </c>
      <c r="B1" s="75"/>
      <c r="C1" s="75"/>
      <c r="D1" s="75"/>
      <c r="E1" s="75"/>
      <c r="F1" s="75"/>
      <c r="G1" s="1"/>
      <c r="H1" s="1"/>
    </row>
    <row r="2" customFormat="false" ht="15.75" hidden="false" customHeight="true" outlineLevel="0" collapsed="false">
      <c r="A2" s="75" t="s">
        <v>50</v>
      </c>
      <c r="B2" s="75"/>
      <c r="C2" s="75"/>
      <c r="D2" s="75" t="s">
        <v>51</v>
      </c>
      <c r="E2" s="75"/>
      <c r="F2" s="75"/>
      <c r="G2" s="76"/>
      <c r="H2" s="1"/>
    </row>
    <row r="3" customFormat="false" ht="15.75" hidden="false" customHeight="true" outlineLevel="0" collapsed="false">
      <c r="A3" s="77" t="s">
        <v>31</v>
      </c>
      <c r="B3" s="78" t="s">
        <v>52</v>
      </c>
      <c r="C3" s="79" t="s">
        <v>2</v>
      </c>
      <c r="D3" s="78" t="s">
        <v>31</v>
      </c>
      <c r="E3" s="78" t="s">
        <v>52</v>
      </c>
      <c r="F3" s="79" t="s">
        <v>2</v>
      </c>
      <c r="G3" s="1"/>
      <c r="H3" s="1"/>
    </row>
    <row r="4" customFormat="false" ht="15.75" hidden="false" customHeight="true" outlineLevel="0" collapsed="false">
      <c r="A4" s="80" t="s">
        <v>28</v>
      </c>
      <c r="B4" s="81" t="n">
        <f aca="false">'Table1 &amp; Fig1'!C26</f>
        <v>450</v>
      </c>
      <c r="C4" s="82"/>
      <c r="D4" s="13" t="s">
        <v>53</v>
      </c>
      <c r="E4" s="14" t="n">
        <f aca="false">'Table1 &amp; Fig1'!C4</f>
        <v>7.3522978635168</v>
      </c>
      <c r="F4" s="83" t="n">
        <f aca="false">'Table1 &amp; Fig1'!E4</f>
        <v>6.38735131388308</v>
      </c>
      <c r="G4" s="84"/>
      <c r="H4" s="1"/>
    </row>
    <row r="5" customFormat="false" ht="15.75" hidden="false" customHeight="true" outlineLevel="0" collapsed="false">
      <c r="A5" s="80"/>
      <c r="B5" s="17"/>
      <c r="C5" s="82"/>
      <c r="D5" s="13" t="s">
        <v>54</v>
      </c>
      <c r="E5" s="85" t="n">
        <f aca="false">'Table1 &amp; Fig1'!C8</f>
        <v>0.515705330919589</v>
      </c>
      <c r="F5" s="86" t="n">
        <f aca="false">'Table1 &amp; Fig1'!E8</f>
        <v>3.64387348782425</v>
      </c>
      <c r="G5" s="76"/>
      <c r="H5" s="1"/>
    </row>
    <row r="6" customFormat="false" ht="15.75" hidden="false" customHeight="true" outlineLevel="0" collapsed="false">
      <c r="A6" s="80"/>
      <c r="B6" s="17"/>
      <c r="C6" s="82"/>
      <c r="D6" s="13" t="s">
        <v>55</v>
      </c>
      <c r="E6" s="33" t="n">
        <f aca="false">'Table1 &amp; Fig1'!C10</f>
        <v>11.8020047916546</v>
      </c>
      <c r="F6" s="86" t="n">
        <f aca="false">'Table1 &amp; Fig1'!E10</f>
        <v>3.45975114741402</v>
      </c>
      <c r="G6" s="76"/>
      <c r="H6" s="1"/>
    </row>
    <row r="7" customFormat="false" ht="15.75" hidden="false" customHeight="true" outlineLevel="0" collapsed="false">
      <c r="A7" s="80"/>
      <c r="B7" s="17"/>
      <c r="C7" s="82"/>
      <c r="D7" s="13" t="s">
        <v>56</v>
      </c>
      <c r="E7" s="12" t="n">
        <f aca="false">'Table1 &amp; Fig1'!C24</f>
        <v>1.60547621596509</v>
      </c>
      <c r="F7" s="86" t="n">
        <f aca="false">'Table1 &amp; Fig1'!E24</f>
        <v>3.73047280407657</v>
      </c>
      <c r="G7" s="76"/>
      <c r="H7" s="1"/>
    </row>
    <row r="8" customFormat="false" ht="15.75" hidden="false" customHeight="true" outlineLevel="0" collapsed="false">
      <c r="A8" s="80"/>
      <c r="B8" s="17"/>
      <c r="C8" s="82"/>
      <c r="D8" s="13" t="s">
        <v>16</v>
      </c>
      <c r="E8" s="12" t="n">
        <f aca="false">'Table1 &amp; Fig1'!C13</f>
        <v>0.211567950397808</v>
      </c>
      <c r="F8" s="86" t="n">
        <f aca="false">'Table1 &amp; Fig1'!E13</f>
        <v>14.8813474357469</v>
      </c>
      <c r="G8" s="76"/>
      <c r="H8" s="1"/>
    </row>
    <row r="9" customFormat="false" ht="15.75" hidden="false" customHeight="true" outlineLevel="0" collapsed="false">
      <c r="A9" s="80"/>
      <c r="B9" s="17"/>
      <c r="C9" s="82"/>
      <c r="D9" s="13" t="s">
        <v>23</v>
      </c>
      <c r="E9" s="22" t="n">
        <f aca="false">'Table1 &amp; Fig1'!C20</f>
        <v>0.05537256615</v>
      </c>
      <c r="F9" s="82"/>
      <c r="G9" s="76"/>
      <c r="H9" s="1"/>
    </row>
    <row r="10" customFormat="false" ht="15.75" hidden="false" customHeight="true" outlineLevel="0" collapsed="false">
      <c r="A10" s="80"/>
      <c r="B10" s="17"/>
      <c r="C10" s="82"/>
      <c r="D10" s="13" t="s">
        <v>22</v>
      </c>
      <c r="E10" s="12" t="n">
        <f aca="false">'Table1 &amp; Fig1'!C19</f>
        <v>0.10714686353151</v>
      </c>
      <c r="F10" s="82"/>
      <c r="G10" s="76"/>
      <c r="H10" s="1"/>
    </row>
    <row r="11" customFormat="false" ht="15.75" hidden="false" customHeight="true" outlineLevel="0" collapsed="false">
      <c r="A11" s="80"/>
      <c r="B11" s="17"/>
      <c r="C11" s="82"/>
      <c r="D11" s="13" t="s">
        <v>34</v>
      </c>
      <c r="E11" s="23" t="n">
        <f aca="false">Fig2A!C9</f>
        <v>0.00289064584032944</v>
      </c>
      <c r="F11" s="86" t="n">
        <f aca="false">Fig2A!D9</f>
        <v>3.6917824251731</v>
      </c>
      <c r="G11" s="76"/>
      <c r="H11" s="1"/>
    </row>
    <row r="12" customFormat="false" ht="15.75" hidden="false" customHeight="true" outlineLevel="0" collapsed="false">
      <c r="A12" s="80"/>
      <c r="B12" s="17"/>
      <c r="C12" s="82"/>
      <c r="D12" s="13" t="s">
        <v>24</v>
      </c>
      <c r="E12" s="23" t="n">
        <f aca="false">'Table1 &amp; Fig1'!C21</f>
        <v>0.00165801916787227</v>
      </c>
      <c r="F12" s="82"/>
      <c r="G12" s="76"/>
      <c r="H12" s="1"/>
    </row>
    <row r="13" customFormat="false" ht="15.75" hidden="false" customHeight="true" outlineLevel="0" collapsed="false">
      <c r="A13" s="80"/>
      <c r="B13" s="17"/>
      <c r="C13" s="82"/>
      <c r="D13" s="13" t="s">
        <v>15</v>
      </c>
      <c r="E13" s="12" t="n">
        <f aca="false">'Table1 &amp; Fig1'!C12</f>
        <v>0.198506447237222</v>
      </c>
      <c r="F13" s="82"/>
      <c r="G13" s="1"/>
      <c r="H13" s="1"/>
    </row>
    <row r="14" customFormat="false" ht="15.75" hidden="false" customHeight="true" outlineLevel="0" collapsed="false">
      <c r="A14" s="87"/>
      <c r="B14" s="16"/>
      <c r="C14" s="88"/>
      <c r="D14" s="16" t="s">
        <v>20</v>
      </c>
      <c r="E14" s="24" t="n">
        <f aca="false">Fig2A!C12</f>
        <v>0.00561165846816304</v>
      </c>
      <c r="F14" s="88"/>
      <c r="G14" s="1"/>
      <c r="H14" s="1"/>
    </row>
    <row r="15" customFormat="false" ht="15.75" hidden="false" customHeight="true" outlineLevel="0" collapsed="false">
      <c r="A15" s="17"/>
      <c r="B15" s="17"/>
      <c r="C15" s="17"/>
      <c r="D15" s="17"/>
      <c r="E15" s="17"/>
      <c r="F15" s="17"/>
      <c r="G15" s="1"/>
      <c r="H15" s="1"/>
    </row>
    <row r="16" customFormat="false" ht="37.5" hidden="false" customHeight="true" outlineLevel="0" collapsed="false">
      <c r="A16" s="77"/>
      <c r="B16" s="78" t="s">
        <v>52</v>
      </c>
      <c r="C16" s="78" t="s">
        <v>57</v>
      </c>
      <c r="D16" s="77"/>
      <c r="E16" s="78" t="s">
        <v>52</v>
      </c>
      <c r="F16" s="78" t="s">
        <v>57</v>
      </c>
      <c r="G16" s="1"/>
      <c r="H16" s="1"/>
    </row>
    <row r="17" customFormat="false" ht="15.75" hidden="false" customHeight="true" outlineLevel="0" collapsed="false">
      <c r="A17" s="87" t="s">
        <v>36</v>
      </c>
      <c r="B17" s="16" t="n">
        <f aca="false">B4</f>
        <v>450</v>
      </c>
      <c r="C17" s="16" t="n">
        <v>450</v>
      </c>
      <c r="D17" s="87" t="s">
        <v>36</v>
      </c>
      <c r="E17" s="89" t="n">
        <f aca="false">SUM(E4:E14)</f>
        <v>21.858238352849</v>
      </c>
      <c r="F17" s="88" t="n">
        <v>20</v>
      </c>
      <c r="G17" s="1"/>
      <c r="H17" s="1"/>
    </row>
    <row r="18" customFormat="false" ht="15.75" hidden="false" customHeight="true" outlineLevel="0" collapsed="false">
      <c r="A18" s="17"/>
      <c r="B18" s="17"/>
      <c r="C18" s="17"/>
      <c r="D18" s="17"/>
      <c r="E18" s="17"/>
      <c r="F18" s="17"/>
      <c r="G18" s="1"/>
      <c r="H18" s="1"/>
    </row>
    <row r="19" customFormat="false" ht="15.75" hidden="false" customHeight="true" outlineLevel="0" collapsed="false">
      <c r="A19" s="75" t="s">
        <v>8</v>
      </c>
      <c r="B19" s="75"/>
      <c r="C19" s="75"/>
      <c r="D19" s="75"/>
      <c r="E19" s="75"/>
      <c r="F19" s="75"/>
      <c r="G19" s="1"/>
      <c r="H19" s="1"/>
    </row>
    <row r="20" customFormat="false" ht="15.75" hidden="false" customHeight="true" outlineLevel="0" collapsed="false">
      <c r="A20" s="75" t="s">
        <v>50</v>
      </c>
      <c r="B20" s="75"/>
      <c r="C20" s="75"/>
      <c r="D20" s="75" t="s">
        <v>51</v>
      </c>
      <c r="E20" s="75"/>
      <c r="F20" s="75"/>
      <c r="G20" s="1"/>
      <c r="H20" s="1"/>
    </row>
    <row r="21" customFormat="false" ht="15.75" hidden="false" customHeight="true" outlineLevel="0" collapsed="false">
      <c r="A21" s="77" t="s">
        <v>31</v>
      </c>
      <c r="B21" s="78" t="s">
        <v>52</v>
      </c>
      <c r="C21" s="79" t="s">
        <v>2</v>
      </c>
      <c r="D21" s="78" t="s">
        <v>31</v>
      </c>
      <c r="E21" s="78" t="s">
        <v>52</v>
      </c>
      <c r="F21" s="79" t="s">
        <v>2</v>
      </c>
      <c r="G21" s="1"/>
      <c r="H21" s="1"/>
    </row>
    <row r="22" customFormat="false" ht="15.75" hidden="false" customHeight="true" outlineLevel="0" collapsed="false">
      <c r="A22" s="80" t="s">
        <v>58</v>
      </c>
      <c r="B22" s="12" t="n">
        <v>0.1125</v>
      </c>
      <c r="C22" s="82" t="n">
        <v>10</v>
      </c>
      <c r="D22" s="13" t="s">
        <v>59</v>
      </c>
      <c r="E22" s="12" t="n">
        <f aca="false">'Table1 &amp; Fig1'!C3</f>
        <v>1.32693409580242</v>
      </c>
      <c r="F22" s="90" t="n">
        <f aca="false">'Table1 &amp; Fig1'!E3</f>
        <v>1.81122948632623</v>
      </c>
      <c r="G22" s="84"/>
      <c r="H22" s="76"/>
    </row>
    <row r="23" customFormat="false" ht="28.5" hidden="false" customHeight="true" outlineLevel="0" collapsed="false">
      <c r="A23" s="80" t="s">
        <v>60</v>
      </c>
      <c r="B23" s="12" t="n">
        <v>0.138293166859394</v>
      </c>
      <c r="C23" s="82" t="n">
        <v>10</v>
      </c>
      <c r="D23" s="13" t="s">
        <v>61</v>
      </c>
      <c r="E23" s="12" t="n">
        <f aca="false">'Table1 &amp; Fig1'!C7</f>
        <v>0.331733523950604</v>
      </c>
      <c r="F23" s="86" t="n">
        <f aca="false">'Table1 &amp; Fig1'!E7</f>
        <v>2.68803432424406</v>
      </c>
      <c r="G23" s="84"/>
      <c r="H23" s="76"/>
    </row>
    <row r="24" customFormat="false" ht="42" hidden="false" customHeight="true" outlineLevel="0" collapsed="false">
      <c r="A24" s="80" t="s">
        <v>62</v>
      </c>
      <c r="B24" s="12" t="n">
        <v>0.125702152200396</v>
      </c>
      <c r="C24" s="82" t="n">
        <v>10</v>
      </c>
      <c r="D24" s="13" t="s">
        <v>40</v>
      </c>
      <c r="E24" s="85" t="n">
        <f aca="false">'Table1 &amp; Fig1'!C23-SUM(B24:B28)</f>
        <v>1.05834573502946</v>
      </c>
      <c r="F24" s="86" t="n">
        <f aca="false">'Table1 &amp; Fig1'!E23</f>
        <v>10</v>
      </c>
      <c r="G24" s="84"/>
      <c r="H24" s="76"/>
    </row>
    <row r="25" customFormat="false" ht="42" hidden="false" customHeight="true" outlineLevel="0" collapsed="false">
      <c r="A25" s="80" t="s">
        <v>63</v>
      </c>
      <c r="B25" s="12" t="n">
        <v>0.171915905369543</v>
      </c>
      <c r="C25" s="82" t="n">
        <v>10</v>
      </c>
      <c r="D25" s="13" t="s">
        <v>17</v>
      </c>
      <c r="E25" s="12" t="n">
        <f aca="false">'Table1 &amp; Fig1'!C14</f>
        <v>0.940355148344516</v>
      </c>
      <c r="F25" s="86" t="n">
        <f aca="false">'Table1 &amp; Fig1'!E14</f>
        <v>10</v>
      </c>
      <c r="G25" s="84"/>
      <c r="H25" s="76"/>
    </row>
    <row r="26" customFormat="false" ht="42" hidden="false" customHeight="true" outlineLevel="0" collapsed="false">
      <c r="A26" s="80" t="s">
        <v>64</v>
      </c>
      <c r="B26" s="12" t="n">
        <v>0.125702152200396</v>
      </c>
      <c r="C26" s="82" t="n">
        <v>10</v>
      </c>
      <c r="D26" s="13" t="s">
        <v>21</v>
      </c>
      <c r="E26" s="12" t="n">
        <f aca="false">'Table1 &amp; Fig1'!C18</f>
        <v>0.667610883535102</v>
      </c>
      <c r="F26" s="86" t="n">
        <f aca="false">'Table1 &amp; Fig1'!E18</f>
        <v>8.25329923708148</v>
      </c>
      <c r="G26" s="76"/>
      <c r="H26" s="76"/>
    </row>
    <row r="27" customFormat="false" ht="15.75" hidden="false" customHeight="true" outlineLevel="0" collapsed="false">
      <c r="A27" s="80" t="s">
        <v>65</v>
      </c>
      <c r="B27" s="34" t="n">
        <v>0.306594194335118</v>
      </c>
      <c r="C27" s="82" t="n">
        <v>10</v>
      </c>
      <c r="D27" s="13" t="s">
        <v>19</v>
      </c>
      <c r="E27" s="12" t="n">
        <f aca="false">'Table1 &amp; Fig1'!C16</f>
        <v>0.181984847615171</v>
      </c>
      <c r="F27" s="86" t="n">
        <v>10</v>
      </c>
      <c r="G27" s="76"/>
      <c r="H27" s="76"/>
    </row>
    <row r="28" customFormat="false" ht="15.75" hidden="false" customHeight="true" outlineLevel="0" collapsed="false">
      <c r="A28" s="80" t="s">
        <v>66</v>
      </c>
      <c r="B28" s="85" t="n">
        <v>0.279463772249642</v>
      </c>
      <c r="C28" s="82" t="n">
        <v>10</v>
      </c>
      <c r="D28" s="13" t="s">
        <v>39</v>
      </c>
      <c r="E28" s="12" t="n">
        <f aca="false">'Table1 &amp; Fig1'!C15</f>
        <v>0.0896168300034035</v>
      </c>
      <c r="F28" s="86" t="n">
        <v>10</v>
      </c>
      <c r="G28" s="76"/>
      <c r="H28" s="76"/>
    </row>
    <row r="29" customFormat="false" ht="15.75" hidden="false" customHeight="true" outlineLevel="0" collapsed="false">
      <c r="A29" s="80"/>
      <c r="B29" s="17"/>
      <c r="C29" s="82"/>
      <c r="D29" s="13" t="s">
        <v>41</v>
      </c>
      <c r="E29" s="23" t="n">
        <f aca="false">Fig2A!C23</f>
        <v>0.004453608</v>
      </c>
      <c r="F29" s="90" t="n">
        <f aca="false">Fig2A!D23</f>
        <v>1.4375</v>
      </c>
      <c r="G29" s="76"/>
      <c r="H29" s="76"/>
    </row>
    <row r="30" customFormat="false" ht="15.75" hidden="false" customHeight="true" outlineLevel="0" collapsed="false">
      <c r="A30" s="80"/>
      <c r="B30" s="17"/>
      <c r="C30" s="82"/>
      <c r="D30" s="13" t="s">
        <v>20</v>
      </c>
      <c r="E30" s="22" t="n">
        <f aca="false">Fig2A!C24</f>
        <v>0.014</v>
      </c>
      <c r="F30" s="86" t="n">
        <v>10</v>
      </c>
      <c r="G30" s="76"/>
      <c r="H30" s="76"/>
    </row>
    <row r="31" customFormat="false" ht="15.75" hidden="false" customHeight="true" outlineLevel="0" collapsed="false">
      <c r="A31" s="87"/>
      <c r="B31" s="16"/>
      <c r="C31" s="88"/>
      <c r="D31" s="16" t="s">
        <v>12</v>
      </c>
      <c r="E31" s="91" t="n">
        <f aca="false">'Table1 &amp; Fig1'!C11</f>
        <v>0.324820149643526</v>
      </c>
      <c r="F31" s="92" t="n">
        <v>10</v>
      </c>
    </row>
    <row r="32" customFormat="false" ht="15.75" hidden="false" customHeight="true" outlineLevel="0" collapsed="false">
      <c r="A32" s="17"/>
      <c r="B32" s="17"/>
      <c r="C32" s="17"/>
      <c r="D32" s="17"/>
      <c r="E32" s="17"/>
      <c r="F32" s="17"/>
    </row>
    <row r="33" customFormat="false" ht="37.5" hidden="false" customHeight="true" outlineLevel="0" collapsed="false">
      <c r="A33" s="77"/>
      <c r="B33" s="78" t="s">
        <v>52</v>
      </c>
      <c r="C33" s="78" t="s">
        <v>57</v>
      </c>
      <c r="D33" s="77"/>
      <c r="E33" s="78" t="s">
        <v>52</v>
      </c>
      <c r="F33" s="78" t="s">
        <v>57</v>
      </c>
    </row>
    <row r="34" customFormat="false" ht="15.75" hidden="false" customHeight="true" outlineLevel="0" collapsed="false">
      <c r="A34" s="87" t="s">
        <v>36</v>
      </c>
      <c r="B34" s="26" t="n">
        <f aca="false">SUM(B22:B28)</f>
        <v>1.26017134321449</v>
      </c>
      <c r="C34" s="16" t="n">
        <v>1</v>
      </c>
      <c r="D34" s="87" t="s">
        <v>36</v>
      </c>
      <c r="E34" s="89" t="n">
        <f aca="false">SUM(E22:E31)</f>
        <v>4.93985482192421</v>
      </c>
      <c r="F34" s="88" t="n">
        <v>5</v>
      </c>
    </row>
  </sheetData>
  <mergeCells count="6">
    <mergeCell ref="A1:F1"/>
    <mergeCell ref="A2:C2"/>
    <mergeCell ref="D2:F2"/>
    <mergeCell ref="A19:F19"/>
    <mergeCell ref="A20:C20"/>
    <mergeCell ref="D20:F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3.8"/>
  <cols>
    <col collapsed="false" hidden="false" max="1" min="1" style="93" width="10.6632653061225"/>
    <col collapsed="false" hidden="false" max="2" min="2" style="17" width="10.6632653061225"/>
    <col collapsed="false" hidden="false" max="3" min="3" style="93" width="18.765306122449"/>
    <col collapsed="false" hidden="false" max="4" min="4" style="93" width="13.0918367346939"/>
    <col collapsed="false" hidden="false" max="5" min="5" style="93" width="11.6071428571429"/>
    <col collapsed="false" hidden="false" max="1025" min="6" style="93" width="8.23469387755102"/>
  </cols>
  <sheetData>
    <row r="1" customFormat="false" ht="55.5" hidden="false" customHeight="true" outlineLevel="0" collapsed="false">
      <c r="A1" s="7"/>
      <c r="B1" s="3"/>
      <c r="C1" s="3" t="s">
        <v>0</v>
      </c>
      <c r="D1" s="3" t="s">
        <v>3</v>
      </c>
      <c r="E1" s="3" t="s">
        <v>4</v>
      </c>
    </row>
    <row r="2" customFormat="false" ht="15.75" hidden="false" customHeight="true" outlineLevel="0" collapsed="false">
      <c r="A2" s="6" t="s">
        <v>6</v>
      </c>
      <c r="B2" s="3" t="s">
        <v>8</v>
      </c>
      <c r="C2" s="94" t="n">
        <f aca="false">'Table1 &amp; Fig1'!C3</f>
        <v>1.32693409580242</v>
      </c>
      <c r="D2" s="95" t="n">
        <f aca="false">SUM(C2:C3)</f>
        <v>8.67923195931922</v>
      </c>
      <c r="E2" s="96" t="n">
        <v>9</v>
      </c>
    </row>
    <row r="3" customFormat="false" ht="15.75" hidden="false" customHeight="true" outlineLevel="0" collapsed="false">
      <c r="A3" s="6"/>
      <c r="B3" s="3" t="s">
        <v>9</v>
      </c>
      <c r="C3" s="97" t="n">
        <f aca="false">'Table1 &amp; Fig1'!C4</f>
        <v>7.3522978635168</v>
      </c>
      <c r="D3" s="95"/>
      <c r="E3" s="95"/>
    </row>
    <row r="4" customFormat="false" ht="15.75" hidden="false" customHeight="true" outlineLevel="0" collapsed="false">
      <c r="A4" s="6" t="s">
        <v>11</v>
      </c>
      <c r="B4" s="3" t="s">
        <v>8</v>
      </c>
      <c r="C4" s="94" t="n">
        <f aca="false">'Table1 &amp; Fig1'!C7</f>
        <v>0.331733523950604</v>
      </c>
      <c r="D4" s="95" t="n">
        <f aca="false">SUM(C4:C5)</f>
        <v>0.847438854870193</v>
      </c>
      <c r="E4" s="96" t="n">
        <v>1</v>
      </c>
    </row>
    <row r="5" customFormat="false" ht="15.75" hidden="false" customHeight="true" outlineLevel="0" collapsed="false">
      <c r="A5" s="6"/>
      <c r="B5" s="3" t="s">
        <v>9</v>
      </c>
      <c r="C5" s="98" t="n">
        <f aca="false">'Table1 &amp; Fig1'!C8</f>
        <v>0.515705330919589</v>
      </c>
      <c r="D5" s="95"/>
      <c r="E5" s="95"/>
    </row>
    <row r="6" customFormat="false" ht="15.75" hidden="false" customHeight="true" outlineLevel="0" collapsed="false">
      <c r="A6" s="6" t="s">
        <v>12</v>
      </c>
      <c r="B6" s="3" t="s">
        <v>13</v>
      </c>
      <c r="C6" s="95" t="n">
        <f aca="false">'Table1 &amp; Fig1'!C10</f>
        <v>11.8020047916546</v>
      </c>
      <c r="D6" s="95" t="n">
        <f aca="false">SUM(C6:C7)</f>
        <v>12.1268249412981</v>
      </c>
      <c r="E6" s="96" t="n">
        <v>12</v>
      </c>
    </row>
    <row r="7" customFormat="false" ht="15.75" hidden="false" customHeight="true" outlineLevel="0" collapsed="false">
      <c r="A7" s="6"/>
      <c r="B7" s="3" t="s">
        <v>8</v>
      </c>
      <c r="C7" s="98" t="n">
        <f aca="false">'Table1 &amp; Fig1'!C11</f>
        <v>0.324820149643526</v>
      </c>
      <c r="D7" s="95"/>
      <c r="E7" s="95"/>
    </row>
    <row r="8" customFormat="false" ht="15.75" hidden="false" customHeight="true" outlineLevel="0" collapsed="false">
      <c r="A8" s="6" t="s">
        <v>14</v>
      </c>
      <c r="B8" s="3" t="s">
        <v>15</v>
      </c>
      <c r="C8" s="94" t="n">
        <f aca="false">'Table1 &amp; Fig1'!C12</f>
        <v>0.198506447237222</v>
      </c>
      <c r="D8" s="95" t="n">
        <f aca="false">SUM(C8:C18)</f>
        <v>2.4807754682911</v>
      </c>
      <c r="E8" s="96" t="n">
        <v>2</v>
      </c>
    </row>
    <row r="9" customFormat="false" ht="15.75" hidden="false" customHeight="true" outlineLevel="0" collapsed="false">
      <c r="A9" s="6"/>
      <c r="B9" s="3" t="s">
        <v>16</v>
      </c>
      <c r="C9" s="61" t="n">
        <f aca="false">'Table1 &amp; Fig1'!C13</f>
        <v>0.211567950397808</v>
      </c>
      <c r="D9" s="95"/>
      <c r="E9" s="95"/>
    </row>
    <row r="10" customFormat="false" ht="15.75" hidden="false" customHeight="true" outlineLevel="0" collapsed="false">
      <c r="A10" s="6"/>
      <c r="B10" s="3" t="s">
        <v>17</v>
      </c>
      <c r="C10" s="61" t="n">
        <f aca="false">'Table1 &amp; Fig1'!C14</f>
        <v>0.940355148344516</v>
      </c>
      <c r="D10" s="95"/>
      <c r="E10" s="95"/>
    </row>
    <row r="11" customFormat="false" ht="15.75" hidden="false" customHeight="true" outlineLevel="0" collapsed="false">
      <c r="A11" s="6"/>
      <c r="B11" s="3" t="s">
        <v>18</v>
      </c>
      <c r="C11" s="61" t="n">
        <f aca="false">'Table1 &amp; Fig1'!C15</f>
        <v>0.0896168300034035</v>
      </c>
      <c r="D11" s="95"/>
      <c r="E11" s="95"/>
    </row>
    <row r="12" customFormat="false" ht="15.75" hidden="false" customHeight="true" outlineLevel="0" collapsed="false">
      <c r="A12" s="6"/>
      <c r="B12" s="3" t="s">
        <v>19</v>
      </c>
      <c r="C12" s="61" t="n">
        <f aca="false">'Table1 &amp; Fig1'!C16</f>
        <v>0.181984847615171</v>
      </c>
      <c r="D12" s="95"/>
      <c r="E12" s="95"/>
    </row>
    <row r="13" customFormat="false" ht="15.75" hidden="false" customHeight="true" outlineLevel="0" collapsed="false">
      <c r="A13" s="6"/>
      <c r="B13" s="3" t="s">
        <v>20</v>
      </c>
      <c r="C13" s="67" t="n">
        <f aca="false">'Table1 &amp; Fig1'!C17</f>
        <v>0.0196116584681631</v>
      </c>
      <c r="D13" s="95"/>
      <c r="E13" s="95"/>
    </row>
    <row r="14" customFormat="false" ht="15.75" hidden="false" customHeight="true" outlineLevel="0" collapsed="false">
      <c r="A14" s="6"/>
      <c r="B14" s="3" t="s">
        <v>21</v>
      </c>
      <c r="C14" s="61" t="n">
        <f aca="false">'Table1 &amp; Fig1'!C18</f>
        <v>0.667610883535102</v>
      </c>
      <c r="D14" s="95"/>
      <c r="E14" s="95"/>
    </row>
    <row r="15" customFormat="false" ht="15.75" hidden="false" customHeight="true" outlineLevel="0" collapsed="false">
      <c r="A15" s="6"/>
      <c r="B15" s="3" t="s">
        <v>22</v>
      </c>
      <c r="C15" s="61" t="n">
        <f aca="false">'Table1 &amp; Fig1'!C19</f>
        <v>0.10714686353151</v>
      </c>
      <c r="D15" s="95"/>
      <c r="E15" s="95"/>
    </row>
    <row r="16" customFormat="false" ht="15.75" hidden="false" customHeight="true" outlineLevel="0" collapsed="false">
      <c r="A16" s="6"/>
      <c r="B16" s="3" t="s">
        <v>23</v>
      </c>
      <c r="C16" s="67" t="n">
        <f aca="false">'Table1 &amp; Fig1'!C20</f>
        <v>0.05537256615</v>
      </c>
      <c r="D16" s="95"/>
      <c r="E16" s="95"/>
    </row>
    <row r="17" customFormat="false" ht="15.75" hidden="false" customHeight="true" outlineLevel="0" collapsed="false">
      <c r="A17" s="6"/>
      <c r="B17" s="3" t="s">
        <v>24</v>
      </c>
      <c r="C17" s="68" t="n">
        <f aca="false">'Table1 &amp; Fig1'!C21</f>
        <v>0.00165801916787227</v>
      </c>
      <c r="D17" s="95"/>
      <c r="E17" s="95"/>
    </row>
    <row r="18" customFormat="false" ht="15.75" hidden="false" customHeight="true" outlineLevel="0" collapsed="false">
      <c r="A18" s="6"/>
      <c r="B18" s="3" t="s">
        <v>25</v>
      </c>
      <c r="C18" s="99" t="n">
        <f aca="false">'Table1 &amp; Fig1'!C22</f>
        <v>0.00734425384032944</v>
      </c>
      <c r="D18" s="95"/>
      <c r="E18" s="95"/>
    </row>
    <row r="19" customFormat="false" ht="15.75" hidden="false" customHeight="true" outlineLevel="0" collapsed="false">
      <c r="A19" s="6" t="s">
        <v>26</v>
      </c>
      <c r="B19" s="3" t="s">
        <v>8</v>
      </c>
      <c r="C19" s="94" t="n">
        <f aca="false">'Table1 &amp; Fig1'!C23</f>
        <v>2.06772391138456</v>
      </c>
      <c r="D19" s="95" t="n">
        <f aca="false">SUM(C19:C20)</f>
        <v>3.67320012734965</v>
      </c>
      <c r="E19" s="96" t="n">
        <v>4</v>
      </c>
    </row>
    <row r="20" customFormat="false" ht="15.75" hidden="false" customHeight="true" outlineLevel="0" collapsed="false">
      <c r="A20" s="6"/>
      <c r="B20" s="3" t="s">
        <v>13</v>
      </c>
      <c r="C20" s="98" t="n">
        <f aca="false">'Table1 &amp; Fig1'!C24</f>
        <v>1.60547621596509</v>
      </c>
      <c r="D20" s="95"/>
      <c r="E20" s="95"/>
    </row>
    <row r="21" customFormat="false" ht="15.75" hidden="false" customHeight="true" outlineLevel="0" collapsed="false">
      <c r="A21" s="7" t="s">
        <v>27</v>
      </c>
      <c r="B21" s="3" t="s">
        <v>27</v>
      </c>
      <c r="C21" s="100" t="n">
        <v>0.0607263039426007</v>
      </c>
      <c r="D21" s="100" t="n">
        <f aca="false">C21</f>
        <v>0.0607263039426007</v>
      </c>
      <c r="E21" s="101" t="n">
        <v>0.06</v>
      </c>
    </row>
    <row r="22" customFormat="false" ht="15.75" hidden="false" customHeight="true" outlineLevel="0" collapsed="false">
      <c r="A22" s="7" t="s">
        <v>28</v>
      </c>
      <c r="B22" s="3" t="s">
        <v>28</v>
      </c>
      <c r="C22" s="102" t="n">
        <v>152.093714855144</v>
      </c>
      <c r="D22" s="102" t="n">
        <f aca="false">C22</f>
        <v>152.093714855144</v>
      </c>
      <c r="E22" s="101" t="n">
        <v>150</v>
      </c>
    </row>
    <row r="23" customFormat="false" ht="15.75" hidden="false" customHeight="true" outlineLevel="0" collapsed="false">
      <c r="A23" s="7"/>
      <c r="B23" s="3"/>
      <c r="C23" s="20"/>
      <c r="D23" s="20"/>
      <c r="E23" s="62"/>
    </row>
  </sheetData>
  <mergeCells count="15">
    <mergeCell ref="A2:A3"/>
    <mergeCell ref="D2:D3"/>
    <mergeCell ref="E2:E3"/>
    <mergeCell ref="A4:A5"/>
    <mergeCell ref="D4:D5"/>
    <mergeCell ref="E4:E5"/>
    <mergeCell ref="A6:A7"/>
    <mergeCell ref="D6:D7"/>
    <mergeCell ref="E6:E7"/>
    <mergeCell ref="A8:A18"/>
    <mergeCell ref="D8:D18"/>
    <mergeCell ref="E8:E18"/>
    <mergeCell ref="A19:A20"/>
    <mergeCell ref="D19:D20"/>
    <mergeCell ref="E19:E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.75"/>
  <cols>
    <col collapsed="false" hidden="false" max="1" min="1" style="1" width="16.469387755102"/>
    <col collapsed="false" hidden="false" max="3" min="2" style="1" width="17.8214285714286"/>
    <col collapsed="false" hidden="false" max="4" min="4" style="1" width="15.6581632653061"/>
    <col collapsed="false" hidden="false" max="5" min="5" style="1" width="13.2295918367347"/>
    <col collapsed="false" hidden="false" max="1025" min="6" style="1" width="8.23469387755102"/>
  </cols>
  <sheetData>
    <row r="1" customFormat="false" ht="26.25" hidden="false" customHeight="true" outlineLevel="0" collapsed="false">
      <c r="A1" s="7" t="s">
        <v>67</v>
      </c>
      <c r="B1" s="3" t="s">
        <v>0</v>
      </c>
      <c r="C1" s="3" t="s">
        <v>2</v>
      </c>
      <c r="D1" s="3" t="s">
        <v>68</v>
      </c>
      <c r="E1" s="3" t="s">
        <v>69</v>
      </c>
    </row>
    <row r="2" customFormat="false" ht="15.75" hidden="false" customHeight="true" outlineLevel="0" collapsed="false">
      <c r="A2" s="7" t="s">
        <v>70</v>
      </c>
      <c r="B2" s="103" t="n">
        <f aca="false">'Table1 &amp; Fig1'!C26*1000000000000000</f>
        <v>4.5E+017</v>
      </c>
      <c r="C2" s="104" t="n">
        <f aca="false">'Table1 &amp; Fig1'!E26</f>
        <v>1.19395460482905</v>
      </c>
      <c r="D2" s="103" t="n">
        <f aca="false">'Table S1'!D25</f>
        <v>3000000000000</v>
      </c>
      <c r="E2" s="105"/>
    </row>
    <row r="3" customFormat="false" ht="15.75" hidden="false" customHeight="true" outlineLevel="0" collapsed="false">
      <c r="A3" s="7" t="s">
        <v>28</v>
      </c>
      <c r="B3" s="106" t="n">
        <f aca="false">'Table1 &amp; Fig1'!C26*1000000000000000</f>
        <v>4.5E+017</v>
      </c>
      <c r="C3" s="104" t="n">
        <f aca="false">'Table1 &amp; Fig1'!E26</f>
        <v>1.19395460482905</v>
      </c>
      <c r="D3" s="103"/>
      <c r="E3" s="105" t="n">
        <v>400000</v>
      </c>
    </row>
    <row r="4" customFormat="false" ht="15.75" hidden="false" customHeight="true" outlineLevel="0" collapsed="false">
      <c r="A4" s="7" t="s">
        <v>6</v>
      </c>
      <c r="B4" s="103" t="n">
        <f aca="false">'Table1 &amp; Fig1'!F2*1000000000000000</f>
        <v>73396742359630700</v>
      </c>
      <c r="C4" s="107" t="n">
        <f aca="false">'Table1 &amp; Fig1'!H2</f>
        <v>9.75646880590096</v>
      </c>
      <c r="D4" s="103" t="n">
        <f aca="false">'Table S1'!F2</f>
        <v>2.85406660101206E+030</v>
      </c>
      <c r="E4" s="105"/>
    </row>
    <row r="5" customFormat="false" ht="15.75" hidden="false" customHeight="true" outlineLevel="0" collapsed="false">
      <c r="A5" s="7" t="s">
        <v>11</v>
      </c>
      <c r="B5" s="103" t="n">
        <f aca="false">'Table1 &amp; Fig1'!F6*1000000000000000</f>
        <v>7403225209772600</v>
      </c>
      <c r="C5" s="107" t="n">
        <f aca="false">'Table1 &amp; Fig1'!H6</f>
        <v>13.0983425029663</v>
      </c>
      <c r="D5" s="103" t="n">
        <f aca="false">'Table S1'!F6</f>
        <v>3.03104623299679E+029</v>
      </c>
      <c r="E5" s="105"/>
    </row>
    <row r="6" customFormat="false" ht="15.75" hidden="false" customHeight="true" outlineLevel="0" collapsed="false">
      <c r="A6" s="7" t="s">
        <v>12</v>
      </c>
      <c r="B6" s="103" t="n">
        <f aca="false">'Table1 &amp; Fig1'!F10*1000000000000000</f>
        <v>12126824941298100</v>
      </c>
      <c r="C6" s="107" t="n">
        <f aca="false">'Table1 &amp; Fig1'!H10</f>
        <v>3.322420948501</v>
      </c>
      <c r="D6" s="103" t="n">
        <f aca="false">'Table S1'!F10</f>
        <v>8.08454996086541E+026</v>
      </c>
      <c r="E6" s="108" t="n">
        <v>1000000</v>
      </c>
    </row>
    <row r="7" customFormat="false" ht="15.75" hidden="false" customHeight="true" outlineLevel="0" collapsed="false">
      <c r="A7" s="7" t="s">
        <v>49</v>
      </c>
      <c r="B7" s="103" t="n">
        <f aca="false">SUM('Table1 &amp; Fig1'!C13:C14)*1000000000000000</f>
        <v>1151923098742320</v>
      </c>
      <c r="C7" s="107" t="n">
        <v>7.71401874583687</v>
      </c>
      <c r="D7" s="103" t="n">
        <f aca="false">'Table S1'!D14</f>
        <v>1.4115435961363E+020</v>
      </c>
      <c r="E7" s="105" t="n">
        <v>943383</v>
      </c>
    </row>
    <row r="8" customFormat="false" ht="15.75" hidden="false" customHeight="true" outlineLevel="0" collapsed="false">
      <c r="A8" s="7" t="s">
        <v>15</v>
      </c>
      <c r="B8" s="103" t="n">
        <f aca="false">'Table1 &amp; Fig1'!C12*1000000000000000</f>
        <v>198506447237222</v>
      </c>
      <c r="C8" s="107" t="n">
        <v>10</v>
      </c>
      <c r="D8" s="103" t="n">
        <f aca="false">'Table S1'!D12</f>
        <v>7.71434503765552E+017</v>
      </c>
      <c r="E8" s="105" t="n">
        <v>13199</v>
      </c>
    </row>
    <row r="9" customFormat="false" ht="15.75" hidden="false" customHeight="true" outlineLevel="0" collapsed="false">
      <c r="A9" s="7" t="s">
        <v>19</v>
      </c>
      <c r="B9" s="103" t="n">
        <f aca="false">'Table1 &amp; Fig1'!C16*1000000000000000</f>
        <v>181984847615171</v>
      </c>
      <c r="C9" s="107" t="n">
        <v>10</v>
      </c>
      <c r="D9" s="103" t="n">
        <f aca="false">'Table S1'!D16</f>
        <v>4.97230526735166E+017</v>
      </c>
      <c r="E9" s="105" t="n">
        <v>41642</v>
      </c>
    </row>
    <row r="10" customFormat="false" ht="15.75" hidden="false" customHeight="true" outlineLevel="0" collapsed="false">
      <c r="A10" s="7" t="s">
        <v>18</v>
      </c>
      <c r="B10" s="103" t="n">
        <f aca="false">'Table1 &amp; Fig1'!C15*1000000000000000</f>
        <v>89616830003403.5</v>
      </c>
      <c r="C10" s="107" t="n">
        <v>10</v>
      </c>
      <c r="D10" s="103" t="n">
        <f aca="false">'Table S1'!D15</f>
        <v>19656673574480100</v>
      </c>
      <c r="E10" s="105" t="n">
        <v>11490</v>
      </c>
    </row>
    <row r="11" customFormat="false" ht="15.75" hidden="false" customHeight="true" outlineLevel="0" collapsed="false">
      <c r="A11" s="7" t="s">
        <v>21</v>
      </c>
      <c r="B11" s="103" t="n">
        <f aca="false">'Table1 &amp; Fig1'!C18*1000000000000000</f>
        <v>667610883535102</v>
      </c>
      <c r="C11" s="107" t="n">
        <f aca="false">'Table1 &amp; Fig1'!E18</f>
        <v>8.25329923708148</v>
      </c>
      <c r="D11" s="103" t="n">
        <f aca="false">'Table S1'!D18</f>
        <v>1115687524901090</v>
      </c>
      <c r="E11" s="105" t="n">
        <v>18223</v>
      </c>
    </row>
    <row r="12" customFormat="false" ht="15.75" hidden="false" customHeight="true" outlineLevel="0" collapsed="false">
      <c r="A12" s="7" t="s">
        <v>20</v>
      </c>
      <c r="B12" s="103" t="n">
        <f aca="false">'Table1 &amp; Fig1'!C17*1000000000000000</f>
        <v>19611658468163.1</v>
      </c>
      <c r="C12" s="107" t="n">
        <v>10</v>
      </c>
      <c r="D12" s="103" t="n">
        <f aca="false">'Table S1'!D17</f>
        <v>3.92233169363261E+020</v>
      </c>
      <c r="E12" s="105" t="n">
        <v>9984</v>
      </c>
    </row>
    <row r="13" customFormat="false" ht="15.75" hidden="false" customHeight="true" outlineLevel="0" collapsed="false">
      <c r="A13" s="7" t="s">
        <v>23</v>
      </c>
      <c r="B13" s="103" t="n">
        <f aca="false">'Table1 &amp; Fig1'!C20*1000000000000000</f>
        <v>55372566150000</v>
      </c>
      <c r="C13" s="104" t="n">
        <v>1.1</v>
      </c>
      <c r="D13" s="103" t="n">
        <f aca="false">'Table S1'!D20</f>
        <v>7383008820</v>
      </c>
      <c r="E13" s="105"/>
    </row>
    <row r="14" customFormat="false" ht="15.75" hidden="false" customHeight="true" outlineLevel="0" collapsed="false">
      <c r="A14" s="7" t="s">
        <v>22</v>
      </c>
      <c r="B14" s="103" t="n">
        <f aca="false">'Table1 &amp; Fig1'!C19*1000000000000000</f>
        <v>107146863531510</v>
      </c>
      <c r="C14" s="104" t="n">
        <v>1.1</v>
      </c>
      <c r="D14" s="103" t="n">
        <f aca="false">'Table S1'!D19</f>
        <v>4806634619</v>
      </c>
      <c r="E14" s="105"/>
    </row>
    <row r="15" customFormat="false" ht="15.75" hidden="false" customHeight="true" outlineLevel="0" collapsed="false">
      <c r="A15" s="7" t="s">
        <v>26</v>
      </c>
      <c r="B15" s="103" t="n">
        <f aca="false">'Table1 &amp; Fig1'!F23*1000000000000000</f>
        <v>3673200127349650</v>
      </c>
      <c r="C15" s="107" t="n">
        <f aca="false">'Table1 &amp; Fig1'!H23</f>
        <v>4.49686589783176</v>
      </c>
      <c r="D15" s="103" t="n">
        <f aca="false">'Table S1'!F23</f>
        <v>4.82208511121635E+026</v>
      </c>
      <c r="E15" s="105" t="n">
        <v>100000</v>
      </c>
    </row>
    <row r="16" customFormat="false" ht="15.75" hidden="false" customHeight="true" outlineLevel="0" collapsed="false">
      <c r="A16" s="7" t="s">
        <v>24</v>
      </c>
      <c r="B16" s="103" t="n">
        <f aca="false">'Table1 &amp; Fig1'!C21*1000000000000000</f>
        <v>1658019167872.27</v>
      </c>
      <c r="C16" s="107" t="n">
        <v>10</v>
      </c>
      <c r="D16" s="103" t="n">
        <f aca="false">'Table S1'!D21</f>
        <v>300000000000</v>
      </c>
      <c r="E16" s="105" t="n">
        <v>7480</v>
      </c>
    </row>
    <row r="17" customFormat="false" ht="15.75" hidden="false" customHeight="true" outlineLevel="0" collapsed="false">
      <c r="A17" s="7" t="s">
        <v>71</v>
      </c>
      <c r="B17" s="109" t="n">
        <f aca="false">SUM('Table1 &amp; Fig1'!C18:C22)*1000000000000000</f>
        <v>839132586224814</v>
      </c>
      <c r="C17" s="110" t="n">
        <v>9.16476002275488</v>
      </c>
      <c r="D17" s="109"/>
      <c r="E17" s="111" t="n">
        <v>49693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RowHeight="15.75"/>
  <cols>
    <col collapsed="false" hidden="false" max="2" min="1" style="1" width="8.23469387755102"/>
    <col collapsed="false" hidden="false" max="3" min="3" style="1" width="10.8010204081633"/>
    <col collapsed="false" hidden="false" max="4" min="4" style="1" width="17.4132653061224"/>
    <col collapsed="false" hidden="false" max="5" min="5" style="1" width="18.4948979591837"/>
    <col collapsed="false" hidden="false" max="6" min="6" style="1" width="12.1479591836735"/>
    <col collapsed="false" hidden="false" max="7" min="7" style="1" width="17.1428571428571"/>
    <col collapsed="false" hidden="false" max="1025" min="8" style="1" width="8.23469387755102"/>
  </cols>
  <sheetData>
    <row r="1" customFormat="false" ht="39.55" hidden="false" customHeight="true" outlineLevel="0" collapsed="false">
      <c r="A1" s="76"/>
      <c r="B1" s="76"/>
      <c r="C1" s="3" t="s">
        <v>72</v>
      </c>
      <c r="D1" s="3" t="s">
        <v>68</v>
      </c>
      <c r="E1" s="3" t="s">
        <v>73</v>
      </c>
      <c r="F1" s="3" t="s">
        <v>74</v>
      </c>
      <c r="G1" s="3" t="s">
        <v>75</v>
      </c>
    </row>
    <row r="2" customFormat="false" ht="13.8" hidden="false" customHeight="true" outlineLevel="0" collapsed="false">
      <c r="A2" s="6" t="s">
        <v>6</v>
      </c>
      <c r="B2" s="7" t="s">
        <v>7</v>
      </c>
      <c r="C2" s="112" t="n">
        <f aca="false">'Table1 &amp; Fig1'!D2</f>
        <v>60</v>
      </c>
      <c r="D2" s="113" t="n">
        <v>2.23343437682084E+030</v>
      </c>
      <c r="E2" s="114" t="n">
        <v>1E+030</v>
      </c>
      <c r="F2" s="115" t="n">
        <f aca="false">SUM(D2:D5)</f>
        <v>2.85406660101206E+030</v>
      </c>
      <c r="G2" s="116" t="n">
        <v>1E+030</v>
      </c>
    </row>
    <row r="3" customFormat="false" ht="13.8" hidden="false" customHeight="true" outlineLevel="0" collapsed="false">
      <c r="A3" s="6"/>
      <c r="B3" s="7" t="s">
        <v>8</v>
      </c>
      <c r="C3" s="50" t="n">
        <f aca="false">'Table1 &amp; Fig1'!D3</f>
        <v>1.3</v>
      </c>
      <c r="D3" s="117" t="n">
        <v>9.85466036169242E+028</v>
      </c>
      <c r="E3" s="118" t="n">
        <v>1E+029</v>
      </c>
      <c r="F3" s="115"/>
      <c r="G3" s="115"/>
    </row>
    <row r="4" customFormat="false" ht="13.8" hidden="false" customHeight="true" outlineLevel="0" collapsed="false">
      <c r="A4" s="6"/>
      <c r="B4" s="7" t="s">
        <v>9</v>
      </c>
      <c r="C4" s="50" t="n">
        <f aca="false">'Table1 &amp; Fig1'!D4</f>
        <v>7</v>
      </c>
      <c r="D4" s="117" t="n">
        <v>2.4507659545056E+029</v>
      </c>
      <c r="E4" s="118" t="n">
        <v>1E+029</v>
      </c>
      <c r="F4" s="115"/>
      <c r="G4" s="115"/>
    </row>
    <row r="5" customFormat="false" ht="13.8" hidden="false" customHeight="true" outlineLevel="0" collapsed="false">
      <c r="A5" s="6"/>
      <c r="B5" s="7" t="s">
        <v>10</v>
      </c>
      <c r="C5" s="119" t="n">
        <f aca="false">'Table1 &amp; Fig1'!C5</f>
        <v>6.6482166029696</v>
      </c>
      <c r="D5" s="120" t="n">
        <v>2.77009025123733E+029</v>
      </c>
      <c r="E5" s="121" t="n">
        <v>1E+029</v>
      </c>
      <c r="F5" s="115"/>
      <c r="G5" s="115"/>
    </row>
    <row r="6" customFormat="false" ht="13.8" hidden="false" customHeight="true" outlineLevel="0" collapsed="false">
      <c r="A6" s="6" t="s">
        <v>11</v>
      </c>
      <c r="B6" s="7" t="s">
        <v>7</v>
      </c>
      <c r="C6" s="112" t="n">
        <f aca="false">'Table1 &amp; Fig1'!D6</f>
        <v>4</v>
      </c>
      <c r="D6" s="113" t="n">
        <v>1.42559641073671E+029</v>
      </c>
      <c r="E6" s="114" t="n">
        <v>1E+029</v>
      </c>
      <c r="F6" s="115" t="n">
        <f aca="false">SUM(D6:D9)</f>
        <v>3.03104623299679E+029</v>
      </c>
      <c r="G6" s="116" t="n">
        <v>1E+029</v>
      </c>
    </row>
    <row r="7" customFormat="false" ht="13.8" hidden="false" customHeight="true" outlineLevel="0" collapsed="false">
      <c r="A7" s="6"/>
      <c r="B7" s="7" t="s">
        <v>8</v>
      </c>
      <c r="C7" s="50" t="n">
        <f aca="false">'Table1 &amp; Fig1'!D7</f>
        <v>0.3</v>
      </c>
      <c r="D7" s="117" t="n">
        <v>2.4636650904231E+028</v>
      </c>
      <c r="E7" s="118" t="n">
        <v>1E+028</v>
      </c>
      <c r="F7" s="115"/>
      <c r="G7" s="115"/>
    </row>
    <row r="8" customFormat="false" ht="13.8" hidden="false" customHeight="true" outlineLevel="0" collapsed="false">
      <c r="A8" s="6"/>
      <c r="B8" s="7" t="s">
        <v>9</v>
      </c>
      <c r="C8" s="50" t="n">
        <f aca="false">'Table1 &amp; Fig1'!D8</f>
        <v>0.5</v>
      </c>
      <c r="D8" s="117" t="n">
        <v>1.71901776973196E+028</v>
      </c>
      <c r="E8" s="118" t="n">
        <v>1E+028</v>
      </c>
      <c r="F8" s="115"/>
      <c r="G8" s="115"/>
    </row>
    <row r="9" customFormat="false" ht="13.8" hidden="false" customHeight="true" outlineLevel="0" collapsed="false">
      <c r="A9" s="6"/>
      <c r="B9" s="7" t="s">
        <v>10</v>
      </c>
      <c r="C9" s="122" t="n">
        <f aca="false">'Table1 &amp; Fig1'!D9</f>
        <v>3</v>
      </c>
      <c r="D9" s="120" t="n">
        <v>1.18718153624457E+029</v>
      </c>
      <c r="E9" s="121" t="n">
        <v>1E+029</v>
      </c>
      <c r="F9" s="115"/>
      <c r="G9" s="115"/>
    </row>
    <row r="10" customFormat="false" ht="13.8" hidden="false" customHeight="true" outlineLevel="0" collapsed="false">
      <c r="A10" s="6" t="s">
        <v>12</v>
      </c>
      <c r="B10" s="7" t="s">
        <v>13</v>
      </c>
      <c r="C10" s="112" t="n">
        <f aca="false">'Table1 &amp; Fig1'!D10</f>
        <v>12</v>
      </c>
      <c r="D10" s="113" t="n">
        <v>7.86800319443639E+026</v>
      </c>
      <c r="E10" s="114"/>
      <c r="F10" s="115" t="n">
        <f aca="false">SUM(D10:D11)</f>
        <v>8.08454996086541E+026</v>
      </c>
      <c r="G10" s="116" t="n">
        <v>1E+027</v>
      </c>
    </row>
    <row r="11" customFormat="false" ht="13.8" hidden="false" customHeight="true" outlineLevel="0" collapsed="false">
      <c r="A11" s="6"/>
      <c r="B11" s="7" t="s">
        <v>8</v>
      </c>
      <c r="C11" s="50" t="n">
        <f aca="false">'Table1 &amp; Fig1'!D11</f>
        <v>0.3</v>
      </c>
      <c r="D11" s="117" t="n">
        <v>2.16546766429018E+025</v>
      </c>
      <c r="E11" s="0"/>
      <c r="F11" s="115"/>
      <c r="G11" s="115"/>
    </row>
    <row r="12" customFormat="false" ht="13.8" hidden="false" customHeight="true" outlineLevel="0" collapsed="false">
      <c r="A12" s="6" t="s">
        <v>14</v>
      </c>
      <c r="B12" s="7" t="s">
        <v>15</v>
      </c>
      <c r="C12" s="112" t="n">
        <f aca="false">'Table1 &amp; Fig1'!D12</f>
        <v>0.2</v>
      </c>
      <c r="D12" s="113" t="n">
        <v>7.71434503765552E+017</v>
      </c>
      <c r="E12" s="114" t="n">
        <v>1E+018</v>
      </c>
      <c r="F12" s="115" t="n">
        <f aca="false">SUM(D12:D22)</f>
        <v>5.35676966680681E+020</v>
      </c>
      <c r="G12" s="116" t="n">
        <v>1E+021</v>
      </c>
    </row>
    <row r="13" customFormat="false" ht="13.8" hidden="false" customHeight="true" outlineLevel="0" collapsed="false">
      <c r="A13" s="6"/>
      <c r="B13" s="7" t="s">
        <v>16</v>
      </c>
      <c r="C13" s="50" t="n">
        <f aca="false">'Table1 &amp; Fig1'!D13</f>
        <v>0.2</v>
      </c>
      <c r="D13" s="123" t="n">
        <v>1E+018</v>
      </c>
      <c r="E13" s="118" t="n">
        <v>1E+018</v>
      </c>
      <c r="F13" s="115"/>
      <c r="G13" s="115"/>
    </row>
    <row r="14" customFormat="false" ht="13.8" hidden="false" customHeight="true" outlineLevel="0" collapsed="false">
      <c r="A14" s="6"/>
      <c r="B14" s="7" t="s">
        <v>17</v>
      </c>
      <c r="C14" s="50" t="n">
        <f aca="false">'Table1 &amp; Fig1'!D14</f>
        <v>1</v>
      </c>
      <c r="D14" s="117" t="n">
        <v>1.4115435961363E+020</v>
      </c>
      <c r="E14" s="118" t="n">
        <v>1E+020</v>
      </c>
      <c r="F14" s="115"/>
      <c r="G14" s="115"/>
    </row>
    <row r="15" customFormat="false" ht="13.8" hidden="false" customHeight="true" outlineLevel="0" collapsed="false">
      <c r="A15" s="6"/>
      <c r="B15" s="7" t="s">
        <v>18</v>
      </c>
      <c r="C15" s="50" t="n">
        <f aca="false">'Table1 &amp; Fig1'!D15</f>
        <v>0.1</v>
      </c>
      <c r="D15" s="117" t="n">
        <v>19656673574480100</v>
      </c>
      <c r="E15" s="118" t="n">
        <v>10000000000000000</v>
      </c>
      <c r="F15" s="115"/>
      <c r="G15" s="115"/>
    </row>
    <row r="16" customFormat="false" ht="13.8" hidden="false" customHeight="true" outlineLevel="0" collapsed="false">
      <c r="A16" s="6"/>
      <c r="B16" s="7" t="s">
        <v>19</v>
      </c>
      <c r="C16" s="50" t="n">
        <f aca="false">'Table1 &amp; Fig1'!D16</f>
        <v>0.2</v>
      </c>
      <c r="D16" s="117" t="n">
        <v>4.97230526735166E+017</v>
      </c>
      <c r="E16" s="118" t="n">
        <v>1E+018</v>
      </c>
      <c r="F16" s="115"/>
      <c r="G16" s="115"/>
    </row>
    <row r="17" customFormat="false" ht="13.8" hidden="false" customHeight="true" outlineLevel="0" collapsed="false">
      <c r="A17" s="6"/>
      <c r="B17" s="7" t="s">
        <v>20</v>
      </c>
      <c r="C17" s="50" t="n">
        <f aca="false">'Table1 &amp; Fig1'!D17</f>
        <v>0.02</v>
      </c>
      <c r="D17" s="117" t="n">
        <v>3.92233169363261E+020</v>
      </c>
      <c r="E17" s="118" t="n">
        <v>1E+021</v>
      </c>
      <c r="F17" s="115"/>
      <c r="G17" s="115"/>
    </row>
    <row r="18" customFormat="false" ht="13.8" hidden="false" customHeight="true" outlineLevel="0" collapsed="false">
      <c r="A18" s="6"/>
      <c r="B18" s="7" t="s">
        <v>21</v>
      </c>
      <c r="C18" s="50" t="n">
        <f aca="false">'Table1 &amp; Fig1'!D18</f>
        <v>0.7</v>
      </c>
      <c r="D18" s="117" t="n">
        <v>1115687524901090</v>
      </c>
      <c r="E18" s="118" t="n">
        <v>1000000000000000</v>
      </c>
      <c r="F18" s="115"/>
      <c r="G18" s="115"/>
    </row>
    <row r="19" customFormat="false" ht="13.8" hidden="false" customHeight="true" outlineLevel="0" collapsed="false">
      <c r="A19" s="6"/>
      <c r="B19" s="7" t="s">
        <v>22</v>
      </c>
      <c r="C19" s="50" t="n">
        <f aca="false">'Table1 &amp; Fig1'!D19</f>
        <v>0.1</v>
      </c>
      <c r="D19" s="124" t="n">
        <v>4806634619</v>
      </c>
      <c r="E19" s="118" t="n">
        <v>10000000000</v>
      </c>
      <c r="F19" s="115"/>
      <c r="G19" s="115"/>
    </row>
    <row r="20" customFormat="false" ht="13.8" hidden="false" customHeight="true" outlineLevel="0" collapsed="false">
      <c r="A20" s="6"/>
      <c r="B20" s="7" t="s">
        <v>23</v>
      </c>
      <c r="C20" s="50" t="n">
        <f aca="false">'Table1 &amp; Fig1'!D20</f>
        <v>0.06</v>
      </c>
      <c r="D20" s="124" t="n">
        <v>7383008820</v>
      </c>
      <c r="E20" s="118" t="n">
        <v>10000000000</v>
      </c>
      <c r="F20" s="115"/>
      <c r="G20" s="115"/>
    </row>
    <row r="21" customFormat="false" ht="13.8" hidden="false" customHeight="true" outlineLevel="0" collapsed="false">
      <c r="A21" s="6"/>
      <c r="B21" s="7" t="s">
        <v>24</v>
      </c>
      <c r="C21" s="50" t="n">
        <f aca="false">'Table1 &amp; Fig1'!D21</f>
        <v>0.002</v>
      </c>
      <c r="D21" s="124" t="n">
        <v>300000000000</v>
      </c>
      <c r="E21" s="118" t="n">
        <v>300000000000</v>
      </c>
      <c r="F21" s="115"/>
      <c r="G21" s="115"/>
    </row>
    <row r="22" customFormat="false" ht="13.8" hidden="false" customHeight="true" outlineLevel="0" collapsed="false">
      <c r="A22" s="6"/>
      <c r="B22" s="7" t="s">
        <v>25</v>
      </c>
      <c r="C22" s="125" t="n">
        <f aca="false">'Table1 &amp; Fig1'!D22</f>
        <v>0.007</v>
      </c>
      <c r="D22" s="126"/>
      <c r="E22" s="127"/>
      <c r="F22" s="115"/>
      <c r="G22" s="115"/>
    </row>
    <row r="23" customFormat="false" ht="13.8" hidden="false" customHeight="true" outlineLevel="0" collapsed="false">
      <c r="A23" s="7" t="s">
        <v>26</v>
      </c>
      <c r="B23" s="7" t="s">
        <v>26</v>
      </c>
      <c r="C23" s="112" t="n">
        <f aca="false">'Table1 &amp; Fig1'!G23</f>
        <v>4</v>
      </c>
      <c r="D23" s="113" t="n">
        <v>4.82208511121635E+026</v>
      </c>
      <c r="E23" s="114"/>
      <c r="F23" s="115" t="n">
        <f aca="false">SUM(D23:D23)</f>
        <v>4.82208511121635E+026</v>
      </c>
      <c r="G23" s="116" t="n">
        <v>1E+027</v>
      </c>
    </row>
    <row r="24" customFormat="false" ht="13.8" hidden="false" customHeight="true" outlineLevel="0" collapsed="false">
      <c r="A24" s="7" t="s">
        <v>27</v>
      </c>
      <c r="B24" s="7" t="s">
        <v>27</v>
      </c>
      <c r="C24" s="128" t="n">
        <f aca="false">'Table1 &amp; Fig1'!D25</f>
        <v>0.2</v>
      </c>
      <c r="D24" s="129" t="n">
        <v>9.5367822521308E+030</v>
      </c>
      <c r="E24" s="130" t="n">
        <v>1E+031</v>
      </c>
      <c r="F24" s="131"/>
      <c r="G24" s="132" t="n">
        <v>1E+031</v>
      </c>
    </row>
    <row r="25" customFormat="false" ht="13.8" hidden="false" customHeight="true" outlineLevel="0" collapsed="false">
      <c r="A25" s="7" t="s">
        <v>28</v>
      </c>
      <c r="B25" s="7" t="s">
        <v>28</v>
      </c>
      <c r="C25" s="128" t="n">
        <f aca="false">'Table1 &amp; Fig1'!D26</f>
        <v>450</v>
      </c>
      <c r="D25" s="129" t="n">
        <v>3000000000000</v>
      </c>
      <c r="E25" s="130" t="n">
        <v>10000000000000</v>
      </c>
      <c r="F25" s="131"/>
      <c r="G25" s="132" t="n">
        <v>10000000000000</v>
      </c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2">
    <mergeCell ref="A2:A5"/>
    <mergeCell ref="F2:F5"/>
    <mergeCell ref="G2:G5"/>
    <mergeCell ref="A6:A9"/>
    <mergeCell ref="F6:F9"/>
    <mergeCell ref="G6:G9"/>
    <mergeCell ref="A10:A11"/>
    <mergeCell ref="F10:F11"/>
    <mergeCell ref="G10:G11"/>
    <mergeCell ref="A12:A22"/>
    <mergeCell ref="F12:F22"/>
    <mergeCell ref="G12:G2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.75"/>
  <cols>
    <col collapsed="false" hidden="false" max="1" min="1" style="1" width="26.4591836734694"/>
    <col collapsed="false" hidden="false" max="2" min="2" style="1" width="10.6632653061225"/>
    <col collapsed="false" hidden="false" max="3" min="3" style="1" width="11.6071428571429"/>
    <col collapsed="false" hidden="false" max="4" min="4" style="1" width="10.8010204081633"/>
    <col collapsed="false" hidden="false" max="1025" min="5" style="1" width="8.23469387755102"/>
  </cols>
  <sheetData>
    <row r="1" s="7" customFormat="true" ht="28.5" hidden="false" customHeight="true" outlineLevel="0" collapsed="false">
      <c r="A1" s="133"/>
      <c r="B1" s="7" t="s">
        <v>76</v>
      </c>
      <c r="C1" s="7" t="s">
        <v>77</v>
      </c>
      <c r="D1" s="7" t="s">
        <v>47</v>
      </c>
    </row>
    <row r="2" customFormat="false" ht="15.75" hidden="false" customHeight="true" outlineLevel="0" collapsed="false">
      <c r="A2" s="7" t="s">
        <v>78</v>
      </c>
      <c r="B2" s="71" t="n">
        <f aca="false">'Table1 &amp; Fig1'!F27</f>
        <v>549.300983778929</v>
      </c>
      <c r="C2" s="134" t="n">
        <v>550</v>
      </c>
      <c r="D2" s="62"/>
      <c r="G2" s="0"/>
    </row>
    <row r="3" customFormat="false" ht="15.75" hidden="false" customHeight="true" outlineLevel="0" collapsed="false">
      <c r="A3" s="7" t="s">
        <v>79</v>
      </c>
      <c r="B3" s="93" t="n">
        <f aca="false">'Table1 &amp; Fig1'!C26</f>
        <v>450</v>
      </c>
      <c r="C3" s="134" t="n">
        <v>450</v>
      </c>
      <c r="D3" s="62"/>
      <c r="G3" s="0"/>
    </row>
    <row r="4" customFormat="false" ht="14.2" hidden="false" customHeight="true" outlineLevel="0" collapsed="false">
      <c r="A4" s="7" t="s">
        <v>80</v>
      </c>
      <c r="B4" s="66" t="n">
        <f aca="false">'Table1 &amp; Fig1'!F11</f>
        <v>0</v>
      </c>
      <c r="C4" s="134" t="n">
        <v>2</v>
      </c>
      <c r="D4" s="62"/>
      <c r="G4" s="0"/>
    </row>
    <row r="5" customFormat="false" ht="14.2" hidden="false" customHeight="true" outlineLevel="0" collapsed="false">
      <c r="A5" s="7" t="s">
        <v>81</v>
      </c>
      <c r="B5" s="135" t="n">
        <f aca="false">'Table1 &amp; Fig1'!F2</f>
        <v>73.3967423596307</v>
      </c>
      <c r="C5" s="134" t="n">
        <v>70</v>
      </c>
      <c r="D5" s="62"/>
      <c r="G5" s="0"/>
    </row>
    <row r="6" customFormat="false" ht="14.2" hidden="false" customHeight="true" outlineLevel="0" collapsed="false">
      <c r="A6" s="7" t="s">
        <v>82</v>
      </c>
      <c r="B6" s="135" t="n">
        <f aca="false">'Table1 &amp; Fig1'!F6</f>
        <v>7.4032252097726</v>
      </c>
      <c r="C6" s="134" t="n">
        <v>7</v>
      </c>
      <c r="D6" s="0"/>
      <c r="G6" s="0"/>
    </row>
    <row r="7" customFormat="false" ht="28.35" hidden="false" customHeight="true" outlineLevel="0" collapsed="false">
      <c r="A7" s="7" t="s">
        <v>83</v>
      </c>
      <c r="B7" s="135" t="n">
        <f aca="false">Fig2A!C26</f>
        <v>5.9492329982793</v>
      </c>
      <c r="C7" s="134" t="n">
        <v>6</v>
      </c>
      <c r="D7" s="0"/>
      <c r="G7" s="0"/>
    </row>
    <row r="8" customFormat="false" ht="28.5" hidden="false" customHeight="true" outlineLevel="0" collapsed="false">
      <c r="A8" s="7" t="s">
        <v>84</v>
      </c>
      <c r="B8" s="66" t="n">
        <f aca="false">'Table1 &amp; Fig1'!C26/'Table1 &amp; Fig1'!F27</f>
        <v>0.819223000301609</v>
      </c>
      <c r="C8" s="134" t="n">
        <v>0.8</v>
      </c>
      <c r="D8" s="62"/>
      <c r="G8" s="0"/>
    </row>
    <row r="9" customFormat="false" ht="28.5" hidden="false" customHeight="true" outlineLevel="0" collapsed="false">
      <c r="A9" s="7" t="s">
        <v>85</v>
      </c>
      <c r="B9" s="70" t="n">
        <f aca="false">'Table1 &amp; Fig1'!G2/'Table1 &amp; Fig1'!F27</f>
        <v>0.127434688935806</v>
      </c>
      <c r="C9" s="134" t="n">
        <v>0.15</v>
      </c>
      <c r="D9" s="62"/>
      <c r="G9" s="0"/>
    </row>
    <row r="10" customFormat="false" ht="42" hidden="false" customHeight="true" outlineLevel="0" collapsed="false">
      <c r="A10" s="7" t="s">
        <v>86</v>
      </c>
      <c r="B10" s="66" t="n">
        <v>0.90056</v>
      </c>
      <c r="C10" s="136" t="n">
        <v>0.9</v>
      </c>
      <c r="D10" s="62"/>
      <c r="G10" s="0"/>
    </row>
    <row r="11" customFormat="false" ht="15" hidden="false" customHeight="true" outlineLevel="0" collapsed="false">
      <c r="A11" s="7" t="s">
        <v>87</v>
      </c>
      <c r="B11" s="135" t="n">
        <f aca="false">'Table1 &amp; Fig1'!C26-B14</f>
        <v>316.207142504861</v>
      </c>
      <c r="C11" s="134" t="n">
        <v>320</v>
      </c>
      <c r="D11" s="62"/>
      <c r="G11" s="0"/>
    </row>
    <row r="12" customFormat="false" ht="28.5" hidden="false" customHeight="true" outlineLevel="0" collapsed="false">
      <c r="A12" s="7" t="s">
        <v>88</v>
      </c>
      <c r="B12" s="66" t="n">
        <f aca="false">B11/SUM(B13+B11)</f>
        <v>0.582604740443766</v>
      </c>
      <c r="C12" s="134" t="n">
        <v>0.6</v>
      </c>
      <c r="D12" s="62"/>
      <c r="G12" s="0"/>
    </row>
    <row r="13" customFormat="false" ht="15" hidden="false" customHeight="true" outlineLevel="0" collapsed="false">
      <c r="A13" s="7" t="s">
        <v>89</v>
      </c>
      <c r="B13" s="135" t="n">
        <f aca="false">B14+'Table1 &amp; Fig1'!C2+'Table1 &amp; Fig1'!C4+'Table1 &amp; Fig1'!C5+'Table1 &amp; Fig1'!C6+'Table1 &amp; Fig1'!C8+'Table1 &amp; Fig1'!C9+'Table1 &amp; Fig1'!C10+'Table1 &amp; Fig1'!C12+'Table1 &amp; Fig1'!C24</f>
        <v>226.540144899646</v>
      </c>
      <c r="C13" s="134" t="n">
        <v>230</v>
      </c>
      <c r="D13" s="62"/>
      <c r="G13" s="0"/>
    </row>
    <row r="14" customFormat="false" ht="15" hidden="false" customHeight="true" outlineLevel="0" collapsed="false">
      <c r="A14" s="7" t="s">
        <v>90</v>
      </c>
      <c r="B14" s="71" t="n">
        <v>133.792857495139</v>
      </c>
      <c r="C14" s="134" t="n">
        <v>130</v>
      </c>
      <c r="D14" s="62"/>
      <c r="G14" s="137"/>
    </row>
    <row r="15" customFormat="false" ht="26.95" hidden="false" customHeight="true" outlineLevel="0" collapsed="false">
      <c r="A15" s="7" t="s">
        <v>91</v>
      </c>
      <c r="B15" s="135" t="n">
        <f aca="false">B13-B14</f>
        <v>92.7472874045073</v>
      </c>
      <c r="C15" s="134" t="n">
        <v>100</v>
      </c>
      <c r="D15" s="62"/>
    </row>
    <row r="16" customFormat="false" ht="26.95" hidden="false" customHeight="true" outlineLevel="0" collapsed="false">
      <c r="A16" s="7" t="s">
        <v>92</v>
      </c>
      <c r="B16" s="66" t="n">
        <f aca="false">(B3-B18)/B3</f>
        <v>0.662013966988569</v>
      </c>
      <c r="C16" s="134" t="n">
        <v>0.7</v>
      </c>
      <c r="D16" s="62"/>
    </row>
    <row r="17" customFormat="false" ht="39.7" hidden="false" customHeight="true" outlineLevel="0" collapsed="false">
      <c r="A17" s="7" t="s">
        <v>93</v>
      </c>
      <c r="B17" s="66" t="n">
        <f aca="false">Fig2B!E16/SUM(Fig2B!C16:E16)</f>
        <v>0.881749084764654</v>
      </c>
      <c r="C17" s="134" t="n">
        <v>0.9</v>
      </c>
      <c r="D17" s="62"/>
    </row>
    <row r="18" customFormat="false" ht="14.2" hidden="false" customHeight="true" outlineLevel="0" collapsed="false">
      <c r="A18" s="7" t="s">
        <v>94</v>
      </c>
      <c r="B18" s="71" t="n">
        <f aca="false">FigS1!D22</f>
        <v>152.093714855144</v>
      </c>
      <c r="C18" s="134" t="n">
        <v>150</v>
      </c>
      <c r="D18" s="62"/>
    </row>
    <row r="19" customFormat="false" ht="26.95" hidden="false" customHeight="true" outlineLevel="0" collapsed="false">
      <c r="A19" s="7" t="s">
        <v>95</v>
      </c>
      <c r="B19" s="135" t="n">
        <f aca="false">FigS1!D2</f>
        <v>8.67923195931922</v>
      </c>
      <c r="C19" s="134" t="n">
        <v>9</v>
      </c>
      <c r="D19" s="62"/>
    </row>
    <row r="20" customFormat="false" ht="15" hidden="false" customHeight="true" outlineLevel="0" collapsed="false">
      <c r="A20" s="7" t="s">
        <v>96</v>
      </c>
      <c r="B20" s="71" t="n">
        <f aca="false">FigS1!D6</f>
        <v>12.1268249412981</v>
      </c>
      <c r="C20" s="134" t="n">
        <v>12</v>
      </c>
      <c r="D20" s="62"/>
    </row>
    <row r="21" customFormat="false" ht="14.2" hidden="false" customHeight="true" outlineLevel="0" collapsed="false">
      <c r="A21" s="7" t="s">
        <v>97</v>
      </c>
      <c r="B21" s="70" t="n">
        <f aca="false">379*0.15/1000</f>
        <v>0.05685</v>
      </c>
      <c r="C21" s="134" t="n">
        <v>0.05</v>
      </c>
      <c r="D21" s="62"/>
    </row>
    <row r="22" customFormat="false" ht="15" hidden="false" customHeight="true" outlineLevel="0" collapsed="false">
      <c r="A22" s="7" t="s">
        <v>98</v>
      </c>
      <c r="B22" s="138" t="n">
        <f aca="false">'Table1 &amp; Fig1'!C20</f>
        <v>0.05537256615</v>
      </c>
      <c r="C22" s="134" t="n">
        <v>0.06</v>
      </c>
      <c r="D22" s="62"/>
    </row>
    <row r="23" customFormat="false" ht="15" hidden="false" customHeight="true" outlineLevel="0" collapsed="false">
      <c r="A23" s="7" t="s">
        <v>99</v>
      </c>
      <c r="B23" s="139" t="n">
        <f aca="false">'Table1 &amp; Fig1'!C19</f>
        <v>0.10714686353151</v>
      </c>
      <c r="C23" s="134" t="n">
        <v>0.1</v>
      </c>
      <c r="D23" s="62"/>
    </row>
    <row r="24" customFormat="false" ht="14.2" hidden="false" customHeight="true" outlineLevel="0" collapsed="false">
      <c r="A24" s="7" t="s">
        <v>100</v>
      </c>
      <c r="B24" s="69" t="n">
        <f aca="false">'Table1 &amp; Fig1'!C22</f>
        <v>0.00734425384032944</v>
      </c>
      <c r="C24" s="134" t="n">
        <v>0.007</v>
      </c>
      <c r="D24" s="62"/>
    </row>
    <row r="25" customFormat="false" ht="15" hidden="false" customHeight="true" outlineLevel="0" collapsed="false">
      <c r="A25" s="7" t="s">
        <v>101</v>
      </c>
      <c r="B25" s="69" t="n">
        <v>0.00460820469</v>
      </c>
      <c r="C25" s="134" t="n">
        <v>0.005</v>
      </c>
      <c r="D25" s="62"/>
    </row>
    <row r="26" customFormat="false" ht="15.75" hidden="false" customHeight="true" outlineLevel="0" collapsed="false">
      <c r="A26" s="7" t="s">
        <v>102</v>
      </c>
      <c r="B26" s="69" t="n">
        <f aca="false">'Table1 &amp; Fig1'!C21</f>
        <v>0.00165801916787227</v>
      </c>
      <c r="C26" s="134" t="n">
        <v>0.002</v>
      </c>
      <c r="D26" s="62"/>
    </row>
    <row r="27" customFormat="false" ht="26.95" hidden="false" customHeight="true" outlineLevel="0" collapsed="false">
      <c r="A27" s="7" t="s">
        <v>103</v>
      </c>
      <c r="B27" s="66" t="n">
        <f aca="false">B25/B26</f>
        <v>2.77934343540412</v>
      </c>
      <c r="C27" s="134" t="n">
        <v>3</v>
      </c>
      <c r="D27" s="62"/>
    </row>
    <row r="28" customFormat="false" ht="15" hidden="false" customHeight="true" outlineLevel="0" collapsed="false">
      <c r="A28" s="7" t="s">
        <v>104</v>
      </c>
      <c r="B28" s="66" t="n">
        <f aca="false">'Table1 &amp; Fig1'!F12</f>
        <v>2.4807754682911</v>
      </c>
      <c r="C28" s="134" t="n">
        <f aca="false">'Table1 &amp; Fig1'!G12</f>
        <v>2</v>
      </c>
      <c r="D28" s="62"/>
    </row>
    <row r="29" customFormat="false" ht="15" hidden="false" customHeight="true" outlineLevel="0" collapsed="false">
      <c r="A29" s="7" t="s">
        <v>105</v>
      </c>
      <c r="B29" s="139" t="n">
        <f aca="false">SUM('Table1 &amp; Fig1'!C13:C14)</f>
        <v>1.15192309874232</v>
      </c>
      <c r="C29" s="134" t="n">
        <v>1</v>
      </c>
      <c r="D29" s="62"/>
    </row>
    <row r="30" customFormat="false" ht="15.75" hidden="false" customHeight="true" outlineLevel="0" collapsed="false">
      <c r="A30" s="7" t="s">
        <v>106</v>
      </c>
      <c r="B30" s="139" t="n">
        <f aca="false">'Table1 &amp; Fig1'!C18</f>
        <v>0.667610883535102</v>
      </c>
      <c r="C30" s="140" t="n">
        <f aca="false">'Table1 &amp; Fig1'!D18</f>
        <v>0.7</v>
      </c>
      <c r="D30" s="62"/>
    </row>
    <row r="31" customFormat="false" ht="28.5" hidden="false" customHeight="true" outlineLevel="0" collapsed="false">
      <c r="A31" s="7" t="s">
        <v>107</v>
      </c>
      <c r="B31" s="70" t="n">
        <v>0.0219326576168507</v>
      </c>
      <c r="C31" s="134" t="n">
        <v>0.02</v>
      </c>
      <c r="D31" s="62" t="s">
        <v>108</v>
      </c>
    </row>
    <row r="32" customFormat="false" ht="28.5" hidden="false" customHeight="true" outlineLevel="0" collapsed="false">
      <c r="A32" s="7" t="s">
        <v>109</v>
      </c>
      <c r="B32" s="69" t="n">
        <f aca="false">Fig2A!C9</f>
        <v>0.00289064584032944</v>
      </c>
      <c r="C32" s="134" t="n">
        <v>0.003</v>
      </c>
      <c r="D32" s="62"/>
    </row>
    <row r="33" customFormat="false" ht="55.5" hidden="false" customHeight="true" outlineLevel="0" collapsed="false">
      <c r="A33" s="7" t="s">
        <v>110</v>
      </c>
      <c r="B33" s="66" t="n">
        <f aca="false">B31/B32</f>
        <v>7.587459283615</v>
      </c>
      <c r="C33" s="134" t="n">
        <v>7</v>
      </c>
      <c r="D33" s="62"/>
    </row>
    <row r="34" customFormat="false" ht="28.5" hidden="false" customHeight="true" outlineLevel="0" collapsed="false">
      <c r="A34" s="7" t="s">
        <v>111</v>
      </c>
      <c r="B34" s="70" t="n">
        <v>0.01892784</v>
      </c>
      <c r="C34" s="134" t="n">
        <v>0.02</v>
      </c>
      <c r="D34" s="62" t="s">
        <v>112</v>
      </c>
    </row>
    <row r="35" customFormat="false" ht="26.95" hidden="false" customHeight="true" outlineLevel="0" collapsed="false">
      <c r="A35" s="7" t="s">
        <v>113</v>
      </c>
      <c r="B35" s="68" t="n">
        <f aca="false">Fig2B!D8</f>
        <v>0.004453608</v>
      </c>
      <c r="C35" s="134" t="n">
        <v>0.004</v>
      </c>
      <c r="D35" s="62"/>
    </row>
    <row r="36" customFormat="false" ht="52.45" hidden="false" customHeight="true" outlineLevel="0" collapsed="false">
      <c r="A36" s="7" t="s">
        <v>114</v>
      </c>
      <c r="B36" s="66" t="n">
        <f aca="false">B34/B35</f>
        <v>4.2500013472223</v>
      </c>
      <c r="C36" s="134" t="n">
        <v>5</v>
      </c>
      <c r="D36" s="62"/>
    </row>
    <row r="37" customFormat="false" ht="39.7" hidden="false" customHeight="true" outlineLevel="0" collapsed="false">
      <c r="A37" s="141" t="s">
        <v>115</v>
      </c>
      <c r="B37" s="66" t="n">
        <f aca="false">(B31+B34)/(B32+B35)</f>
        <v>5.56360094642614</v>
      </c>
      <c r="C37" s="134" t="n">
        <v>6</v>
      </c>
      <c r="D37" s="62"/>
    </row>
    <row r="38" customFormat="false" ht="52.45" hidden="false" customHeight="true" outlineLevel="0" collapsed="false">
      <c r="A38" s="141" t="s">
        <v>116</v>
      </c>
      <c r="B38" s="66" t="n">
        <f aca="false">SUM(B22,B23,B32,B35)/SUM(B31,B34)</f>
        <v>4.15716140108358</v>
      </c>
      <c r="C38" s="134" t="n">
        <v>4</v>
      </c>
      <c r="D38" s="62"/>
    </row>
    <row r="39" customFormat="false" ht="28.5" hidden="false" customHeight="true" outlineLevel="0" collapsed="false">
      <c r="A39" s="7" t="s">
        <v>117</v>
      </c>
      <c r="B39" s="70" t="n">
        <f aca="false">B31+B34</f>
        <v>0.0408604976168507</v>
      </c>
      <c r="C39" s="134" t="n">
        <v>0.04</v>
      </c>
      <c r="D39" s="62"/>
    </row>
    <row r="40" customFormat="false" ht="14.2" hidden="false" customHeight="true" outlineLevel="0" collapsed="false">
      <c r="A40" s="7" t="s">
        <v>118</v>
      </c>
      <c r="B40" s="70" t="n">
        <f aca="false">B35+B32+B22+B23</f>
        <v>0.169863683521839</v>
      </c>
      <c r="C40" s="134" t="n">
        <v>0.17</v>
      </c>
      <c r="D40" s="62"/>
    </row>
    <row r="41" customFormat="false" ht="14.2" hidden="false" customHeight="true" outlineLevel="0" collapsed="false">
      <c r="A41" s="7" t="s">
        <v>119</v>
      </c>
      <c r="B41" s="66" t="n">
        <v>0.119230769230769</v>
      </c>
      <c r="C41" s="134" t="n">
        <v>0.1</v>
      </c>
      <c r="D41" s="62"/>
    </row>
    <row r="42" customFormat="false" ht="14.2" hidden="false" customHeight="true" outlineLevel="0" collapsed="false">
      <c r="A42" s="7" t="s">
        <v>120</v>
      </c>
      <c r="B42" s="66" t="n">
        <f aca="false">(916-B3+B2)/B2</f>
        <v>1.84835092920122</v>
      </c>
      <c r="C42" s="134" t="n">
        <v>2</v>
      </c>
      <c r="D42" s="62" t="s">
        <v>121</v>
      </c>
    </row>
    <row r="43" customFormat="false" ht="14.2" hidden="false" customHeight="true" outlineLevel="0" collapsed="false">
      <c r="A43" s="7" t="s">
        <v>122</v>
      </c>
      <c r="B43" s="71" t="n">
        <v>10</v>
      </c>
      <c r="C43" s="134" t="n">
        <v>10</v>
      </c>
      <c r="D43" s="62" t="s">
        <v>123</v>
      </c>
    </row>
    <row r="44" customFormat="false" ht="15.75" hidden="false" customHeight="true" outlineLevel="0" collapsed="false">
      <c r="A44" s="7" t="s">
        <v>124</v>
      </c>
      <c r="B44" s="71" t="n">
        <f aca="false">Fig2A!C14</f>
        <v>471.858238352849</v>
      </c>
      <c r="C44" s="134" t="n">
        <v>470</v>
      </c>
      <c r="D44" s="62"/>
    </row>
    <row r="45" customFormat="false" ht="14.2" hidden="false" customHeight="true" outlineLevel="0" collapsed="false">
      <c r="A45" s="7" t="s">
        <v>125</v>
      </c>
      <c r="B45" s="135" t="n">
        <f aca="false">Fig2A!C26</f>
        <v>5.9492329982793</v>
      </c>
      <c r="C45" s="134" t="n">
        <v>6</v>
      </c>
      <c r="D45" s="62"/>
    </row>
    <row r="46" customFormat="false" ht="15.75" hidden="false" customHeight="true" outlineLevel="0" collapsed="false">
      <c r="A46" s="7" t="s">
        <v>126</v>
      </c>
      <c r="B46" s="135" t="n">
        <f aca="false">Fig2C!B34</f>
        <v>1.26017134321449</v>
      </c>
      <c r="C46" s="134" t="n">
        <v>1</v>
      </c>
      <c r="D46" s="62"/>
    </row>
    <row r="47" customFormat="false" ht="15.75" hidden="false" customHeight="true" outlineLevel="0" collapsed="false">
      <c r="A47" s="7" t="s">
        <v>127</v>
      </c>
      <c r="B47" s="135" t="n">
        <f aca="false">Fig2C!E34</f>
        <v>4.93985482192421</v>
      </c>
      <c r="C47" s="134" t="n">
        <v>5</v>
      </c>
      <c r="D47" s="62"/>
    </row>
    <row r="48" customFormat="false" ht="28.5" hidden="false" customHeight="true" outlineLevel="0" collapsed="false">
      <c r="A48" s="7" t="s">
        <v>128</v>
      </c>
      <c r="B48" s="66" t="n">
        <f aca="false">SUM(Fig2C!E22,Fig2C!E23,Fig2C!E24,Fig2C!E31,Fig2C!B24,Fig2C!B25,Fig2C!B26,Fig2C!B27,Fig2C!B28)/SUM(Fig2C!B34,Fig2C!E34)</f>
        <v>0.653418481289665</v>
      </c>
      <c r="C48" s="134" t="n">
        <v>0.7</v>
      </c>
      <c r="D48" s="62"/>
    </row>
    <row r="49" customFormat="false" ht="39.7" hidden="false" customHeight="true" outlineLevel="0" collapsed="false">
      <c r="A49" s="7" t="s">
        <v>129</v>
      </c>
      <c r="B49" s="70" t="n">
        <f aca="false">Fig2A!C32/SUM(Fig2A!C32,Fig2A!C26,Fig2A!C14)</f>
        <v>0.129804758962911</v>
      </c>
      <c r="C49" s="134" t="n">
        <v>0.15</v>
      </c>
      <c r="D49" s="62"/>
    </row>
    <row r="50" customFormat="false" ht="14.2" hidden="false" customHeight="true" outlineLevel="0" collapsed="false">
      <c r="A50" s="7" t="s">
        <v>130</v>
      </c>
      <c r="B50" s="142" t="n">
        <v>0.06701412</v>
      </c>
      <c r="C50" s="143" t="n">
        <v>0.05</v>
      </c>
      <c r="D50" s="7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2018-02-21T16:32:15Z</dcterms:created>
  <dc:creator>openpyxl</dc:creator>
  <dc:description/>
  <dc:language>en-US</dc:language>
  <cp:lastModifiedBy/>
  <dcterms:modified xsi:type="dcterms:W3CDTF">2018-04-08T16:40:05Z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