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5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<sst xmlns="http://schemas.openxmlformats.org/spreadsheetml/2006/main" count="313" uniqueCount="131">
  <si>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</si>
  <si>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</si>
  <si>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</si>
  <si>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</si>
  <si>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</si>
  <si>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</si>
  <si>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</si>
  <si>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</si>
  <si>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</si>
  <si>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</si>
  <si>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</si>
  <si>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</si>
  <si>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</si>
  <si>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</si>
  <si>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</si>
  <si>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</si>
  <si>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</si>
  <si>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</si>
  <si>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</si>
  <si>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</si>
  <si>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</si>
  <si>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</si>
  <si>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</si>
  <si>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</si>
  <si>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</si>
  <si>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</si>
  <si>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</si>
  <si>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</si>
  <si>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</si>
  <si>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</si>
  <si>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</si>
  <si>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</si>
  <si>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</si>
  <si>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</si>
  <si>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</si>
  <si>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</si>
  <si>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</si>
  <si>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</si>
  <si>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</si>
  <si>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</si>
  <si>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</si>
  <si>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</si>
  <si>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</si>
  <si>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</si>
  <si>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</si>
  <si>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</si>
  <si>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</si>
  <si>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</si>
  <si>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</si>
  <si>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</si>
  <si>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Producers</t>
  </si>
  <si>
    <t xml:space="preserve">Consumers</t>
  </si>
  <si>
    <t xml:space="preserve">Biomass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</si>
  <si>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</si>
  <si>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</si>
  <si>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</si>
  <si>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</si>
  <si>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Rounded biomass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</si>
  <si>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</si>
  <si>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</si>
  <si>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</si>
  <si>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</si>
  <si>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Bacterial picophytoplankton</t>
  </si>
  <si>
    <t xml:space="preserve">Green algae picophytoplankton</t>
  </si>
  <si>
    <t xml:space="preserve">Protist picophytoplankton</t>
  </si>
  <si>
    <t xml:space="preserve">Diatoms</t>
  </si>
  <si>
    <t xml:space="preserve">Phaeocystis</t>
  </si>
  <si>
    <t xml:space="preserve">Group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</si>
  <si>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</si>
  <si>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</si>
  <si>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</si>
  <si>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</si>
  <si>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</si>
  <si>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</si>
  <si>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</si>
  <si>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</si>
  <si>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</si>
  <si>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Rounded Value</t>
  </si>
  <si>
    <t xml:space="preserve">Total biomass of Earth</t>
  </si>
  <si>
    <t xml:space="preserve">Total biomass of plants</t>
  </si>
  <si>
    <t xml:space="preserve">Total biomass of animals</t>
  </si>
  <si>
    <t xml:space="preserve">Total biomass of bacteria</t>
  </si>
  <si>
    <t xml:space="preserve">Total biomass of archaea</t>
  </si>
  <si>
    <t xml:space="preserve">Total biomass of marine biota</t>
  </si>
  <si>
    <t xml:space="preserve">Fraction of plants out of total biomass</t>
  </si>
  <si>
    <t xml:space="preserve">Fraction of bacteria out of total biomass</t>
  </si>
  <si>
    <t xml:space="preserve">Probability of plant biomass being larger than bacterial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</si>
  <si>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</si>
  <si>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</si>
  <si>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</si>
  <si>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</si>
  <si>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</si>
  <si>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</si>
  <si>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</si>
  <si>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</si>
  <si>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</si>
  <si>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</si>
  <si>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</si>
  <si>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</si>
  <si>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</si>
  <si>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</si>
  <si>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</si>
  <si>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</si>
  <si>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</si>
  <si>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</si>
  <si>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</si>
  <si>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</si>
  <si>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</si>
  <si>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</si>
  <si>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</si>
  <si>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</si>
  <si>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</si>
  <si>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</si>
  <si>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</si>
  <si>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</si>
  <si>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</si>
  <si>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</si>
  <si>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</si>
  <si>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</si>
  <si>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</si>
  <si>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</si>
  <si>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</si>
  <si>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biomass of crops</t>
  </si>
  <si>
    <t xml:space="preserve">From Erb et al. 2017</t>
  </si>
  <si>
    <t xml:space="preserve">Total terrestrial biomass</t>
  </si>
  <si>
    <t xml:space="preserve">Total marine biomass</t>
  </si>
  <si>
    <t xml:space="preserve">Marine producers</t>
  </si>
  <si>
    <t xml:space="preserve">Marine consumers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</si>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</sst>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"/>
    <numFmt numFmtId="166" formatCode="0"/>
    <numFmt numFmtId="167" formatCode="0.0"/>
    <numFmt numFmtId="168" formatCode="0.00"/>
    <numFmt numFmtId="169" formatCode="0.000"/>
    <numFmt numFmtId="170" formatCode="0E+00"/>
    <numFmt numFmtId="171" formatCode="0.00E+00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0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name val="Camria"/>
      <family val="0"/>
      <charset val="1"/>
    </font>
    <font>
      <sz val="11"/>
      <color rgb="FF000000"/>
      <name val="Camria"/>
      <family val="0"/>
      <charset val="1"/>
    </font>
    <font>
      <b val="true"/>
      <sz val="11"/>
      <name val="Cambria"/>
      <family val="1"/>
      <charset val="1"/>
    </font>
    <font>
      <sz val="11"/>
      <color rgb="FF000000"/>
      <name val="'Times New Roman'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72BF44"/>
        <bgColor rgb="FF969696"/>
      </patternFill>
    </fill>
    <fill>
      <patternFill patternType="solid">
        <fgColor rgb="FFED1C24"/>
        <bgColor rgb="FF9933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1" width="13.63"/>
    <col collapsed="false" customWidth="true" hidden="false" outlineLevel="0" max="2" min="2" style="1" width="20.42"/>
    <col collapsed="false" customWidth="true" hidden="false" outlineLevel="0" max="3" min="3" style="1" width="10.53"/>
    <col collapsed="false" customWidth="true" hidden="false" outlineLevel="0" max="4" min="4" style="1" width="12.5"/>
    <col collapsed="false" customWidth="true" hidden="false" outlineLevel="0" max="5" min="5" style="1" width="18.8"/>
    <col collapsed="false" customWidth="true" hidden="false" outlineLevel="0" max="6" min="6" style="1" width="17.21"/>
    <col collapsed="false" customWidth="true" hidden="false" outlineLevel="0" max="7" min="7" style="1" width="18.2"/>
    <col collapsed="false" customWidth="true" hidden="false" outlineLevel="0" max="8" min="8" style="1" width="15.42"/>
    <col collapsed="false" customWidth="true" hidden="false" outlineLevel="0" max="1025" min="9" style="1" width="9.05"/>
  </cols>
  <sheetData>
    <row r="1" customFormat="false" ht="42" hidden="false" customHeight="fals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8.5" hidden="false" customHeight="true" outlineLevel="0" collapsed="false">
      <c r="A2" s="3" t="s">
        <v>6</v>
      </c>
      <c r="B2" s="3" t="s">
        <v>7</v>
      </c>
      <c r="C2" s="5" t="n">
        <v>58.0692937973419</v>
      </c>
      <c r="D2" s="6" t="n">
        <v>60</v>
      </c>
      <c r="E2" s="7" t="n">
        <v>20.7465055197393</v>
      </c>
      <c r="F2" s="7" t="n">
        <v>73.3967423596307</v>
      </c>
      <c r="G2" s="6" t="n">
        <v>70</v>
      </c>
      <c r="H2" s="8" t="n">
        <v>9.75646880590096</v>
      </c>
    </row>
    <row r="3" customFormat="false" ht="15.75" hidden="false" customHeight="true" outlineLevel="0" collapsed="false">
      <c r="A3" s="3"/>
      <c r="B3" s="3" t="s">
        <v>8</v>
      </c>
      <c r="C3" s="9" t="n">
        <v>1.32693409580242</v>
      </c>
      <c r="D3" s="10" t="n">
        <v>1.3</v>
      </c>
      <c r="E3" s="9" t="n">
        <v>1.81122948632623</v>
      </c>
      <c r="F3" s="7"/>
      <c r="G3" s="6"/>
      <c r="H3" s="8"/>
    </row>
    <row r="4" customFormat="false" ht="15.75" hidden="false" customHeight="true" outlineLevel="0" collapsed="false">
      <c r="A4" s="3"/>
      <c r="B4" s="3" t="s">
        <v>9</v>
      </c>
      <c r="C4" s="11" t="n">
        <v>7.3522978635168</v>
      </c>
      <c r="D4" s="12" t="n">
        <v>7</v>
      </c>
      <c r="E4" s="11" t="n">
        <v>6.38735131388308</v>
      </c>
      <c r="F4" s="7"/>
      <c r="G4" s="6"/>
      <c r="H4" s="8"/>
    </row>
    <row r="5" customFormat="false" ht="28.5" hidden="false" customHeight="false" outlineLevel="0" collapsed="false">
      <c r="A5" s="3"/>
      <c r="B5" s="3" t="s">
        <v>10</v>
      </c>
      <c r="C5" s="13" t="n">
        <v>6.6482166029696</v>
      </c>
      <c r="D5" s="14" t="n">
        <v>7</v>
      </c>
      <c r="E5" s="13" t="n">
        <v>7.64307456472352</v>
      </c>
      <c r="F5" s="7"/>
      <c r="G5" s="6"/>
      <c r="H5" s="8"/>
    </row>
    <row r="6" customFormat="false" ht="28.5" hidden="false" customHeight="true" outlineLevel="0" collapsed="false">
      <c r="A6" s="3" t="s">
        <v>11</v>
      </c>
      <c r="B6" s="3" t="s">
        <v>7</v>
      </c>
      <c r="C6" s="7" t="n">
        <v>3.70655066791544</v>
      </c>
      <c r="D6" s="6" t="n">
        <v>4</v>
      </c>
      <c r="E6" s="7" t="n">
        <v>62.0115692516205</v>
      </c>
      <c r="F6" s="7" t="n">
        <v>7.4032252097726</v>
      </c>
      <c r="G6" s="6" t="n">
        <v>7</v>
      </c>
      <c r="H6" s="8" t="n">
        <v>13.0983425029663</v>
      </c>
    </row>
    <row r="7" customFormat="false" ht="15.75" hidden="false" customHeight="true" outlineLevel="0" collapsed="false">
      <c r="A7" s="3"/>
      <c r="B7" s="3" t="s">
        <v>8</v>
      </c>
      <c r="C7" s="9" t="n">
        <v>0.331733523950604</v>
      </c>
      <c r="D7" s="12" t="n">
        <v>0.3</v>
      </c>
      <c r="E7" s="11" t="n">
        <v>2.68803432424406</v>
      </c>
      <c r="F7" s="7"/>
      <c r="G7" s="6"/>
      <c r="H7" s="8"/>
    </row>
    <row r="8" customFormat="false" ht="15.75" hidden="false" customHeight="true" outlineLevel="0" collapsed="false">
      <c r="A8" s="3"/>
      <c r="B8" s="3" t="s">
        <v>9</v>
      </c>
      <c r="C8" s="9" t="n">
        <v>0.515705330919589</v>
      </c>
      <c r="D8" s="12" t="n">
        <v>0.5</v>
      </c>
      <c r="E8" s="11" t="n">
        <v>3.64387348782425</v>
      </c>
      <c r="F8" s="7"/>
      <c r="G8" s="6"/>
      <c r="H8" s="8"/>
    </row>
    <row r="9" customFormat="false" ht="28.5" hidden="false" customHeight="false" outlineLevel="0" collapsed="false">
      <c r="A9" s="3"/>
      <c r="B9" s="3" t="s">
        <v>10</v>
      </c>
      <c r="C9" s="13" t="n">
        <v>2.84923568698697</v>
      </c>
      <c r="D9" s="14" t="n">
        <v>3</v>
      </c>
      <c r="E9" s="13" t="n">
        <v>7.93154470620712</v>
      </c>
      <c r="F9" s="7"/>
      <c r="G9" s="6"/>
      <c r="H9" s="8"/>
    </row>
    <row r="10" customFormat="false" ht="15.75" hidden="false" customHeight="true" outlineLevel="0" collapsed="false">
      <c r="A10" s="3" t="s">
        <v>12</v>
      </c>
      <c r="B10" s="3" t="s">
        <v>13</v>
      </c>
      <c r="C10" s="7" t="n">
        <v>11.8020047916546</v>
      </c>
      <c r="D10" s="6"/>
      <c r="E10" s="7" t="n">
        <v>3.45975114741402</v>
      </c>
      <c r="F10" s="7" t="n">
        <f aca="false">SUM(C10:C11)</f>
        <v>12.1268249412981</v>
      </c>
      <c r="G10" s="6" t="n">
        <v>12</v>
      </c>
      <c r="H10" s="8" t="n">
        <v>3.322420948501</v>
      </c>
    </row>
    <row r="11" customFormat="false" ht="15.75" hidden="false" customHeight="true" outlineLevel="0" collapsed="false">
      <c r="A11" s="3"/>
      <c r="B11" s="3" t="s">
        <v>8</v>
      </c>
      <c r="C11" s="9" t="n">
        <v>0.324820149643526</v>
      </c>
      <c r="D11" s="15"/>
      <c r="E11" s="11" t="n">
        <v>10</v>
      </c>
      <c r="F11" s="7"/>
      <c r="G11" s="6"/>
      <c r="H11" s="8"/>
    </row>
    <row r="12" customFormat="false" ht="15.75" hidden="false" customHeight="true" outlineLevel="0" collapsed="false">
      <c r="A12" s="3" t="s">
        <v>14</v>
      </c>
      <c r="B12" s="3" t="s">
        <v>15</v>
      </c>
      <c r="C12" s="16" t="n">
        <v>0.198506447237222</v>
      </c>
      <c r="D12" s="6" t="n">
        <v>0.2</v>
      </c>
      <c r="E12" s="17"/>
      <c r="F12" s="16" t="n">
        <v>2.4807754682911</v>
      </c>
      <c r="G12" s="6" t="n">
        <v>2</v>
      </c>
      <c r="H12" s="8" t="n">
        <v>4.84656158736822</v>
      </c>
    </row>
    <row r="13" customFormat="false" ht="15.75" hidden="false" customHeight="true" outlineLevel="0" collapsed="false">
      <c r="A13" s="3"/>
      <c r="B13" s="3" t="s">
        <v>16</v>
      </c>
      <c r="C13" s="9" t="n">
        <v>0.211567950397808</v>
      </c>
      <c r="D13" s="12" t="n">
        <v>0.2</v>
      </c>
      <c r="E13" s="11" t="n">
        <v>14.8813474357469</v>
      </c>
      <c r="F13" s="16"/>
      <c r="G13" s="16"/>
      <c r="H13" s="8"/>
    </row>
    <row r="14" customFormat="false" ht="15.75" hidden="false" customHeight="true" outlineLevel="0" collapsed="false">
      <c r="A14" s="3"/>
      <c r="B14" s="3" t="s">
        <v>17</v>
      </c>
      <c r="C14" s="9" t="n">
        <v>0.940355148344516</v>
      </c>
      <c r="D14" s="12" t="n">
        <v>1</v>
      </c>
      <c r="E14" s="11" t="n">
        <v>10</v>
      </c>
      <c r="F14" s="16"/>
      <c r="G14" s="16"/>
      <c r="H14" s="8"/>
      <c r="L14" s="18"/>
    </row>
    <row r="15" customFormat="false" ht="15.75" hidden="false" customHeight="true" outlineLevel="0" collapsed="false">
      <c r="A15" s="3"/>
      <c r="B15" s="3" t="s">
        <v>18</v>
      </c>
      <c r="C15" s="9" t="n">
        <v>0.0896168300034035</v>
      </c>
      <c r="D15" s="12" t="n">
        <v>0.1</v>
      </c>
      <c r="E15" s="19"/>
      <c r="F15" s="16"/>
      <c r="G15" s="16"/>
      <c r="H15" s="8"/>
    </row>
    <row r="16" customFormat="false" ht="15.75" hidden="false" customHeight="true" outlineLevel="0" collapsed="false">
      <c r="A16" s="3"/>
      <c r="B16" s="3" t="s">
        <v>19</v>
      </c>
      <c r="C16" s="9" t="n">
        <v>0.181984847615171</v>
      </c>
      <c r="D16" s="12" t="n">
        <v>0.2</v>
      </c>
      <c r="E16" s="19"/>
      <c r="F16" s="16"/>
      <c r="G16" s="16"/>
      <c r="H16" s="8"/>
    </row>
    <row r="17" customFormat="false" ht="15.75" hidden="false" customHeight="true" outlineLevel="0" collapsed="false">
      <c r="A17" s="3"/>
      <c r="B17" s="3" t="s">
        <v>20</v>
      </c>
      <c r="C17" s="20" t="n">
        <v>0.0196116584681631</v>
      </c>
      <c r="D17" s="12" t="n">
        <v>0.02</v>
      </c>
      <c r="E17" s="19"/>
      <c r="F17" s="16"/>
      <c r="G17" s="16"/>
      <c r="H17" s="8"/>
    </row>
    <row r="18" customFormat="false" ht="15.75" hidden="false" customHeight="true" outlineLevel="0" collapsed="false">
      <c r="A18" s="3"/>
      <c r="B18" s="3" t="s">
        <v>21</v>
      </c>
      <c r="C18" s="9" t="n">
        <v>0.667610883535102</v>
      </c>
      <c r="D18" s="12" t="n">
        <v>0.7</v>
      </c>
      <c r="E18" s="11" t="n">
        <v>8.25329923708148</v>
      </c>
      <c r="F18" s="16"/>
      <c r="G18" s="16"/>
      <c r="H18" s="8"/>
    </row>
    <row r="19" customFormat="false" ht="15.75" hidden="false" customHeight="true" outlineLevel="0" collapsed="false">
      <c r="A19" s="3"/>
      <c r="B19" s="3" t="s">
        <v>22</v>
      </c>
      <c r="C19" s="9" t="n">
        <v>0.10714686353151</v>
      </c>
      <c r="D19" s="12" t="n">
        <v>0.1</v>
      </c>
      <c r="E19" s="19"/>
      <c r="F19" s="16"/>
      <c r="G19" s="16"/>
      <c r="H19" s="8"/>
    </row>
    <row r="20" customFormat="false" ht="15.75" hidden="false" customHeight="true" outlineLevel="0" collapsed="false">
      <c r="A20" s="3"/>
      <c r="B20" s="3" t="s">
        <v>23</v>
      </c>
      <c r="C20" s="20" t="n">
        <v>0.05537256615</v>
      </c>
      <c r="D20" s="10" t="n">
        <v>0.06</v>
      </c>
      <c r="E20" s="19"/>
      <c r="F20" s="16"/>
      <c r="G20" s="16"/>
      <c r="H20" s="8"/>
    </row>
    <row r="21" customFormat="false" ht="15.75" hidden="false" customHeight="true" outlineLevel="0" collapsed="false">
      <c r="A21" s="3"/>
      <c r="B21" s="3" t="s">
        <v>24</v>
      </c>
      <c r="C21" s="21" t="n">
        <v>0.00165801916787227</v>
      </c>
      <c r="D21" s="12" t="n">
        <v>0.002</v>
      </c>
      <c r="E21" s="19"/>
      <c r="F21" s="16"/>
      <c r="G21" s="16"/>
      <c r="H21" s="8"/>
    </row>
    <row r="22" customFormat="false" ht="15.75" hidden="false" customHeight="true" outlineLevel="0" collapsed="false">
      <c r="A22" s="3"/>
      <c r="B22" s="3" t="s">
        <v>25</v>
      </c>
      <c r="C22" s="22" t="n">
        <v>0.00734425384032944</v>
      </c>
      <c r="D22" s="23" t="n">
        <v>0.007</v>
      </c>
      <c r="E22" s="24" t="n">
        <v>1.81017500849861</v>
      </c>
      <c r="F22" s="16"/>
      <c r="G22" s="16"/>
      <c r="H22" s="8"/>
    </row>
    <row r="23" customFormat="false" ht="15.75" hidden="false" customHeight="true" outlineLevel="0" collapsed="false">
      <c r="A23" s="3" t="s">
        <v>26</v>
      </c>
      <c r="B23" s="3" t="s">
        <v>8</v>
      </c>
      <c r="C23" s="16" t="n">
        <v>2.06772391138456</v>
      </c>
      <c r="D23" s="6"/>
      <c r="E23" s="7" t="n">
        <v>10</v>
      </c>
      <c r="F23" s="7" t="n">
        <f aca="false">SUM(C23:C24)</f>
        <v>3.67320012734964</v>
      </c>
      <c r="G23" s="6" t="n">
        <v>4</v>
      </c>
      <c r="H23" s="8" t="n">
        <v>4.49686589783176</v>
      </c>
    </row>
    <row r="24" customFormat="false" ht="15.75" hidden="false" customHeight="true" outlineLevel="0" collapsed="false">
      <c r="A24" s="3"/>
      <c r="B24" s="3" t="s">
        <v>13</v>
      </c>
      <c r="C24" s="9" t="n">
        <v>1.60547621596509</v>
      </c>
      <c r="D24" s="15"/>
      <c r="E24" s="11" t="n">
        <v>3.73047280407657</v>
      </c>
      <c r="F24" s="7"/>
      <c r="G24" s="6"/>
      <c r="H24" s="8"/>
    </row>
    <row r="25" customFormat="false" ht="15.75" hidden="false" customHeight="true" outlineLevel="0" collapsed="false">
      <c r="A25" s="3" t="s">
        <v>27</v>
      </c>
      <c r="B25" s="3" t="s">
        <v>27</v>
      </c>
      <c r="C25" s="25" t="n">
        <v>0.220215672587211</v>
      </c>
      <c r="D25" s="26" t="n">
        <v>0.2</v>
      </c>
      <c r="E25" s="27" t="n">
        <v>20</v>
      </c>
      <c r="F25" s="28"/>
      <c r="G25" s="26"/>
      <c r="H25" s="29" t="n">
        <v>20</v>
      </c>
    </row>
    <row r="26" customFormat="false" ht="15.75" hidden="false" customHeight="true" outlineLevel="0" collapsed="false">
      <c r="A26" s="3" t="s">
        <v>28</v>
      </c>
      <c r="B26" s="3" t="s">
        <v>28</v>
      </c>
      <c r="C26" s="30" t="n">
        <v>450</v>
      </c>
      <c r="D26" s="26" t="n">
        <v>450</v>
      </c>
      <c r="E26" s="27" t="n">
        <v>1.19395460482905</v>
      </c>
      <c r="F26" s="28"/>
      <c r="G26" s="26"/>
      <c r="H26" s="25" t="n">
        <v>1.19395460482905</v>
      </c>
    </row>
    <row r="27" customFormat="false" ht="28.5" hidden="false" customHeight="false" outlineLevel="0" collapsed="false">
      <c r="A27" s="3" t="s">
        <v>29</v>
      </c>
      <c r="B27" s="3" t="s">
        <v>29</v>
      </c>
      <c r="C27" s="15"/>
      <c r="D27" s="15"/>
      <c r="E27" s="15"/>
      <c r="F27" s="31" t="n">
        <f aca="false">SUM(C2:C27)</f>
        <v>549.300983778929</v>
      </c>
      <c r="G27" s="12" t="n">
        <v>550</v>
      </c>
      <c r="H27" s="32" t="n">
        <v>1.68692416420702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F28" activeCellId="0" sqref="F28"/>
    </sheetView>
  </sheetViews>
  <sheetFormatPr defaultRowHeight="12.8" zeroHeight="false" outlineLevelRow="0" outlineLevelCol="0"/>
  <cols>
    <col collapsed="false" customWidth="true" hidden="false" outlineLevel="0" max="1" min="1" style="1" width="16.67"/>
    <col collapsed="false" customWidth="true" hidden="false" outlineLevel="0" max="2" min="2" style="33" width="18.06"/>
    <col collapsed="false" customWidth="true" hidden="false" outlineLevel="0" max="3" min="3" style="1" width="13.35"/>
    <col collapsed="false" customWidth="true" hidden="false" outlineLevel="0" max="4" min="4" style="1" width="14.59"/>
    <col collapsed="false" customWidth="true" hidden="false" outlineLevel="0" max="5" min="5" style="1" width="12.9"/>
    <col collapsed="false" customWidth="true" hidden="false" outlineLevel="0" max="1025" min="6" style="1" width="9.05"/>
  </cols>
  <sheetData>
    <row r="1" customFormat="false" ht="26.95" hidden="false" customHeight="true" outlineLevel="0" collapsed="false">
      <c r="A1" s="34" t="s">
        <v>30</v>
      </c>
      <c r="B1" s="3" t="s">
        <v>31</v>
      </c>
      <c r="C1" s="3" t="s">
        <v>0</v>
      </c>
      <c r="D1" s="3" t="s">
        <v>2</v>
      </c>
      <c r="E1" s="3" t="s">
        <v>1</v>
      </c>
      <c r="F1" s="35"/>
    </row>
    <row r="2" customFormat="false" ht="13.8" hidden="false" customHeight="true" outlineLevel="0" collapsed="false">
      <c r="A2" s="36" t="s">
        <v>13</v>
      </c>
      <c r="B2" s="3" t="s">
        <v>28</v>
      </c>
      <c r="C2" s="37" t="n">
        <f aca="false">'Table1 &amp; Fig1'!C26</f>
        <v>450</v>
      </c>
      <c r="D2" s="38" t="n">
        <f aca="false">'Table1 &amp; Fig1'!E26</f>
        <v>1.19395460482905</v>
      </c>
      <c r="E2" s="39"/>
      <c r="F2" s="40"/>
    </row>
    <row r="3" customFormat="false" ht="13.8" hidden="false" customHeight="true" outlineLevel="0" collapsed="false">
      <c r="A3" s="36"/>
      <c r="B3" s="3" t="s">
        <v>32</v>
      </c>
      <c r="C3" s="41" t="n">
        <f aca="false">'Table1 &amp; Fig1'!C4</f>
        <v>7.3522978635168</v>
      </c>
      <c r="D3" s="42" t="n">
        <f aca="false">'Table1 &amp; Fig1'!E4</f>
        <v>6.38735131388308</v>
      </c>
      <c r="E3" s="43"/>
      <c r="F3" s="40"/>
    </row>
    <row r="4" customFormat="false" ht="13.8" hidden="false" customHeight="true" outlineLevel="0" collapsed="false">
      <c r="A4" s="36"/>
      <c r="B4" s="3" t="s">
        <v>33</v>
      </c>
      <c r="C4" s="44" t="n">
        <f aca="false">'Table1 &amp; Fig1'!C8</f>
        <v>0.515705330919589</v>
      </c>
      <c r="D4" s="42" t="n">
        <f aca="false">'Table1 &amp; Fig1'!E8</f>
        <v>3.64387348782425</v>
      </c>
      <c r="E4" s="43"/>
      <c r="F4" s="40"/>
    </row>
    <row r="5" customFormat="false" ht="13.8" hidden="false" customHeight="true" outlineLevel="0" collapsed="false">
      <c r="A5" s="36"/>
      <c r="B5" s="3" t="s">
        <v>12</v>
      </c>
      <c r="C5" s="41" t="n">
        <f aca="false">'Table1 &amp; Fig1'!C10</f>
        <v>11.8020047916546</v>
      </c>
      <c r="D5" s="42" t="n">
        <f aca="false">'Table1 &amp; Fig1'!E10</f>
        <v>3.45975114741402</v>
      </c>
      <c r="E5" s="43"/>
      <c r="F5" s="40"/>
    </row>
    <row r="6" customFormat="false" ht="28.5" hidden="false" customHeight="false" outlineLevel="0" collapsed="false">
      <c r="A6" s="36"/>
      <c r="B6" s="3" t="s">
        <v>16</v>
      </c>
      <c r="C6" s="44" t="n">
        <f aca="false">'Table1 &amp; Fig1'!C13</f>
        <v>0.211567950397808</v>
      </c>
      <c r="D6" s="42"/>
      <c r="E6" s="43"/>
      <c r="F6" s="40"/>
    </row>
    <row r="7" customFormat="false" ht="13.8" hidden="false" customHeight="true" outlineLevel="0" collapsed="false">
      <c r="A7" s="36"/>
      <c r="B7" s="3" t="s">
        <v>23</v>
      </c>
      <c r="C7" s="45" t="n">
        <f aca="false">'Table1 &amp; Fig1'!C20</f>
        <v>0.05537256615</v>
      </c>
      <c r="D7" s="42"/>
      <c r="E7" s="43"/>
      <c r="F7" s="40"/>
    </row>
    <row r="8" customFormat="false" ht="13.8" hidden="false" customHeight="true" outlineLevel="0" collapsed="false">
      <c r="A8" s="36"/>
      <c r="B8" s="3" t="s">
        <v>22</v>
      </c>
      <c r="C8" s="44" t="n">
        <f aca="false">'Table1 &amp; Fig1'!C19</f>
        <v>0.10714686353151</v>
      </c>
      <c r="D8" s="42"/>
      <c r="E8" s="43"/>
      <c r="F8" s="40"/>
    </row>
    <row r="9" customFormat="false" ht="28.5" hidden="false" customHeight="false" outlineLevel="0" collapsed="false">
      <c r="A9" s="36"/>
      <c r="B9" s="3" t="s">
        <v>34</v>
      </c>
      <c r="C9" s="46" t="n">
        <v>0.00289064584032944</v>
      </c>
      <c r="D9" s="42" t="n">
        <v>3.6917824251731</v>
      </c>
      <c r="E9" s="43"/>
      <c r="F9" s="40"/>
    </row>
    <row r="10" customFormat="false" ht="13.8" hidden="false" customHeight="true" outlineLevel="0" collapsed="false">
      <c r="A10" s="36"/>
      <c r="B10" s="3" t="s">
        <v>24</v>
      </c>
      <c r="C10" s="46" t="n">
        <f aca="false">'Table1 &amp; Fig1'!C21</f>
        <v>0.00165801916787227</v>
      </c>
      <c r="D10" s="42"/>
      <c r="E10" s="43"/>
      <c r="F10" s="40"/>
    </row>
    <row r="11" customFormat="false" ht="13.8" hidden="false" customHeight="true" outlineLevel="0" collapsed="false">
      <c r="A11" s="36"/>
      <c r="B11" s="3" t="s">
        <v>15</v>
      </c>
      <c r="C11" s="44" t="n">
        <f aca="false">'Table1 &amp; Fig1'!C12</f>
        <v>0.198506447237222</v>
      </c>
      <c r="D11" s="42"/>
      <c r="E11" s="43"/>
      <c r="F11" s="40"/>
    </row>
    <row r="12" customFormat="false" ht="13.8" hidden="false" customHeight="true" outlineLevel="0" collapsed="false">
      <c r="A12" s="36"/>
      <c r="B12" s="3" t="s">
        <v>20</v>
      </c>
      <c r="C12" s="46" t="n">
        <v>0.00561165846816304</v>
      </c>
      <c r="D12" s="42"/>
      <c r="E12" s="43"/>
      <c r="F12" s="40"/>
    </row>
    <row r="13" customFormat="false" ht="28.5" hidden="false" customHeight="false" outlineLevel="0" collapsed="false">
      <c r="A13" s="36"/>
      <c r="B13" s="3" t="s">
        <v>35</v>
      </c>
      <c r="C13" s="44" t="n">
        <f aca="false">'Table1 &amp; Fig1'!C24</f>
        <v>1.60547621596509</v>
      </c>
      <c r="D13" s="42" t="n">
        <f aca="false">'Table1 &amp; Fig1'!E24</f>
        <v>3.73047280407657</v>
      </c>
      <c r="E13" s="43"/>
      <c r="F13" s="40"/>
    </row>
    <row r="14" customFormat="false" ht="13.8" hidden="false" customHeight="true" outlineLevel="0" collapsed="false">
      <c r="A14" s="36"/>
      <c r="B14" s="3" t="s">
        <v>36</v>
      </c>
      <c r="C14" s="47" t="n">
        <f aca="false">SUM(C2:C13)</f>
        <v>471.858238352849</v>
      </c>
      <c r="D14" s="48"/>
      <c r="E14" s="49" t="n">
        <v>470</v>
      </c>
      <c r="F14" s="40"/>
    </row>
    <row r="15" customFormat="false" ht="26.95" hidden="false" customHeight="true" outlineLevel="0" collapsed="false">
      <c r="A15" s="50" t="s">
        <v>30</v>
      </c>
      <c r="B15" s="51" t="s">
        <v>31</v>
      </c>
      <c r="C15" s="3" t="s">
        <v>0</v>
      </c>
      <c r="D15" s="3" t="s">
        <v>2</v>
      </c>
      <c r="E15" s="3" t="s">
        <v>1</v>
      </c>
    </row>
    <row r="16" customFormat="false" ht="28.5" hidden="false" customHeight="false" outlineLevel="0" collapsed="false">
      <c r="A16" s="52" t="s">
        <v>8</v>
      </c>
      <c r="B16" s="3" t="s">
        <v>37</v>
      </c>
      <c r="C16" s="44" t="n">
        <f aca="false">'Table1 &amp; Fig1'!C3</f>
        <v>1.32693409580242</v>
      </c>
      <c r="D16" s="38" t="n">
        <f aca="false">'Table1 &amp; Fig1'!E3</f>
        <v>1.81122948632623</v>
      </c>
      <c r="E16" s="53"/>
      <c r="F16" s="40"/>
    </row>
    <row r="17" customFormat="false" ht="28.5" hidden="false" customHeight="false" outlineLevel="0" collapsed="false">
      <c r="A17" s="52"/>
      <c r="B17" s="3" t="s">
        <v>38</v>
      </c>
      <c r="C17" s="44" t="n">
        <f aca="false">'Table1 &amp; Fig1'!C7</f>
        <v>0.331733523950604</v>
      </c>
      <c r="D17" s="42" t="n">
        <f aca="false">'Table1 &amp; Fig1'!E7</f>
        <v>2.68803432424406</v>
      </c>
      <c r="E17" s="53"/>
      <c r="F17" s="54"/>
    </row>
    <row r="18" customFormat="false" ht="28.5" hidden="false" customHeight="false" outlineLevel="0" collapsed="false">
      <c r="A18" s="52"/>
      <c r="B18" s="3" t="s">
        <v>17</v>
      </c>
      <c r="C18" s="44" t="n">
        <f aca="false">'Table1 &amp; Fig1'!C14</f>
        <v>0.940355148344516</v>
      </c>
      <c r="D18" s="48" t="n">
        <f aca="false">'Table1 &amp; Fig1'!E14</f>
        <v>10</v>
      </c>
      <c r="E18" s="53"/>
      <c r="F18" s="54"/>
    </row>
    <row r="19" customFormat="false" ht="13.8" hidden="false" customHeight="true" outlineLevel="0" collapsed="false">
      <c r="A19" s="52"/>
      <c r="B19" s="3" t="s">
        <v>19</v>
      </c>
      <c r="C19" s="44" t="n">
        <f aca="false">'Table1 &amp; Fig1'!C16</f>
        <v>0.181984847615171</v>
      </c>
      <c r="D19" s="48"/>
      <c r="E19" s="53"/>
      <c r="F19" s="40"/>
    </row>
    <row r="20" customFormat="false" ht="13.8" hidden="false" customHeight="true" outlineLevel="0" collapsed="false">
      <c r="A20" s="52"/>
      <c r="B20" s="3" t="s">
        <v>39</v>
      </c>
      <c r="C20" s="44" t="n">
        <f aca="false">'Table1 &amp; Fig1'!C15</f>
        <v>0.0896168300034035</v>
      </c>
      <c r="D20" s="48"/>
      <c r="E20" s="53"/>
      <c r="F20" s="40"/>
    </row>
    <row r="21" customFormat="false" ht="13.8" hidden="false" customHeight="true" outlineLevel="0" collapsed="false">
      <c r="A21" s="52"/>
      <c r="B21" s="3" t="s">
        <v>40</v>
      </c>
      <c r="C21" s="44" t="n">
        <f aca="false">'Table1 &amp; Fig1'!C23</f>
        <v>2.06772391138456</v>
      </c>
      <c r="D21" s="48" t="n">
        <f aca="false">'Table1 &amp; Fig1'!E23</f>
        <v>10</v>
      </c>
      <c r="E21" s="53"/>
      <c r="F21" s="40"/>
    </row>
    <row r="22" customFormat="false" ht="13.8" hidden="false" customHeight="true" outlineLevel="0" collapsed="false">
      <c r="A22" s="52"/>
      <c r="B22" s="3" t="s">
        <v>21</v>
      </c>
      <c r="C22" s="44" t="n">
        <f aca="false">'Table1 &amp; Fig1'!C18</f>
        <v>0.667610883535102</v>
      </c>
      <c r="D22" s="48"/>
      <c r="E22" s="53"/>
      <c r="F22" s="40"/>
    </row>
    <row r="23" customFormat="false" ht="28.5" hidden="false" customHeight="false" outlineLevel="0" collapsed="false">
      <c r="A23" s="52"/>
      <c r="B23" s="3" t="s">
        <v>41</v>
      </c>
      <c r="C23" s="46" t="n">
        <v>0.004453608</v>
      </c>
      <c r="D23" s="38" t="n">
        <v>1.4375</v>
      </c>
      <c r="E23" s="53"/>
      <c r="F23" s="40"/>
    </row>
    <row r="24" customFormat="false" ht="13.8" hidden="false" customHeight="true" outlineLevel="0" collapsed="false">
      <c r="A24" s="52"/>
      <c r="B24" s="3" t="s">
        <v>20</v>
      </c>
      <c r="C24" s="45" t="n">
        <v>0.014</v>
      </c>
      <c r="D24" s="48"/>
      <c r="E24" s="53"/>
      <c r="F24" s="40"/>
    </row>
    <row r="25" customFormat="false" ht="13.8" hidden="false" customHeight="true" outlineLevel="0" collapsed="false">
      <c r="A25" s="52"/>
      <c r="B25" s="3" t="s">
        <v>12</v>
      </c>
      <c r="C25" s="44" t="n">
        <f aca="false">'Table1 &amp; Fig1'!C11</f>
        <v>0.324820149643526</v>
      </c>
      <c r="D25" s="48" t="n">
        <f aca="false">'Table1 &amp; Fig1'!E11</f>
        <v>10</v>
      </c>
      <c r="E25" s="53"/>
      <c r="F25" s="40"/>
    </row>
    <row r="26" customFormat="false" ht="13.8" hidden="false" customHeight="true" outlineLevel="0" collapsed="false">
      <c r="A26" s="52"/>
      <c r="B26" s="3" t="s">
        <v>36</v>
      </c>
      <c r="C26" s="47" t="n">
        <f aca="false">SUM(C16:C25)</f>
        <v>5.9492329982793</v>
      </c>
      <c r="D26" s="48"/>
      <c r="E26" s="55" t="n">
        <v>6</v>
      </c>
      <c r="F26" s="40"/>
    </row>
    <row r="27" customFormat="false" ht="26.95" hidden="false" customHeight="true" outlineLevel="0" collapsed="false">
      <c r="A27" s="35" t="s">
        <v>30</v>
      </c>
      <c r="B27" s="3" t="s">
        <v>31</v>
      </c>
      <c r="C27" s="3" t="s">
        <v>0</v>
      </c>
      <c r="D27" s="3" t="s">
        <v>2</v>
      </c>
      <c r="E27" s="3" t="s">
        <v>1</v>
      </c>
      <c r="F27" s="40"/>
    </row>
    <row r="28" customFormat="false" ht="28.5" hidden="false" customHeight="true" outlineLevel="0" collapsed="false">
      <c r="A28" s="56" t="s">
        <v>42</v>
      </c>
      <c r="B28" s="3" t="s">
        <v>43</v>
      </c>
      <c r="C28" s="41" t="n">
        <f aca="false">'Table1 &amp; Fig1'!C5</f>
        <v>6.6482166029696</v>
      </c>
      <c r="D28" s="42" t="n">
        <f aca="false">'Table1 &amp; Fig1'!E5</f>
        <v>7.64307456472352</v>
      </c>
      <c r="E28" s="53"/>
      <c r="F28" s="40"/>
    </row>
    <row r="29" customFormat="false" ht="28.5" hidden="false" customHeight="false" outlineLevel="0" collapsed="false">
      <c r="A29" s="56"/>
      <c r="B29" s="3" t="s">
        <v>44</v>
      </c>
      <c r="C29" s="41" t="n">
        <f aca="false">'Table1 &amp; Fig1'!C2</f>
        <v>58.0692937973419</v>
      </c>
      <c r="D29" s="42" t="n">
        <f aca="false">'Table1 &amp; Fig1'!E2</f>
        <v>20.7465055197393</v>
      </c>
      <c r="E29" s="53"/>
      <c r="F29" s="40"/>
    </row>
    <row r="30" customFormat="false" ht="28.5" hidden="false" customHeight="false" outlineLevel="0" collapsed="false">
      <c r="A30" s="56"/>
      <c r="B30" s="3" t="s">
        <v>45</v>
      </c>
      <c r="C30" s="41" t="n">
        <f aca="false">'Table1 &amp; Fig1'!C9</f>
        <v>2.84923568698697</v>
      </c>
      <c r="D30" s="42" t="n">
        <f aca="false">'Table1 &amp; Fig1'!E9</f>
        <v>7.93154470620712</v>
      </c>
      <c r="E30" s="53"/>
      <c r="F30" s="40"/>
    </row>
    <row r="31" customFormat="false" ht="28.5" hidden="false" customHeight="false" outlineLevel="0" collapsed="false">
      <c r="A31" s="56"/>
      <c r="B31" s="3" t="s">
        <v>46</v>
      </c>
      <c r="C31" s="41" t="n">
        <f aca="false">'Table1 &amp; Fig1'!C6</f>
        <v>3.70655066791544</v>
      </c>
      <c r="D31" s="42" t="n">
        <f aca="false">'Table1 &amp; Fig1'!E6</f>
        <v>62.0115692516205</v>
      </c>
      <c r="E31" s="53"/>
      <c r="F31" s="40"/>
    </row>
    <row r="32" customFormat="false" ht="13.8" hidden="false" customHeight="true" outlineLevel="0" collapsed="false">
      <c r="A32" s="56"/>
      <c r="B32" s="57" t="s">
        <v>36</v>
      </c>
      <c r="C32" s="58" t="n">
        <f aca="false">SUM(C28:C31)</f>
        <v>71.2732967552139</v>
      </c>
      <c r="D32" s="59"/>
      <c r="E32" s="60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.75" zeroHeight="false" outlineLevelRow="0" outlineLevelCol="0"/>
  <cols>
    <col collapsed="false" customWidth="true" hidden="false" outlineLevel="0" max="1" min="1" style="1" width="9.05"/>
    <col collapsed="false" customWidth="true" hidden="false" outlineLevel="0" max="2" min="2" style="1" width="18.2"/>
    <col collapsed="false" customWidth="true" hidden="false" outlineLevel="0" max="3" min="3" style="1" width="11.85"/>
    <col collapsed="false" customWidth="true" hidden="false" outlineLevel="0" max="4" min="4" style="1" width="8.66"/>
    <col collapsed="false" customWidth="true" hidden="false" outlineLevel="0" max="5" min="5" style="1" width="13.75"/>
    <col collapsed="false" customWidth="false" hidden="false" outlineLevel="0" max="6" min="6" style="1" width="11.52"/>
    <col collapsed="false" customWidth="true" hidden="false" outlineLevel="0" max="1025" min="7" style="1" width="9.05"/>
  </cols>
  <sheetData>
    <row r="1" customFormat="false" ht="42" hidden="false" customHeight="false" outlineLevel="0" collapsed="false">
      <c r="A1" s="61" t="s">
        <v>31</v>
      </c>
      <c r="B1" s="61"/>
      <c r="C1" s="62" t="s">
        <v>13</v>
      </c>
      <c r="D1" s="62" t="s">
        <v>8</v>
      </c>
      <c r="E1" s="63" t="s">
        <v>42</v>
      </c>
      <c r="F1" s="64" t="s">
        <v>47</v>
      </c>
    </row>
    <row r="2" customFormat="false" ht="15.75" hidden="false" customHeight="true" outlineLevel="0" collapsed="false">
      <c r="A2" s="61" t="s">
        <v>28</v>
      </c>
      <c r="B2" s="61"/>
      <c r="C2" s="65" t="n">
        <f aca="false">'Table1 &amp; Fig1'!C26</f>
        <v>450</v>
      </c>
      <c r="D2" s="66" t="n">
        <f aca="false">Fig2C!B22+Fig2C!B23+0.12</f>
        <v>0.370793166859394</v>
      </c>
      <c r="E2" s="65" t="n">
        <v>0</v>
      </c>
      <c r="F2" s="67" t="s">
        <v>48</v>
      </c>
    </row>
    <row r="3" customFormat="false" ht="15.75" hidden="false" customHeight="true" outlineLevel="0" collapsed="false">
      <c r="A3" s="61" t="s">
        <v>12</v>
      </c>
      <c r="B3" s="61"/>
      <c r="C3" s="68" t="n">
        <f aca="false">'Table1 &amp; Fig1'!C10</f>
        <v>11.8020047916546</v>
      </c>
      <c r="D3" s="66" t="n">
        <f aca="false">'Table1 &amp; Fig1'!C11</f>
        <v>0.324820149643526</v>
      </c>
      <c r="E3" s="65"/>
      <c r="F3" s="67"/>
    </row>
    <row r="4" customFormat="false" ht="15.75" hidden="false" customHeight="true" outlineLevel="0" collapsed="false">
      <c r="A4" s="61" t="s">
        <v>26</v>
      </c>
      <c r="B4" s="61"/>
      <c r="C4" s="66" t="n">
        <f aca="false">'Table1 &amp; Fig1'!C24</f>
        <v>1.60547621596509</v>
      </c>
      <c r="D4" s="66" t="n">
        <f aca="false">'Table1 &amp; Fig1'!C23</f>
        <v>2.06772391138456</v>
      </c>
      <c r="E4" s="65"/>
      <c r="F4" s="67"/>
    </row>
    <row r="5" customFormat="false" ht="15.75" hidden="false" customHeight="true" outlineLevel="0" collapsed="false">
      <c r="A5" s="61" t="s">
        <v>14</v>
      </c>
      <c r="B5" s="61" t="s">
        <v>49</v>
      </c>
      <c r="C5" s="66" t="n">
        <f aca="false">'Table1 &amp; Fig1'!C13</f>
        <v>0.211567950397808</v>
      </c>
      <c r="D5" s="69" t="n">
        <f aca="false">'Table1 &amp; Fig1'!C14</f>
        <v>0.940355148344516</v>
      </c>
      <c r="E5" s="18"/>
      <c r="F5" s="67"/>
    </row>
    <row r="6" customFormat="false" ht="15.75" hidden="false" customHeight="true" outlineLevel="0" collapsed="false">
      <c r="A6" s="61"/>
      <c r="B6" s="61" t="s">
        <v>22</v>
      </c>
      <c r="C6" s="66" t="n">
        <f aca="false">'Table1 &amp; Fig1'!C19</f>
        <v>0.10714686353151</v>
      </c>
      <c r="D6" s="18"/>
      <c r="E6" s="18"/>
      <c r="F6" s="67"/>
    </row>
    <row r="7" customFormat="false" ht="15.75" hidden="false" customHeight="true" outlineLevel="0" collapsed="false">
      <c r="A7" s="61"/>
      <c r="B7" s="61" t="s">
        <v>23</v>
      </c>
      <c r="C7" s="70" t="n">
        <f aca="false">'Table1 &amp; Fig1'!C20</f>
        <v>0.05537256615</v>
      </c>
      <c r="D7" s="18"/>
      <c r="E7" s="18"/>
      <c r="F7" s="67"/>
    </row>
    <row r="8" customFormat="false" ht="15.75" hidden="false" customHeight="true" outlineLevel="0" collapsed="false">
      <c r="A8" s="61"/>
      <c r="B8" s="61" t="s">
        <v>25</v>
      </c>
      <c r="C8" s="71" t="n">
        <f aca="false">Fig2A!C9</f>
        <v>0.00289064584032944</v>
      </c>
      <c r="D8" s="72" t="n">
        <f aca="false">Fig2A!C23</f>
        <v>0.004453608</v>
      </c>
      <c r="E8" s="18"/>
      <c r="F8" s="67"/>
    </row>
    <row r="9" customFormat="false" ht="15.75" hidden="false" customHeight="true" outlineLevel="0" collapsed="false">
      <c r="A9" s="61"/>
      <c r="B9" s="61" t="s">
        <v>24</v>
      </c>
      <c r="C9" s="71" t="n">
        <f aca="false">'Table1 &amp; Fig1'!C21</f>
        <v>0.00165801916787227</v>
      </c>
      <c r="D9" s="18"/>
      <c r="E9" s="18"/>
      <c r="F9" s="67"/>
    </row>
    <row r="10" customFormat="false" ht="15.75" hidden="false" customHeight="true" outlineLevel="0" collapsed="false">
      <c r="A10" s="61"/>
      <c r="B10" s="61" t="s">
        <v>15</v>
      </c>
      <c r="C10" s="66" t="n">
        <f aca="false">'Table1 &amp; Fig1'!C12</f>
        <v>0.198506447237222</v>
      </c>
      <c r="D10" s="18"/>
      <c r="E10" s="18"/>
      <c r="F10" s="67"/>
    </row>
    <row r="11" customFormat="false" ht="15.75" hidden="false" customHeight="true" outlineLevel="0" collapsed="false">
      <c r="A11" s="61"/>
      <c r="B11" s="61" t="s">
        <v>20</v>
      </c>
      <c r="C11" s="71" t="n">
        <f aca="false">Fig2A!C12</f>
        <v>0.00561165846816304</v>
      </c>
      <c r="D11" s="73" t="n">
        <f aca="false">Fig2A!C24</f>
        <v>0.014</v>
      </c>
      <c r="E11" s="18"/>
      <c r="F11" s="67"/>
    </row>
    <row r="12" customFormat="false" ht="15.75" hidden="false" customHeight="true" outlineLevel="0" collapsed="false">
      <c r="A12" s="61"/>
      <c r="B12" s="61" t="s">
        <v>21</v>
      </c>
      <c r="C12" s="18"/>
      <c r="D12" s="66" t="n">
        <f aca="false">'Table1 &amp; Fig1'!C18</f>
        <v>0.667610883535102</v>
      </c>
      <c r="E12" s="18"/>
      <c r="F12" s="67"/>
    </row>
    <row r="13" customFormat="false" ht="15.75" hidden="false" customHeight="true" outlineLevel="0" collapsed="false">
      <c r="A13" s="61"/>
      <c r="B13" s="61" t="s">
        <v>19</v>
      </c>
      <c r="C13" s="18"/>
      <c r="D13" s="66" t="n">
        <f aca="false">'Table1 &amp; Fig1'!C16</f>
        <v>0.181984847615171</v>
      </c>
      <c r="E13" s="18"/>
      <c r="F13" s="67"/>
    </row>
    <row r="14" customFormat="false" ht="15.75" hidden="false" customHeight="true" outlineLevel="0" collapsed="false">
      <c r="A14" s="61"/>
      <c r="B14" s="61" t="s">
        <v>39</v>
      </c>
      <c r="C14" s="18"/>
      <c r="D14" s="66" t="n">
        <f aca="false">'Table1 &amp; Fig1'!C15</f>
        <v>0.0896168300034035</v>
      </c>
      <c r="E14" s="18"/>
      <c r="F14" s="67"/>
    </row>
    <row r="15" customFormat="false" ht="15.75" hidden="false" customHeight="true" outlineLevel="0" collapsed="false">
      <c r="A15" s="61"/>
      <c r="B15" s="61" t="s">
        <v>36</v>
      </c>
      <c r="C15" s="69" t="n">
        <f aca="false">SUM(C5:C14)</f>
        <v>0.582754150792905</v>
      </c>
      <c r="D15" s="69" t="n">
        <f aca="false">SUM(D5:D14)</f>
        <v>1.89802131749819</v>
      </c>
      <c r="E15" s="18" t="n">
        <f aca="false">SUM(E5:E14)</f>
        <v>0</v>
      </c>
      <c r="F15" s="67"/>
    </row>
    <row r="16" customFormat="false" ht="15.75" hidden="false" customHeight="true" outlineLevel="0" collapsed="false">
      <c r="A16" s="61" t="s">
        <v>6</v>
      </c>
      <c r="B16" s="61"/>
      <c r="C16" s="74" t="n">
        <f aca="false">'Table1 &amp; Fig1'!C4</f>
        <v>7.3522978635168</v>
      </c>
      <c r="D16" s="69" t="n">
        <f aca="false">'Table1 &amp; Fig1'!C3</f>
        <v>1.32693409580242</v>
      </c>
      <c r="E16" s="74" t="n">
        <f aca="false">'Table1 &amp; Fig1'!C2+'Table1 &amp; Fig1'!C5</f>
        <v>64.7175104003115</v>
      </c>
      <c r="F16" s="67"/>
    </row>
    <row r="17" customFormat="false" ht="15.75" hidden="false" customHeight="true" outlineLevel="0" collapsed="false">
      <c r="A17" s="61" t="s">
        <v>11</v>
      </c>
      <c r="B17" s="61"/>
      <c r="C17" s="75" t="n">
        <f aca="false">'Table1 &amp; Fig1'!C8</f>
        <v>0.515705330919589</v>
      </c>
      <c r="D17" s="75" t="n">
        <f aca="false">'Table1 &amp; Fig1'!C7</f>
        <v>0.331733523950604</v>
      </c>
      <c r="E17" s="76" t="n">
        <f aca="false">'Table1 &amp; Fig1'!C6+'Table1 &amp; Fig1'!C9</f>
        <v>6.55578635490241</v>
      </c>
      <c r="F17" s="77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2.8" zeroHeight="false" outlineLevelRow="0" outlineLevelCol="0"/>
  <cols>
    <col collapsed="false" customWidth="true" hidden="false" outlineLevel="0" max="1" min="1" style="33" width="17.92"/>
    <col collapsed="false" customWidth="true" hidden="false" outlineLevel="0" max="2" min="2" style="33" width="19.91"/>
    <col collapsed="false" customWidth="true" hidden="false" outlineLevel="0" max="3" min="3" style="33" width="14.86"/>
    <col collapsed="false" customWidth="true" hidden="false" outlineLevel="0" max="4" min="4" style="33" width="15.42"/>
    <col collapsed="false" customWidth="false" hidden="false" outlineLevel="0" max="5" min="5" style="33" width="11.52"/>
    <col collapsed="false" customWidth="true" hidden="false" outlineLevel="0" max="6" min="6" style="33" width="14.31"/>
    <col collapsed="false" customWidth="true" hidden="false" outlineLevel="0" max="1025" min="7" style="33" width="9.05"/>
  </cols>
  <sheetData>
    <row r="1" customFormat="false" ht="15.75" hidden="false" customHeight="true" outlineLevel="0" collapsed="false">
      <c r="A1" s="78" t="s">
        <v>13</v>
      </c>
      <c r="B1" s="78"/>
      <c r="C1" s="78"/>
      <c r="D1" s="78"/>
      <c r="E1" s="78"/>
      <c r="F1" s="78"/>
    </row>
    <row r="2" customFormat="false" ht="15.75" hidden="false" customHeight="true" outlineLevel="0" collapsed="false">
      <c r="A2" s="78" t="s">
        <v>50</v>
      </c>
      <c r="B2" s="78"/>
      <c r="C2" s="78"/>
      <c r="D2" s="78" t="s">
        <v>51</v>
      </c>
      <c r="E2" s="78"/>
      <c r="F2" s="78"/>
      <c r="G2" s="79"/>
    </row>
    <row r="3" customFormat="false" ht="15.75" hidden="false" customHeight="true" outlineLevel="0" collapsed="false">
      <c r="A3" s="80" t="s">
        <v>31</v>
      </c>
      <c r="B3" s="81" t="s">
        <v>52</v>
      </c>
      <c r="C3" s="82" t="s">
        <v>2</v>
      </c>
      <c r="D3" s="81" t="s">
        <v>31</v>
      </c>
      <c r="E3" s="81" t="s">
        <v>52</v>
      </c>
      <c r="F3" s="82" t="s">
        <v>2</v>
      </c>
    </row>
    <row r="4" customFormat="false" ht="15.75" hidden="false" customHeight="true" outlineLevel="0" collapsed="false">
      <c r="A4" s="83" t="s">
        <v>28</v>
      </c>
      <c r="B4" s="84" t="n">
        <f aca="false">'Table1 &amp; Fig1'!C26</f>
        <v>450</v>
      </c>
      <c r="C4" s="85"/>
      <c r="D4" s="12" t="s">
        <v>53</v>
      </c>
      <c r="E4" s="11" t="n">
        <f aca="false">'Table1 &amp; Fig1'!C4</f>
        <v>7.3522978635168</v>
      </c>
      <c r="F4" s="86" t="n">
        <f aca="false">'Table1 &amp; Fig1'!E4</f>
        <v>6.38735131388308</v>
      </c>
      <c r="G4" s="87"/>
    </row>
    <row r="5" customFormat="false" ht="15.75" hidden="false" customHeight="true" outlineLevel="0" collapsed="false">
      <c r="A5" s="83"/>
      <c r="B5" s="15"/>
      <c r="C5" s="85"/>
      <c r="D5" s="12" t="s">
        <v>54</v>
      </c>
      <c r="E5" s="88" t="n">
        <f aca="false">'Table1 &amp; Fig1'!C8</f>
        <v>0.515705330919589</v>
      </c>
      <c r="F5" s="89" t="n">
        <f aca="false">'Table1 &amp; Fig1'!E8</f>
        <v>3.64387348782425</v>
      </c>
      <c r="G5" s="79"/>
    </row>
    <row r="6" customFormat="false" ht="15.75" hidden="false" customHeight="true" outlineLevel="0" collapsed="false">
      <c r="A6" s="83"/>
      <c r="B6" s="15"/>
      <c r="C6" s="85"/>
      <c r="D6" s="12" t="s">
        <v>55</v>
      </c>
      <c r="E6" s="31" t="n">
        <f aca="false">'Table1 &amp; Fig1'!C10</f>
        <v>11.8020047916546</v>
      </c>
      <c r="F6" s="89" t="n">
        <f aca="false">'Table1 &amp; Fig1'!E10</f>
        <v>3.45975114741402</v>
      </c>
      <c r="G6" s="79"/>
    </row>
    <row r="7" customFormat="false" ht="15.75" hidden="false" customHeight="true" outlineLevel="0" collapsed="false">
      <c r="A7" s="83"/>
      <c r="B7" s="15"/>
      <c r="C7" s="85"/>
      <c r="D7" s="12" t="s">
        <v>56</v>
      </c>
      <c r="E7" s="9" t="n">
        <f aca="false">'Table1 &amp; Fig1'!C24</f>
        <v>1.60547621596509</v>
      </c>
      <c r="F7" s="89" t="n">
        <f aca="false">'Table1 &amp; Fig1'!E24</f>
        <v>3.73047280407657</v>
      </c>
      <c r="G7" s="79"/>
    </row>
    <row r="8" customFormat="false" ht="15.75" hidden="false" customHeight="true" outlineLevel="0" collapsed="false">
      <c r="A8" s="83"/>
      <c r="B8" s="15"/>
      <c r="C8" s="85"/>
      <c r="D8" s="12" t="s">
        <v>16</v>
      </c>
      <c r="E8" s="9" t="n">
        <f aca="false">'Table1 &amp; Fig1'!C13</f>
        <v>0.211567950397808</v>
      </c>
      <c r="F8" s="89" t="n">
        <f aca="false">'Table1 &amp; Fig1'!E13</f>
        <v>14.8813474357469</v>
      </c>
      <c r="G8" s="79"/>
    </row>
    <row r="9" customFormat="false" ht="15.75" hidden="false" customHeight="true" outlineLevel="0" collapsed="false">
      <c r="A9" s="83"/>
      <c r="B9" s="15"/>
      <c r="C9" s="85"/>
      <c r="D9" s="12" t="s">
        <v>23</v>
      </c>
      <c r="E9" s="20" t="n">
        <f aca="false">'Table1 &amp; Fig1'!C20</f>
        <v>0.05537256615</v>
      </c>
      <c r="F9" s="85"/>
      <c r="G9" s="79"/>
    </row>
    <row r="10" customFormat="false" ht="15.75" hidden="false" customHeight="true" outlineLevel="0" collapsed="false">
      <c r="A10" s="83"/>
      <c r="B10" s="15"/>
      <c r="C10" s="85"/>
      <c r="D10" s="12" t="s">
        <v>22</v>
      </c>
      <c r="E10" s="9" t="n">
        <f aca="false">'Table1 &amp; Fig1'!C19</f>
        <v>0.10714686353151</v>
      </c>
      <c r="F10" s="85"/>
      <c r="G10" s="79"/>
    </row>
    <row r="11" customFormat="false" ht="15.75" hidden="false" customHeight="true" outlineLevel="0" collapsed="false">
      <c r="A11" s="83"/>
      <c r="B11" s="15"/>
      <c r="C11" s="85"/>
      <c r="D11" s="12" t="s">
        <v>34</v>
      </c>
      <c r="E11" s="21" t="n">
        <f aca="false">Fig2A!C9</f>
        <v>0.00289064584032944</v>
      </c>
      <c r="F11" s="89" t="n">
        <f aca="false">Fig2A!D9</f>
        <v>3.6917824251731</v>
      </c>
      <c r="G11" s="79"/>
    </row>
    <row r="12" customFormat="false" ht="15.75" hidden="false" customHeight="true" outlineLevel="0" collapsed="false">
      <c r="A12" s="83"/>
      <c r="B12" s="15"/>
      <c r="C12" s="85"/>
      <c r="D12" s="12" t="s">
        <v>24</v>
      </c>
      <c r="E12" s="21" t="n">
        <f aca="false">'Table1 &amp; Fig1'!C21</f>
        <v>0.00165801916787227</v>
      </c>
      <c r="F12" s="85"/>
      <c r="G12" s="79"/>
    </row>
    <row r="13" customFormat="false" ht="15.75" hidden="false" customHeight="true" outlineLevel="0" collapsed="false">
      <c r="A13" s="83"/>
      <c r="B13" s="15"/>
      <c r="C13" s="85"/>
      <c r="D13" s="12" t="s">
        <v>15</v>
      </c>
      <c r="E13" s="9" t="n">
        <f aca="false">'Table1 &amp; Fig1'!C12</f>
        <v>0.198506447237222</v>
      </c>
      <c r="F13" s="85"/>
    </row>
    <row r="14" customFormat="false" ht="15.75" hidden="false" customHeight="true" outlineLevel="0" collapsed="false">
      <c r="A14" s="90"/>
      <c r="B14" s="14"/>
      <c r="C14" s="91"/>
      <c r="D14" s="14" t="s">
        <v>20</v>
      </c>
      <c r="E14" s="22" t="n">
        <f aca="false">Fig2A!C12</f>
        <v>0.00561165846816304</v>
      </c>
      <c r="F14" s="91"/>
    </row>
    <row r="15" customFormat="false" ht="15.75" hidden="false" customHeight="true" outlineLevel="0" collapsed="false">
      <c r="A15" s="15"/>
      <c r="B15" s="15"/>
      <c r="C15" s="15"/>
      <c r="D15" s="15"/>
      <c r="E15" s="15"/>
      <c r="F15" s="15"/>
    </row>
    <row r="16" customFormat="false" ht="37.5" hidden="false" customHeight="true" outlineLevel="0" collapsed="false">
      <c r="A16" s="80"/>
      <c r="B16" s="81" t="s">
        <v>52</v>
      </c>
      <c r="C16" s="81" t="s">
        <v>57</v>
      </c>
      <c r="D16" s="80"/>
      <c r="E16" s="81" t="s">
        <v>52</v>
      </c>
      <c r="F16" s="81" t="s">
        <v>57</v>
      </c>
    </row>
    <row r="17" customFormat="false" ht="15.75" hidden="false" customHeight="true" outlineLevel="0" collapsed="false">
      <c r="A17" s="90" t="s">
        <v>36</v>
      </c>
      <c r="B17" s="14" t="n">
        <f aca="false">B4</f>
        <v>450</v>
      </c>
      <c r="C17" s="14" t="n">
        <v>450</v>
      </c>
      <c r="D17" s="90" t="s">
        <v>36</v>
      </c>
      <c r="E17" s="92" t="n">
        <f aca="false">SUM(E4:E14)</f>
        <v>21.858238352849</v>
      </c>
      <c r="F17" s="91" t="n">
        <v>20</v>
      </c>
    </row>
    <row r="18" customFormat="false" ht="15.75" hidden="false" customHeight="true" outlineLevel="0" collapsed="false">
      <c r="A18" s="15"/>
      <c r="B18" s="15"/>
      <c r="C18" s="15"/>
      <c r="D18" s="15"/>
      <c r="E18" s="15"/>
      <c r="F18" s="15"/>
    </row>
    <row r="19" customFormat="false" ht="15.75" hidden="false" customHeight="true" outlineLevel="0" collapsed="false">
      <c r="A19" s="78" t="s">
        <v>8</v>
      </c>
      <c r="B19" s="78"/>
      <c r="C19" s="78"/>
      <c r="D19" s="78"/>
      <c r="E19" s="78"/>
      <c r="F19" s="78"/>
    </row>
    <row r="20" customFormat="false" ht="15.75" hidden="false" customHeight="true" outlineLevel="0" collapsed="false">
      <c r="A20" s="78" t="s">
        <v>50</v>
      </c>
      <c r="B20" s="78"/>
      <c r="C20" s="78"/>
      <c r="D20" s="78" t="s">
        <v>51</v>
      </c>
      <c r="E20" s="78"/>
      <c r="F20" s="78"/>
    </row>
    <row r="21" customFormat="false" ht="15.75" hidden="false" customHeight="true" outlineLevel="0" collapsed="false">
      <c r="A21" s="80" t="s">
        <v>31</v>
      </c>
      <c r="B21" s="81" t="s">
        <v>52</v>
      </c>
      <c r="C21" s="82" t="s">
        <v>2</v>
      </c>
      <c r="D21" s="81" t="s">
        <v>31</v>
      </c>
      <c r="E21" s="81" t="s">
        <v>52</v>
      </c>
      <c r="F21" s="82" t="s">
        <v>2</v>
      </c>
    </row>
    <row r="22" customFormat="false" ht="15.75" hidden="false" customHeight="true" outlineLevel="0" collapsed="false">
      <c r="A22" s="83" t="s">
        <v>58</v>
      </c>
      <c r="B22" s="9" t="n">
        <v>0.1125</v>
      </c>
      <c r="C22" s="85" t="n">
        <v>10</v>
      </c>
      <c r="D22" s="12" t="s">
        <v>59</v>
      </c>
      <c r="E22" s="9" t="n">
        <f aca="false">'Table1 &amp; Fig1'!C3</f>
        <v>1.32693409580242</v>
      </c>
      <c r="F22" s="93" t="n">
        <f aca="false">'Table1 &amp; Fig1'!E3</f>
        <v>1.81122948632623</v>
      </c>
      <c r="G22" s="87"/>
      <c r="H22" s="79"/>
    </row>
    <row r="23" customFormat="false" ht="28.5" hidden="false" customHeight="false" outlineLevel="0" collapsed="false">
      <c r="A23" s="83" t="s">
        <v>60</v>
      </c>
      <c r="B23" s="9" t="n">
        <v>0.138293166859394</v>
      </c>
      <c r="C23" s="85" t="n">
        <v>10</v>
      </c>
      <c r="D23" s="12" t="s">
        <v>61</v>
      </c>
      <c r="E23" s="9" t="n">
        <f aca="false">'Table1 &amp; Fig1'!C7</f>
        <v>0.331733523950604</v>
      </c>
      <c r="F23" s="89" t="n">
        <f aca="false">'Table1 &amp; Fig1'!E7</f>
        <v>2.68803432424406</v>
      </c>
      <c r="G23" s="87"/>
      <c r="H23" s="79"/>
    </row>
    <row r="24" customFormat="false" ht="42" hidden="false" customHeight="false" outlineLevel="0" collapsed="false">
      <c r="A24" s="83" t="s">
        <v>62</v>
      </c>
      <c r="B24" s="9" t="n">
        <v>0.125702152200396</v>
      </c>
      <c r="C24" s="85" t="n">
        <v>10</v>
      </c>
      <c r="D24" s="12" t="s">
        <v>40</v>
      </c>
      <c r="E24" s="88" t="n">
        <f aca="false">'Table1 &amp; Fig1'!C23-SUM(B24:B28)</f>
        <v>1.05834573502946</v>
      </c>
      <c r="F24" s="89" t="n">
        <f aca="false">'Table1 &amp; Fig1'!E23</f>
        <v>10</v>
      </c>
      <c r="G24" s="87"/>
      <c r="H24" s="79"/>
    </row>
    <row r="25" customFormat="false" ht="42" hidden="false" customHeight="false" outlineLevel="0" collapsed="false">
      <c r="A25" s="83" t="s">
        <v>63</v>
      </c>
      <c r="B25" s="9" t="n">
        <v>0.171915905369543</v>
      </c>
      <c r="C25" s="85" t="n">
        <v>10</v>
      </c>
      <c r="D25" s="12" t="s">
        <v>17</v>
      </c>
      <c r="E25" s="9" t="n">
        <f aca="false">'Table1 &amp; Fig1'!C14</f>
        <v>0.940355148344516</v>
      </c>
      <c r="F25" s="89" t="n">
        <f aca="false">'Table1 &amp; Fig1'!E14</f>
        <v>10</v>
      </c>
      <c r="G25" s="87"/>
      <c r="H25" s="79"/>
    </row>
    <row r="26" customFormat="false" ht="42" hidden="false" customHeight="false" outlineLevel="0" collapsed="false">
      <c r="A26" s="83" t="s">
        <v>64</v>
      </c>
      <c r="B26" s="9" t="n">
        <v>0.125702152200396</v>
      </c>
      <c r="C26" s="85" t="n">
        <v>10</v>
      </c>
      <c r="D26" s="12" t="s">
        <v>21</v>
      </c>
      <c r="E26" s="9" t="n">
        <f aca="false">'Table1 &amp; Fig1'!C18</f>
        <v>0.667610883535102</v>
      </c>
      <c r="F26" s="89" t="n">
        <f aca="false">'Table1 &amp; Fig1'!E18</f>
        <v>8.25329923708148</v>
      </c>
      <c r="G26" s="79"/>
      <c r="H26" s="79"/>
    </row>
    <row r="27" customFormat="false" ht="15.75" hidden="false" customHeight="true" outlineLevel="0" collapsed="false">
      <c r="A27" s="83" t="s">
        <v>65</v>
      </c>
      <c r="B27" s="32" t="n">
        <v>0.306594194335118</v>
      </c>
      <c r="C27" s="85" t="n">
        <v>10</v>
      </c>
      <c r="D27" s="12" t="s">
        <v>19</v>
      </c>
      <c r="E27" s="9" t="n">
        <f aca="false">'Table1 &amp; Fig1'!C16</f>
        <v>0.181984847615171</v>
      </c>
      <c r="F27" s="89" t="n">
        <v>10</v>
      </c>
      <c r="G27" s="79"/>
      <c r="H27" s="79"/>
    </row>
    <row r="28" customFormat="false" ht="15.75" hidden="false" customHeight="true" outlineLevel="0" collapsed="false">
      <c r="A28" s="83" t="s">
        <v>66</v>
      </c>
      <c r="B28" s="88" t="n">
        <v>0.279463772249642</v>
      </c>
      <c r="C28" s="85" t="n">
        <v>10</v>
      </c>
      <c r="D28" s="12" t="s">
        <v>39</v>
      </c>
      <c r="E28" s="9" t="n">
        <f aca="false">'Table1 &amp; Fig1'!C15</f>
        <v>0.0896168300034035</v>
      </c>
      <c r="F28" s="89" t="n">
        <v>10</v>
      </c>
      <c r="G28" s="79"/>
      <c r="H28" s="79"/>
    </row>
    <row r="29" customFormat="false" ht="15.75" hidden="false" customHeight="true" outlineLevel="0" collapsed="false">
      <c r="A29" s="83"/>
      <c r="B29" s="15"/>
      <c r="C29" s="85"/>
      <c r="D29" s="12" t="s">
        <v>41</v>
      </c>
      <c r="E29" s="21" t="n">
        <f aca="false">Fig2A!C23</f>
        <v>0.004453608</v>
      </c>
      <c r="F29" s="93" t="n">
        <f aca="false">Fig2A!D23</f>
        <v>1.4375</v>
      </c>
      <c r="G29" s="79"/>
      <c r="H29" s="79"/>
    </row>
    <row r="30" customFormat="false" ht="15.75" hidden="false" customHeight="true" outlineLevel="0" collapsed="false">
      <c r="A30" s="83"/>
      <c r="B30" s="15"/>
      <c r="C30" s="85"/>
      <c r="D30" s="12" t="s">
        <v>20</v>
      </c>
      <c r="E30" s="20" t="n">
        <f aca="false">Fig2A!C24</f>
        <v>0.014</v>
      </c>
      <c r="F30" s="89" t="n">
        <v>10</v>
      </c>
      <c r="G30" s="79"/>
      <c r="H30" s="79"/>
    </row>
    <row r="31" customFormat="false" ht="15.75" hidden="false" customHeight="true" outlineLevel="0" collapsed="false">
      <c r="A31" s="90"/>
      <c r="B31" s="14"/>
      <c r="C31" s="91"/>
      <c r="D31" s="14" t="s">
        <v>12</v>
      </c>
      <c r="E31" s="94" t="n">
        <f aca="false">'Table1 &amp; Fig1'!C11</f>
        <v>0.324820149643526</v>
      </c>
      <c r="F31" s="95" t="n">
        <v>10</v>
      </c>
    </row>
    <row r="32" customFormat="false" ht="15.75" hidden="false" customHeight="true" outlineLevel="0" collapsed="false">
      <c r="A32" s="15"/>
      <c r="B32" s="15"/>
      <c r="C32" s="15"/>
      <c r="D32" s="15"/>
      <c r="E32" s="15"/>
      <c r="F32" s="15"/>
    </row>
    <row r="33" customFormat="false" ht="37.5" hidden="false" customHeight="true" outlineLevel="0" collapsed="false">
      <c r="A33" s="80"/>
      <c r="B33" s="81" t="s">
        <v>52</v>
      </c>
      <c r="C33" s="81" t="s">
        <v>57</v>
      </c>
      <c r="D33" s="80"/>
      <c r="E33" s="81" t="s">
        <v>52</v>
      </c>
      <c r="F33" s="81" t="s">
        <v>57</v>
      </c>
    </row>
    <row r="34" customFormat="false" ht="15.75" hidden="false" customHeight="true" outlineLevel="0" collapsed="false">
      <c r="A34" s="90" t="s">
        <v>36</v>
      </c>
      <c r="B34" s="24" t="n">
        <f aca="false">SUM(B22:B28)</f>
        <v>1.26017134321449</v>
      </c>
      <c r="C34" s="14" t="n">
        <v>1</v>
      </c>
      <c r="D34" s="90" t="s">
        <v>36</v>
      </c>
      <c r="E34" s="92" t="n">
        <f aca="false">SUM(E22:E31)</f>
        <v>4.9398548219242</v>
      </c>
      <c r="F34" s="91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.8" zeroHeight="false" outlineLevelRow="0" outlineLevelCol="0"/>
  <cols>
    <col collapsed="false" customWidth="false" hidden="false" outlineLevel="0" max="1" min="1" style="96" width="11.52"/>
    <col collapsed="false" customWidth="false" hidden="false" outlineLevel="0" max="2" min="2" style="15" width="11.52"/>
    <col collapsed="false" customWidth="true" hidden="false" outlineLevel="0" max="3" min="3" style="96" width="19.91"/>
    <col collapsed="false" customWidth="true" hidden="false" outlineLevel="0" max="4" min="4" style="96" width="14.03"/>
    <col collapsed="false" customWidth="true" hidden="false" outlineLevel="0" max="5" min="5" style="96" width="12.37"/>
    <col collapsed="false" customWidth="true" hidden="false" outlineLevel="0" max="1025" min="6" style="96" width="9.05"/>
  </cols>
  <sheetData>
    <row r="1" customFormat="false" ht="55.5" hidden="false" customHeight="false" outlineLevel="0" collapsed="false">
      <c r="A1" s="97"/>
      <c r="B1" s="98"/>
      <c r="C1" s="98" t="s">
        <v>0</v>
      </c>
      <c r="D1" s="98" t="s">
        <v>3</v>
      </c>
      <c r="E1" s="98" t="s">
        <v>4</v>
      </c>
    </row>
    <row r="2" customFormat="false" ht="15.75" hidden="false" customHeight="true" outlineLevel="0" collapsed="false">
      <c r="A2" s="99" t="s">
        <v>6</v>
      </c>
      <c r="B2" s="98" t="s">
        <v>8</v>
      </c>
      <c r="C2" s="100" t="n">
        <f aca="false">'Table1 &amp; Fig1'!C3</f>
        <v>1.32693409580242</v>
      </c>
      <c r="D2" s="101" t="n">
        <f aca="false">SUM(C2:C3)</f>
        <v>8.67923195931922</v>
      </c>
      <c r="E2" s="102" t="n">
        <v>9</v>
      </c>
    </row>
    <row r="3" customFormat="false" ht="15.75" hidden="false" customHeight="true" outlineLevel="0" collapsed="false">
      <c r="A3" s="99"/>
      <c r="B3" s="98" t="s">
        <v>9</v>
      </c>
      <c r="C3" s="103" t="n">
        <f aca="false">'Table1 &amp; Fig1'!C4</f>
        <v>7.3522978635168</v>
      </c>
      <c r="D3" s="101"/>
      <c r="E3" s="102"/>
    </row>
    <row r="4" customFormat="false" ht="15.75" hidden="false" customHeight="true" outlineLevel="0" collapsed="false">
      <c r="A4" s="99" t="s">
        <v>11</v>
      </c>
      <c r="B4" s="98" t="s">
        <v>8</v>
      </c>
      <c r="C4" s="100" t="n">
        <f aca="false">'Table1 &amp; Fig1'!C7</f>
        <v>0.331733523950604</v>
      </c>
      <c r="D4" s="101" t="n">
        <f aca="false">SUM(C4:C5)</f>
        <v>0.847438854870193</v>
      </c>
      <c r="E4" s="102" t="n">
        <v>1</v>
      </c>
    </row>
    <row r="5" customFormat="false" ht="15.75" hidden="false" customHeight="true" outlineLevel="0" collapsed="false">
      <c r="A5" s="99"/>
      <c r="B5" s="98" t="s">
        <v>9</v>
      </c>
      <c r="C5" s="104" t="n">
        <f aca="false">'Table1 &amp; Fig1'!C8</f>
        <v>0.515705330919589</v>
      </c>
      <c r="D5" s="101"/>
      <c r="E5" s="102"/>
    </row>
    <row r="6" customFormat="false" ht="15.75" hidden="false" customHeight="true" outlineLevel="0" collapsed="false">
      <c r="A6" s="99" t="s">
        <v>12</v>
      </c>
      <c r="B6" s="98" t="s">
        <v>13</v>
      </c>
      <c r="C6" s="101" t="n">
        <f aca="false">'Table1 &amp; Fig1'!C10</f>
        <v>11.8020047916546</v>
      </c>
      <c r="D6" s="101" t="n">
        <f aca="false">SUM(C6:C7)</f>
        <v>12.1268249412981</v>
      </c>
      <c r="E6" s="102" t="n">
        <v>12</v>
      </c>
    </row>
    <row r="7" customFormat="false" ht="15.75" hidden="false" customHeight="true" outlineLevel="0" collapsed="false">
      <c r="A7" s="99"/>
      <c r="B7" s="98" t="s">
        <v>8</v>
      </c>
      <c r="C7" s="104" t="n">
        <f aca="false">'Table1 &amp; Fig1'!C11</f>
        <v>0.324820149643526</v>
      </c>
      <c r="D7" s="101"/>
      <c r="E7" s="102"/>
    </row>
    <row r="8" customFormat="false" ht="15.75" hidden="false" customHeight="true" outlineLevel="0" collapsed="false">
      <c r="A8" s="99" t="s">
        <v>14</v>
      </c>
      <c r="B8" s="98" t="s">
        <v>15</v>
      </c>
      <c r="C8" s="100" t="n">
        <f aca="false">'Table1 &amp; Fig1'!C12</f>
        <v>0.198506447237222</v>
      </c>
      <c r="D8" s="101" t="n">
        <f aca="false">SUM(C8:C18)</f>
        <v>2.4807754682911</v>
      </c>
      <c r="E8" s="102" t="n">
        <v>2</v>
      </c>
    </row>
    <row r="9" customFormat="false" ht="15.75" hidden="false" customHeight="true" outlineLevel="0" collapsed="false">
      <c r="A9" s="99"/>
      <c r="B9" s="98" t="s">
        <v>16</v>
      </c>
      <c r="C9" s="66" t="n">
        <f aca="false">'Table1 &amp; Fig1'!C13</f>
        <v>0.211567950397808</v>
      </c>
      <c r="D9" s="101"/>
      <c r="E9" s="102"/>
    </row>
    <row r="10" customFormat="false" ht="15.75" hidden="false" customHeight="true" outlineLevel="0" collapsed="false">
      <c r="A10" s="99"/>
      <c r="B10" s="98" t="s">
        <v>17</v>
      </c>
      <c r="C10" s="66" t="n">
        <f aca="false">'Table1 &amp; Fig1'!C14</f>
        <v>0.940355148344516</v>
      </c>
      <c r="D10" s="101"/>
      <c r="E10" s="102"/>
    </row>
    <row r="11" customFormat="false" ht="15.75" hidden="false" customHeight="true" outlineLevel="0" collapsed="false">
      <c r="A11" s="99"/>
      <c r="B11" s="98" t="s">
        <v>18</v>
      </c>
      <c r="C11" s="66" t="n">
        <f aca="false">'Table1 &amp; Fig1'!C15</f>
        <v>0.0896168300034035</v>
      </c>
      <c r="D11" s="101"/>
      <c r="E11" s="102"/>
    </row>
    <row r="12" customFormat="false" ht="15.75" hidden="false" customHeight="true" outlineLevel="0" collapsed="false">
      <c r="A12" s="99"/>
      <c r="B12" s="98" t="s">
        <v>19</v>
      </c>
      <c r="C12" s="66" t="n">
        <f aca="false">'Table1 &amp; Fig1'!C16</f>
        <v>0.181984847615171</v>
      </c>
      <c r="D12" s="101"/>
      <c r="E12" s="102"/>
    </row>
    <row r="13" customFormat="false" ht="15.75" hidden="false" customHeight="true" outlineLevel="0" collapsed="false">
      <c r="A13" s="99"/>
      <c r="B13" s="98" t="s">
        <v>20</v>
      </c>
      <c r="C13" s="70" t="n">
        <f aca="false">'Table1 &amp; Fig1'!C17</f>
        <v>0.0196116584681631</v>
      </c>
      <c r="D13" s="101"/>
      <c r="E13" s="102"/>
    </row>
    <row r="14" customFormat="false" ht="15.75" hidden="false" customHeight="true" outlineLevel="0" collapsed="false">
      <c r="A14" s="99"/>
      <c r="B14" s="98" t="s">
        <v>21</v>
      </c>
      <c r="C14" s="66" t="n">
        <f aca="false">'Table1 &amp; Fig1'!C18</f>
        <v>0.667610883535102</v>
      </c>
      <c r="D14" s="101"/>
      <c r="E14" s="102"/>
    </row>
    <row r="15" customFormat="false" ht="15.75" hidden="false" customHeight="true" outlineLevel="0" collapsed="false">
      <c r="A15" s="99"/>
      <c r="B15" s="98" t="s">
        <v>22</v>
      </c>
      <c r="C15" s="66" t="n">
        <f aca="false">'Table1 &amp; Fig1'!C19</f>
        <v>0.10714686353151</v>
      </c>
      <c r="D15" s="101"/>
      <c r="E15" s="102"/>
    </row>
    <row r="16" customFormat="false" ht="15.75" hidden="false" customHeight="true" outlineLevel="0" collapsed="false">
      <c r="A16" s="99"/>
      <c r="B16" s="98" t="s">
        <v>23</v>
      </c>
      <c r="C16" s="70" t="n">
        <f aca="false">'Table1 &amp; Fig1'!C20</f>
        <v>0.05537256615</v>
      </c>
      <c r="D16" s="101"/>
      <c r="E16" s="102"/>
    </row>
    <row r="17" customFormat="false" ht="15.75" hidden="false" customHeight="true" outlineLevel="0" collapsed="false">
      <c r="A17" s="99"/>
      <c r="B17" s="98" t="s">
        <v>24</v>
      </c>
      <c r="C17" s="71" t="n">
        <f aca="false">'Table1 &amp; Fig1'!C21</f>
        <v>0.00165801916787227</v>
      </c>
      <c r="D17" s="101"/>
      <c r="E17" s="102"/>
    </row>
    <row r="18" customFormat="false" ht="15.75" hidden="false" customHeight="true" outlineLevel="0" collapsed="false">
      <c r="A18" s="99"/>
      <c r="B18" s="98" t="s">
        <v>25</v>
      </c>
      <c r="C18" s="105" t="n">
        <f aca="false">'Table1 &amp; Fig1'!C22</f>
        <v>0.00734425384032944</v>
      </c>
      <c r="D18" s="101"/>
      <c r="E18" s="102"/>
    </row>
    <row r="19" customFormat="false" ht="15.75" hidden="false" customHeight="true" outlineLevel="0" collapsed="false">
      <c r="A19" s="99" t="s">
        <v>26</v>
      </c>
      <c r="B19" s="98" t="s">
        <v>8</v>
      </c>
      <c r="C19" s="100" t="n">
        <f aca="false">'Table1 &amp; Fig1'!C23</f>
        <v>2.06772391138456</v>
      </c>
      <c r="D19" s="101" t="n">
        <f aca="false">SUM(C19:C20)</f>
        <v>3.67320012734964</v>
      </c>
      <c r="E19" s="102" t="n">
        <v>4</v>
      </c>
    </row>
    <row r="20" customFormat="false" ht="15.75" hidden="false" customHeight="true" outlineLevel="0" collapsed="false">
      <c r="A20" s="99"/>
      <c r="B20" s="98" t="s">
        <v>13</v>
      </c>
      <c r="C20" s="104" t="n">
        <f aca="false">'Table1 &amp; Fig1'!C24</f>
        <v>1.60547621596509</v>
      </c>
      <c r="D20" s="101"/>
      <c r="E20" s="102"/>
    </row>
    <row r="21" customFormat="false" ht="15.75" hidden="false" customHeight="true" outlineLevel="0" collapsed="false">
      <c r="A21" s="97" t="s">
        <v>27</v>
      </c>
      <c r="B21" s="98" t="s">
        <v>27</v>
      </c>
      <c r="C21" s="106" t="n">
        <v>0.0607263039426007</v>
      </c>
      <c r="D21" s="106" t="n">
        <f aca="false">C21</f>
        <v>0.0607263039426007</v>
      </c>
      <c r="E21" s="107" t="n">
        <v>0.06</v>
      </c>
    </row>
    <row r="22" customFormat="false" ht="15.75" hidden="false" customHeight="true" outlineLevel="0" collapsed="false">
      <c r="A22" s="97" t="s">
        <v>28</v>
      </c>
      <c r="B22" s="98" t="s">
        <v>28</v>
      </c>
      <c r="C22" s="108" t="n">
        <v>152.093714855144</v>
      </c>
      <c r="D22" s="108" t="n">
        <f aca="false">C22</f>
        <v>152.093714855144</v>
      </c>
      <c r="E22" s="107" t="n">
        <v>150</v>
      </c>
    </row>
    <row r="23" customFormat="false" ht="15.75" hidden="false" customHeight="true" outlineLevel="0" collapsed="false">
      <c r="A23" s="97"/>
      <c r="B23" s="98"/>
      <c r="C23" s="18"/>
      <c r="D23" s="18"/>
      <c r="E23" s="67"/>
    </row>
  </sheetData>
  <mergeCells count="16">
    <mergeCell ref="A2:A3"/>
    <mergeCell ref="D2:D3"/>
    <mergeCell ref="E2:E3"/>
    <mergeCell ref="A4:A5"/>
    <mergeCell ref="D4:D5"/>
    <mergeCell ref="E4:E5"/>
    <mergeCell ref="A6:A7"/>
    <mergeCell ref="D6:D7"/>
    <mergeCell ref="E6:E7"/>
    <mergeCell ref="A8:A18"/>
    <mergeCell ref="D8:D18"/>
    <mergeCell ref="E8:E18"/>
    <mergeCell ref="A9:A18"/>
    <mergeCell ref="A19:A20"/>
    <mergeCell ref="D19:D20"/>
    <mergeCell ref="E19:E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.75" zeroHeight="false" outlineLevelRow="0" outlineLevelCol="0"/>
  <cols>
    <col collapsed="false" customWidth="true" hidden="false" outlineLevel="0" max="1" min="1" style="1" width="17.55"/>
    <col collapsed="false" customWidth="true" hidden="false" outlineLevel="0" max="3" min="2" style="1" width="18.8"/>
    <col collapsed="false" customWidth="true" hidden="false" outlineLevel="0" max="4" min="4" style="1" width="16.53"/>
    <col collapsed="false" customWidth="true" hidden="false" outlineLevel="0" max="5" min="5" style="1" width="14.16"/>
    <col collapsed="false" customWidth="true" hidden="false" outlineLevel="0" max="1025" min="6" style="1" width="9.05"/>
  </cols>
  <sheetData>
    <row r="1" customFormat="false" ht="26.25" hidden="false" customHeight="true" outlineLevel="0" collapsed="false">
      <c r="A1" s="34" t="s">
        <v>67</v>
      </c>
      <c r="B1" s="3" t="s">
        <v>0</v>
      </c>
      <c r="C1" s="3" t="s">
        <v>2</v>
      </c>
      <c r="D1" s="3" t="s">
        <v>68</v>
      </c>
      <c r="E1" s="3" t="s">
        <v>69</v>
      </c>
    </row>
    <row r="2" customFormat="false" ht="15.75" hidden="false" customHeight="true" outlineLevel="0" collapsed="false">
      <c r="A2" s="34" t="s">
        <v>70</v>
      </c>
      <c r="B2" s="109" t="n">
        <f aca="false">'Table1 &amp; Fig1'!C26*1000000000000000</f>
        <v>4.5E+017</v>
      </c>
      <c r="C2" s="110" t="n">
        <f aca="false">'Table1 &amp; Fig1'!E26</f>
        <v>1.19395460482905</v>
      </c>
      <c r="D2" s="109" t="n">
        <f aca="false">'Table S1'!D25</f>
        <v>3000000000000</v>
      </c>
      <c r="E2" s="111"/>
    </row>
    <row r="3" customFormat="false" ht="15.75" hidden="false" customHeight="true" outlineLevel="0" collapsed="false">
      <c r="A3" s="34" t="s">
        <v>28</v>
      </c>
      <c r="B3" s="112" t="n">
        <f aca="false">'Table1 &amp; Fig1'!C26*1000000000000000</f>
        <v>4.5E+017</v>
      </c>
      <c r="C3" s="110" t="n">
        <f aca="false">'Table1 &amp; Fig1'!E26</f>
        <v>1.19395460482905</v>
      </c>
      <c r="D3" s="109"/>
      <c r="E3" s="111" t="n">
        <v>400000</v>
      </c>
    </row>
    <row r="4" customFormat="false" ht="15.75" hidden="false" customHeight="true" outlineLevel="0" collapsed="false">
      <c r="A4" s="34" t="s">
        <v>6</v>
      </c>
      <c r="B4" s="109" t="n">
        <f aca="false">'Table1 &amp; Fig1'!F2*1000000000000000</f>
        <v>73396742359630700</v>
      </c>
      <c r="C4" s="113" t="n">
        <f aca="false">'Table1 &amp; Fig1'!H2</f>
        <v>9.75646880590096</v>
      </c>
      <c r="D4" s="109" t="n">
        <f aca="false">'Table S1'!F2</f>
        <v>2.85406660101206E+030</v>
      </c>
      <c r="E4" s="111"/>
    </row>
    <row r="5" customFormat="false" ht="15.75" hidden="false" customHeight="true" outlineLevel="0" collapsed="false">
      <c r="A5" s="34" t="s">
        <v>11</v>
      </c>
      <c r="B5" s="109" t="n">
        <f aca="false">'Table1 &amp; Fig1'!F6*1000000000000000</f>
        <v>7403225209772600</v>
      </c>
      <c r="C5" s="113" t="n">
        <f aca="false">'Table1 &amp; Fig1'!H6</f>
        <v>13.0983425029663</v>
      </c>
      <c r="D5" s="109" t="n">
        <f aca="false">'Table S1'!F6</f>
        <v>3.03104623299679E+029</v>
      </c>
      <c r="E5" s="111"/>
    </row>
    <row r="6" customFormat="false" ht="15.75" hidden="false" customHeight="true" outlineLevel="0" collapsed="false">
      <c r="A6" s="34" t="s">
        <v>12</v>
      </c>
      <c r="B6" s="109" t="n">
        <f aca="false">'Table1 &amp; Fig1'!F10*1000000000000000</f>
        <v>12126824941298100</v>
      </c>
      <c r="C6" s="113" t="n">
        <f aca="false">'Table1 &amp; Fig1'!H10</f>
        <v>3.322420948501</v>
      </c>
      <c r="D6" s="109" t="n">
        <f aca="false">'Table S1'!F10</f>
        <v>8.08454996086541E+026</v>
      </c>
      <c r="E6" s="114" t="n">
        <v>1000000</v>
      </c>
    </row>
    <row r="7" customFormat="false" ht="15.75" hidden="false" customHeight="true" outlineLevel="0" collapsed="false">
      <c r="A7" s="34" t="s">
        <v>49</v>
      </c>
      <c r="B7" s="109" t="n">
        <f aca="false">SUM('Table1 &amp; Fig1'!C13:C14)*1000000000000000</f>
        <v>1151923098742320</v>
      </c>
      <c r="C7" s="113" t="n">
        <v>7.71401874583687</v>
      </c>
      <c r="D7" s="109" t="n">
        <f aca="false">'Table S1'!D14</f>
        <v>1.4115435961363E+020</v>
      </c>
      <c r="E7" s="111" t="n">
        <v>943383</v>
      </c>
    </row>
    <row r="8" customFormat="false" ht="15.75" hidden="false" customHeight="true" outlineLevel="0" collapsed="false">
      <c r="A8" s="34" t="s">
        <v>15</v>
      </c>
      <c r="B8" s="109" t="n">
        <f aca="false">'Table1 &amp; Fig1'!C12*1000000000000000</f>
        <v>198506447237223</v>
      </c>
      <c r="C8" s="113" t="n">
        <v>10</v>
      </c>
      <c r="D8" s="109" t="n">
        <f aca="false">'Table S1'!D12</f>
        <v>7.71434503765552E+017</v>
      </c>
      <c r="E8" s="111" t="n">
        <v>13199</v>
      </c>
    </row>
    <row r="9" customFormat="false" ht="15.75" hidden="false" customHeight="true" outlineLevel="0" collapsed="false">
      <c r="A9" s="34" t="s">
        <v>19</v>
      </c>
      <c r="B9" s="109" t="n">
        <f aca="false">'Table1 &amp; Fig1'!C16*1000000000000000</f>
        <v>181984847615171</v>
      </c>
      <c r="C9" s="113" t="n">
        <v>10</v>
      </c>
      <c r="D9" s="109" t="n">
        <f aca="false">'Table S1'!D16</f>
        <v>4.97230526735166E+017</v>
      </c>
      <c r="E9" s="111" t="n">
        <v>41642</v>
      </c>
    </row>
    <row r="10" customFormat="false" ht="15.75" hidden="false" customHeight="true" outlineLevel="0" collapsed="false">
      <c r="A10" s="34" t="s">
        <v>18</v>
      </c>
      <c r="B10" s="109" t="n">
        <f aca="false">'Table1 &amp; Fig1'!C15*1000000000000000</f>
        <v>89616830003403.5</v>
      </c>
      <c r="C10" s="113" t="n">
        <v>10</v>
      </c>
      <c r="D10" s="109" t="n">
        <f aca="false">'Table S1'!D15</f>
        <v>19656673574480100</v>
      </c>
      <c r="E10" s="111" t="n">
        <v>11490</v>
      </c>
    </row>
    <row r="11" customFormat="false" ht="15.75" hidden="false" customHeight="true" outlineLevel="0" collapsed="false">
      <c r="A11" s="34" t="s">
        <v>21</v>
      </c>
      <c r="B11" s="109" t="n">
        <f aca="false">'Table1 &amp; Fig1'!C18*1000000000000000</f>
        <v>667610883535103</v>
      </c>
      <c r="C11" s="113" t="n">
        <f aca="false">'Table1 &amp; Fig1'!E18</f>
        <v>8.25329923708148</v>
      </c>
      <c r="D11" s="109" t="n">
        <f aca="false">'Table S1'!D18</f>
        <v>1115687524901090</v>
      </c>
      <c r="E11" s="111" t="n">
        <v>18223</v>
      </c>
    </row>
    <row r="12" customFormat="false" ht="15.75" hidden="false" customHeight="true" outlineLevel="0" collapsed="false">
      <c r="A12" s="34" t="s">
        <v>20</v>
      </c>
      <c r="B12" s="109" t="n">
        <f aca="false">'Table1 &amp; Fig1'!C17*1000000000000000</f>
        <v>19611658468163.1</v>
      </c>
      <c r="C12" s="113" t="n">
        <v>10</v>
      </c>
      <c r="D12" s="109" t="n">
        <f aca="false">'Table S1'!D17</f>
        <v>3.92233169363261E+020</v>
      </c>
      <c r="E12" s="111" t="n">
        <v>9984</v>
      </c>
    </row>
    <row r="13" customFormat="false" ht="15.75" hidden="false" customHeight="true" outlineLevel="0" collapsed="false">
      <c r="A13" s="34" t="s">
        <v>23</v>
      </c>
      <c r="B13" s="109" t="n">
        <f aca="false">'Table1 &amp; Fig1'!C20*1000000000000000</f>
        <v>55372566150000</v>
      </c>
      <c r="C13" s="110" t="n">
        <v>1.1</v>
      </c>
      <c r="D13" s="109" t="n">
        <f aca="false">'Table S1'!D20</f>
        <v>7383008820</v>
      </c>
      <c r="E13" s="111"/>
    </row>
    <row r="14" customFormat="false" ht="15.75" hidden="false" customHeight="true" outlineLevel="0" collapsed="false">
      <c r="A14" s="34" t="s">
        <v>22</v>
      </c>
      <c r="B14" s="109" t="n">
        <f aca="false">'Table1 &amp; Fig1'!C19*1000000000000000</f>
        <v>107146863531510</v>
      </c>
      <c r="C14" s="110" t="n">
        <v>1.1</v>
      </c>
      <c r="D14" s="109" t="n">
        <f aca="false">'Table S1'!D19</f>
        <v>4806634619</v>
      </c>
      <c r="E14" s="111"/>
    </row>
    <row r="15" customFormat="false" ht="15.75" hidden="false" customHeight="true" outlineLevel="0" collapsed="false">
      <c r="A15" s="34" t="s">
        <v>26</v>
      </c>
      <c r="B15" s="109" t="n">
        <f aca="false">'Table1 &amp; Fig1'!F23*1000000000000000</f>
        <v>3673200127349640</v>
      </c>
      <c r="C15" s="113" t="n">
        <f aca="false">'Table1 &amp; Fig1'!H23</f>
        <v>4.49686589783176</v>
      </c>
      <c r="D15" s="109" t="n">
        <f aca="false">'Table S1'!F23</f>
        <v>4.82208511121635E+026</v>
      </c>
      <c r="E15" s="111" t="n">
        <v>100000</v>
      </c>
    </row>
    <row r="16" customFormat="false" ht="15.75" hidden="false" customHeight="true" outlineLevel="0" collapsed="false">
      <c r="A16" s="34" t="s">
        <v>24</v>
      </c>
      <c r="B16" s="109" t="n">
        <f aca="false">'Table1 &amp; Fig1'!C21*1000000000000000</f>
        <v>1658019167872.27</v>
      </c>
      <c r="C16" s="113" t="n">
        <v>10</v>
      </c>
      <c r="D16" s="109" t="n">
        <f aca="false">'Table S1'!D21</f>
        <v>300000000000</v>
      </c>
      <c r="E16" s="111" t="n">
        <v>7480</v>
      </c>
    </row>
    <row r="17" customFormat="false" ht="15.75" hidden="false" customHeight="true" outlineLevel="0" collapsed="false">
      <c r="A17" s="34" t="s">
        <v>71</v>
      </c>
      <c r="B17" s="115" t="n">
        <f aca="false">SUM('Table1 &amp; Fig1'!C18:C22)*1000000000000000</f>
        <v>839132586224814</v>
      </c>
      <c r="C17" s="116" t="n">
        <v>9.16476002275488</v>
      </c>
      <c r="D17" s="115"/>
      <c r="E17" s="117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.75" zeroHeight="false" outlineLevelRow="0" outlineLevelCol="0"/>
  <cols>
    <col collapsed="false" customWidth="true" hidden="false" outlineLevel="0" max="1025" min="1" style="1" width="9.05"/>
  </cols>
  <sheetData>
    <row r="1" customFormat="false" ht="39.55" hidden="false" customHeight="true" outlineLevel="0" collapsed="false">
      <c r="A1" s="79"/>
      <c r="B1" s="79"/>
      <c r="C1" s="34" t="s">
        <v>72</v>
      </c>
      <c r="D1" s="34" t="s">
        <v>68</v>
      </c>
      <c r="E1" s="34" t="s">
        <v>73</v>
      </c>
      <c r="F1" s="34" t="s">
        <v>74</v>
      </c>
      <c r="G1" s="34" t="s">
        <v>75</v>
      </c>
    </row>
    <row r="2" customFormat="false" ht="13.8" hidden="false" customHeight="true" outlineLevel="0" collapsed="false">
      <c r="A2" s="36" t="s">
        <v>6</v>
      </c>
      <c r="B2" s="34" t="s">
        <v>7</v>
      </c>
      <c r="C2" s="118" t="n">
        <f aca="false">'Table1 &amp; Fig1'!D2</f>
        <v>60</v>
      </c>
      <c r="D2" s="119" t="n">
        <v>2.23343437682084E+030</v>
      </c>
      <c r="E2" s="120" t="n">
        <v>1E+030</v>
      </c>
      <c r="F2" s="120" t="n">
        <f aca="false">SUM(D2:D5)</f>
        <v>2.85406660101206E+030</v>
      </c>
      <c r="G2" s="121" t="n">
        <v>1E+030</v>
      </c>
    </row>
    <row r="3" customFormat="false" ht="13.8" hidden="false" customHeight="true" outlineLevel="0" collapsed="false">
      <c r="A3" s="36"/>
      <c r="B3" s="34" t="s">
        <v>8</v>
      </c>
      <c r="C3" s="54" t="n">
        <f aca="false">'Table1 &amp; Fig1'!D3</f>
        <v>1.3</v>
      </c>
      <c r="D3" s="122" t="n">
        <v>9.85466036169242E+028</v>
      </c>
      <c r="E3" s="123" t="n">
        <v>1E+029</v>
      </c>
      <c r="F3" s="120"/>
      <c r="G3" s="120"/>
    </row>
    <row r="4" customFormat="false" ht="13.8" hidden="false" customHeight="true" outlineLevel="0" collapsed="false">
      <c r="A4" s="36"/>
      <c r="B4" s="34" t="s">
        <v>9</v>
      </c>
      <c r="C4" s="54" t="n">
        <f aca="false">'Table1 &amp; Fig1'!D4</f>
        <v>7</v>
      </c>
      <c r="D4" s="54" t="n">
        <v>2.4507659545056E+029</v>
      </c>
      <c r="E4" s="123" t="n">
        <v>1E+029</v>
      </c>
      <c r="F4" s="120"/>
      <c r="G4" s="120"/>
    </row>
    <row r="5" customFormat="false" ht="13.8" hidden="false" customHeight="true" outlineLevel="0" collapsed="false">
      <c r="A5" s="36"/>
      <c r="B5" s="34" t="s">
        <v>10</v>
      </c>
      <c r="C5" s="124" t="n">
        <f aca="false">'Table1 &amp; Fig1'!C5</f>
        <v>6.6482166029696</v>
      </c>
      <c r="D5" s="124" t="n">
        <v>2.77009025123733E+029</v>
      </c>
      <c r="E5" s="125" t="n">
        <v>1E+029</v>
      </c>
      <c r="F5" s="120"/>
      <c r="G5" s="120"/>
    </row>
    <row r="6" customFormat="false" ht="13.8" hidden="false" customHeight="true" outlineLevel="0" collapsed="false">
      <c r="A6" s="36" t="s">
        <v>11</v>
      </c>
      <c r="B6" s="34" t="s">
        <v>7</v>
      </c>
      <c r="C6" s="118" t="n">
        <f aca="false">'Table1 &amp; Fig1'!D6</f>
        <v>4</v>
      </c>
      <c r="D6" s="119" t="n">
        <v>1.42559641073671E+029</v>
      </c>
      <c r="E6" s="120" t="n">
        <v>1E+029</v>
      </c>
      <c r="F6" s="120" t="n">
        <f aca="false">SUM(D6:D9)</f>
        <v>3.03104623299679E+029</v>
      </c>
      <c r="G6" s="121" t="n">
        <v>1E+029</v>
      </c>
    </row>
    <row r="7" customFormat="false" ht="13.8" hidden="false" customHeight="true" outlineLevel="0" collapsed="false">
      <c r="A7" s="36"/>
      <c r="B7" s="34" t="s">
        <v>8</v>
      </c>
      <c r="C7" s="54" t="n">
        <f aca="false">'Table1 &amp; Fig1'!D7</f>
        <v>0.3</v>
      </c>
      <c r="D7" s="122" t="n">
        <v>2.4636650904231E+028</v>
      </c>
      <c r="E7" s="123" t="n">
        <v>1E+028</v>
      </c>
      <c r="F7" s="120"/>
      <c r="G7" s="120"/>
    </row>
    <row r="8" customFormat="false" ht="13.8" hidden="false" customHeight="true" outlineLevel="0" collapsed="false">
      <c r="A8" s="36"/>
      <c r="B8" s="34" t="s">
        <v>9</v>
      </c>
      <c r="C8" s="54" t="n">
        <f aca="false">'Table1 &amp; Fig1'!D8</f>
        <v>0.5</v>
      </c>
      <c r="D8" s="54" t="n">
        <v>1.71901776973196E+028</v>
      </c>
      <c r="E8" s="123" t="n">
        <v>1E+028</v>
      </c>
      <c r="F8" s="120"/>
      <c r="G8" s="120"/>
    </row>
    <row r="9" customFormat="false" ht="13.8" hidden="false" customHeight="true" outlineLevel="0" collapsed="false">
      <c r="A9" s="36"/>
      <c r="B9" s="34" t="s">
        <v>10</v>
      </c>
      <c r="C9" s="124" t="n">
        <f aca="false">'Table1 &amp; Fig1'!D9</f>
        <v>3</v>
      </c>
      <c r="D9" s="124" t="n">
        <v>1.18718153624457E+029</v>
      </c>
      <c r="E9" s="125" t="n">
        <v>1E+029</v>
      </c>
      <c r="F9" s="120"/>
      <c r="G9" s="120"/>
    </row>
    <row r="10" customFormat="false" ht="13.8" hidden="false" customHeight="true" outlineLevel="0" collapsed="false">
      <c r="A10" s="36" t="s">
        <v>12</v>
      </c>
      <c r="B10" s="34" t="s">
        <v>13</v>
      </c>
      <c r="C10" s="118" t="n">
        <f aca="false">'Table1 &amp; Fig1'!D10</f>
        <v>0</v>
      </c>
      <c r="D10" s="119" t="n">
        <v>7.86800319443639E+026</v>
      </c>
      <c r="E10" s="120"/>
      <c r="F10" s="120" t="n">
        <f aca="false">SUM(D10:D11)</f>
        <v>8.08454996086541E+026</v>
      </c>
      <c r="G10" s="121" t="n">
        <v>1E+027</v>
      </c>
    </row>
    <row r="11" customFormat="false" ht="13.8" hidden="false" customHeight="true" outlineLevel="0" collapsed="false">
      <c r="A11" s="36"/>
      <c r="B11" s="34" t="s">
        <v>8</v>
      </c>
      <c r="C11" s="54" t="n">
        <f aca="false">'Table1 &amp; Fig1'!D11</f>
        <v>0</v>
      </c>
      <c r="D11" s="54" t="n">
        <v>2.16546766429018E+025</v>
      </c>
      <c r="F11" s="120"/>
      <c r="G11" s="120"/>
    </row>
    <row r="12" customFormat="false" ht="13.8" hidden="false" customHeight="true" outlineLevel="0" collapsed="false">
      <c r="A12" s="36" t="s">
        <v>14</v>
      </c>
      <c r="B12" s="34" t="s">
        <v>15</v>
      </c>
      <c r="C12" s="118" t="n">
        <f aca="false">'Table1 &amp; Fig1'!D12</f>
        <v>0.2</v>
      </c>
      <c r="D12" s="119" t="n">
        <v>7.71434503765552E+017</v>
      </c>
      <c r="E12" s="120" t="n">
        <v>1E+018</v>
      </c>
      <c r="F12" s="120" t="n">
        <f aca="false">SUM(D12:D22)</f>
        <v>5.35676966680681E+020</v>
      </c>
      <c r="G12" s="121" t="n">
        <v>1E+021</v>
      </c>
    </row>
    <row r="13" customFormat="false" ht="13.8" hidden="false" customHeight="true" outlineLevel="0" collapsed="false">
      <c r="A13" s="36"/>
      <c r="B13" s="34" t="s">
        <v>16</v>
      </c>
      <c r="C13" s="54" t="n">
        <f aca="false">'Table1 &amp; Fig1'!D13</f>
        <v>0.2</v>
      </c>
      <c r="D13" s="123" t="n">
        <v>1E+018</v>
      </c>
      <c r="E13" s="123" t="n">
        <v>1E+018</v>
      </c>
      <c r="F13" s="120"/>
      <c r="G13" s="120"/>
    </row>
    <row r="14" customFormat="false" ht="13.8" hidden="false" customHeight="true" outlineLevel="0" collapsed="false">
      <c r="A14" s="36"/>
      <c r="B14" s="34" t="s">
        <v>17</v>
      </c>
      <c r="C14" s="54" t="n">
        <f aca="false">'Table1 &amp; Fig1'!D14</f>
        <v>1</v>
      </c>
      <c r="D14" s="122" t="n">
        <v>1.4115435961363E+020</v>
      </c>
      <c r="E14" s="123" t="n">
        <v>1E+020</v>
      </c>
      <c r="F14" s="120"/>
      <c r="G14" s="120"/>
    </row>
    <row r="15" customFormat="false" ht="13.8" hidden="false" customHeight="true" outlineLevel="0" collapsed="false">
      <c r="A15" s="36"/>
      <c r="B15" s="34" t="s">
        <v>18</v>
      </c>
      <c r="C15" s="54" t="n">
        <f aca="false">'Table1 &amp; Fig1'!D15</f>
        <v>0.1</v>
      </c>
      <c r="D15" s="122" t="n">
        <v>19656673574480100</v>
      </c>
      <c r="E15" s="123" t="n">
        <v>10000000000000000</v>
      </c>
      <c r="F15" s="120"/>
      <c r="G15" s="120"/>
    </row>
    <row r="16" customFormat="false" ht="13.8" hidden="false" customHeight="true" outlineLevel="0" collapsed="false">
      <c r="A16" s="36"/>
      <c r="B16" s="34" t="s">
        <v>19</v>
      </c>
      <c r="C16" s="54" t="n">
        <f aca="false">'Table1 &amp; Fig1'!D16</f>
        <v>0.2</v>
      </c>
      <c r="D16" s="122" t="n">
        <v>4.97230526735166E+017</v>
      </c>
      <c r="E16" s="123" t="n">
        <v>1E+018</v>
      </c>
      <c r="F16" s="120"/>
      <c r="G16" s="120"/>
    </row>
    <row r="17" customFormat="false" ht="13.8" hidden="false" customHeight="true" outlineLevel="0" collapsed="false">
      <c r="A17" s="36"/>
      <c r="B17" s="34" t="s">
        <v>20</v>
      </c>
      <c r="C17" s="54" t="n">
        <f aca="false">'Table1 &amp; Fig1'!D17</f>
        <v>0.02</v>
      </c>
      <c r="D17" s="122" t="n">
        <v>3.92233169363261E+020</v>
      </c>
      <c r="E17" s="123" t="n">
        <v>1E+021</v>
      </c>
      <c r="F17" s="120"/>
      <c r="G17" s="120"/>
    </row>
    <row r="18" customFormat="false" ht="13.8" hidden="false" customHeight="true" outlineLevel="0" collapsed="false">
      <c r="A18" s="36"/>
      <c r="B18" s="34" t="s">
        <v>21</v>
      </c>
      <c r="C18" s="54" t="n">
        <f aca="false">'Table1 &amp; Fig1'!D18</f>
        <v>0.7</v>
      </c>
      <c r="D18" s="122" t="n">
        <v>1115687524901090</v>
      </c>
      <c r="E18" s="123" t="n">
        <v>1000000000000000</v>
      </c>
      <c r="F18" s="120"/>
      <c r="G18" s="120"/>
    </row>
    <row r="19" customFormat="false" ht="13.8" hidden="false" customHeight="true" outlineLevel="0" collapsed="false">
      <c r="A19" s="36"/>
      <c r="B19" s="34" t="s">
        <v>22</v>
      </c>
      <c r="C19" s="54" t="n">
        <f aca="false">'Table1 &amp; Fig1'!D19</f>
        <v>0.1</v>
      </c>
      <c r="D19" s="126" t="n">
        <v>4806634619</v>
      </c>
      <c r="E19" s="123" t="n">
        <v>10000000000</v>
      </c>
      <c r="F19" s="120"/>
      <c r="G19" s="120"/>
    </row>
    <row r="20" customFormat="false" ht="13.8" hidden="false" customHeight="true" outlineLevel="0" collapsed="false">
      <c r="A20" s="36"/>
      <c r="B20" s="34" t="s">
        <v>23</v>
      </c>
      <c r="C20" s="54" t="n">
        <f aca="false">'Table1 &amp; Fig1'!D20</f>
        <v>0.06</v>
      </c>
      <c r="D20" s="126" t="n">
        <v>7383008820</v>
      </c>
      <c r="E20" s="123" t="n">
        <v>10000000000</v>
      </c>
      <c r="F20" s="120"/>
      <c r="G20" s="120"/>
    </row>
    <row r="21" customFormat="false" ht="13.8" hidden="false" customHeight="true" outlineLevel="0" collapsed="false">
      <c r="A21" s="36"/>
      <c r="B21" s="34" t="s">
        <v>24</v>
      </c>
      <c r="C21" s="54" t="n">
        <f aca="false">'Table1 &amp; Fig1'!D21</f>
        <v>0.002</v>
      </c>
      <c r="D21" s="126" t="n">
        <v>300000000000</v>
      </c>
      <c r="E21" s="123" t="n">
        <v>300000000000</v>
      </c>
      <c r="F21" s="120"/>
      <c r="G21" s="120"/>
    </row>
    <row r="22" customFormat="false" ht="13.8" hidden="false" customHeight="true" outlineLevel="0" collapsed="false">
      <c r="A22" s="36"/>
      <c r="B22" s="34" t="s">
        <v>25</v>
      </c>
      <c r="C22" s="127" t="n">
        <f aca="false">'Table1 &amp; Fig1'!D22</f>
        <v>0.007</v>
      </c>
      <c r="D22" s="128"/>
      <c r="E22" s="129"/>
      <c r="F22" s="120"/>
      <c r="G22" s="120"/>
    </row>
    <row r="23" customFormat="false" ht="13.8" hidden="false" customHeight="true" outlineLevel="0" collapsed="false">
      <c r="A23" s="34" t="s">
        <v>26</v>
      </c>
      <c r="B23" s="34" t="s">
        <v>26</v>
      </c>
      <c r="C23" s="118" t="n">
        <f aca="false">'Table1 &amp; Fig1'!G23</f>
        <v>4</v>
      </c>
      <c r="D23" s="119" t="n">
        <v>4.82208511121635E+026</v>
      </c>
      <c r="E23" s="120"/>
      <c r="F23" s="120" t="n">
        <f aca="false">SUM(D23:D23)</f>
        <v>4.82208511121635E+026</v>
      </c>
      <c r="G23" s="121" t="n">
        <v>1E+027</v>
      </c>
    </row>
    <row r="24" customFormat="false" ht="13.8" hidden="false" customHeight="true" outlineLevel="0" collapsed="false">
      <c r="A24" s="34" t="s">
        <v>27</v>
      </c>
      <c r="B24" s="34" t="s">
        <v>27</v>
      </c>
      <c r="C24" s="130" t="n">
        <f aca="false">'Table1 &amp; Fig1'!D25</f>
        <v>0.2</v>
      </c>
      <c r="D24" s="131" t="n">
        <v>9.5367822521308E+030</v>
      </c>
      <c r="E24" s="132" t="n">
        <v>1E+031</v>
      </c>
      <c r="F24" s="133"/>
      <c r="G24" s="134" t="n">
        <v>1E+031</v>
      </c>
    </row>
    <row r="25" customFormat="false" ht="13.8" hidden="false" customHeight="true" outlineLevel="0" collapsed="false">
      <c r="A25" s="34" t="s">
        <v>28</v>
      </c>
      <c r="B25" s="34" t="s">
        <v>28</v>
      </c>
      <c r="C25" s="130" t="n">
        <f aca="false">'Table1 &amp; Fig1'!D26</f>
        <v>450</v>
      </c>
      <c r="D25" s="131" t="n">
        <v>3000000000000</v>
      </c>
      <c r="E25" s="132" t="n">
        <v>10000000000000</v>
      </c>
      <c r="F25" s="133"/>
      <c r="G25" s="134" t="n">
        <v>10000000000000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0" activeCellId="0" sqref="B50"/>
    </sheetView>
  </sheetViews>
  <sheetFormatPr defaultRowHeight="15.75" zeroHeight="false" outlineLevelRow="0" outlineLevelCol="0"/>
  <cols>
    <col collapsed="false" customWidth="true" hidden="false" outlineLevel="0" max="1" min="1" style="1" width="27.81"/>
    <col collapsed="false" customWidth="false" hidden="false" outlineLevel="0" max="2" min="2" style="1" width="11.52"/>
    <col collapsed="false" customWidth="true" hidden="false" outlineLevel="0" max="3" min="3" style="1" width="12.5"/>
    <col collapsed="false" customWidth="true" hidden="false" outlineLevel="0" max="4" min="4" style="1" width="11.85"/>
    <col collapsed="false" customWidth="true" hidden="false" outlineLevel="0" max="1025" min="5" style="1" width="9.05"/>
  </cols>
  <sheetData>
    <row r="1" customFormat="false" ht="28.5" hidden="false" customHeight="false" outlineLevel="0" collapsed="false">
      <c r="A1" s="135"/>
      <c r="B1" s="3" t="s">
        <v>76</v>
      </c>
      <c r="C1" s="3" t="s">
        <v>77</v>
      </c>
      <c r="D1" s="34" t="s">
        <v>47</v>
      </c>
      <c r="E1" s="4"/>
      <c r="F1" s="4"/>
      <c r="G1" s="4"/>
      <c r="H1" s="4"/>
      <c r="I1" s="4"/>
      <c r="J1" s="4"/>
      <c r="K1" s="4"/>
      <c r="L1" s="4"/>
    </row>
    <row r="2" customFormat="false" ht="15.75" hidden="false" customHeight="true" outlineLevel="0" collapsed="false">
      <c r="A2" s="3" t="s">
        <v>78</v>
      </c>
      <c r="B2" s="74" t="n">
        <f aca="false">'Table1 &amp; Fig1'!F27</f>
        <v>549.300983778929</v>
      </c>
      <c r="C2" s="136" t="n">
        <v>550</v>
      </c>
      <c r="D2" s="67"/>
    </row>
    <row r="3" customFormat="false" ht="15.75" hidden="false" customHeight="true" outlineLevel="0" collapsed="false">
      <c r="A3" s="3" t="s">
        <v>79</v>
      </c>
      <c r="B3" s="96" t="n">
        <f aca="false">'Table1 &amp; Fig1'!C26</f>
        <v>450</v>
      </c>
      <c r="C3" s="136" t="n">
        <v>450</v>
      </c>
      <c r="D3" s="67"/>
    </row>
    <row r="4" customFormat="false" ht="28.5" hidden="false" customHeight="false" outlineLevel="0" collapsed="false">
      <c r="A4" s="3" t="s">
        <v>80</v>
      </c>
      <c r="B4" s="69" t="n">
        <f aca="false">'Table1 &amp; Fig1'!F11</f>
        <v>0</v>
      </c>
      <c r="C4" s="136" t="n">
        <v>2</v>
      </c>
      <c r="D4" s="67"/>
    </row>
    <row r="5" customFormat="false" ht="28.5" hidden="false" customHeight="false" outlineLevel="0" collapsed="false">
      <c r="A5" s="3" t="s">
        <v>81</v>
      </c>
      <c r="B5" s="137" t="n">
        <f aca="false">'Table1 &amp; Fig1'!F2</f>
        <v>73.3967423596307</v>
      </c>
      <c r="C5" s="136" t="n">
        <v>70</v>
      </c>
      <c r="D5" s="67"/>
    </row>
    <row r="6" customFormat="false" ht="28.5" hidden="false" customHeight="false" outlineLevel="0" collapsed="false">
      <c r="A6" s="3" t="s">
        <v>82</v>
      </c>
      <c r="B6" s="137" t="n">
        <f aca="false">'Table1 &amp; Fig1'!F6</f>
        <v>7.4032252097726</v>
      </c>
      <c r="C6" s="136" t="n">
        <v>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8.35" hidden="false" customHeight="false" outlineLevel="0" collapsed="false">
      <c r="A7" s="3" t="s">
        <v>83</v>
      </c>
      <c r="B7" s="137" t="n">
        <f aca="false">Fig2A!C26</f>
        <v>5.9492329982793</v>
      </c>
      <c r="C7" s="136" t="n">
        <v>6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8.5" hidden="false" customHeight="false" outlineLevel="0" collapsed="false">
      <c r="A8" s="3" t="s">
        <v>84</v>
      </c>
      <c r="B8" s="69" t="n">
        <f aca="false">'Table1 &amp; Fig1'!C26/'Table1 &amp; Fig1'!F27</f>
        <v>0.81922300030161</v>
      </c>
      <c r="C8" s="136" t="n">
        <v>0.8</v>
      </c>
      <c r="D8" s="67"/>
    </row>
    <row r="9" customFormat="false" ht="28.5" hidden="false" customHeight="false" outlineLevel="0" collapsed="false">
      <c r="A9" s="3" t="s">
        <v>85</v>
      </c>
      <c r="B9" s="73" t="n">
        <f aca="false">'Table1 &amp; Fig1'!G2/'Table1 &amp; Fig1'!F27</f>
        <v>0.127434688935806</v>
      </c>
      <c r="C9" s="136" t="n">
        <v>0.15</v>
      </c>
      <c r="D9" s="67"/>
    </row>
    <row r="10" customFormat="false" ht="42" hidden="false" customHeight="false" outlineLevel="0" collapsed="false">
      <c r="A10" s="3" t="s">
        <v>86</v>
      </c>
      <c r="B10" s="73"/>
      <c r="C10" s="138" t="n">
        <v>0.9</v>
      </c>
      <c r="D10" s="67"/>
    </row>
    <row r="11" customFormat="false" ht="15" hidden="false" customHeight="false" outlineLevel="0" collapsed="false">
      <c r="A11" s="3" t="s">
        <v>87</v>
      </c>
      <c r="B11" s="137" t="n">
        <f aca="false">'Table1 &amp; Fig1'!C26-B14</f>
        <v>316.207142504861</v>
      </c>
      <c r="C11" s="136" t="n">
        <v>320</v>
      </c>
      <c r="D11" s="67"/>
    </row>
    <row r="12" customFormat="false" ht="28.5" hidden="false" customHeight="false" outlineLevel="0" collapsed="false">
      <c r="A12" s="3" t="s">
        <v>88</v>
      </c>
      <c r="B12" s="69" t="n">
        <f aca="false">B11/SUM(B13+B11)</f>
        <v>0.582604740443767</v>
      </c>
      <c r="C12" s="136" t="n">
        <v>0.6</v>
      </c>
      <c r="D12" s="67"/>
    </row>
    <row r="13" customFormat="false" ht="15" hidden="false" customHeight="false" outlineLevel="0" collapsed="false">
      <c r="A13" s="3" t="s">
        <v>89</v>
      </c>
      <c r="B13" s="137" t="n">
        <f aca="false">B14+'Table1 &amp; Fig1'!C2+'Table1 &amp; Fig1'!C4+'Table1 &amp; Fig1'!C5+'Table1 &amp; Fig1'!C6+'Table1 &amp; Fig1'!C8+'Table1 &amp; Fig1'!C9+'Table1 &amp; Fig1'!C10+'Table1 &amp; Fig1'!C12+'Table1 &amp; Fig1'!C24</f>
        <v>226.540144899646</v>
      </c>
      <c r="C13" s="136" t="n">
        <v>230</v>
      </c>
      <c r="D13" s="67"/>
    </row>
    <row r="14" customFormat="false" ht="15" hidden="false" customHeight="false" outlineLevel="0" collapsed="false">
      <c r="A14" s="3" t="s">
        <v>90</v>
      </c>
      <c r="B14" s="74" t="n">
        <v>133.792857495139</v>
      </c>
      <c r="C14" s="136" t="n">
        <v>130</v>
      </c>
      <c r="D14" s="67"/>
      <c r="G14" s="139"/>
    </row>
    <row r="15" customFormat="false" ht="42" hidden="false" customHeight="false" outlineLevel="0" collapsed="false">
      <c r="A15" s="3" t="s">
        <v>91</v>
      </c>
      <c r="B15" s="137" t="n">
        <f aca="false">B13-B14</f>
        <v>92.7472874045072</v>
      </c>
      <c r="C15" s="136" t="n">
        <v>100</v>
      </c>
      <c r="D15" s="67"/>
    </row>
    <row r="16" customFormat="false" ht="17.25" hidden="false" customHeight="true" outlineLevel="0" collapsed="false">
      <c r="A16" s="3" t="s">
        <v>92</v>
      </c>
      <c r="B16" s="69" t="n">
        <f aca="false">(B3-B18)/B3</f>
        <v>0.662013966988568</v>
      </c>
      <c r="C16" s="136" t="n">
        <v>0.7</v>
      </c>
      <c r="D16" s="67"/>
    </row>
    <row r="17" customFormat="false" ht="55.5" hidden="false" customHeight="false" outlineLevel="0" collapsed="false">
      <c r="A17" s="3" t="s">
        <v>93</v>
      </c>
      <c r="B17" s="69" t="n">
        <f aca="false">Fig2B!E16/SUM(Fig2B!C16:E16)</f>
        <v>0.881749084764654</v>
      </c>
      <c r="C17" s="136" t="n">
        <v>0.9</v>
      </c>
      <c r="D17" s="67"/>
    </row>
    <row r="18" customFormat="false" ht="15" hidden="false" customHeight="false" outlineLevel="0" collapsed="false">
      <c r="A18" s="3" t="s">
        <v>94</v>
      </c>
      <c r="B18" s="74" t="n">
        <f aca="false">FigS1!D22</f>
        <v>152.093714855144</v>
      </c>
      <c r="C18" s="136" t="n">
        <v>150</v>
      </c>
      <c r="D18" s="67"/>
    </row>
    <row r="19" customFormat="false" ht="28.5" hidden="false" customHeight="false" outlineLevel="0" collapsed="false">
      <c r="A19" s="3" t="s">
        <v>95</v>
      </c>
      <c r="B19" s="137" t="n">
        <f aca="false">FigS1!D2</f>
        <v>8.67923195931922</v>
      </c>
      <c r="C19" s="136" t="n">
        <v>9</v>
      </c>
      <c r="D19" s="67"/>
    </row>
    <row r="20" customFormat="false" ht="15" hidden="false" customHeight="false" outlineLevel="0" collapsed="false">
      <c r="A20" s="3" t="s">
        <v>96</v>
      </c>
      <c r="B20" s="74" t="n">
        <f aca="false">FigS1!D6</f>
        <v>12.1268249412981</v>
      </c>
      <c r="C20" s="136" t="n">
        <v>12</v>
      </c>
      <c r="D20" s="67"/>
    </row>
    <row r="21" customFormat="false" ht="28.5" hidden="false" customHeight="false" outlineLevel="0" collapsed="false">
      <c r="A21" s="3" t="s">
        <v>97</v>
      </c>
      <c r="B21" s="73" t="n">
        <f aca="false">379*0.15/1000</f>
        <v>0.05685</v>
      </c>
      <c r="C21" s="136" t="n">
        <v>0.05</v>
      </c>
      <c r="D21" s="67"/>
    </row>
    <row r="22" customFormat="false" ht="15" hidden="false" customHeight="false" outlineLevel="0" collapsed="false">
      <c r="A22" s="3" t="s">
        <v>98</v>
      </c>
      <c r="B22" s="140" t="n">
        <f aca="false">'Table1 &amp; Fig1'!C20</f>
        <v>0.05537256615</v>
      </c>
      <c r="C22" s="136" t="n">
        <v>0.06</v>
      </c>
      <c r="D22" s="67"/>
    </row>
    <row r="23" customFormat="false" ht="15" hidden="false" customHeight="false" outlineLevel="0" collapsed="false">
      <c r="A23" s="3" t="s">
        <v>99</v>
      </c>
      <c r="B23" s="141" t="n">
        <f aca="false">'Table1 &amp; Fig1'!C19</f>
        <v>0.10714686353151</v>
      </c>
      <c r="C23" s="136" t="n">
        <v>0.1</v>
      </c>
      <c r="D23" s="67"/>
    </row>
    <row r="24" customFormat="false" ht="28.5" hidden="false" customHeight="false" outlineLevel="0" collapsed="false">
      <c r="A24" s="3" t="s">
        <v>100</v>
      </c>
      <c r="B24" s="72" t="n">
        <f aca="false">'Table1 &amp; Fig1'!C22</f>
        <v>0.00734425384032944</v>
      </c>
      <c r="C24" s="136" t="n">
        <v>0.007</v>
      </c>
      <c r="D24" s="67"/>
    </row>
    <row r="25" customFormat="false" ht="15" hidden="false" customHeight="false" outlineLevel="0" collapsed="false">
      <c r="A25" s="3" t="s">
        <v>101</v>
      </c>
      <c r="B25" s="72" t="n">
        <v>0.00460820469</v>
      </c>
      <c r="C25" s="136" t="n">
        <v>0.005</v>
      </c>
      <c r="D25" s="67"/>
    </row>
    <row r="26" customFormat="false" ht="15.75" hidden="false" customHeight="true" outlineLevel="0" collapsed="false">
      <c r="A26" s="3" t="s">
        <v>102</v>
      </c>
      <c r="B26" s="72" t="n">
        <f aca="false">'Table1 &amp; Fig1'!C21</f>
        <v>0.00165801916787227</v>
      </c>
      <c r="C26" s="136" t="n">
        <v>0.002</v>
      </c>
      <c r="D26" s="67"/>
    </row>
    <row r="27" customFormat="false" ht="42" hidden="false" customHeight="false" outlineLevel="0" collapsed="false">
      <c r="A27" s="3" t="s">
        <v>103</v>
      </c>
      <c r="B27" s="69" t="n">
        <f aca="false">B25/B26</f>
        <v>2.77934343540412</v>
      </c>
      <c r="C27" s="136" t="n">
        <v>3</v>
      </c>
      <c r="D27" s="67"/>
    </row>
    <row r="28" customFormat="false" ht="15" hidden="false" customHeight="false" outlineLevel="0" collapsed="false">
      <c r="A28" s="3" t="s">
        <v>104</v>
      </c>
      <c r="B28" s="69" t="n">
        <f aca="false">'Table1 &amp; Fig1'!F12</f>
        <v>2.4807754682911</v>
      </c>
      <c r="C28" s="136" t="n">
        <f aca="false">'Table1 &amp; Fig1'!G12</f>
        <v>2</v>
      </c>
      <c r="D28" s="67"/>
    </row>
    <row r="29" customFormat="false" ht="15" hidden="false" customHeight="false" outlineLevel="0" collapsed="false">
      <c r="A29" s="3" t="s">
        <v>105</v>
      </c>
      <c r="B29" s="141" t="n">
        <f aca="false">SUM('Table1 &amp; Fig1'!C13:C14)</f>
        <v>1.15192309874232</v>
      </c>
      <c r="C29" s="136" t="n">
        <v>1</v>
      </c>
      <c r="D29" s="67"/>
    </row>
    <row r="30" customFormat="false" ht="15.75" hidden="false" customHeight="true" outlineLevel="0" collapsed="false">
      <c r="A30" s="3" t="s">
        <v>106</v>
      </c>
      <c r="B30" s="141" t="n">
        <f aca="false">'Table1 &amp; Fig1'!C18</f>
        <v>0.667610883535102</v>
      </c>
      <c r="C30" s="142" t="n">
        <f aca="false">'Table1 &amp; Fig1'!D18</f>
        <v>0.7</v>
      </c>
      <c r="D30" s="67"/>
    </row>
    <row r="31" customFormat="false" ht="28.5" hidden="false" customHeight="false" outlineLevel="0" collapsed="false">
      <c r="A31" s="3" t="s">
        <v>107</v>
      </c>
      <c r="B31" s="73" t="n">
        <v>0.0219326576168507</v>
      </c>
      <c r="C31" s="136" t="n">
        <v>0.02</v>
      </c>
      <c r="D31" s="67" t="s">
        <v>108</v>
      </c>
    </row>
    <row r="32" customFormat="false" ht="28.5" hidden="false" customHeight="false" outlineLevel="0" collapsed="false">
      <c r="A32" s="3" t="s">
        <v>109</v>
      </c>
      <c r="B32" s="72" t="n">
        <f aca="false">Fig2A!C9</f>
        <v>0.00289064584032944</v>
      </c>
      <c r="C32" s="136" t="n">
        <v>0.003</v>
      </c>
      <c r="D32" s="67"/>
    </row>
    <row r="33" customFormat="false" ht="55.5" hidden="false" customHeight="false" outlineLevel="0" collapsed="false">
      <c r="A33" s="3" t="s">
        <v>110</v>
      </c>
      <c r="B33" s="69" t="n">
        <f aca="false">B31/B32</f>
        <v>7.58745928361501</v>
      </c>
      <c r="C33" s="136" t="n">
        <v>7</v>
      </c>
      <c r="D33" s="67"/>
    </row>
    <row r="34" customFormat="false" ht="28.5" hidden="false" customHeight="false" outlineLevel="0" collapsed="false">
      <c r="A34" s="3" t="s">
        <v>111</v>
      </c>
      <c r="B34" s="73" t="n">
        <v>0.01892784</v>
      </c>
      <c r="C34" s="136" t="n">
        <v>0.02</v>
      </c>
      <c r="D34" s="67" t="s">
        <v>112</v>
      </c>
    </row>
    <row r="35" customFormat="false" ht="15.75" hidden="false" customHeight="true" outlineLevel="0" collapsed="false">
      <c r="A35" s="3" t="s">
        <v>113</v>
      </c>
      <c r="B35" s="71" t="n">
        <f aca="false">Fig2B!D8</f>
        <v>0.004453608</v>
      </c>
      <c r="C35" s="136" t="n">
        <v>0.004</v>
      </c>
      <c r="D35" s="67"/>
    </row>
    <row r="36" customFormat="false" ht="55.5" hidden="false" customHeight="false" outlineLevel="0" collapsed="false">
      <c r="A36" s="3" t="s">
        <v>114</v>
      </c>
      <c r="B36" s="69" t="n">
        <f aca="false">B34/B35</f>
        <v>4.2500013472223</v>
      </c>
      <c r="C36" s="136" t="n">
        <v>5</v>
      </c>
      <c r="D36" s="67"/>
    </row>
    <row r="37" customFormat="false" ht="26.25" hidden="false" customHeight="true" outlineLevel="0" collapsed="false">
      <c r="A37" s="143" t="s">
        <v>115</v>
      </c>
      <c r="B37" s="69" t="n">
        <f aca="false">(B31+B34)/(B32+B35)</f>
        <v>5.56360094642615</v>
      </c>
      <c r="C37" s="136" t="n">
        <v>6</v>
      </c>
      <c r="D37" s="67"/>
    </row>
    <row r="38" customFormat="false" ht="26.25" hidden="false" customHeight="true" outlineLevel="0" collapsed="false">
      <c r="A38" s="143" t="s">
        <v>116</v>
      </c>
      <c r="B38" s="69" t="n">
        <f aca="false">SUM(B22,B23,B32,B35)/SUM(B31,B34)</f>
        <v>4.15716140108358</v>
      </c>
      <c r="C38" s="136" t="n">
        <v>4</v>
      </c>
      <c r="D38" s="67"/>
    </row>
    <row r="39" customFormat="false" ht="28.5" hidden="false" customHeight="false" outlineLevel="0" collapsed="false">
      <c r="A39" s="3" t="s">
        <v>117</v>
      </c>
      <c r="B39" s="73" t="n">
        <f aca="false">B31+B34</f>
        <v>0.0408604976168507</v>
      </c>
      <c r="C39" s="136" t="n">
        <v>0.04</v>
      </c>
      <c r="D39" s="67"/>
    </row>
    <row r="40" customFormat="false" ht="28.5" hidden="false" customHeight="false" outlineLevel="0" collapsed="false">
      <c r="A40" s="3" t="s">
        <v>118</v>
      </c>
      <c r="B40" s="73" t="n">
        <f aca="false">B35+B32+B22+B23</f>
        <v>0.169863683521839</v>
      </c>
      <c r="C40" s="136" t="n">
        <v>0.17</v>
      </c>
      <c r="D40" s="67"/>
    </row>
    <row r="41" customFormat="false" ht="28.5" hidden="false" customHeight="false" outlineLevel="0" collapsed="false">
      <c r="A41" s="3" t="s">
        <v>119</v>
      </c>
      <c r="B41" s="69" t="n">
        <v>0.119230769230769</v>
      </c>
      <c r="C41" s="136" t="n">
        <v>0.1</v>
      </c>
      <c r="D41" s="67"/>
    </row>
    <row r="42" customFormat="false" ht="28.5" hidden="false" customHeight="false" outlineLevel="0" collapsed="false">
      <c r="A42" s="3" t="s">
        <v>120</v>
      </c>
      <c r="B42" s="69" t="n">
        <f aca="false">(916-B3+B2)/B2</f>
        <v>1.84835092920122</v>
      </c>
      <c r="C42" s="136" t="n">
        <v>2</v>
      </c>
      <c r="D42" s="67" t="s">
        <v>121</v>
      </c>
    </row>
    <row r="43" customFormat="false" ht="15" hidden="false" customHeight="false" outlineLevel="0" collapsed="false">
      <c r="A43" s="3" t="s">
        <v>122</v>
      </c>
      <c r="B43" s="74" t="n">
        <v>10</v>
      </c>
      <c r="C43" s="136" t="n">
        <v>10</v>
      </c>
      <c r="D43" s="67" t="s">
        <v>123</v>
      </c>
    </row>
    <row r="44" customFormat="false" ht="15.75" hidden="false" customHeight="true" outlineLevel="0" collapsed="false">
      <c r="A44" s="3" t="s">
        <v>124</v>
      </c>
      <c r="B44" s="74" t="n">
        <f aca="false">Fig2A!C14</f>
        <v>471.858238352849</v>
      </c>
      <c r="C44" s="136" t="n">
        <v>470</v>
      </c>
      <c r="D44" s="67"/>
    </row>
    <row r="45" customFormat="false" ht="15" hidden="false" customHeight="false" outlineLevel="0" collapsed="false">
      <c r="A45" s="3" t="s">
        <v>125</v>
      </c>
      <c r="B45" s="137" t="n">
        <f aca="false">Fig2A!C26</f>
        <v>5.9492329982793</v>
      </c>
      <c r="C45" s="136" t="n">
        <v>6</v>
      </c>
      <c r="D45" s="67"/>
    </row>
    <row r="46" customFormat="false" ht="15.75" hidden="false" customHeight="true" outlineLevel="0" collapsed="false">
      <c r="A46" s="3" t="s">
        <v>126</v>
      </c>
      <c r="B46" s="137" t="n">
        <f aca="false">Fig2C!B34</f>
        <v>1.26017134321449</v>
      </c>
      <c r="C46" s="136" t="n">
        <v>1</v>
      </c>
      <c r="D46" s="67"/>
    </row>
    <row r="47" customFormat="false" ht="15.75" hidden="false" customHeight="true" outlineLevel="0" collapsed="false">
      <c r="A47" s="3" t="s">
        <v>127</v>
      </c>
      <c r="B47" s="137" t="n">
        <f aca="false">Fig2C!E34</f>
        <v>4.9398548219242</v>
      </c>
      <c r="C47" s="136" t="n">
        <v>5</v>
      </c>
      <c r="D47" s="67"/>
    </row>
    <row r="48" customFormat="false" ht="28.5" hidden="false" customHeight="false" outlineLevel="0" collapsed="false">
      <c r="A48" s="3" t="s">
        <v>128</v>
      </c>
      <c r="B48" s="69" t="n">
        <f aca="false">SUM(Fig2C!E22,Fig2C!E23,Fig2C!E24,Fig2C!E31,Fig2C!B24,Fig2C!B25,Fig2C!B26,Fig2C!B27,Fig2C!B28)/SUM(Fig2C!B34,Fig2C!E34)</f>
        <v>0.653418481289664</v>
      </c>
      <c r="C48" s="136" t="n">
        <v>0.7</v>
      </c>
      <c r="D48" s="67"/>
    </row>
    <row r="49" customFormat="false" ht="26.25" hidden="false" customHeight="true" outlineLevel="0" collapsed="false">
      <c r="A49" s="3" t="s">
        <v>129</v>
      </c>
      <c r="B49" s="73" t="n">
        <f aca="false">Fig2A!C32/SUM(Fig2A!C32,Fig2A!C26,Fig2A!C14)</f>
        <v>0.129804758962911</v>
      </c>
      <c r="C49" s="136" t="n">
        <v>0.15</v>
      </c>
      <c r="D49" s="67"/>
    </row>
    <row r="50" customFormat="false" ht="15.75" hidden="false" customHeight="true" outlineLevel="0" collapsed="false">
      <c r="A50" s="3" t="s">
        <v>130</v>
      </c>
      <c r="B50" s="144" t="n">
        <v>0.06701412</v>
      </c>
      <c r="C50" s="145" t="n">
        <v>0.05</v>
      </c>
      <c r="D50" s="7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2018-04-07T17:27:04Z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