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B23" authorId="0">
      <text>
        <r>
          <rPr>
            <sz val="10"/>
            <color rgb="FF000000"/>
            <rFont val="Arial"/>
            <family val="2"/>
            <charset val="1"/>
          </rPr>
          <t xml:space="preserve">geometric mean of the range (0.0075-2.55 Gt C)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9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20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22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8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<sst xmlns="http://schemas.openxmlformats.org/spreadsheetml/2006/main" count="346" uniqueCount="128">
  <si>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</si>
  <si>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</si>
  <si>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</si>
  <si>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</si>
  <si>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</si>
  <si>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</si>
  <si>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</si>
  <si>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</si>
  <si>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</si>
  <si>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</si>
  <si>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</si>
  <si>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</si>
  <si>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</si>
  <si>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</si>
  <si>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Subsurface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</si>
  <si>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</si>
  <si>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</si>
  <si>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</si>
  <si>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</si>
  <si>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</si>
  <si>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</si>
  <si>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</si>
  <si>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</si>
  <si>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</si>
  <si>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</si>
  <si>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</si>
  <si>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</si>
  <si>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</si>
  <si>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Deep terrestrial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</si>
  <si>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</si>
  <si>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</si>
  <si>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</si>
  <si>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</si>
  <si>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</si>
  <si>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</si>
  <si>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</si>
  <si>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</si>
  <si>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</si>
  <si>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</si>
  <si>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</si>
  <si>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</si>
  <si>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</si>
  <si>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</si>
  <si>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</si>
  <si>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</si>
  <si>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</si>
  <si>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</si>
  <si>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</si>
  <si>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</si>
  <si>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</si>
  <si>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</si>
  <si>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</si>
  <si>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</si>
  <si>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</si>
  <si>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</si>
  <si>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</si>
  <si>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</si>
  <si>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</si>
  <si>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</si>
  <si>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</si>
  <si>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</si>
  <si>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</si>
  <si>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</si>
  <si>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</si>
  <si>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</si>
  <si>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</si>
  <si>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</si>
  <si>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</si>
  <si>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marine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</si>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</sst>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2" min="1" style="1" width="11.88"/>
    <col collapsed="false" customWidth="true" hidden="false" outlineLevel="0" max="3" min="3" style="1" width="7.68"/>
    <col collapsed="false" customWidth="true" hidden="false" outlineLevel="0" max="1025" min="4" style="1" width="11.88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true" outlineLevel="0" collapsed="false">
      <c r="A2" s="3" t="s">
        <v>6</v>
      </c>
      <c r="B2" s="3" t="s">
        <v>7</v>
      </c>
      <c r="C2" s="5" t="n">
        <v>58</v>
      </c>
      <c r="D2" s="6" t="n">
        <v>60</v>
      </c>
      <c r="E2" s="5" t="n">
        <v>20</v>
      </c>
      <c r="F2" s="5" t="n">
        <f aca="false">SUM(C2:C5)</f>
        <v>73.8</v>
      </c>
      <c r="G2" s="6" t="n">
        <v>70</v>
      </c>
      <c r="H2" s="7" t="n">
        <v>9</v>
      </c>
      <c r="L2" s="0"/>
    </row>
    <row r="3" customFormat="false" ht="15.75" hidden="false" customHeight="true" outlineLevel="0" collapsed="false">
      <c r="A3" s="3"/>
      <c r="B3" s="3" t="s">
        <v>8</v>
      </c>
      <c r="C3" s="8" t="n">
        <v>1.4</v>
      </c>
      <c r="D3" s="9" t="n">
        <v>1.4</v>
      </c>
      <c r="E3" s="8" t="n">
        <v>1.8</v>
      </c>
      <c r="F3" s="5"/>
      <c r="G3" s="5"/>
      <c r="H3" s="5"/>
      <c r="L3" s="0"/>
    </row>
    <row r="4" customFormat="false" ht="15.75" hidden="false" customHeight="true" outlineLevel="0" collapsed="false">
      <c r="A4" s="3"/>
      <c r="B4" s="3" t="s">
        <v>9</v>
      </c>
      <c r="C4" s="8" t="n">
        <v>7.4</v>
      </c>
      <c r="D4" s="9" t="n">
        <v>7</v>
      </c>
      <c r="E4" s="8" t="n">
        <v>3.6</v>
      </c>
      <c r="F4" s="5"/>
      <c r="G4" s="5"/>
      <c r="H4" s="5"/>
      <c r="L4" s="0"/>
    </row>
    <row r="5" customFormat="false" ht="15.75" hidden="false" customHeight="true" outlineLevel="0" collapsed="false">
      <c r="A5" s="3"/>
      <c r="B5" s="3" t="s">
        <v>10</v>
      </c>
      <c r="C5" s="10" t="n">
        <v>7</v>
      </c>
      <c r="D5" s="11" t="n">
        <v>7</v>
      </c>
      <c r="E5" s="10" t="n">
        <v>7.6</v>
      </c>
      <c r="F5" s="5"/>
      <c r="G5" s="5"/>
      <c r="H5" s="5"/>
      <c r="L5" s="0"/>
    </row>
    <row r="6" customFormat="false" ht="15.75" hidden="false" customHeight="true" outlineLevel="0" collapsed="false">
      <c r="A6" s="3" t="s">
        <v>11</v>
      </c>
      <c r="B6" s="3" t="s">
        <v>7</v>
      </c>
      <c r="C6" s="5" t="n">
        <v>4</v>
      </c>
      <c r="D6" s="6" t="n">
        <v>4</v>
      </c>
      <c r="E6" s="5" t="n">
        <v>68.2</v>
      </c>
      <c r="F6" s="5" t="n">
        <v>8.3</v>
      </c>
      <c r="G6" s="6" t="n">
        <v>8</v>
      </c>
      <c r="H6" s="7" t="n">
        <v>15</v>
      </c>
      <c r="L6" s="0"/>
    </row>
    <row r="7" customFormat="false" ht="15.75" hidden="false" customHeight="true" outlineLevel="0" collapsed="false">
      <c r="A7" s="3"/>
      <c r="B7" s="3" t="s">
        <v>8</v>
      </c>
      <c r="C7" s="8" t="n">
        <v>0.3</v>
      </c>
      <c r="D7" s="9" t="n">
        <v>0.3</v>
      </c>
      <c r="E7" s="8" t="n">
        <v>2.6</v>
      </c>
      <c r="F7" s="5"/>
      <c r="G7" s="5"/>
      <c r="H7" s="5"/>
      <c r="L7" s="0"/>
    </row>
    <row r="8" customFormat="false" ht="15.75" hidden="false" customHeight="true" outlineLevel="0" collapsed="false">
      <c r="A8" s="3"/>
      <c r="B8" s="3" t="s">
        <v>9</v>
      </c>
      <c r="C8" s="8" t="n">
        <v>0.5</v>
      </c>
      <c r="D8" s="9" t="n">
        <v>0.5</v>
      </c>
      <c r="E8" s="8" t="n">
        <v>6.5</v>
      </c>
      <c r="F8" s="5"/>
      <c r="G8" s="5"/>
      <c r="H8" s="5"/>
      <c r="L8" s="0"/>
    </row>
    <row r="9" customFormat="false" ht="15.75" hidden="false" customHeight="true" outlineLevel="0" collapsed="false">
      <c r="A9" s="3"/>
      <c r="B9" s="3" t="s">
        <v>10</v>
      </c>
      <c r="C9" s="10" t="n">
        <v>3</v>
      </c>
      <c r="D9" s="11" t="n">
        <v>3</v>
      </c>
      <c r="E9" s="10" t="n">
        <v>7.9</v>
      </c>
      <c r="F9" s="5"/>
      <c r="G9" s="5"/>
      <c r="H9" s="5"/>
      <c r="L9" s="0"/>
    </row>
    <row r="10" customFormat="false" ht="15.75" hidden="false" customHeight="true" outlineLevel="0" collapsed="false">
      <c r="A10" s="3" t="s">
        <v>12</v>
      </c>
      <c r="B10" s="3" t="s">
        <v>13</v>
      </c>
      <c r="C10" s="5" t="n">
        <v>12</v>
      </c>
      <c r="D10" s="6"/>
      <c r="E10" s="5" t="n">
        <v>3.5</v>
      </c>
      <c r="F10" s="5" t="n">
        <f aca="false">SUM(C10:C12)</f>
        <v>13.2</v>
      </c>
      <c r="G10" s="6" t="n">
        <v>13</v>
      </c>
      <c r="H10" s="7" t="n">
        <v>4</v>
      </c>
      <c r="L10" s="0"/>
    </row>
    <row r="11" customFormat="false" ht="15.75" hidden="false" customHeight="true" outlineLevel="0" collapsed="false">
      <c r="A11" s="3"/>
      <c r="B11" s="3" t="s">
        <v>8</v>
      </c>
      <c r="C11" s="8" t="n">
        <v>0.6</v>
      </c>
      <c r="D11" s="0"/>
      <c r="E11" s="8" t="n">
        <v>10</v>
      </c>
      <c r="F11" s="5"/>
      <c r="G11" s="5"/>
      <c r="H11" s="5"/>
      <c r="L11" s="0"/>
    </row>
    <row r="12" customFormat="false" ht="15.75" hidden="false" customHeight="true" outlineLevel="0" collapsed="false">
      <c r="A12" s="3"/>
      <c r="B12" s="3" t="s">
        <v>14</v>
      </c>
      <c r="C12" s="10" t="n">
        <v>0.6</v>
      </c>
      <c r="D12" s="11"/>
      <c r="E12" s="10" t="n">
        <v>44</v>
      </c>
      <c r="F12" s="5"/>
      <c r="G12" s="5"/>
      <c r="H12" s="5"/>
      <c r="L12" s="0"/>
    </row>
    <row r="13" customFormat="false" ht="15.75" hidden="false" customHeight="true" outlineLevel="0" collapsed="false">
      <c r="A13" s="3" t="s">
        <v>15</v>
      </c>
      <c r="B13" s="3" t="s">
        <v>16</v>
      </c>
      <c r="C13" s="5" t="n">
        <v>0.2</v>
      </c>
      <c r="D13" s="6" t="n">
        <v>0.2</v>
      </c>
      <c r="E13" s="12"/>
      <c r="F13" s="13" t="n">
        <f aca="false">SUM(C13:C23)</f>
        <v>2.472</v>
      </c>
      <c r="G13" s="6" t="n">
        <v>3</v>
      </c>
      <c r="H13" s="7" t="n">
        <v>5</v>
      </c>
      <c r="L13" s="0"/>
    </row>
    <row r="14" customFormat="false" ht="15.75" hidden="false" customHeight="true" outlineLevel="0" collapsed="false">
      <c r="A14" s="3"/>
      <c r="B14" s="3" t="s">
        <v>17</v>
      </c>
      <c r="C14" s="8" t="n">
        <v>0.2</v>
      </c>
      <c r="D14" s="9" t="n">
        <v>0.2</v>
      </c>
      <c r="E14" s="8" t="n">
        <v>14.9</v>
      </c>
      <c r="F14" s="13"/>
      <c r="G14" s="13"/>
      <c r="H14" s="13"/>
      <c r="L14" s="0"/>
    </row>
    <row r="15" customFormat="false" ht="15.75" hidden="false" customHeight="true" outlineLevel="0" collapsed="false">
      <c r="A15" s="3"/>
      <c r="B15" s="3" t="s">
        <v>18</v>
      </c>
      <c r="C15" s="8" t="n">
        <v>0.9</v>
      </c>
      <c r="D15" s="9" t="n">
        <v>1</v>
      </c>
      <c r="E15" s="8" t="n">
        <v>10</v>
      </c>
      <c r="F15" s="13"/>
      <c r="G15" s="13"/>
      <c r="H15" s="13"/>
      <c r="L15" s="9"/>
    </row>
    <row r="16" customFormat="false" ht="15.75" hidden="false" customHeight="true" outlineLevel="0" collapsed="false">
      <c r="A16" s="3"/>
      <c r="B16" s="3" t="s">
        <v>19</v>
      </c>
      <c r="C16" s="8" t="n">
        <v>0.1</v>
      </c>
      <c r="D16" s="9" t="n">
        <v>0.1</v>
      </c>
      <c r="E16" s="14"/>
      <c r="F16" s="13"/>
      <c r="G16" s="13"/>
      <c r="H16" s="13"/>
    </row>
    <row r="17" customFormat="false" ht="15.75" hidden="false" customHeight="true" outlineLevel="0" collapsed="false">
      <c r="A17" s="3"/>
      <c r="B17" s="3" t="s">
        <v>20</v>
      </c>
      <c r="C17" s="8" t="n">
        <v>0.2</v>
      </c>
      <c r="D17" s="9" t="n">
        <v>0.2</v>
      </c>
      <c r="E17" s="14"/>
      <c r="F17" s="13"/>
      <c r="G17" s="13"/>
      <c r="H17" s="13"/>
    </row>
    <row r="18" customFormat="false" ht="15.75" hidden="false" customHeight="true" outlineLevel="0" collapsed="false">
      <c r="A18" s="3"/>
      <c r="B18" s="3" t="s">
        <v>21</v>
      </c>
      <c r="C18" s="8" t="n">
        <v>0.02</v>
      </c>
      <c r="D18" s="9" t="n">
        <v>0.02</v>
      </c>
      <c r="E18" s="14"/>
      <c r="F18" s="13"/>
      <c r="G18" s="13"/>
      <c r="H18" s="13"/>
    </row>
    <row r="19" customFormat="false" ht="15.75" hidden="false" customHeight="true" outlineLevel="0" collapsed="false">
      <c r="A19" s="3"/>
      <c r="B19" s="3" t="s">
        <v>22</v>
      </c>
      <c r="C19" s="8" t="n">
        <v>0.7</v>
      </c>
      <c r="D19" s="9" t="n">
        <v>0.7</v>
      </c>
      <c r="E19" s="8" t="n">
        <v>8.2</v>
      </c>
      <c r="F19" s="13"/>
      <c r="G19" s="13"/>
      <c r="H19" s="13"/>
    </row>
    <row r="20" customFormat="false" ht="15.75" hidden="false" customHeight="true" outlineLevel="0" collapsed="false">
      <c r="A20" s="3"/>
      <c r="B20" s="3" t="s">
        <v>23</v>
      </c>
      <c r="C20" s="8" t="n">
        <v>0.1</v>
      </c>
      <c r="D20" s="9" t="n">
        <v>0.1</v>
      </c>
      <c r="E20" s="14"/>
      <c r="F20" s="13"/>
      <c r="G20" s="13"/>
      <c r="H20" s="13"/>
    </row>
    <row r="21" customFormat="false" ht="15.75" hidden="false" customHeight="true" outlineLevel="0" collapsed="false">
      <c r="A21" s="3"/>
      <c r="B21" s="3" t="s">
        <v>24</v>
      </c>
      <c r="C21" s="8" t="n">
        <v>0.05</v>
      </c>
      <c r="D21" s="9" t="n">
        <v>0.05</v>
      </c>
      <c r="E21" s="14"/>
      <c r="F21" s="13"/>
      <c r="G21" s="13"/>
      <c r="H21" s="13"/>
    </row>
    <row r="22" customFormat="false" ht="15.75" hidden="false" customHeight="true" outlineLevel="0" collapsed="false">
      <c r="A22" s="3"/>
      <c r="B22" s="3" t="s">
        <v>25</v>
      </c>
      <c r="C22" s="8" t="n">
        <v>0.002</v>
      </c>
      <c r="D22" s="9" t="n">
        <v>0.002</v>
      </c>
      <c r="E22" s="14"/>
      <c r="F22" s="13"/>
      <c r="G22" s="13"/>
      <c r="H22" s="13"/>
    </row>
    <row r="23" customFormat="false" ht="15.75" hidden="false" customHeight="true" outlineLevel="0" collapsed="false">
      <c r="A23" s="3"/>
      <c r="B23" s="3" t="s">
        <v>26</v>
      </c>
      <c r="C23" s="15"/>
      <c r="D23" s="10" t="n">
        <v>0.007</v>
      </c>
      <c r="E23" s="16" t="n">
        <v>2.3</v>
      </c>
      <c r="F23" s="13"/>
      <c r="G23" s="13"/>
      <c r="H23" s="13"/>
    </row>
    <row r="24" customFormat="false" ht="15.75" hidden="false" customHeight="true" outlineLevel="0" collapsed="false">
      <c r="A24" s="3" t="s">
        <v>27</v>
      </c>
      <c r="B24" s="3" t="s">
        <v>8</v>
      </c>
      <c r="C24" s="5" t="n">
        <v>1.8</v>
      </c>
      <c r="D24" s="6"/>
      <c r="E24" s="5" t="n">
        <v>10</v>
      </c>
      <c r="F24" s="5" t="n">
        <f aca="false">SUM(C24:C26)</f>
        <v>4</v>
      </c>
      <c r="G24" s="6" t="n">
        <v>4</v>
      </c>
      <c r="H24" s="7" t="n">
        <v>7</v>
      </c>
    </row>
    <row r="25" customFormat="false" ht="15.75" hidden="false" customHeight="true" outlineLevel="0" collapsed="false">
      <c r="A25" s="3"/>
      <c r="B25" s="3" t="s">
        <v>13</v>
      </c>
      <c r="C25" s="8" t="n">
        <v>1.6</v>
      </c>
      <c r="D25" s="0"/>
      <c r="E25" s="8" t="n">
        <v>10</v>
      </c>
      <c r="F25" s="5"/>
      <c r="G25" s="5"/>
      <c r="H25" s="5"/>
    </row>
    <row r="26" customFormat="false" ht="15.75" hidden="false" customHeight="true" outlineLevel="0" collapsed="false">
      <c r="A26" s="3"/>
      <c r="B26" s="3" t="s">
        <v>28</v>
      </c>
      <c r="C26" s="10" t="n">
        <v>0.6</v>
      </c>
      <c r="D26" s="11"/>
      <c r="E26" s="10" t="n">
        <v>44</v>
      </c>
      <c r="F26" s="5"/>
      <c r="G26" s="5"/>
      <c r="H26" s="5"/>
    </row>
    <row r="27" customFormat="false" ht="15.75" hidden="false" customHeight="true" outlineLevel="0" collapsed="false">
      <c r="A27" s="3" t="s">
        <v>29</v>
      </c>
      <c r="B27" s="3" t="s">
        <v>29</v>
      </c>
      <c r="C27" s="17" t="n">
        <v>0.2</v>
      </c>
      <c r="D27" s="18" t="n">
        <v>0.2</v>
      </c>
      <c r="E27" s="17" t="n">
        <v>15.4</v>
      </c>
      <c r="F27" s="19"/>
      <c r="G27" s="18"/>
      <c r="H27" s="20" t="n">
        <v>20</v>
      </c>
    </row>
    <row r="28" customFormat="false" ht="15.75" hidden="false" customHeight="true" outlineLevel="0" collapsed="false">
      <c r="A28" s="3" t="s">
        <v>30</v>
      </c>
      <c r="B28" s="3" t="s">
        <v>30</v>
      </c>
      <c r="C28" s="17" t="n">
        <v>450</v>
      </c>
      <c r="D28" s="18" t="n">
        <v>450</v>
      </c>
      <c r="E28" s="21" t="n">
        <v>1.19395460482905</v>
      </c>
      <c r="F28" s="19"/>
      <c r="G28" s="18"/>
      <c r="H28" s="17" t="n">
        <v>1.2</v>
      </c>
    </row>
    <row r="29" customFormat="false" ht="15.75" hidden="false" customHeight="true" outlineLevel="0" collapsed="false">
      <c r="A29" s="3" t="s">
        <v>31</v>
      </c>
      <c r="B29" s="3" t="s">
        <v>31</v>
      </c>
      <c r="F29" s="1" t="n">
        <f aca="false">SUM(C2:C29)</f>
        <v>551.472</v>
      </c>
      <c r="G29" s="9" t="n">
        <v>550</v>
      </c>
      <c r="H29" s="9" t="n">
        <v>1.6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2"/>
    <mergeCell ref="F10:F12"/>
    <mergeCell ref="G10:G12"/>
    <mergeCell ref="H10:H12"/>
    <mergeCell ref="A13:A23"/>
    <mergeCell ref="F13:F23"/>
    <mergeCell ref="G13:G23"/>
    <mergeCell ref="H13:H23"/>
    <mergeCell ref="A24:A26"/>
    <mergeCell ref="F24:F26"/>
    <mergeCell ref="G24:G26"/>
    <mergeCell ref="H24:H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1" width="17.82"/>
    <col collapsed="false" customWidth="true" hidden="false" outlineLevel="0" max="1025" min="2" style="1" width="11.88"/>
  </cols>
  <sheetData>
    <row r="1" customFormat="false" ht="26.95" hidden="false" customHeight="true" outlineLevel="0" collapsed="false">
      <c r="A1" s="1" t="s">
        <v>32</v>
      </c>
      <c r="B1" s="22" t="s">
        <v>33</v>
      </c>
      <c r="C1" s="9" t="s">
        <v>0</v>
      </c>
      <c r="D1" s="1" t="s">
        <v>2</v>
      </c>
      <c r="E1" s="23" t="s">
        <v>1</v>
      </c>
      <c r="F1" s="14"/>
    </row>
    <row r="2" customFormat="false" ht="13.8" hidden="false" customHeight="true" outlineLevel="0" collapsed="false">
      <c r="A2" s="24" t="s">
        <v>13</v>
      </c>
      <c r="B2" s="25" t="s">
        <v>30</v>
      </c>
      <c r="C2" s="5" t="n">
        <f aca="false">'Table1 &amp; Fig1'!C28</f>
        <v>450</v>
      </c>
      <c r="E2" s="26"/>
      <c r="F2" s="14"/>
    </row>
    <row r="3" customFormat="false" ht="13.8" hidden="false" customHeight="true" outlineLevel="0" collapsed="false">
      <c r="A3" s="24"/>
      <c r="B3" s="27" t="s">
        <v>34</v>
      </c>
      <c r="C3" s="8" t="n">
        <f aca="false">'Table1 &amp; Fig1'!C4</f>
        <v>7.4</v>
      </c>
      <c r="E3" s="28"/>
      <c r="F3" s="14"/>
    </row>
    <row r="4" customFormat="false" ht="13.8" hidden="false" customHeight="true" outlineLevel="0" collapsed="false">
      <c r="A4" s="24"/>
      <c r="B4" s="27" t="s">
        <v>35</v>
      </c>
      <c r="C4" s="8" t="n">
        <f aca="false">'Table1 &amp; Fig1'!C8</f>
        <v>0.5</v>
      </c>
      <c r="E4" s="28"/>
      <c r="F4" s="14"/>
    </row>
    <row r="5" customFormat="false" ht="13.8" hidden="false" customHeight="true" outlineLevel="0" collapsed="false">
      <c r="A5" s="24"/>
      <c r="B5" s="27" t="s">
        <v>12</v>
      </c>
      <c r="C5" s="8" t="n">
        <f aca="false">'Table1 &amp; Fig1'!C10</f>
        <v>12</v>
      </c>
      <c r="E5" s="28"/>
      <c r="F5" s="14"/>
    </row>
    <row r="6" customFormat="false" ht="13.8" hidden="false" customHeight="true" outlineLevel="0" collapsed="false">
      <c r="A6" s="24"/>
      <c r="B6" s="27" t="s">
        <v>17</v>
      </c>
      <c r="C6" s="8" t="n">
        <f aca="false">'Table1 &amp; Fig1'!C14</f>
        <v>0.2</v>
      </c>
      <c r="E6" s="28"/>
      <c r="F6" s="14"/>
    </row>
    <row r="7" customFormat="false" ht="13.8" hidden="false" customHeight="true" outlineLevel="0" collapsed="false">
      <c r="A7" s="24"/>
      <c r="B7" s="27" t="s">
        <v>24</v>
      </c>
      <c r="C7" s="8" t="n">
        <f aca="false">'Table1 &amp; Fig1'!C21</f>
        <v>0.05</v>
      </c>
      <c r="E7" s="28"/>
      <c r="F7" s="14"/>
    </row>
    <row r="8" customFormat="false" ht="13.8" hidden="false" customHeight="true" outlineLevel="0" collapsed="false">
      <c r="A8" s="24"/>
      <c r="B8" s="27" t="s">
        <v>23</v>
      </c>
      <c r="C8" s="8" t="n">
        <f aca="false">'Table1 &amp; Fig1'!C20</f>
        <v>0.1</v>
      </c>
      <c r="E8" s="28"/>
      <c r="F8" s="14"/>
    </row>
    <row r="9" customFormat="false" ht="13.8" hidden="false" customHeight="true" outlineLevel="0" collapsed="false">
      <c r="A9" s="24"/>
      <c r="B9" s="27" t="s">
        <v>36</v>
      </c>
      <c r="C9" s="29" t="n">
        <f aca="false">'Table1 &amp; Fig1'!C23</f>
        <v>0</v>
      </c>
      <c r="E9" s="28"/>
      <c r="F9" s="14"/>
    </row>
    <row r="10" customFormat="false" ht="13.8" hidden="false" customHeight="true" outlineLevel="0" collapsed="false">
      <c r="A10" s="24"/>
      <c r="B10" s="27" t="s">
        <v>25</v>
      </c>
      <c r="C10" s="8" t="n">
        <f aca="false">'Table1 &amp; Fig1'!C22</f>
        <v>0.002</v>
      </c>
      <c r="E10" s="28"/>
      <c r="F10" s="14"/>
    </row>
    <row r="11" customFormat="false" ht="13.8" hidden="false" customHeight="true" outlineLevel="0" collapsed="false">
      <c r="A11" s="24"/>
      <c r="B11" s="27" t="s">
        <v>16</v>
      </c>
      <c r="C11" s="8" t="n">
        <f aca="false">'Table1 &amp; Fig1'!C13</f>
        <v>0.2</v>
      </c>
      <c r="E11" s="28"/>
      <c r="F11" s="14"/>
    </row>
    <row r="12" customFormat="false" ht="13.8" hidden="false" customHeight="true" outlineLevel="0" collapsed="false">
      <c r="A12" s="24"/>
      <c r="B12" s="27" t="s">
        <v>21</v>
      </c>
      <c r="C12" s="8" t="n">
        <v>0.01</v>
      </c>
      <c r="E12" s="28"/>
      <c r="F12" s="14"/>
    </row>
    <row r="13" customFormat="false" ht="13.8" hidden="false" customHeight="true" outlineLevel="0" collapsed="false">
      <c r="A13" s="24"/>
      <c r="B13" s="27" t="s">
        <v>37</v>
      </c>
      <c r="C13" s="8" t="n">
        <v>1.6</v>
      </c>
      <c r="E13" s="28"/>
      <c r="F13" s="14"/>
    </row>
    <row r="14" customFormat="false" ht="13.8" hidden="false" customHeight="true" outlineLevel="0" collapsed="false">
      <c r="A14" s="24"/>
      <c r="B14" s="30" t="s">
        <v>38</v>
      </c>
      <c r="C14" s="16" t="n">
        <f aca="false">SUM(C2:C13)</f>
        <v>472.062</v>
      </c>
      <c r="E14" s="31" t="n">
        <v>470</v>
      </c>
      <c r="F14" s="14"/>
    </row>
    <row r="15" customFormat="false" ht="26.95" hidden="false" customHeight="true" outlineLevel="0" collapsed="false">
      <c r="A15" s="1" t="s">
        <v>32</v>
      </c>
      <c r="B15" s="32" t="s">
        <v>33</v>
      </c>
      <c r="C15" s="9" t="s">
        <v>0</v>
      </c>
      <c r="E15" s="23" t="s">
        <v>1</v>
      </c>
      <c r="F15" s="0"/>
    </row>
    <row r="16" customFormat="false" ht="13.8" hidden="false" customHeight="true" outlineLevel="0" collapsed="false">
      <c r="A16" s="33" t="s">
        <v>8</v>
      </c>
      <c r="B16" s="27" t="s">
        <v>39</v>
      </c>
      <c r="C16" s="8" t="n">
        <f aca="false">'Table1 &amp; Fig1'!C3</f>
        <v>1.4</v>
      </c>
      <c r="E16" s="28"/>
      <c r="F16" s="14"/>
    </row>
    <row r="17" customFormat="false" ht="13.8" hidden="false" customHeight="true" outlineLevel="0" collapsed="false">
      <c r="A17" s="33"/>
      <c r="B17" s="27" t="s">
        <v>40</v>
      </c>
      <c r="C17" s="8" t="n">
        <f aca="false">'Table1 &amp; Fig1'!C7</f>
        <v>0.3</v>
      </c>
      <c r="E17" s="28"/>
      <c r="F17" s="8"/>
    </row>
    <row r="18" customFormat="false" ht="13.8" hidden="false" customHeight="true" outlineLevel="0" collapsed="false">
      <c r="A18" s="33"/>
      <c r="B18" s="27" t="s">
        <v>18</v>
      </c>
      <c r="C18" s="8" t="n">
        <f aca="false">'Table1 &amp; Fig1'!C15</f>
        <v>0.9</v>
      </c>
      <c r="E18" s="28"/>
      <c r="F18" s="8"/>
    </row>
    <row r="19" customFormat="false" ht="13.8" hidden="false" customHeight="true" outlineLevel="0" collapsed="false">
      <c r="A19" s="33"/>
      <c r="B19" s="27" t="s">
        <v>20</v>
      </c>
      <c r="C19" s="8" t="n">
        <f aca="false">'Table1 &amp; Fig1'!C17</f>
        <v>0.2</v>
      </c>
      <c r="E19" s="28"/>
      <c r="F19" s="14"/>
    </row>
    <row r="20" customFormat="false" ht="13.8" hidden="false" customHeight="true" outlineLevel="0" collapsed="false">
      <c r="A20" s="33"/>
      <c r="B20" s="27" t="s">
        <v>41</v>
      </c>
      <c r="C20" s="8" t="n">
        <f aca="false">'Table1 &amp; Fig1'!C16</f>
        <v>0.1</v>
      </c>
      <c r="E20" s="28"/>
      <c r="F20" s="14"/>
    </row>
    <row r="21" customFormat="false" ht="13.8" hidden="false" customHeight="true" outlineLevel="0" collapsed="false">
      <c r="A21" s="33"/>
      <c r="B21" s="27" t="s">
        <v>42</v>
      </c>
      <c r="C21" s="8" t="n">
        <f aca="false">'Table1 &amp; Fig1'!C24</f>
        <v>1.8</v>
      </c>
      <c r="E21" s="28"/>
      <c r="F21" s="14"/>
    </row>
    <row r="22" customFormat="false" ht="13.8" hidden="false" customHeight="true" outlineLevel="0" collapsed="false">
      <c r="A22" s="33"/>
      <c r="B22" s="27" t="s">
        <v>22</v>
      </c>
      <c r="C22" s="8" t="n">
        <f aca="false">'Table1 &amp; Fig1'!C19</f>
        <v>0.7</v>
      </c>
      <c r="E22" s="28"/>
      <c r="F22" s="14"/>
    </row>
    <row r="23" customFormat="false" ht="13.8" hidden="false" customHeight="true" outlineLevel="0" collapsed="false">
      <c r="A23" s="33"/>
      <c r="B23" s="27" t="s">
        <v>43</v>
      </c>
      <c r="C23" s="8"/>
      <c r="E23" s="28"/>
      <c r="F23" s="14"/>
    </row>
    <row r="24" customFormat="false" ht="13.8" hidden="false" customHeight="true" outlineLevel="0" collapsed="false">
      <c r="A24" s="33"/>
      <c r="B24" s="27" t="s">
        <v>21</v>
      </c>
      <c r="C24" s="8"/>
      <c r="E24" s="28"/>
      <c r="F24" s="14"/>
    </row>
    <row r="25" customFormat="false" ht="13.8" hidden="false" customHeight="true" outlineLevel="0" collapsed="false">
      <c r="A25" s="33"/>
      <c r="B25" s="27" t="s">
        <v>12</v>
      </c>
      <c r="C25" s="8" t="n">
        <f aca="false">'Table1 &amp; Fig1'!C11</f>
        <v>0.6</v>
      </c>
      <c r="E25" s="34"/>
      <c r="F25" s="14"/>
    </row>
    <row r="26" customFormat="false" ht="13.8" hidden="false" customHeight="true" outlineLevel="0" collapsed="false">
      <c r="A26" s="33"/>
      <c r="B26" s="35" t="s">
        <v>38</v>
      </c>
      <c r="C26" s="11" t="n">
        <f aca="false">SUM(C16:C25)</f>
        <v>6</v>
      </c>
      <c r="E26" s="36" t="n">
        <v>6</v>
      </c>
      <c r="F26" s="14"/>
    </row>
    <row r="27" customFormat="false" ht="26.95" hidden="false" customHeight="true" outlineLevel="0" collapsed="false">
      <c r="A27" s="1" t="s">
        <v>32</v>
      </c>
      <c r="B27" s="32" t="s">
        <v>33</v>
      </c>
      <c r="C27" s="9" t="s">
        <v>0</v>
      </c>
      <c r="E27" s="23" t="s">
        <v>1</v>
      </c>
      <c r="F27" s="14"/>
    </row>
    <row r="28" customFormat="false" ht="13.8" hidden="false" customHeight="true" outlineLevel="0" collapsed="false">
      <c r="A28" s="24" t="s">
        <v>44</v>
      </c>
      <c r="B28" s="27" t="s">
        <v>45</v>
      </c>
      <c r="C28" s="8" t="n">
        <f aca="false">'Table1 &amp; Fig1'!C5</f>
        <v>7</v>
      </c>
      <c r="E28" s="28"/>
      <c r="F28" s="14"/>
    </row>
    <row r="29" customFormat="false" ht="13.8" hidden="false" customHeight="true" outlineLevel="0" collapsed="false">
      <c r="A29" s="24"/>
      <c r="B29" s="27" t="s">
        <v>46</v>
      </c>
      <c r="C29" s="8" t="n">
        <f aca="false">'Table1 &amp; Fig1'!C2</f>
        <v>58</v>
      </c>
      <c r="E29" s="28"/>
      <c r="F29" s="14"/>
    </row>
    <row r="30" customFormat="false" ht="13.8" hidden="false" customHeight="true" outlineLevel="0" collapsed="false">
      <c r="A30" s="24"/>
      <c r="B30" s="27" t="s">
        <v>47</v>
      </c>
      <c r="C30" s="8" t="n">
        <f aca="false">'Table1 &amp; Fig1'!C9</f>
        <v>3</v>
      </c>
      <c r="E30" s="28"/>
      <c r="F30" s="14"/>
    </row>
    <row r="31" customFormat="false" ht="13.8" hidden="false" customHeight="true" outlineLevel="0" collapsed="false">
      <c r="A31" s="24"/>
      <c r="B31" s="27" t="s">
        <v>48</v>
      </c>
      <c r="C31" s="8" t="n">
        <f aca="false">'Table1 &amp; Fig1'!C6</f>
        <v>4</v>
      </c>
      <c r="E31" s="28"/>
      <c r="F31" s="14"/>
    </row>
    <row r="32" customFormat="false" ht="13.8" hidden="false" customHeight="true" outlineLevel="0" collapsed="false">
      <c r="A32" s="24"/>
      <c r="B32" s="27" t="s">
        <v>27</v>
      </c>
      <c r="C32" s="8" t="n">
        <f aca="false">'Table1 &amp; Fig1'!C26</f>
        <v>0.6</v>
      </c>
      <c r="E32" s="28"/>
      <c r="F32" s="14"/>
    </row>
    <row r="33" customFormat="false" ht="13.8" hidden="false" customHeight="true" outlineLevel="0" collapsed="false">
      <c r="A33" s="24"/>
      <c r="B33" s="27" t="s">
        <v>12</v>
      </c>
      <c r="C33" s="8" t="n">
        <f aca="false">'Table1 &amp; Fig1'!C12</f>
        <v>0.6</v>
      </c>
      <c r="E33" s="28"/>
      <c r="F33" s="14"/>
    </row>
    <row r="34" customFormat="false" ht="13.8" hidden="false" customHeight="true" outlineLevel="0" collapsed="false">
      <c r="A34" s="24"/>
      <c r="B34" s="35" t="s">
        <v>38</v>
      </c>
      <c r="C34" s="11" t="n">
        <f aca="false">SUM(C28:C33)</f>
        <v>73.2</v>
      </c>
      <c r="E34" s="36" t="n">
        <v>70</v>
      </c>
    </row>
  </sheetData>
  <mergeCells count="3">
    <mergeCell ref="A2:A14"/>
    <mergeCell ref="A16:A26"/>
    <mergeCell ref="A28:A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15.75" hidden="false" customHeight="true" outlineLevel="0" collapsed="false">
      <c r="A1" s="37" t="s">
        <v>13</v>
      </c>
      <c r="B1" s="37"/>
      <c r="C1" s="37"/>
      <c r="D1" s="37"/>
      <c r="E1" s="37"/>
      <c r="F1" s="37"/>
      <c r="G1" s="0"/>
      <c r="H1" s="0"/>
    </row>
    <row r="2" customFormat="false" ht="15.75" hidden="false" customHeight="true" outlineLevel="0" collapsed="false">
      <c r="A2" s="37" t="s">
        <v>49</v>
      </c>
      <c r="B2" s="37"/>
      <c r="C2" s="37"/>
      <c r="D2" s="37" t="s">
        <v>50</v>
      </c>
      <c r="E2" s="37"/>
      <c r="F2" s="37"/>
      <c r="G2" s="14"/>
      <c r="H2" s="0"/>
    </row>
    <row r="3" customFormat="false" ht="15.75" hidden="false" customHeight="true" outlineLevel="0" collapsed="false">
      <c r="A3" s="38" t="s">
        <v>33</v>
      </c>
      <c r="B3" s="18" t="s">
        <v>51</v>
      </c>
      <c r="C3" s="39" t="s">
        <v>2</v>
      </c>
      <c r="D3" s="18" t="s">
        <v>33</v>
      </c>
      <c r="E3" s="18" t="s">
        <v>51</v>
      </c>
      <c r="F3" s="39" t="s">
        <v>2</v>
      </c>
      <c r="G3" s="0"/>
      <c r="H3" s="0"/>
    </row>
    <row r="4" customFormat="false" ht="15.75" hidden="false" customHeight="true" outlineLevel="0" collapsed="false">
      <c r="A4" s="27" t="s">
        <v>30</v>
      </c>
      <c r="B4" s="8" t="n">
        <f aca="false">'Table1 &amp; Fig1'!C28</f>
        <v>450</v>
      </c>
      <c r="C4" s="34" t="s">
        <v>52</v>
      </c>
      <c r="D4" s="14" t="s">
        <v>53</v>
      </c>
      <c r="E4" s="8" t="n">
        <f aca="false">'Table1 &amp; Fig1'!C4</f>
        <v>7.4</v>
      </c>
      <c r="F4" s="40" t="n">
        <f aca="false">'Table1 &amp; Fig1'!E4</f>
        <v>3.6</v>
      </c>
      <c r="G4" s="8"/>
      <c r="H4" s="0"/>
    </row>
    <row r="5" customFormat="false" ht="15.75" hidden="false" customHeight="true" outlineLevel="0" collapsed="false">
      <c r="A5" s="22"/>
      <c r="B5" s="0"/>
      <c r="C5" s="28"/>
      <c r="D5" s="9" t="s">
        <v>54</v>
      </c>
      <c r="E5" s="1" t="n">
        <f aca="false">'Table1 &amp; Fig1'!C8</f>
        <v>0.5</v>
      </c>
      <c r="F5" s="34" t="n">
        <f aca="false">'Table1 &amp; Fig1'!E8</f>
        <v>6.5</v>
      </c>
      <c r="G5" s="14"/>
      <c r="H5" s="0"/>
    </row>
    <row r="6" customFormat="false" ht="15.75" hidden="false" customHeight="true" outlineLevel="0" collapsed="false">
      <c r="A6" s="22"/>
      <c r="B6" s="0"/>
      <c r="C6" s="28"/>
      <c r="D6" s="9" t="s">
        <v>55</v>
      </c>
      <c r="E6" s="1" t="n">
        <f aca="false">'Table1 &amp; Fig1'!C10</f>
        <v>12</v>
      </c>
      <c r="F6" s="34" t="n">
        <f aca="false">'Table1 &amp; Fig1'!E10</f>
        <v>3.5</v>
      </c>
      <c r="G6" s="14"/>
      <c r="H6" s="0"/>
    </row>
    <row r="7" customFormat="false" ht="15.75" hidden="false" customHeight="true" outlineLevel="0" collapsed="false">
      <c r="A7" s="22"/>
      <c r="B7" s="0"/>
      <c r="C7" s="28"/>
      <c r="D7" s="14" t="s">
        <v>56</v>
      </c>
      <c r="E7" s="8" t="n">
        <f aca="false">'Table1 &amp; Fig1'!C25</f>
        <v>1.6</v>
      </c>
      <c r="F7" s="34" t="n">
        <f aca="false">'Table1 &amp; Fig1'!E25</f>
        <v>10</v>
      </c>
      <c r="G7" s="14"/>
      <c r="H7" s="0"/>
    </row>
    <row r="8" customFormat="false" ht="15.75" hidden="false" customHeight="true" outlineLevel="0" collapsed="false">
      <c r="A8" s="22"/>
      <c r="B8" s="0"/>
      <c r="C8" s="28"/>
      <c r="D8" s="14" t="s">
        <v>17</v>
      </c>
      <c r="E8" s="8" t="n">
        <f aca="false">'Table1 &amp; Fig1'!C14</f>
        <v>0.2</v>
      </c>
      <c r="F8" s="34" t="n">
        <f aca="false">'Table1 &amp; Fig1'!E14</f>
        <v>14.9</v>
      </c>
      <c r="G8" s="14"/>
      <c r="H8" s="0"/>
    </row>
    <row r="9" customFormat="false" ht="15.75" hidden="false" customHeight="true" outlineLevel="0" collapsed="false">
      <c r="A9" s="22"/>
      <c r="B9" s="0"/>
      <c r="C9" s="28"/>
      <c r="D9" s="14" t="s">
        <v>24</v>
      </c>
      <c r="E9" s="8" t="n">
        <f aca="false">'Table1 &amp; Fig1'!C21</f>
        <v>0.05</v>
      </c>
      <c r="F9" s="34"/>
      <c r="G9" s="14"/>
      <c r="H9" s="0"/>
    </row>
    <row r="10" customFormat="false" ht="15.75" hidden="false" customHeight="true" outlineLevel="0" collapsed="false">
      <c r="A10" s="22"/>
      <c r="B10" s="0"/>
      <c r="C10" s="28"/>
      <c r="D10" s="14" t="s">
        <v>23</v>
      </c>
      <c r="E10" s="8" t="n">
        <f aca="false">'Table1 &amp; Fig1'!C20</f>
        <v>0.1</v>
      </c>
      <c r="F10" s="34"/>
      <c r="G10" s="14"/>
      <c r="H10" s="0"/>
    </row>
    <row r="11" customFormat="false" ht="15.75" hidden="false" customHeight="true" outlineLevel="0" collapsed="false">
      <c r="A11" s="22"/>
      <c r="B11" s="0"/>
      <c r="C11" s="28"/>
      <c r="D11" s="14" t="s">
        <v>36</v>
      </c>
      <c r="E11" s="29" t="n">
        <f aca="false">Fig2A!C9</f>
        <v>0</v>
      </c>
      <c r="F11" s="34" t="n">
        <f aca="false">'Table1 &amp; Fig1'!E23</f>
        <v>2.3</v>
      </c>
      <c r="G11" s="14"/>
      <c r="H11" s="0"/>
    </row>
    <row r="12" customFormat="false" ht="15.75" hidden="false" customHeight="true" outlineLevel="0" collapsed="false">
      <c r="A12" s="22"/>
      <c r="B12" s="0"/>
      <c r="C12" s="28"/>
      <c r="D12" s="14" t="s">
        <v>25</v>
      </c>
      <c r="E12" s="8" t="n">
        <f aca="false">'Table1 &amp; Fig1'!C22</f>
        <v>0.002</v>
      </c>
      <c r="F12" s="34"/>
      <c r="G12" s="14"/>
      <c r="H12" s="0"/>
    </row>
    <row r="13" customFormat="false" ht="15.75" hidden="false" customHeight="true" outlineLevel="0" collapsed="false">
      <c r="A13" s="22"/>
      <c r="B13" s="0"/>
      <c r="C13" s="28"/>
      <c r="D13" s="14" t="s">
        <v>16</v>
      </c>
      <c r="E13" s="8" t="n">
        <f aca="false">'Table1 &amp; Fig1'!C13</f>
        <v>0.2</v>
      </c>
      <c r="F13" s="28"/>
      <c r="G13" s="0"/>
      <c r="H13" s="0"/>
    </row>
    <row r="14" customFormat="false" ht="15.75" hidden="false" customHeight="true" outlineLevel="0" collapsed="false">
      <c r="A14" s="30"/>
      <c r="B14" s="16"/>
      <c r="C14" s="31"/>
      <c r="D14" s="16" t="s">
        <v>21</v>
      </c>
      <c r="E14" s="10" t="n">
        <f aca="false">Fig2A!C12</f>
        <v>0.01</v>
      </c>
      <c r="F14" s="36"/>
      <c r="G14" s="0"/>
      <c r="H14" s="0"/>
    </row>
    <row r="15" customFormat="false" ht="15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37.5" hidden="false" customHeight="true" outlineLevel="0" collapsed="false">
      <c r="A16" s="38"/>
      <c r="B16" s="18" t="s">
        <v>51</v>
      </c>
      <c r="C16" s="41" t="s">
        <v>57</v>
      </c>
      <c r="D16" s="38"/>
      <c r="E16" s="18" t="s">
        <v>51</v>
      </c>
      <c r="F16" s="42" t="s">
        <v>57</v>
      </c>
      <c r="G16" s="0"/>
      <c r="H16" s="0"/>
    </row>
    <row r="17" customFormat="false" ht="15.75" hidden="false" customHeight="true" outlineLevel="0" collapsed="false">
      <c r="A17" s="30" t="s">
        <v>38</v>
      </c>
      <c r="B17" s="16" t="n">
        <f aca="false">B4</f>
        <v>450</v>
      </c>
      <c r="C17" s="16" t="n">
        <v>450</v>
      </c>
      <c r="D17" s="30" t="s">
        <v>38</v>
      </c>
      <c r="E17" s="16" t="n">
        <f aca="false">SUM(E4:E14)</f>
        <v>22.062</v>
      </c>
      <c r="F17" s="36" t="n">
        <v>20</v>
      </c>
      <c r="G17" s="0"/>
      <c r="H17" s="0"/>
    </row>
    <row r="18" customFormat="false" ht="15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5.75" hidden="false" customHeight="true" outlineLevel="0" collapsed="false">
      <c r="A19" s="37" t="s">
        <v>8</v>
      </c>
      <c r="B19" s="37"/>
      <c r="C19" s="37"/>
      <c r="D19" s="37"/>
      <c r="E19" s="37"/>
      <c r="F19" s="37"/>
      <c r="G19" s="0"/>
      <c r="H19" s="0"/>
    </row>
    <row r="20" customFormat="false" ht="15.75" hidden="false" customHeight="true" outlineLevel="0" collapsed="false">
      <c r="A20" s="37" t="s">
        <v>49</v>
      </c>
      <c r="B20" s="37"/>
      <c r="C20" s="37"/>
      <c r="D20" s="37" t="s">
        <v>50</v>
      </c>
      <c r="E20" s="37"/>
      <c r="F20" s="37"/>
      <c r="G20" s="0"/>
      <c r="H20" s="0"/>
    </row>
    <row r="21" customFormat="false" ht="15.75" hidden="false" customHeight="true" outlineLevel="0" collapsed="false">
      <c r="A21" s="38" t="s">
        <v>33</v>
      </c>
      <c r="B21" s="18" t="s">
        <v>51</v>
      </c>
      <c r="C21" s="39" t="s">
        <v>2</v>
      </c>
      <c r="D21" s="18" t="s">
        <v>33</v>
      </c>
      <c r="E21" s="18" t="s">
        <v>51</v>
      </c>
      <c r="F21" s="39" t="s">
        <v>2</v>
      </c>
      <c r="G21" s="0"/>
      <c r="H21" s="0"/>
    </row>
    <row r="22" customFormat="false" ht="15.75" hidden="false" customHeight="true" outlineLevel="0" collapsed="false">
      <c r="A22" s="27" t="s">
        <v>58</v>
      </c>
      <c r="B22" s="8" t="n">
        <v>0.1</v>
      </c>
      <c r="C22" s="28"/>
      <c r="D22" s="14" t="s">
        <v>59</v>
      </c>
      <c r="E22" s="8" t="n">
        <f aca="false">'Table1 &amp; Fig1'!C3</f>
        <v>1.4</v>
      </c>
      <c r="F22" s="28"/>
      <c r="G22" s="8"/>
      <c r="H22" s="14"/>
    </row>
    <row r="23" customFormat="false" ht="15.75" hidden="false" customHeight="true" outlineLevel="0" collapsed="false">
      <c r="A23" s="27" t="s">
        <v>60</v>
      </c>
      <c r="B23" s="8" t="n">
        <v>0.14</v>
      </c>
      <c r="C23" s="28"/>
      <c r="D23" s="14" t="s">
        <v>61</v>
      </c>
      <c r="E23" s="8" t="n">
        <f aca="false">'Table1 &amp; Fig1'!C7</f>
        <v>0.3</v>
      </c>
      <c r="F23" s="28"/>
      <c r="G23" s="8"/>
      <c r="H23" s="14"/>
    </row>
    <row r="24" customFormat="false" ht="15.75" hidden="false" customHeight="true" outlineLevel="0" collapsed="false">
      <c r="A24" s="27" t="s">
        <v>62</v>
      </c>
      <c r="B24" s="8" t="n">
        <v>0.42</v>
      </c>
      <c r="C24" s="28"/>
      <c r="D24" s="9" t="s">
        <v>42</v>
      </c>
      <c r="E24" s="1" t="n">
        <f aca="false">'Table1 &amp; Fig1'!C24-SUM(B24:B26)</f>
        <v>0.8</v>
      </c>
      <c r="F24" s="28"/>
      <c r="G24" s="8"/>
      <c r="H24" s="14"/>
    </row>
    <row r="25" customFormat="false" ht="15.75" hidden="false" customHeight="true" outlineLevel="0" collapsed="false">
      <c r="A25" s="27" t="s">
        <v>63</v>
      </c>
      <c r="B25" s="8" t="n">
        <v>0.3</v>
      </c>
      <c r="C25" s="28"/>
      <c r="D25" s="14" t="s">
        <v>18</v>
      </c>
      <c r="E25" s="8" t="n">
        <f aca="false">'Table1 &amp; Fig1'!C15</f>
        <v>0.9</v>
      </c>
      <c r="F25" s="28"/>
      <c r="G25" s="8"/>
      <c r="H25" s="14"/>
    </row>
    <row r="26" customFormat="false" ht="15.75" hidden="false" customHeight="true" outlineLevel="0" collapsed="false">
      <c r="A26" s="27" t="s">
        <v>64</v>
      </c>
      <c r="B26" s="8" t="n">
        <v>0.28</v>
      </c>
      <c r="C26" s="28"/>
      <c r="D26" s="14" t="s">
        <v>22</v>
      </c>
      <c r="E26" s="8" t="n">
        <f aca="false">'Table1 &amp; Fig1'!C19</f>
        <v>0.7</v>
      </c>
      <c r="F26" s="28"/>
      <c r="G26" s="14"/>
      <c r="H26" s="14"/>
    </row>
    <row r="27" customFormat="false" ht="15.75" hidden="false" customHeight="true" outlineLevel="0" collapsed="false">
      <c r="A27" s="27"/>
      <c r="B27" s="14"/>
      <c r="C27" s="34"/>
      <c r="D27" s="14" t="s">
        <v>20</v>
      </c>
      <c r="E27" s="8" t="n">
        <f aca="false">'Table1 &amp; Fig1'!C17</f>
        <v>0.2</v>
      </c>
      <c r="F27" s="28"/>
      <c r="G27" s="14"/>
      <c r="H27" s="14"/>
    </row>
    <row r="28" customFormat="false" ht="15.75" hidden="false" customHeight="true" outlineLevel="0" collapsed="false">
      <c r="A28" s="22"/>
      <c r="B28" s="0"/>
      <c r="C28" s="28"/>
      <c r="D28" s="14" t="s">
        <v>41</v>
      </c>
      <c r="E28" s="8" t="n">
        <f aca="false">'Table1 &amp; Fig1'!C16</f>
        <v>0.1</v>
      </c>
      <c r="F28" s="28"/>
      <c r="G28" s="14"/>
      <c r="H28" s="14"/>
    </row>
    <row r="29" customFormat="false" ht="15.75" hidden="false" customHeight="true" outlineLevel="0" collapsed="false">
      <c r="A29" s="22"/>
      <c r="B29" s="0"/>
      <c r="C29" s="28"/>
      <c r="D29" s="14" t="s">
        <v>43</v>
      </c>
      <c r="E29" s="8" t="n">
        <f aca="false">Fig2A!C23</f>
        <v>0</v>
      </c>
      <c r="F29" s="28"/>
      <c r="G29" s="14"/>
      <c r="H29" s="14"/>
    </row>
    <row r="30" customFormat="false" ht="15.75" hidden="false" customHeight="true" outlineLevel="0" collapsed="false">
      <c r="A30" s="22"/>
      <c r="B30" s="0"/>
      <c r="C30" s="28"/>
      <c r="D30" s="14" t="s">
        <v>21</v>
      </c>
      <c r="E30" s="8" t="n">
        <f aca="false">Fig2A!C24</f>
        <v>0</v>
      </c>
      <c r="F30" s="28"/>
      <c r="G30" s="14"/>
      <c r="H30" s="14"/>
    </row>
    <row r="31" customFormat="false" ht="15.75" hidden="false" customHeight="true" outlineLevel="0" collapsed="false">
      <c r="A31" s="35"/>
      <c r="B31" s="11"/>
      <c r="C31" s="36"/>
      <c r="D31" s="16" t="s">
        <v>12</v>
      </c>
      <c r="E31" s="10" t="n">
        <f aca="false">'Table1 &amp; Fig1'!C11</f>
        <v>0.6</v>
      </c>
      <c r="F31" s="36"/>
    </row>
    <row r="32" customFormat="false" ht="15.75" hidden="false" customHeight="false" outlineLevel="0" collapsed="false">
      <c r="A32" s="0"/>
      <c r="B32" s="0"/>
      <c r="C32" s="0"/>
      <c r="D32" s="0"/>
      <c r="E32" s="0"/>
      <c r="F32" s="0"/>
    </row>
    <row r="33" customFormat="false" ht="37.5" hidden="false" customHeight="true" outlineLevel="0" collapsed="false">
      <c r="A33" s="38"/>
      <c r="B33" s="18" t="s">
        <v>51</v>
      </c>
      <c r="C33" s="41" t="s">
        <v>57</v>
      </c>
      <c r="D33" s="38"/>
      <c r="E33" s="18" t="s">
        <v>51</v>
      </c>
      <c r="F33" s="42" t="s">
        <v>57</v>
      </c>
    </row>
    <row r="34" customFormat="false" ht="15.75" hidden="false" customHeight="true" outlineLevel="0" collapsed="false">
      <c r="A34" s="30" t="s">
        <v>38</v>
      </c>
      <c r="B34" s="16" t="n">
        <f aca="false">SUM(B22:B26)</f>
        <v>1.24</v>
      </c>
      <c r="C34" s="16" t="n">
        <v>1</v>
      </c>
      <c r="D34" s="30" t="s">
        <v>38</v>
      </c>
      <c r="E34" s="16" t="n">
        <f aca="false">SUM(E22:E31)</f>
        <v>5</v>
      </c>
      <c r="F34" s="36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15.75" hidden="false" customHeight="true" outlineLevel="0" collapsed="false">
      <c r="A1" s="25" t="s">
        <v>33</v>
      </c>
      <c r="B1" s="25"/>
      <c r="C1" s="12" t="s">
        <v>13</v>
      </c>
      <c r="D1" s="12" t="s">
        <v>8</v>
      </c>
      <c r="E1" s="12" t="s">
        <v>44</v>
      </c>
      <c r="F1" s="43" t="s">
        <v>65</v>
      </c>
    </row>
    <row r="2" customFormat="false" ht="15.75" hidden="false" customHeight="true" outlineLevel="0" collapsed="false">
      <c r="A2" s="27" t="s">
        <v>30</v>
      </c>
      <c r="B2" s="27"/>
      <c r="C2" s="8" t="n">
        <f aca="false">'Table1 &amp; Fig1'!C28</f>
        <v>450</v>
      </c>
      <c r="D2" s="8" t="n">
        <f aca="false">Fig2B!B22+Fig2B!B23+0.12</f>
        <v>0.36</v>
      </c>
      <c r="E2" s="8" t="n">
        <v>0</v>
      </c>
      <c r="F2" s="34" t="s">
        <v>66</v>
      </c>
    </row>
    <row r="3" customFormat="false" ht="15.75" hidden="false" customHeight="true" outlineLevel="0" collapsed="false">
      <c r="A3" s="27" t="s">
        <v>12</v>
      </c>
      <c r="B3" s="27"/>
      <c r="C3" s="8" t="n">
        <f aca="false">'Table1 &amp; Fig1'!C10</f>
        <v>12</v>
      </c>
      <c r="D3" s="8" t="n">
        <f aca="false">'Table1 &amp; Fig1'!C11</f>
        <v>0.6</v>
      </c>
      <c r="E3" s="8" t="n">
        <f aca="false">'Table1 &amp; Fig1'!C12</f>
        <v>0.6</v>
      </c>
      <c r="F3" s="34"/>
    </row>
    <row r="4" customFormat="false" ht="15.75" hidden="false" customHeight="true" outlineLevel="0" collapsed="false">
      <c r="A4" s="27" t="s">
        <v>27</v>
      </c>
      <c r="B4" s="27"/>
      <c r="C4" s="8" t="n">
        <f aca="false">'Table1 &amp; Fig1'!C25</f>
        <v>1.6</v>
      </c>
      <c r="D4" s="8" t="n">
        <f aca="false">'Table1 &amp; Fig1'!C24</f>
        <v>1.8</v>
      </c>
      <c r="E4" s="8" t="n">
        <f aca="false">'Table1 &amp; Fig1'!C26</f>
        <v>0.6</v>
      </c>
      <c r="F4" s="34"/>
    </row>
    <row r="5" customFormat="false" ht="15.75" hidden="false" customHeight="true" outlineLevel="0" collapsed="false">
      <c r="A5" s="27" t="s">
        <v>15</v>
      </c>
      <c r="B5" s="34" t="s">
        <v>67</v>
      </c>
      <c r="C5" s="8" t="n">
        <f aca="false">'Table1 &amp; Fig1'!C14</f>
        <v>0.2</v>
      </c>
      <c r="D5" s="14" t="n">
        <f aca="false">'Table1 &amp; Fig1'!C15</f>
        <v>0.9</v>
      </c>
      <c r="E5" s="14"/>
      <c r="F5" s="34"/>
    </row>
    <row r="6" customFormat="false" ht="15.75" hidden="false" customHeight="true" outlineLevel="0" collapsed="false">
      <c r="A6" s="27"/>
      <c r="B6" s="34" t="s">
        <v>23</v>
      </c>
      <c r="C6" s="8" t="n">
        <f aca="false">'Table1 &amp; Fig1'!C20</f>
        <v>0.1</v>
      </c>
      <c r="D6" s="14"/>
      <c r="E6" s="14"/>
      <c r="F6" s="34"/>
    </row>
    <row r="7" customFormat="false" ht="15.75" hidden="false" customHeight="true" outlineLevel="0" collapsed="false">
      <c r="A7" s="27"/>
      <c r="B7" s="34" t="s">
        <v>24</v>
      </c>
      <c r="C7" s="8" t="n">
        <f aca="false">'Table1 &amp; Fig1'!C21</f>
        <v>0.05</v>
      </c>
      <c r="D7" s="14"/>
      <c r="E7" s="14"/>
      <c r="F7" s="34"/>
    </row>
    <row r="8" customFormat="false" ht="15.75" hidden="false" customHeight="true" outlineLevel="0" collapsed="false">
      <c r="A8" s="27"/>
      <c r="B8" s="34" t="s">
        <v>26</v>
      </c>
      <c r="C8" s="29" t="n">
        <f aca="false">Fig2A!C9</f>
        <v>0</v>
      </c>
      <c r="D8" s="14"/>
      <c r="E8" s="14"/>
      <c r="F8" s="34"/>
    </row>
    <row r="9" customFormat="false" ht="15.75" hidden="false" customHeight="true" outlineLevel="0" collapsed="false">
      <c r="A9" s="27"/>
      <c r="B9" s="34" t="s">
        <v>25</v>
      </c>
      <c r="C9" s="8" t="n">
        <f aca="false">'Table1 &amp; Fig1'!C22</f>
        <v>0.002</v>
      </c>
      <c r="D9" s="14" t="n">
        <f aca="false">Fig2A!C23</f>
        <v>0</v>
      </c>
      <c r="E9" s="14"/>
      <c r="F9" s="34"/>
    </row>
    <row r="10" customFormat="false" ht="15.75" hidden="false" customHeight="true" outlineLevel="0" collapsed="false">
      <c r="A10" s="27"/>
      <c r="B10" s="34" t="s">
        <v>16</v>
      </c>
      <c r="C10" s="8" t="n">
        <f aca="false">'Table1 &amp; Fig1'!C13</f>
        <v>0.2</v>
      </c>
      <c r="D10" s="14"/>
      <c r="E10" s="14"/>
      <c r="F10" s="34"/>
    </row>
    <row r="11" customFormat="false" ht="15.75" hidden="false" customHeight="true" outlineLevel="0" collapsed="false">
      <c r="A11" s="27"/>
      <c r="B11" s="34" t="s">
        <v>21</v>
      </c>
      <c r="C11" s="8" t="n">
        <f aca="false">Fig2A!C12</f>
        <v>0.01</v>
      </c>
      <c r="D11" s="14" t="n">
        <f aca="false">Fig2A!C24</f>
        <v>0</v>
      </c>
      <c r="E11" s="14"/>
      <c r="F11" s="34"/>
    </row>
    <row r="12" customFormat="false" ht="15.75" hidden="false" customHeight="true" outlineLevel="0" collapsed="false">
      <c r="A12" s="27"/>
      <c r="B12" s="34" t="s">
        <v>22</v>
      </c>
      <c r="C12" s="14"/>
      <c r="D12" s="8" t="n">
        <f aca="false">'Table1 &amp; Fig1'!C19</f>
        <v>0.7</v>
      </c>
      <c r="E12" s="14"/>
      <c r="F12" s="34"/>
    </row>
    <row r="13" customFormat="false" ht="15.75" hidden="false" customHeight="true" outlineLevel="0" collapsed="false">
      <c r="A13" s="27"/>
      <c r="B13" s="34" t="s">
        <v>20</v>
      </c>
      <c r="C13" s="14"/>
      <c r="D13" s="8" t="n">
        <f aca="false">'Table1 &amp; Fig1'!C17</f>
        <v>0.2</v>
      </c>
      <c r="E13" s="14"/>
      <c r="F13" s="34"/>
    </row>
    <row r="14" customFormat="false" ht="15.75" hidden="false" customHeight="true" outlineLevel="0" collapsed="false">
      <c r="A14" s="27"/>
      <c r="B14" s="34" t="s">
        <v>41</v>
      </c>
      <c r="C14" s="14"/>
      <c r="D14" s="8" t="n">
        <f aca="false">'Table1 &amp; Fig1'!C16</f>
        <v>0.1</v>
      </c>
      <c r="E14" s="14"/>
      <c r="F14" s="34"/>
    </row>
    <row r="15" customFormat="false" ht="15.75" hidden="false" customHeight="true" outlineLevel="0" collapsed="false">
      <c r="A15" s="27"/>
      <c r="B15" s="34" t="s">
        <v>38</v>
      </c>
      <c r="C15" s="14" t="n">
        <f aca="false">SUM(C5:C14)</f>
        <v>0.562</v>
      </c>
      <c r="D15" s="14" t="n">
        <f aca="false">SUM(D5:D14)</f>
        <v>1.9</v>
      </c>
      <c r="E15" s="14" t="n">
        <f aca="false">SUM(E5:E14)</f>
        <v>0</v>
      </c>
      <c r="F15" s="34"/>
    </row>
    <row r="16" customFormat="false" ht="15.75" hidden="false" customHeight="true" outlineLevel="0" collapsed="false">
      <c r="A16" s="27" t="s">
        <v>6</v>
      </c>
      <c r="B16" s="27"/>
      <c r="C16" s="14" t="n">
        <f aca="false">'Table1 &amp; Fig1'!C4</f>
        <v>7.4</v>
      </c>
      <c r="D16" s="14" t="n">
        <f aca="false">'Table1 &amp; Fig1'!C3</f>
        <v>1.4</v>
      </c>
      <c r="E16" s="14" t="n">
        <f aca="false">'Table1 &amp; Fig1'!C2+'Table1 &amp; Fig1'!C5</f>
        <v>65</v>
      </c>
      <c r="F16" s="34"/>
    </row>
    <row r="17" customFormat="false" ht="15.75" hidden="false" customHeight="true" outlineLevel="0" collapsed="false">
      <c r="A17" s="30" t="s">
        <v>11</v>
      </c>
      <c r="B17" s="30"/>
      <c r="C17" s="16" t="n">
        <f aca="false">'Table1 &amp; Fig1'!C8</f>
        <v>0.5</v>
      </c>
      <c r="D17" s="16" t="n">
        <f aca="false">'Table1 &amp; Fig1'!C7</f>
        <v>0.3</v>
      </c>
      <c r="E17" s="16" t="n">
        <f aca="false">'Table1 &amp; Fig1'!C6+'Table1 &amp; Fig1'!C9</f>
        <v>7</v>
      </c>
      <c r="F17" s="31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37.5" hidden="false" customHeight="true" outlineLevel="0" collapsed="false">
      <c r="A1" s="44"/>
      <c r="B1" s="45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25" t="s">
        <v>6</v>
      </c>
      <c r="B2" s="12" t="s">
        <v>8</v>
      </c>
      <c r="C2" s="5" t="n">
        <f aca="false">'Table1 &amp; Fig1'!C3</f>
        <v>1.4</v>
      </c>
      <c r="D2" s="5" t="n">
        <f aca="false">SUM(C2:C3)</f>
        <v>8.8</v>
      </c>
      <c r="E2" s="26" t="n">
        <v>9</v>
      </c>
    </row>
    <row r="3" customFormat="false" ht="15.75" hidden="false" customHeight="true" outlineLevel="0" collapsed="false">
      <c r="A3" s="30" t="s">
        <v>6</v>
      </c>
      <c r="B3" s="16" t="s">
        <v>9</v>
      </c>
      <c r="C3" s="10" t="n">
        <f aca="false">'Table1 &amp; Fig1'!C4</f>
        <v>7.4</v>
      </c>
      <c r="D3" s="5"/>
      <c r="E3" s="5"/>
    </row>
    <row r="4" customFormat="false" ht="15.75" hidden="false" customHeight="true" outlineLevel="0" collapsed="false">
      <c r="A4" s="30"/>
      <c r="B4" s="16"/>
      <c r="C4" s="16"/>
      <c r="D4" s="16"/>
      <c r="E4" s="28"/>
    </row>
    <row r="5" customFormat="false" ht="15.75" hidden="false" customHeight="true" outlineLevel="0" collapsed="false">
      <c r="A5" s="25" t="s">
        <v>11</v>
      </c>
      <c r="B5" s="12" t="s">
        <v>68</v>
      </c>
      <c r="C5" s="5" t="n">
        <f aca="false">'Table1 &amp; Fig1'!C7</f>
        <v>0.3</v>
      </c>
      <c r="D5" s="5" t="n">
        <f aca="false">SUM(C5:C6)</f>
        <v>0.8</v>
      </c>
      <c r="E5" s="26" t="n">
        <v>1</v>
      </c>
    </row>
    <row r="6" customFormat="false" ht="15.75" hidden="false" customHeight="true" outlineLevel="0" collapsed="false">
      <c r="A6" s="30" t="s">
        <v>11</v>
      </c>
      <c r="B6" s="16" t="s">
        <v>9</v>
      </c>
      <c r="C6" s="10" t="n">
        <f aca="false">'Table1 &amp; Fig1'!C8</f>
        <v>0.5</v>
      </c>
      <c r="D6" s="5"/>
      <c r="E6" s="5"/>
    </row>
    <row r="7" customFormat="false" ht="15.75" hidden="false" customHeight="true" outlineLevel="0" collapsed="false">
      <c r="A7" s="27"/>
      <c r="B7" s="14"/>
      <c r="C7" s="14"/>
      <c r="D7" s="14"/>
      <c r="E7" s="28"/>
    </row>
    <row r="8" customFormat="false" ht="15.75" hidden="false" customHeight="true" outlineLevel="0" collapsed="false">
      <c r="A8" s="25" t="s">
        <v>12</v>
      </c>
      <c r="B8" s="12" t="s">
        <v>13</v>
      </c>
      <c r="C8" s="5" t="n">
        <f aca="false">'Table1 &amp; Fig1'!C10</f>
        <v>12</v>
      </c>
      <c r="D8" s="5" t="n">
        <f aca="false">SUM(C8:C9)</f>
        <v>12.6</v>
      </c>
      <c r="E8" s="26" t="n">
        <v>13</v>
      </c>
    </row>
    <row r="9" customFormat="false" ht="15.75" hidden="false" customHeight="true" outlineLevel="0" collapsed="false">
      <c r="A9" s="30" t="s">
        <v>12</v>
      </c>
      <c r="B9" s="16" t="s">
        <v>8</v>
      </c>
      <c r="C9" s="10" t="n">
        <f aca="false">'Table1 &amp; Fig1'!C11</f>
        <v>0.6</v>
      </c>
      <c r="D9" s="5"/>
      <c r="E9" s="5"/>
    </row>
    <row r="10" customFormat="false" ht="15.75" hidden="false" customHeight="true" outlineLevel="0" collapsed="false">
      <c r="A10" s="30"/>
      <c r="B10" s="16"/>
      <c r="C10" s="16"/>
      <c r="D10" s="16"/>
      <c r="E10" s="28"/>
    </row>
    <row r="11" customFormat="false" ht="15.75" hidden="false" customHeight="true" outlineLevel="0" collapsed="false">
      <c r="A11" s="25" t="s">
        <v>15</v>
      </c>
      <c r="B11" s="12" t="s">
        <v>16</v>
      </c>
      <c r="C11" s="5" t="n">
        <f aca="false">'Table1 &amp; Fig1'!C13</f>
        <v>0.2</v>
      </c>
      <c r="D11" s="5" t="n">
        <f aca="false">SUM(C11:C21)</f>
        <v>2.472</v>
      </c>
      <c r="E11" s="26" t="n">
        <v>3</v>
      </c>
    </row>
    <row r="12" customFormat="false" ht="15.75" hidden="false" customHeight="true" outlineLevel="0" collapsed="false">
      <c r="A12" s="27" t="s">
        <v>15</v>
      </c>
      <c r="B12" s="14" t="s">
        <v>17</v>
      </c>
      <c r="C12" s="8" t="n">
        <f aca="false">'Table1 &amp; Fig1'!C14</f>
        <v>0.2</v>
      </c>
      <c r="D12" s="5"/>
      <c r="E12" s="5"/>
    </row>
    <row r="13" customFormat="false" ht="15.75" hidden="false" customHeight="true" outlineLevel="0" collapsed="false">
      <c r="A13" s="27" t="s">
        <v>15</v>
      </c>
      <c r="B13" s="14" t="s">
        <v>18</v>
      </c>
      <c r="C13" s="8" t="n">
        <f aca="false">'Table1 &amp; Fig1'!C15</f>
        <v>0.9</v>
      </c>
      <c r="D13" s="5"/>
      <c r="E13" s="5"/>
    </row>
    <row r="14" customFormat="false" ht="15.75" hidden="false" customHeight="true" outlineLevel="0" collapsed="false">
      <c r="A14" s="27" t="s">
        <v>15</v>
      </c>
      <c r="B14" s="14" t="s">
        <v>19</v>
      </c>
      <c r="C14" s="8" t="n">
        <f aca="false">'Table1 &amp; Fig1'!C16</f>
        <v>0.1</v>
      </c>
      <c r="D14" s="5"/>
      <c r="E14" s="5"/>
    </row>
    <row r="15" customFormat="false" ht="15.75" hidden="false" customHeight="true" outlineLevel="0" collapsed="false">
      <c r="A15" s="27" t="s">
        <v>15</v>
      </c>
      <c r="B15" s="14" t="s">
        <v>20</v>
      </c>
      <c r="C15" s="8" t="n">
        <f aca="false">'Table1 &amp; Fig1'!C17</f>
        <v>0.2</v>
      </c>
      <c r="D15" s="5"/>
      <c r="E15" s="5"/>
    </row>
    <row r="16" customFormat="false" ht="15.75" hidden="false" customHeight="true" outlineLevel="0" collapsed="false">
      <c r="A16" s="27" t="s">
        <v>15</v>
      </c>
      <c r="B16" s="14" t="s">
        <v>21</v>
      </c>
      <c r="C16" s="8" t="n">
        <f aca="false">'Table1 &amp; Fig1'!C18</f>
        <v>0.02</v>
      </c>
      <c r="D16" s="5"/>
      <c r="E16" s="5"/>
    </row>
    <row r="17" customFormat="false" ht="15.75" hidden="false" customHeight="true" outlineLevel="0" collapsed="false">
      <c r="A17" s="27" t="s">
        <v>15</v>
      </c>
      <c r="B17" s="14" t="s">
        <v>22</v>
      </c>
      <c r="C17" s="8" t="n">
        <f aca="false">'Table1 &amp; Fig1'!C19</f>
        <v>0.7</v>
      </c>
      <c r="D17" s="5"/>
      <c r="E17" s="5"/>
    </row>
    <row r="18" customFormat="false" ht="15.75" hidden="false" customHeight="true" outlineLevel="0" collapsed="false">
      <c r="A18" s="27" t="s">
        <v>15</v>
      </c>
      <c r="B18" s="14" t="s">
        <v>23</v>
      </c>
      <c r="C18" s="8" t="n">
        <f aca="false">'Table1 &amp; Fig1'!C20</f>
        <v>0.1</v>
      </c>
      <c r="D18" s="5"/>
      <c r="E18" s="5"/>
    </row>
    <row r="19" customFormat="false" ht="15.75" hidden="false" customHeight="true" outlineLevel="0" collapsed="false">
      <c r="A19" s="27" t="s">
        <v>15</v>
      </c>
      <c r="B19" s="14" t="s">
        <v>24</v>
      </c>
      <c r="C19" s="8" t="n">
        <f aca="false">'Table1 &amp; Fig1'!C21</f>
        <v>0.05</v>
      </c>
      <c r="D19" s="5"/>
      <c r="E19" s="5"/>
    </row>
    <row r="20" customFormat="false" ht="15.75" hidden="false" customHeight="true" outlineLevel="0" collapsed="false">
      <c r="A20" s="27" t="s">
        <v>15</v>
      </c>
      <c r="B20" s="14" t="s">
        <v>25</v>
      </c>
      <c r="C20" s="8" t="n">
        <f aca="false">'Table1 &amp; Fig1'!C22</f>
        <v>0.002</v>
      </c>
      <c r="D20" s="5"/>
      <c r="E20" s="5"/>
    </row>
    <row r="21" customFormat="false" ht="15.75" hidden="false" customHeight="true" outlineLevel="0" collapsed="false">
      <c r="A21" s="30" t="s">
        <v>15</v>
      </c>
      <c r="B21" s="16" t="s">
        <v>26</v>
      </c>
      <c r="C21" s="15" t="n">
        <f aca="false">'Table1 &amp; Fig1'!C23</f>
        <v>0</v>
      </c>
      <c r="D21" s="5"/>
      <c r="E21" s="5"/>
    </row>
    <row r="22" customFormat="false" ht="15.75" hidden="false" customHeight="true" outlineLevel="0" collapsed="false">
      <c r="A22" s="27"/>
      <c r="B22" s="14"/>
      <c r="C22" s="14"/>
      <c r="D22" s="14"/>
      <c r="E22" s="28"/>
    </row>
    <row r="23" customFormat="false" ht="15.75" hidden="false" customHeight="true" outlineLevel="0" collapsed="false">
      <c r="A23" s="25" t="s">
        <v>27</v>
      </c>
      <c r="B23" s="12" t="s">
        <v>8</v>
      </c>
      <c r="C23" s="5" t="n">
        <f aca="false">'Table1 &amp; Fig1'!C24</f>
        <v>1.8</v>
      </c>
      <c r="D23" s="5" t="n">
        <f aca="false">SUM(C23:C24)</f>
        <v>3.4</v>
      </c>
      <c r="E23" s="26" t="n">
        <v>4</v>
      </c>
    </row>
    <row r="24" customFormat="false" ht="15.75" hidden="false" customHeight="true" outlineLevel="0" collapsed="false">
      <c r="A24" s="30" t="s">
        <v>27</v>
      </c>
      <c r="B24" s="16" t="s">
        <v>13</v>
      </c>
      <c r="C24" s="10" t="n">
        <f aca="false">'Table1 &amp; Fig1'!C25</f>
        <v>1.6</v>
      </c>
      <c r="D24" s="5"/>
      <c r="E24" s="5"/>
    </row>
    <row r="25" customFormat="false" ht="15.75" hidden="false" customHeight="true" outlineLevel="0" collapsed="false">
      <c r="A25" s="30"/>
      <c r="B25" s="16"/>
      <c r="C25" s="16"/>
      <c r="D25" s="16"/>
      <c r="E25" s="0"/>
    </row>
    <row r="26" customFormat="false" ht="15.75" hidden="false" customHeight="true" outlineLevel="0" collapsed="false">
      <c r="A26" s="46" t="s">
        <v>29</v>
      </c>
      <c r="B26" s="46" t="s">
        <v>29</v>
      </c>
      <c r="C26" s="17" t="n">
        <f aca="false">2E+030*2E-017/1000000000000000</f>
        <v>0.04</v>
      </c>
      <c r="D26" s="17" t="n">
        <v>0.04</v>
      </c>
      <c r="E26" s="39" t="n">
        <v>0.04</v>
      </c>
    </row>
    <row r="27" customFormat="false" ht="15.75" hidden="false" customHeight="true" outlineLevel="0" collapsed="false">
      <c r="A27" s="27"/>
      <c r="B27" s="14"/>
      <c r="C27" s="14"/>
      <c r="D27" s="14"/>
      <c r="E27" s="28"/>
    </row>
    <row r="28" customFormat="false" ht="15.75" hidden="false" customHeight="true" outlineLevel="0" collapsed="false">
      <c r="A28" s="46" t="s">
        <v>30</v>
      </c>
      <c r="B28" s="46" t="s">
        <v>30</v>
      </c>
      <c r="C28" s="47" t="n">
        <v>152</v>
      </c>
      <c r="D28" s="47" t="n">
        <v>152</v>
      </c>
      <c r="E28" s="39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26.25" hidden="false" customHeight="true" outlineLevel="0" collapsed="false">
      <c r="A1" s="44" t="s">
        <v>69</v>
      </c>
      <c r="B1" s="45" t="s">
        <v>70</v>
      </c>
      <c r="C1" s="45" t="s">
        <v>2</v>
      </c>
      <c r="D1" s="45" t="s">
        <v>71</v>
      </c>
      <c r="E1" s="48" t="s">
        <v>72</v>
      </c>
    </row>
    <row r="2" customFormat="false" ht="15.75" hidden="false" customHeight="true" outlineLevel="0" collapsed="false">
      <c r="A2" s="27" t="s">
        <v>73</v>
      </c>
      <c r="B2" s="49" t="n">
        <f aca="false">'Table1 &amp; Fig1'!C28*1000000000000000</f>
        <v>4.5E+017</v>
      </c>
      <c r="C2" s="8" t="n">
        <f aca="false">'Table1 &amp; Fig1'!E28</f>
        <v>1.19395460482905</v>
      </c>
      <c r="D2" s="49" t="n">
        <f aca="false">'Table S1'!D34</f>
        <v>3000000000000</v>
      </c>
      <c r="E2" s="34"/>
    </row>
    <row r="3" customFormat="false" ht="15.75" hidden="false" customHeight="true" outlineLevel="0" collapsed="false">
      <c r="A3" s="27" t="s">
        <v>30</v>
      </c>
      <c r="B3" s="50" t="n">
        <f aca="false">'Table1 &amp; Fig1'!C28*1000000000000000</f>
        <v>4.5E+017</v>
      </c>
      <c r="C3" s="8" t="n">
        <f aca="false">'Table1 &amp; Fig1'!E28</f>
        <v>1.19395460482905</v>
      </c>
      <c r="D3" s="51"/>
      <c r="E3" s="40" t="n">
        <v>400000</v>
      </c>
    </row>
    <row r="4" customFormat="false" ht="15.75" hidden="false" customHeight="true" outlineLevel="0" collapsed="false">
      <c r="A4" s="27" t="s">
        <v>6</v>
      </c>
      <c r="B4" s="49" t="n">
        <f aca="false">'Table1 &amp; Fig1'!F2*1000000000000000</f>
        <v>73800000000000000</v>
      </c>
      <c r="C4" s="8" t="n">
        <f aca="false">'Table1 &amp; Fig1'!H2</f>
        <v>9</v>
      </c>
      <c r="D4" s="49" t="e">
        <f aca="false">'Table S1'!F2</f>
        <v>#REF!</v>
      </c>
      <c r="E4" s="34"/>
    </row>
    <row r="5" customFormat="false" ht="15.75" hidden="false" customHeight="true" outlineLevel="0" collapsed="false">
      <c r="A5" s="27" t="s">
        <v>11</v>
      </c>
      <c r="B5" s="49" t="n">
        <f aca="false">'Table1 &amp; Fig1'!F6*1000000000000000</f>
        <v>8300000000000000</v>
      </c>
      <c r="C5" s="8" t="n">
        <f aca="false">'Table1 &amp; Fig1'!H6</f>
        <v>15</v>
      </c>
      <c r="D5" s="49" t="e">
        <f aca="false">'Table S1'!F7</f>
        <v>#REF!</v>
      </c>
      <c r="E5" s="34"/>
    </row>
    <row r="6" customFormat="false" ht="15.75" hidden="false" customHeight="true" outlineLevel="0" collapsed="false">
      <c r="A6" s="27" t="s">
        <v>12</v>
      </c>
      <c r="B6" s="49" t="n">
        <f aca="false">'Table1 &amp; Fig1'!F10*1000000000000000</f>
        <v>13200000000000000</v>
      </c>
      <c r="C6" s="8" t="n">
        <f aca="false">'Table1 &amp; Fig1'!H10</f>
        <v>4</v>
      </c>
      <c r="D6" s="49" t="e">
        <f aca="false">'Table S1'!F12</f>
        <v>#REF!</v>
      </c>
      <c r="E6" s="52" t="n">
        <v>1000000</v>
      </c>
    </row>
    <row r="7" customFormat="false" ht="15.75" hidden="false" customHeight="true" outlineLevel="0" collapsed="false">
      <c r="A7" s="27" t="s">
        <v>67</v>
      </c>
      <c r="B7" s="49" t="n">
        <f aca="false">SUM('Table1 &amp; Fig1'!C14:C15)*1000000000000000</f>
        <v>1100000000000000</v>
      </c>
      <c r="C7" s="8" t="n">
        <v>8</v>
      </c>
      <c r="D7" s="49" t="e">
        <f aca="false">'Table S1'!D18</f>
        <v>#REF!</v>
      </c>
      <c r="E7" s="40" t="n">
        <v>943383</v>
      </c>
    </row>
    <row r="8" customFormat="false" ht="15.75" hidden="false" customHeight="true" outlineLevel="0" collapsed="false">
      <c r="A8" s="27" t="s">
        <v>16</v>
      </c>
      <c r="B8" s="49" t="n">
        <f aca="false">'Table1 &amp; Fig1'!C13*1000000000000000</f>
        <v>200000000000000</v>
      </c>
      <c r="C8" s="8" t="n">
        <v>10</v>
      </c>
      <c r="D8" s="49" t="e">
        <f aca="false">'Table S1'!D16</f>
        <v>#REF!</v>
      </c>
      <c r="E8" s="40" t="n">
        <v>13199</v>
      </c>
    </row>
    <row r="9" customFormat="false" ht="15.75" hidden="false" customHeight="true" outlineLevel="0" collapsed="false">
      <c r="A9" s="27" t="s">
        <v>20</v>
      </c>
      <c r="B9" s="49" t="n">
        <f aca="false">'Table1 &amp; Fig1'!C17*1000000000000000</f>
        <v>200000000000000</v>
      </c>
      <c r="C9" s="8" t="n">
        <v>10</v>
      </c>
      <c r="D9" s="49" t="e">
        <f aca="false">'Table S1'!D20</f>
        <v>#REF!</v>
      </c>
      <c r="E9" s="40" t="n">
        <v>41642</v>
      </c>
    </row>
    <row r="10" customFormat="false" ht="15.75" hidden="false" customHeight="true" outlineLevel="0" collapsed="false">
      <c r="A10" s="27" t="s">
        <v>19</v>
      </c>
      <c r="B10" s="49" t="n">
        <f aca="false">'Table1 &amp; Fig1'!C16*1000000000000000</f>
        <v>100000000000000</v>
      </c>
      <c r="C10" s="8" t="n">
        <v>10</v>
      </c>
      <c r="D10" s="49" t="n">
        <f aca="false">'Table S1'!D19</f>
        <v>20000000000000000</v>
      </c>
      <c r="E10" s="40" t="n">
        <v>11490</v>
      </c>
    </row>
    <row r="11" customFormat="false" ht="15.75" hidden="false" customHeight="true" outlineLevel="0" collapsed="false">
      <c r="A11" s="27" t="s">
        <v>22</v>
      </c>
      <c r="B11" s="49" t="n">
        <f aca="false">'Table1 &amp; Fig1'!C19*1000000000000000</f>
        <v>700000000000000</v>
      </c>
      <c r="C11" s="8" t="n">
        <f aca="false">'Table1 &amp; Fig1'!E19</f>
        <v>8.2</v>
      </c>
      <c r="D11" s="49" t="e">
        <f aca="false">'Table S1'!D22</f>
        <v>#REF!</v>
      </c>
      <c r="E11" s="40" t="n">
        <v>18223</v>
      </c>
    </row>
    <row r="12" customFormat="false" ht="15.75" hidden="false" customHeight="true" outlineLevel="0" collapsed="false">
      <c r="A12" s="27" t="s">
        <v>21</v>
      </c>
      <c r="B12" s="49" t="n">
        <f aca="false">'Table1 &amp; Fig1'!C18*1000000000000000</f>
        <v>20000000000000</v>
      </c>
      <c r="C12" s="8" t="n">
        <v>10</v>
      </c>
      <c r="D12" s="49" t="e">
        <f aca="false">'Table S1'!D21</f>
        <v>#REF!</v>
      </c>
      <c r="E12" s="40" t="n">
        <v>9984</v>
      </c>
    </row>
    <row r="13" customFormat="false" ht="15.75" hidden="false" customHeight="true" outlineLevel="0" collapsed="false">
      <c r="A13" s="27" t="s">
        <v>24</v>
      </c>
      <c r="B13" s="49" t="n">
        <f aca="false">'Table1 &amp; Fig1'!C21*1000000000000000</f>
        <v>50000000000000</v>
      </c>
      <c r="C13" s="8" t="n">
        <v>1.1</v>
      </c>
      <c r="D13" s="49" t="n">
        <v>7000000000</v>
      </c>
      <c r="E13" s="34"/>
    </row>
    <row r="14" customFormat="false" ht="15.75" hidden="false" customHeight="true" outlineLevel="0" collapsed="false">
      <c r="A14" s="27" t="s">
        <v>23</v>
      </c>
      <c r="B14" s="49" t="n">
        <f aca="false">'Table1 &amp; Fig1'!C20*1000000000000000</f>
        <v>100000000000000</v>
      </c>
      <c r="C14" s="8" t="n">
        <v>1.1</v>
      </c>
      <c r="D14" s="49" t="n">
        <v>30000000000</v>
      </c>
      <c r="E14" s="34"/>
    </row>
    <row r="15" customFormat="false" ht="15.75" hidden="false" customHeight="true" outlineLevel="0" collapsed="false">
      <c r="A15" s="27" t="s">
        <v>27</v>
      </c>
      <c r="B15" s="49" t="n">
        <f aca="false">'Table1 &amp; Fig1'!F24*1000000000000000</f>
        <v>4000000000000000</v>
      </c>
      <c r="C15" s="8" t="n">
        <f aca="false">'Table1 &amp; Fig1'!H24</f>
        <v>7</v>
      </c>
      <c r="D15" s="49" t="e">
        <f aca="false">'Table S1'!F28</f>
        <v>#REF!</v>
      </c>
      <c r="E15" s="40" t="n">
        <v>100000</v>
      </c>
    </row>
    <row r="16" customFormat="false" ht="15.75" hidden="false" customHeight="true" outlineLevel="0" collapsed="false">
      <c r="A16" s="27" t="s">
        <v>25</v>
      </c>
      <c r="B16" s="49" t="n">
        <f aca="false">'Table1 &amp; Fig1'!C22*1000000000000000</f>
        <v>2000000000000</v>
      </c>
      <c r="C16" s="8" t="n">
        <v>10</v>
      </c>
      <c r="D16" s="49" t="n">
        <v>300000000000</v>
      </c>
      <c r="E16" s="40" t="n">
        <v>7480</v>
      </c>
    </row>
    <row r="17" customFormat="false" ht="15.75" hidden="false" customHeight="true" outlineLevel="0" collapsed="false">
      <c r="A17" s="30" t="s">
        <v>74</v>
      </c>
      <c r="B17" s="53" t="n">
        <f aca="false">SUM('Table1 &amp; Fig1'!C19:C23)*1000000000000000</f>
        <v>852000000000000</v>
      </c>
      <c r="C17" s="10" t="n">
        <v>7.6</v>
      </c>
      <c r="D17" s="16"/>
      <c r="E17" s="54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.75" zeroHeight="false" outlineLevelRow="0" outlineLevelCol="0"/>
  <cols>
    <col collapsed="false" customWidth="true" hidden="false" outlineLevel="0" max="1025" min="1" style="1" width="11.88"/>
  </cols>
  <sheetData>
    <row r="1" customFormat="false" ht="39.55" hidden="false" customHeight="true" outlineLevel="0" collapsed="false">
      <c r="A1" s="55"/>
      <c r="B1" s="55"/>
      <c r="C1" s="55" t="s">
        <v>75</v>
      </c>
      <c r="D1" s="55" t="s">
        <v>71</v>
      </c>
      <c r="E1" s="4" t="s">
        <v>76</v>
      </c>
      <c r="F1" s="4" t="s">
        <v>77</v>
      </c>
      <c r="G1" s="4" t="s">
        <v>78</v>
      </c>
    </row>
    <row r="2" customFormat="false" ht="13.8" hidden="false" customHeight="true" outlineLevel="0" collapsed="false">
      <c r="A2" s="25" t="s">
        <v>6</v>
      </c>
      <c r="B2" s="12" t="s">
        <v>7</v>
      </c>
      <c r="C2" s="5" t="n">
        <f aca="false">'Table1 &amp; Fig1'!D2</f>
        <v>60</v>
      </c>
      <c r="D2" s="56" t="e">
        <f aca="false">C2*1000000000000000/#REF!</f>
        <v>#REF!</v>
      </c>
      <c r="E2" s="57" t="n">
        <v>1E+030</v>
      </c>
      <c r="F2" s="57" t="e">
        <f aca="false">SUM(D2:D5)</f>
        <v>#REF!</v>
      </c>
      <c r="G2" s="58" t="n">
        <v>1E+030</v>
      </c>
    </row>
    <row r="3" customFormat="false" ht="13.8" hidden="false" customHeight="true" outlineLevel="0" collapsed="false">
      <c r="A3" s="27" t="s">
        <v>6</v>
      </c>
      <c r="B3" s="14" t="s">
        <v>8</v>
      </c>
      <c r="C3" s="8" t="n">
        <f aca="false">'Table1 &amp; Fig1'!D3</f>
        <v>1.4</v>
      </c>
      <c r="D3" s="49" t="e">
        <f aca="false">C3*1000000000000000/#REF!</f>
        <v>#REF!</v>
      </c>
      <c r="E3" s="59" t="n">
        <v>1E+029</v>
      </c>
      <c r="F3" s="57"/>
      <c r="G3" s="57"/>
    </row>
    <row r="4" customFormat="false" ht="13.8" hidden="false" customHeight="true" outlineLevel="0" collapsed="false">
      <c r="A4" s="27" t="s">
        <v>6</v>
      </c>
      <c r="B4" s="14" t="s">
        <v>9</v>
      </c>
      <c r="C4" s="8" t="n">
        <f aca="false">'Table1 &amp; Fig1'!D4</f>
        <v>7</v>
      </c>
      <c r="D4" s="8" t="e">
        <f aca="false">C4*1000000000000000/#REF!</f>
        <v>#REF!</v>
      </c>
      <c r="E4" s="59" t="n">
        <v>1E+029</v>
      </c>
      <c r="F4" s="57"/>
      <c r="G4" s="57"/>
    </row>
    <row r="5" customFormat="false" ht="13.8" hidden="false" customHeight="true" outlineLevel="0" collapsed="false">
      <c r="A5" s="30" t="s">
        <v>6</v>
      </c>
      <c r="B5" s="16" t="s">
        <v>10</v>
      </c>
      <c r="C5" s="10" t="n">
        <f aca="false">'Table1 &amp; Fig1'!C5</f>
        <v>7</v>
      </c>
      <c r="D5" s="10" t="e">
        <f aca="false">C5*1000000000000000/#REF!</f>
        <v>#REF!</v>
      </c>
      <c r="E5" s="60" t="n">
        <v>1E+029</v>
      </c>
      <c r="F5" s="57"/>
      <c r="G5" s="57"/>
    </row>
    <row r="6" customFormat="false" ht="13.8" hidden="false" customHeight="true" outlineLevel="0" collapsed="false">
      <c r="A6" s="14"/>
      <c r="B6" s="14"/>
      <c r="C6" s="14"/>
      <c r="D6" s="14"/>
      <c r="E6" s="0"/>
      <c r="F6" s="0"/>
      <c r="G6" s="0"/>
    </row>
    <row r="7" customFormat="false" ht="13.8" hidden="false" customHeight="true" outlineLevel="0" collapsed="false">
      <c r="A7" s="25" t="s">
        <v>11</v>
      </c>
      <c r="B7" s="12" t="s">
        <v>7</v>
      </c>
      <c r="C7" s="5" t="n">
        <f aca="false">'Table1 &amp; Fig1'!D6</f>
        <v>4</v>
      </c>
      <c r="D7" s="56" t="e">
        <f aca="false">C7*1000000000000000/#REF!</f>
        <v>#REF!</v>
      </c>
      <c r="E7" s="57" t="n">
        <v>1E+029</v>
      </c>
      <c r="F7" s="57" t="e">
        <f aca="false">SUM(D7:D10)</f>
        <v>#REF!</v>
      </c>
      <c r="G7" s="58" t="n">
        <v>1E+029</v>
      </c>
    </row>
    <row r="8" customFormat="false" ht="13.8" hidden="false" customHeight="true" outlineLevel="0" collapsed="false">
      <c r="A8" s="27" t="s">
        <v>11</v>
      </c>
      <c r="B8" s="14" t="s">
        <v>8</v>
      </c>
      <c r="C8" s="8" t="n">
        <f aca="false">'Table1 &amp; Fig1'!D7</f>
        <v>0.3</v>
      </c>
      <c r="D8" s="49" t="e">
        <f aca="false">C8*1000000000000000/#REF!</f>
        <v>#REF!</v>
      </c>
      <c r="E8" s="59" t="n">
        <v>1E+028</v>
      </c>
      <c r="F8" s="57"/>
      <c r="G8" s="57"/>
    </row>
    <row r="9" customFormat="false" ht="13.8" hidden="false" customHeight="true" outlineLevel="0" collapsed="false">
      <c r="A9" s="27" t="s">
        <v>11</v>
      </c>
      <c r="B9" s="14" t="s">
        <v>9</v>
      </c>
      <c r="C9" s="8" t="n">
        <f aca="false">'Table1 &amp; Fig1'!D8</f>
        <v>0.5</v>
      </c>
      <c r="D9" s="8" t="e">
        <f aca="false">C9*1000000000000000/#REF!</f>
        <v>#REF!</v>
      </c>
      <c r="E9" s="59" t="n">
        <v>1E+028</v>
      </c>
      <c r="F9" s="57"/>
      <c r="G9" s="57"/>
    </row>
    <row r="10" customFormat="false" ht="13.8" hidden="false" customHeight="true" outlineLevel="0" collapsed="false">
      <c r="A10" s="30" t="s">
        <v>11</v>
      </c>
      <c r="B10" s="16" t="s">
        <v>10</v>
      </c>
      <c r="C10" s="10" t="n">
        <f aca="false">'Table1 &amp; Fig1'!D9</f>
        <v>3</v>
      </c>
      <c r="D10" s="10" t="e">
        <f aca="false">C10*1000000000000000/#REF!</f>
        <v>#REF!</v>
      </c>
      <c r="E10" s="60" t="n">
        <v>1E+029</v>
      </c>
      <c r="F10" s="57"/>
      <c r="G10" s="57"/>
    </row>
    <row r="11" customFormat="false" ht="13.8" hidden="false" customHeight="true" outlineLevel="0" collapsed="false">
      <c r="A11" s="14"/>
      <c r="B11" s="14"/>
      <c r="C11" s="8" t="e">
        <f aca="false">#REF!</f>
        <v>#REF!</v>
      </c>
      <c r="D11" s="14"/>
      <c r="E11" s="0"/>
      <c r="F11" s="0"/>
      <c r="G11" s="0"/>
    </row>
    <row r="12" customFormat="false" ht="13.8" hidden="false" customHeight="true" outlineLevel="0" collapsed="false">
      <c r="A12" s="25" t="s">
        <v>12</v>
      </c>
      <c r="B12" s="12" t="s">
        <v>13</v>
      </c>
      <c r="C12" s="5" t="n">
        <v>12</v>
      </c>
      <c r="D12" s="56" t="e">
        <f aca="false">C12*1000000000000000/#REF!</f>
        <v>#REF!</v>
      </c>
      <c r="E12" s="57"/>
      <c r="F12" s="57" t="e">
        <f aca="false">SUM(D12:D14)</f>
        <v>#REF!</v>
      </c>
      <c r="G12" s="58" t="n">
        <v>1E+027</v>
      </c>
    </row>
    <row r="13" customFormat="false" ht="13.8" hidden="false" customHeight="true" outlineLevel="0" collapsed="false">
      <c r="A13" s="27" t="s">
        <v>12</v>
      </c>
      <c r="B13" s="14" t="s">
        <v>8</v>
      </c>
      <c r="C13" s="8" t="n">
        <v>0.6</v>
      </c>
      <c r="D13" s="8" t="e">
        <f aca="false">C13*1000000000000000/#REF!</f>
        <v>#REF!</v>
      </c>
      <c r="E13" s="0"/>
      <c r="F13" s="57"/>
      <c r="G13" s="57"/>
    </row>
    <row r="14" customFormat="false" ht="13.8" hidden="false" customHeight="true" outlineLevel="0" collapsed="false">
      <c r="A14" s="30" t="s">
        <v>12</v>
      </c>
      <c r="B14" s="16" t="s">
        <v>14</v>
      </c>
      <c r="C14" s="10" t="n">
        <v>0.6</v>
      </c>
      <c r="D14" s="10" t="e">
        <f aca="false">C14*1000000000000000/#REF!</f>
        <v>#REF!</v>
      </c>
      <c r="E14" s="11"/>
      <c r="F14" s="57"/>
      <c r="G14" s="57"/>
    </row>
    <row r="15" customFormat="false" ht="13.8" hidden="false" customHeight="true" outlineLevel="0" collapsed="false">
      <c r="A15" s="14"/>
      <c r="B15" s="14"/>
      <c r="C15" s="14"/>
      <c r="D15" s="14"/>
      <c r="E15" s="0"/>
      <c r="F15" s="0"/>
      <c r="G15" s="0"/>
    </row>
    <row r="16" customFormat="false" ht="13.8" hidden="false" customHeight="true" outlineLevel="0" collapsed="false">
      <c r="A16" s="25" t="s">
        <v>15</v>
      </c>
      <c r="B16" s="12" t="s">
        <v>16</v>
      </c>
      <c r="C16" s="5" t="n">
        <v>0.02</v>
      </c>
      <c r="D16" s="56" t="e">
        <f aca="false">C16*1000000000000000/#REF!</f>
        <v>#REF!</v>
      </c>
      <c r="E16" s="57" t="n">
        <v>1E+018</v>
      </c>
      <c r="F16" s="57" t="e">
        <f aca="false">SUM(D16:D26)</f>
        <v>#REF!</v>
      </c>
      <c r="G16" s="58" t="n">
        <v>1E+021</v>
      </c>
    </row>
    <row r="17" customFormat="false" ht="13.8" hidden="false" customHeight="true" outlineLevel="0" collapsed="false">
      <c r="A17" s="27" t="s">
        <v>15</v>
      </c>
      <c r="B17" s="14" t="s">
        <v>17</v>
      </c>
      <c r="C17" s="8" t="n">
        <v>0.2</v>
      </c>
      <c r="D17" s="59" t="n">
        <v>1E+018</v>
      </c>
      <c r="E17" s="59" t="n">
        <v>1E+018</v>
      </c>
      <c r="F17" s="57"/>
      <c r="G17" s="57"/>
    </row>
    <row r="18" customFormat="false" ht="13.8" hidden="false" customHeight="true" outlineLevel="0" collapsed="false">
      <c r="A18" s="27" t="s">
        <v>15</v>
      </c>
      <c r="B18" s="14" t="s">
        <v>18</v>
      </c>
      <c r="C18" s="8" t="n">
        <v>0.56</v>
      </c>
      <c r="D18" s="49" t="e">
        <f aca="false">C18*1000000000000000/#REF!</f>
        <v>#REF!</v>
      </c>
      <c r="E18" s="59" t="n">
        <v>1E+020</v>
      </c>
      <c r="F18" s="57"/>
      <c r="G18" s="57"/>
    </row>
    <row r="19" customFormat="false" ht="13.8" hidden="false" customHeight="true" outlineLevel="0" collapsed="false">
      <c r="A19" s="27" t="s">
        <v>15</v>
      </c>
      <c r="B19" s="14" t="s">
        <v>19</v>
      </c>
      <c r="C19" s="8" t="n">
        <v>0.04</v>
      </c>
      <c r="D19" s="49" t="n">
        <v>20000000000000000</v>
      </c>
      <c r="E19" s="59" t="n">
        <v>10000000000000000</v>
      </c>
      <c r="F19" s="57"/>
      <c r="G19" s="57"/>
    </row>
    <row r="20" customFormat="false" ht="13.8" hidden="false" customHeight="true" outlineLevel="0" collapsed="false">
      <c r="A20" s="27" t="s">
        <v>15</v>
      </c>
      <c r="B20" s="14" t="s">
        <v>20</v>
      </c>
      <c r="C20" s="8" t="n">
        <v>0.13</v>
      </c>
      <c r="D20" s="49" t="e">
        <f aca="false">C20*1000000000000000/#REF!</f>
        <v>#REF!</v>
      </c>
      <c r="E20" s="59" t="n">
        <v>1E+018</v>
      </c>
      <c r="F20" s="57"/>
      <c r="G20" s="57"/>
    </row>
    <row r="21" customFormat="false" ht="13.8" hidden="false" customHeight="true" outlineLevel="0" collapsed="false">
      <c r="A21" s="27" t="s">
        <v>15</v>
      </c>
      <c r="B21" s="14" t="s">
        <v>21</v>
      </c>
      <c r="C21" s="8" t="n">
        <v>0.02</v>
      </c>
      <c r="D21" s="49" t="e">
        <f aca="false">C21*1000000000000000/#REF!</f>
        <v>#REF!</v>
      </c>
      <c r="E21" s="59" t="n">
        <v>1E+021</v>
      </c>
      <c r="F21" s="57"/>
      <c r="G21" s="57"/>
    </row>
    <row r="22" customFormat="false" ht="13.8" hidden="false" customHeight="true" outlineLevel="0" collapsed="false">
      <c r="A22" s="27" t="s">
        <v>15</v>
      </c>
      <c r="B22" s="14" t="s">
        <v>22</v>
      </c>
      <c r="C22" s="8" t="n">
        <v>0.5</v>
      </c>
      <c r="D22" s="49" t="e">
        <f aca="false">C22*1000000000000000/#REF!</f>
        <v>#REF!</v>
      </c>
      <c r="E22" s="59" t="n">
        <v>1000000000000000</v>
      </c>
      <c r="F22" s="57"/>
      <c r="G22" s="57"/>
    </row>
    <row r="23" customFormat="false" ht="13.8" hidden="false" customHeight="true" outlineLevel="0" collapsed="false">
      <c r="A23" s="27" t="s">
        <v>15</v>
      </c>
      <c r="B23" s="14" t="s">
        <v>23</v>
      </c>
      <c r="C23" s="8" t="n">
        <v>0.1</v>
      </c>
      <c r="D23" s="51" t="n">
        <v>30000000000</v>
      </c>
      <c r="E23" s="59" t="n">
        <v>10000000000</v>
      </c>
      <c r="F23" s="57"/>
      <c r="G23" s="57"/>
    </row>
    <row r="24" customFormat="false" ht="13.8" hidden="false" customHeight="true" outlineLevel="0" collapsed="false">
      <c r="A24" s="27" t="s">
        <v>15</v>
      </c>
      <c r="B24" s="14" t="s">
        <v>24</v>
      </c>
      <c r="C24" s="8" t="n">
        <v>0.05</v>
      </c>
      <c r="D24" s="51" t="n">
        <v>10000000000</v>
      </c>
      <c r="E24" s="59" t="n">
        <v>10000000000</v>
      </c>
      <c r="F24" s="57"/>
      <c r="G24" s="57"/>
    </row>
    <row r="25" customFormat="false" ht="13.8" hidden="false" customHeight="true" outlineLevel="0" collapsed="false">
      <c r="A25" s="27" t="s">
        <v>15</v>
      </c>
      <c r="B25" s="14" t="s">
        <v>25</v>
      </c>
      <c r="C25" s="8" t="n">
        <v>0.002</v>
      </c>
      <c r="D25" s="51" t="n">
        <v>300000000000</v>
      </c>
      <c r="E25" s="59" t="n">
        <v>300000000000</v>
      </c>
      <c r="F25" s="57"/>
      <c r="G25" s="57"/>
    </row>
    <row r="26" customFormat="false" ht="13.8" hidden="false" customHeight="true" outlineLevel="0" collapsed="false">
      <c r="A26" s="30" t="s">
        <v>15</v>
      </c>
      <c r="B26" s="16" t="s">
        <v>26</v>
      </c>
      <c r="C26" s="15" t="n">
        <f aca="false">SUM('Data mentioned in MS'!B29,'Data mentioned in MS'!B32)</f>
        <v>0.007353608</v>
      </c>
      <c r="D26" s="16"/>
      <c r="E26" s="11"/>
      <c r="F26" s="57"/>
      <c r="G26" s="57"/>
    </row>
    <row r="27" customFormat="false" ht="13.8" hidden="false" customHeight="true" outlineLevel="0" collapsed="false">
      <c r="A27" s="14"/>
      <c r="B27" s="14"/>
      <c r="C27" s="14"/>
      <c r="D27" s="14"/>
      <c r="E27" s="0"/>
      <c r="F27" s="0"/>
      <c r="G27" s="0"/>
    </row>
    <row r="28" customFormat="false" ht="13.8" hidden="false" customHeight="true" outlineLevel="0" collapsed="false">
      <c r="A28" s="25" t="s">
        <v>27</v>
      </c>
      <c r="B28" s="12" t="s">
        <v>8</v>
      </c>
      <c r="C28" s="5" t="n">
        <v>0.4</v>
      </c>
      <c r="D28" s="56" t="e">
        <f aca="false">C28*1000000000000000/#REF!</f>
        <v>#REF!</v>
      </c>
      <c r="E28" s="57"/>
      <c r="F28" s="57" t="e">
        <f aca="false">SUM(D28:D30)</f>
        <v>#REF!</v>
      </c>
      <c r="G28" s="58" t="n">
        <v>1E+027</v>
      </c>
    </row>
    <row r="29" customFormat="false" ht="13.8" hidden="false" customHeight="true" outlineLevel="0" collapsed="false">
      <c r="A29" s="27" t="s">
        <v>27</v>
      </c>
      <c r="B29" s="14" t="s">
        <v>13</v>
      </c>
      <c r="C29" s="8" t="n">
        <v>1.6</v>
      </c>
      <c r="D29" s="49" t="n">
        <v>3E+025</v>
      </c>
      <c r="E29" s="0"/>
      <c r="F29" s="57"/>
      <c r="G29" s="57"/>
    </row>
    <row r="30" customFormat="false" ht="13.8" hidden="false" customHeight="true" outlineLevel="0" collapsed="false">
      <c r="A30" s="30" t="s">
        <v>27</v>
      </c>
      <c r="B30" s="16" t="s">
        <v>28</v>
      </c>
      <c r="C30" s="10" t="n">
        <v>0.6</v>
      </c>
      <c r="D30" s="10"/>
      <c r="E30" s="11"/>
      <c r="F30" s="57"/>
      <c r="G30" s="57"/>
    </row>
    <row r="31" customFormat="false" ht="13.8" hidden="false" customHeight="true" outlineLevel="0" collapsed="false">
      <c r="A31" s="14"/>
      <c r="B31" s="14"/>
      <c r="C31" s="14"/>
      <c r="D31" s="14"/>
      <c r="E31" s="0"/>
      <c r="F31" s="0"/>
      <c r="G31" s="0"/>
    </row>
    <row r="32" customFormat="false" ht="13.8" hidden="false" customHeight="true" outlineLevel="0" collapsed="false">
      <c r="A32" s="46" t="s">
        <v>29</v>
      </c>
      <c r="B32" s="46" t="s">
        <v>29</v>
      </c>
      <c r="C32" s="17" t="n">
        <v>0.2</v>
      </c>
      <c r="D32" s="61" t="n">
        <v>1E+031</v>
      </c>
      <c r="E32" s="62" t="n">
        <v>1E+031</v>
      </c>
      <c r="F32" s="18"/>
      <c r="G32" s="63" t="n">
        <v>1E+031</v>
      </c>
    </row>
    <row r="33" customFormat="false" ht="13.8" hidden="false" customHeight="true" outlineLevel="0" collapsed="false">
      <c r="A33" s="14"/>
      <c r="B33" s="14"/>
      <c r="C33" s="14"/>
      <c r="D33" s="14"/>
      <c r="E33" s="0"/>
      <c r="F33" s="0"/>
      <c r="G33" s="0"/>
    </row>
    <row r="34" customFormat="false" ht="13.8" hidden="false" customHeight="true" outlineLevel="0" collapsed="false">
      <c r="A34" s="46" t="s">
        <v>30</v>
      </c>
      <c r="B34" s="46" t="s">
        <v>30</v>
      </c>
      <c r="C34" s="17" t="n">
        <v>450</v>
      </c>
      <c r="D34" s="61" t="n">
        <v>3000000000000</v>
      </c>
      <c r="E34" s="62" t="n">
        <v>10000000000000</v>
      </c>
      <c r="F34" s="18"/>
      <c r="G34" s="63" t="n">
        <v>10000000000000</v>
      </c>
    </row>
  </sheetData>
  <mergeCells count="10">
    <mergeCell ref="F2:F5"/>
    <mergeCell ref="G2:G5"/>
    <mergeCell ref="F7:F10"/>
    <mergeCell ref="G7:G10"/>
    <mergeCell ref="F12:F14"/>
    <mergeCell ref="G12:G14"/>
    <mergeCell ref="F16:F26"/>
    <mergeCell ref="G16:G26"/>
    <mergeCell ref="F28:F30"/>
    <mergeCell ref="G28:G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50" activeCellId="0" sqref="D50"/>
    </sheetView>
  </sheetViews>
  <sheetFormatPr defaultRowHeight="15.75" zeroHeight="false" outlineLevelRow="0" outlineLevelCol="0"/>
  <cols>
    <col collapsed="false" customWidth="true" hidden="false" outlineLevel="0" max="1" min="1" style="1" width="34.83"/>
    <col collapsed="false" customWidth="true" hidden="false" outlineLevel="0" max="1025" min="2" style="1" width="11.88"/>
  </cols>
  <sheetData>
    <row r="1" customFormat="false" ht="37.5" hidden="false" customHeight="true" outlineLevel="0" collapsed="false">
      <c r="A1" s="64"/>
      <c r="B1" s="18" t="s">
        <v>79</v>
      </c>
      <c r="C1" s="41" t="s">
        <v>57</v>
      </c>
      <c r="D1" s="39" t="s">
        <v>65</v>
      </c>
      <c r="G1" s="0"/>
    </row>
    <row r="2" customFormat="false" ht="15.75" hidden="false" customHeight="true" outlineLevel="0" collapsed="false">
      <c r="A2" s="65" t="s">
        <v>80</v>
      </c>
      <c r="B2" s="66" t="n">
        <f aca="false">'Table1 &amp; Fig1'!F29</f>
        <v>551.472</v>
      </c>
      <c r="C2" s="9" t="n">
        <v>550</v>
      </c>
      <c r="D2" s="28"/>
      <c r="G2" s="0"/>
    </row>
    <row r="3" customFormat="false" ht="15.75" hidden="false" customHeight="true" outlineLevel="0" collapsed="false">
      <c r="A3" s="65" t="s">
        <v>81</v>
      </c>
      <c r="B3" s="1" t="n">
        <f aca="false">'Table1 &amp; Fig1'!C28</f>
        <v>450</v>
      </c>
      <c r="C3" s="9" t="n">
        <v>450</v>
      </c>
      <c r="D3" s="28"/>
      <c r="G3" s="0"/>
    </row>
    <row r="4" customFormat="false" ht="15.75" hidden="false" customHeight="true" outlineLevel="0" collapsed="false">
      <c r="A4" s="65" t="s">
        <v>82</v>
      </c>
      <c r="B4" s="67" t="n">
        <f aca="false">'Table1 &amp; Fig1'!C28/'Table1 &amp; Fig1'!F29</f>
        <v>0.815997911045348</v>
      </c>
      <c r="C4" s="9" t="n">
        <v>0.8</v>
      </c>
      <c r="D4" s="28"/>
      <c r="G4" s="0"/>
    </row>
    <row r="5" customFormat="false" ht="15.75" hidden="false" customHeight="true" outlineLevel="0" collapsed="false">
      <c r="A5" s="65" t="s">
        <v>83</v>
      </c>
      <c r="B5" s="1" t="n">
        <f aca="false">'Table1 &amp; Fig1'!F2</f>
        <v>73.8</v>
      </c>
      <c r="C5" s="9" t="n">
        <v>70</v>
      </c>
      <c r="D5" s="28"/>
      <c r="G5" s="0"/>
    </row>
    <row r="6" customFormat="false" ht="15.75" hidden="false" customHeight="true" outlineLevel="0" collapsed="false">
      <c r="A6" s="65" t="s">
        <v>84</v>
      </c>
      <c r="B6" s="68" t="n">
        <f aca="false">'Table1 &amp; Fig1'!G2/'Table1 &amp; Fig1'!F29</f>
        <v>0.126933008384832</v>
      </c>
      <c r="C6" s="9" t="n">
        <v>0.15</v>
      </c>
      <c r="D6" s="28"/>
      <c r="G6" s="0"/>
    </row>
    <row r="7" customFormat="false" ht="15.75" hidden="false" customHeight="true" outlineLevel="0" collapsed="false">
      <c r="A7" s="65" t="s">
        <v>85</v>
      </c>
      <c r="B7" s="1" t="n">
        <f aca="false">'Table1 &amp; Fig1'!C28-B10</f>
        <v>316</v>
      </c>
      <c r="C7" s="9" t="n">
        <v>320</v>
      </c>
      <c r="D7" s="28"/>
      <c r="G7" s="0"/>
    </row>
    <row r="8" customFormat="false" ht="15.75" hidden="false" customHeight="true" outlineLevel="0" collapsed="false">
      <c r="A8" s="65" t="s">
        <v>86</v>
      </c>
      <c r="B8" s="67" t="n">
        <f aca="false">B7/SUM(B9+B7)</f>
        <v>0.579922921636998</v>
      </c>
      <c r="C8" s="9" t="n">
        <v>0.6</v>
      </c>
      <c r="D8" s="28"/>
      <c r="G8" s="0"/>
    </row>
    <row r="9" customFormat="false" ht="15.75" hidden="false" customHeight="true" outlineLevel="0" collapsed="false">
      <c r="A9" s="65" t="s">
        <v>87</v>
      </c>
      <c r="B9" s="1" t="n">
        <f aca="false">B10+'Table1 &amp; Fig1'!C4+'Table1 &amp; Fig1'!C5+'Table1 &amp; Fig1'!C6+'Table1 &amp; Fig1'!C8+'Table1 &amp; Fig1'!C9+'Table1 &amp; Fig1'!C10+'Table1 &amp; Fig1'!C12+'Table1 &amp; Fig1'!C25+'Table1 &amp; Fig1'!C26+'Table1 &amp; Fig1'!C13+'Table1 &amp; Fig1'!C2</f>
        <v>228.9</v>
      </c>
      <c r="C9" s="9" t="n">
        <v>230</v>
      </c>
      <c r="D9" s="28"/>
      <c r="G9" s="0"/>
    </row>
    <row r="10" customFormat="false" ht="15.75" hidden="false" customHeight="true" outlineLevel="0" collapsed="false">
      <c r="A10" s="65" t="s">
        <v>88</v>
      </c>
      <c r="B10" s="9" t="n">
        <v>134</v>
      </c>
      <c r="C10" s="9" t="n">
        <v>130</v>
      </c>
      <c r="D10" s="28"/>
      <c r="G10" s="69"/>
    </row>
    <row r="11" customFormat="false" ht="15.75" hidden="false" customHeight="true" outlineLevel="0" collapsed="false">
      <c r="A11" s="65" t="s">
        <v>89</v>
      </c>
      <c r="B11" s="1" t="n">
        <f aca="false">B9-B10</f>
        <v>94.9</v>
      </c>
      <c r="C11" s="9" t="n">
        <v>100</v>
      </c>
      <c r="D11" s="28"/>
    </row>
    <row r="12" customFormat="false" ht="15.75" hidden="false" customHeight="true" outlineLevel="0" collapsed="false">
      <c r="A12" s="65" t="s">
        <v>90</v>
      </c>
      <c r="B12" s="68" t="n">
        <f aca="false">(B3-B14)/B3</f>
        <v>0.662222222222222</v>
      </c>
      <c r="C12" s="9" t="n">
        <v>0.7</v>
      </c>
      <c r="D12" s="28"/>
    </row>
    <row r="13" customFormat="false" ht="26.25" hidden="false" customHeight="true" outlineLevel="0" collapsed="false">
      <c r="A13" s="65" t="s">
        <v>91</v>
      </c>
      <c r="B13" s="67" t="n">
        <f aca="false">Fig2C!E16/SUM(Fig2C!C16:E16)</f>
        <v>0.880758807588076</v>
      </c>
      <c r="C13" s="9" t="n">
        <v>0.9</v>
      </c>
      <c r="D13" s="28"/>
    </row>
    <row r="14" customFormat="false" ht="15.75" hidden="false" customHeight="true" outlineLevel="0" collapsed="false">
      <c r="A14" s="65" t="s">
        <v>92</v>
      </c>
      <c r="B14" s="9" t="n">
        <f aca="false">FigS1!D28</f>
        <v>152</v>
      </c>
      <c r="C14" s="9" t="n">
        <v>150</v>
      </c>
      <c r="D14" s="28"/>
    </row>
    <row r="15" customFormat="false" ht="15.75" hidden="false" customHeight="true" outlineLevel="0" collapsed="false">
      <c r="A15" s="65" t="s">
        <v>93</v>
      </c>
      <c r="B15" s="1" t="n">
        <f aca="false">FigS1!D2</f>
        <v>8.8</v>
      </c>
      <c r="C15" s="9" t="n">
        <v>9</v>
      </c>
      <c r="D15" s="28"/>
    </row>
    <row r="16" customFormat="false" ht="15.75" hidden="false" customHeight="true" outlineLevel="0" collapsed="false">
      <c r="A16" s="65" t="s">
        <v>94</v>
      </c>
      <c r="B16" s="9" t="n">
        <f aca="false">FigS1!D8</f>
        <v>12.6</v>
      </c>
      <c r="C16" s="9" t="n">
        <v>13</v>
      </c>
      <c r="D16" s="28"/>
    </row>
    <row r="17" customFormat="false" ht="15.75" hidden="false" customHeight="true" outlineLevel="0" collapsed="false">
      <c r="A17" s="9" t="s">
        <v>95</v>
      </c>
      <c r="B17" s="70" t="n">
        <f aca="false">379*0.15/1000</f>
        <v>0.05685</v>
      </c>
      <c r="C17" s="9" t="n">
        <v>0.05</v>
      </c>
      <c r="D17" s="28"/>
    </row>
    <row r="18" customFormat="false" ht="15.75" hidden="false" customHeight="true" outlineLevel="0" collapsed="false">
      <c r="A18" s="65" t="s">
        <v>96</v>
      </c>
      <c r="B18" s="1" t="n">
        <f aca="false">'Table1 &amp; Fig1'!C21</f>
        <v>0.05</v>
      </c>
      <c r="C18" s="9" t="n">
        <v>0.05</v>
      </c>
      <c r="D18" s="28"/>
    </row>
    <row r="19" customFormat="false" ht="15.75" hidden="false" customHeight="true" outlineLevel="0" collapsed="false">
      <c r="A19" s="65" t="s">
        <v>97</v>
      </c>
      <c r="B19" s="1" t="n">
        <f aca="false">'Table1 &amp; Fig1'!C20</f>
        <v>0.1</v>
      </c>
      <c r="C19" s="9" t="n">
        <v>0.01</v>
      </c>
      <c r="D19" s="28"/>
    </row>
    <row r="20" customFormat="false" ht="15.75" hidden="false" customHeight="true" outlineLevel="0" collapsed="false">
      <c r="A20" s="65" t="s">
        <v>98</v>
      </c>
      <c r="B20" s="70" t="n">
        <f aca="false">'Table1 &amp; Fig1'!C23</f>
        <v>0</v>
      </c>
      <c r="C20" s="9" t="n">
        <v>0.007</v>
      </c>
      <c r="D20" s="28"/>
    </row>
    <row r="21" customFormat="false" ht="15.75" hidden="false" customHeight="true" outlineLevel="0" collapsed="false">
      <c r="A21" s="65" t="s">
        <v>99</v>
      </c>
      <c r="B21" s="70" t="n">
        <v>0.005</v>
      </c>
      <c r="C21" s="9" t="n">
        <v>0.005</v>
      </c>
      <c r="D21" s="28"/>
    </row>
    <row r="22" customFormat="false" ht="15.75" hidden="false" customHeight="true" outlineLevel="0" collapsed="false">
      <c r="A22" s="65" t="s">
        <v>100</v>
      </c>
      <c r="B22" s="70" t="n">
        <f aca="false">'Table1 &amp; Fig1'!C22</f>
        <v>0.002</v>
      </c>
      <c r="C22" s="9" t="n">
        <v>0.002</v>
      </c>
      <c r="D22" s="28"/>
    </row>
    <row r="23" customFormat="false" ht="15.75" hidden="false" customHeight="true" outlineLevel="0" collapsed="false">
      <c r="A23" s="65" t="s">
        <v>101</v>
      </c>
      <c r="B23" s="67" t="n">
        <f aca="false">B21/B22</f>
        <v>2.5</v>
      </c>
      <c r="C23" s="9" t="n">
        <v>2</v>
      </c>
      <c r="D23" s="28"/>
    </row>
    <row r="24" customFormat="false" ht="26.25" hidden="false" customHeight="true" outlineLevel="0" collapsed="false">
      <c r="A24" s="65" t="s">
        <v>102</v>
      </c>
      <c r="B24" s="68" t="n">
        <f aca="false">SUM(Fig2C!C6,Fig2C!C7)/SUM(Fig2C!C5:C11)</f>
        <v>0.266903914590747</v>
      </c>
      <c r="C24" s="9" t="n">
        <v>0.25</v>
      </c>
      <c r="D24" s="28"/>
    </row>
    <row r="25" customFormat="false" ht="15.75" hidden="false" customHeight="true" outlineLevel="0" collapsed="false">
      <c r="A25" s="65" t="s">
        <v>103</v>
      </c>
      <c r="B25" s="67" t="n">
        <f aca="false">'Table1 &amp; Fig1'!F13</f>
        <v>2.472</v>
      </c>
      <c r="C25" s="9" t="n">
        <f aca="false">'Table1 &amp; Fig1'!G13</f>
        <v>3</v>
      </c>
      <c r="D25" s="28"/>
    </row>
    <row r="26" customFormat="false" ht="15.75" hidden="false" customHeight="true" outlineLevel="0" collapsed="false">
      <c r="A26" s="65" t="s">
        <v>104</v>
      </c>
      <c r="B26" s="1" t="n">
        <f aca="false">SUM('Table1 &amp; Fig1'!C14:C15)</f>
        <v>1.1</v>
      </c>
      <c r="C26" s="9" t="n">
        <v>1</v>
      </c>
      <c r="D26" s="28"/>
    </row>
    <row r="27" customFormat="false" ht="15.75" hidden="false" customHeight="true" outlineLevel="0" collapsed="false">
      <c r="A27" s="65" t="s">
        <v>105</v>
      </c>
      <c r="B27" s="1" t="n">
        <f aca="false">'Table1 &amp; Fig1'!C19</f>
        <v>0.7</v>
      </c>
      <c r="C27" s="1" t="n">
        <f aca="false">'Table1 &amp; Fig1'!D19</f>
        <v>0.7</v>
      </c>
      <c r="D27" s="28"/>
    </row>
    <row r="28" customFormat="false" ht="26.25" hidden="false" customHeight="true" outlineLevel="0" collapsed="false">
      <c r="A28" s="65" t="s">
        <v>106</v>
      </c>
      <c r="B28" s="9" t="n">
        <v>0.022</v>
      </c>
      <c r="C28" s="9" t="n">
        <v>0.02</v>
      </c>
      <c r="D28" s="23" t="s">
        <v>107</v>
      </c>
    </row>
    <row r="29" customFormat="false" ht="15.75" hidden="false" customHeight="true" outlineLevel="0" collapsed="false">
      <c r="A29" s="65" t="s">
        <v>108</v>
      </c>
      <c r="B29" s="9" t="n">
        <v>0.0029</v>
      </c>
      <c r="C29" s="9" t="n">
        <v>0.003</v>
      </c>
      <c r="D29" s="23"/>
    </row>
    <row r="30" customFormat="false" ht="26.25" hidden="false" customHeight="true" outlineLevel="0" collapsed="false">
      <c r="A30" s="65" t="s">
        <v>109</v>
      </c>
      <c r="B30" s="67" t="n">
        <f aca="false">B28/B29</f>
        <v>7.58620689655172</v>
      </c>
      <c r="C30" s="9" t="n">
        <v>7</v>
      </c>
      <c r="D30" s="23"/>
    </row>
    <row r="31" customFormat="false" ht="26.25" hidden="false" customHeight="true" outlineLevel="0" collapsed="false">
      <c r="A31" s="65" t="s">
        <v>110</v>
      </c>
      <c r="B31" s="70" t="n">
        <f aca="false">126185600000000*0.15/1000000000000000</f>
        <v>0.01892784</v>
      </c>
      <c r="C31" s="9" t="n">
        <v>0.02</v>
      </c>
      <c r="D31" s="23" t="s">
        <v>111</v>
      </c>
    </row>
    <row r="32" customFormat="false" ht="15.75" hidden="false" customHeight="true" outlineLevel="0" collapsed="false">
      <c r="A32" s="65" t="s">
        <v>112</v>
      </c>
      <c r="B32" s="71" t="n">
        <f aca="false">29690720000000*0.15/1000000000000000</f>
        <v>0.004453608</v>
      </c>
      <c r="C32" s="9" t="n">
        <v>0.004</v>
      </c>
      <c r="D32" s="28"/>
    </row>
    <row r="33" customFormat="false" ht="26.25" hidden="false" customHeight="true" outlineLevel="0" collapsed="false">
      <c r="A33" s="65" t="s">
        <v>113</v>
      </c>
      <c r="B33" s="67" t="n">
        <f aca="false">B31/B32</f>
        <v>4.2500013472223</v>
      </c>
      <c r="C33" s="9" t="n">
        <v>5</v>
      </c>
      <c r="D33" s="28"/>
    </row>
    <row r="34" customFormat="false" ht="26.25" hidden="false" customHeight="true" outlineLevel="0" collapsed="false">
      <c r="A34" s="72" t="s">
        <v>114</v>
      </c>
      <c r="B34" s="67" t="n">
        <f aca="false">(B28+B31)/(B29+B32)</f>
        <v>5.56568149947618</v>
      </c>
      <c r="C34" s="9" t="n">
        <v>6</v>
      </c>
      <c r="D34" s="28"/>
    </row>
    <row r="35" customFormat="false" ht="26.25" hidden="false" customHeight="true" outlineLevel="0" collapsed="false">
      <c r="A35" s="72" t="s">
        <v>115</v>
      </c>
      <c r="B35" s="67" t="n">
        <f aca="false">SUM(B18,B19,B29,B32)/SUM(B28,B31)</f>
        <v>3.84465947873135</v>
      </c>
      <c r="C35" s="9" t="n">
        <v>4</v>
      </c>
      <c r="D35" s="28"/>
    </row>
    <row r="36" customFormat="false" ht="15.75" hidden="false" customHeight="true" outlineLevel="0" collapsed="false">
      <c r="A36" s="65" t="s">
        <v>116</v>
      </c>
      <c r="B36" s="70" t="n">
        <f aca="false">B28+B31</f>
        <v>0.04092784</v>
      </c>
      <c r="C36" s="9" t="n">
        <v>0.04</v>
      </c>
      <c r="D36" s="28"/>
    </row>
    <row r="37" customFormat="false" ht="15.75" hidden="false" customHeight="true" outlineLevel="0" collapsed="false">
      <c r="A37" s="65" t="s">
        <v>117</v>
      </c>
      <c r="B37" s="70" t="n">
        <f aca="false">B32+B29+B18+B19</f>
        <v>0.157353608</v>
      </c>
      <c r="C37" s="9" t="n">
        <v>0.16</v>
      </c>
      <c r="D37" s="28"/>
    </row>
    <row r="38" customFormat="false" ht="15.75" hidden="false" customHeight="true" outlineLevel="0" collapsed="false">
      <c r="A38" s="65" t="s">
        <v>118</v>
      </c>
      <c r="B38" s="9" t="n">
        <v>0.2</v>
      </c>
      <c r="C38" s="9" t="n">
        <v>0.2</v>
      </c>
      <c r="D38" s="28"/>
    </row>
    <row r="39" customFormat="false" ht="60" hidden="false" customHeight="true" outlineLevel="0" collapsed="false">
      <c r="A39" s="65" t="s">
        <v>119</v>
      </c>
      <c r="B39" s="67" t="n">
        <f aca="false">(916-B3+B2)/B2</f>
        <v>1.84501117010474</v>
      </c>
      <c r="C39" s="9" t="n">
        <v>2</v>
      </c>
      <c r="D39" s="23" t="s">
        <v>120</v>
      </c>
    </row>
    <row r="40" customFormat="false" ht="15.75" hidden="false" customHeight="true" outlineLevel="0" collapsed="false">
      <c r="A40" s="65" t="s">
        <v>121</v>
      </c>
      <c r="B40" s="66" t="n">
        <f aca="false">Fig2A!C14</f>
        <v>472.062</v>
      </c>
      <c r="C40" s="9" t="n">
        <v>470</v>
      </c>
      <c r="D40" s="28"/>
    </row>
    <row r="41" customFormat="false" ht="15.75" hidden="false" customHeight="true" outlineLevel="0" collapsed="false">
      <c r="A41" s="65" t="s">
        <v>122</v>
      </c>
      <c r="B41" s="1" t="n">
        <f aca="false">Fig2A!C26</f>
        <v>6</v>
      </c>
      <c r="C41" s="9" t="n">
        <v>6</v>
      </c>
      <c r="D41" s="28"/>
    </row>
    <row r="42" customFormat="false" ht="15.75" hidden="false" customHeight="true" outlineLevel="0" collapsed="false">
      <c r="A42" s="22" t="s">
        <v>123</v>
      </c>
      <c r="B42" s="1" t="n">
        <f aca="false">Fig2B!B34</f>
        <v>1.24</v>
      </c>
      <c r="C42" s="9" t="n">
        <v>1</v>
      </c>
      <c r="D42" s="28"/>
    </row>
    <row r="43" customFormat="false" ht="15.75" hidden="false" customHeight="true" outlineLevel="0" collapsed="false">
      <c r="A43" s="65" t="s">
        <v>124</v>
      </c>
      <c r="B43" s="1" t="n">
        <f aca="false">Fig2B!E34</f>
        <v>5</v>
      </c>
      <c r="C43" s="9" t="n">
        <v>5</v>
      </c>
      <c r="D43" s="28"/>
    </row>
    <row r="44" customFormat="false" ht="15.75" hidden="false" customHeight="true" outlineLevel="0" collapsed="false">
      <c r="A44" s="65" t="s">
        <v>125</v>
      </c>
      <c r="B44" s="68" t="n">
        <f aca="false">SUM(Fig2B!E22,Fig2B!E23,Fig2B!E24,Fig2B!E31,Fig2B!B24,Fig2B!B25,Fig2B!B26)/SUM(Fig2B!B34,Fig2B!E34)</f>
        <v>0.657051282051282</v>
      </c>
      <c r="C44" s="9" t="n">
        <v>0.7</v>
      </c>
      <c r="D44" s="28"/>
    </row>
    <row r="45" customFormat="false" ht="26.25" hidden="false" customHeight="true" outlineLevel="0" collapsed="false">
      <c r="A45" s="65" t="s">
        <v>126</v>
      </c>
      <c r="B45" s="73" t="n">
        <f aca="false">Fig2A!C34/SUM(Fig2A!C34,Fig2A!C26,Fig2A!C14)</f>
        <v>0.132786225061767</v>
      </c>
      <c r="C45" s="9" t="n">
        <v>0.15</v>
      </c>
      <c r="D45" s="28"/>
    </row>
    <row r="46" customFormat="false" ht="15.75" hidden="false" customHeight="true" outlineLevel="0" collapsed="false">
      <c r="A46" s="74" t="s">
        <v>127</v>
      </c>
      <c r="B46" s="11" t="n">
        <v>0.07</v>
      </c>
      <c r="C46" s="11" t="n">
        <v>0.05</v>
      </c>
      <c r="D46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2018-03-15T17:05:01Z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