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Aggregate contentration" sheetId="1" state="visible" r:id="rId2"/>
    <sheet name="Bacteria" sheetId="2" state="visible" r:id="rId3"/>
    <sheet name="Macroaggregates" sheetId="3" state="visible" r:id="rId4"/>
    <sheet name="Microaggregat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<sst xmlns="http://schemas.openxmlformats.org/spreadsheetml/2006/main" count="488" uniqueCount="99">
  <si>
    <t xml:space="preserve">Location</t>
  </si>
  <si>
    <t xml:space="preserve">Depth [m]</t>
  </si>
  <si>
    <t xml:space="preserve">Macroaggregate concentration [# L^-1]</t>
  </si>
  <si>
    <t xml:space="preserve">Microaggregate concentration [# L^-1]</t>
  </si>
  <si>
    <t xml:space="preserve">Reference</t>
  </si>
  <si>
    <t xml:space="preserve">Southern California Bight</t>
  </si>
  <si>
    <t xml:space="preserve">Alldredge (1979)</t>
  </si>
  <si>
    <t xml:space="preserve">exclude (coastal)</t>
  </si>
  <si>
    <t xml:space="preserve">Gulf of California</t>
  </si>
  <si>
    <t xml:space="preserve">Alldredge et al. (1986)</t>
  </si>
  <si>
    <t xml:space="preserve">Subtropical NW Atlantic</t>
  </si>
  <si>
    <t xml:space="preserve">Alldredge &amp; Youngbluth (1985)</t>
  </si>
  <si>
    <t xml:space="preserve">Alldredge &amp; Gotschalk (1990)</t>
  </si>
  <si>
    <t xml:space="preserve">Monterey Bay</t>
  </si>
  <si>
    <t xml:space="preserve">Pilskaln et al. (1998)</t>
  </si>
  <si>
    <t xml:space="preserve">Graham et al. (2000)</t>
  </si>
  <si>
    <t xml:space="preserve">Equatorial Pacific</t>
  </si>
  <si>
    <t xml:space="preserve">Walsh et al. (1997)</t>
  </si>
  <si>
    <t xml:space="preserve">Northern Atlantic</t>
  </si>
  <si>
    <t xml:space="preserve">Lampitt et al. (1993b)</t>
  </si>
  <si>
    <t xml:space="preserve">Benguela upwelling</t>
  </si>
  <si>
    <t xml:space="preserve">Kiørboe et al. (1998)</t>
  </si>
  <si>
    <t xml:space="preserve">Coastal Atlantic</t>
  </si>
  <si>
    <t xml:space="preserve">Shanks &amp; Del Carmen (1997)</t>
  </si>
  <si>
    <t xml:space="preserve">Coastal Pacific</t>
  </si>
  <si>
    <t xml:space="preserve">Kattegat (North Sea)</t>
  </si>
  <si>
    <t xml:space="preserve">Tiselius &amp; Kuylenstierna (1996)</t>
  </si>
  <si>
    <t xml:space="preserve">North Sea, German Bight </t>
  </si>
  <si>
    <t xml:space="preserve">Riebesell (1991a)</t>
  </si>
  <si>
    <t xml:space="preserve">Elbe estuary</t>
  </si>
  <si>
    <t xml:space="preserve">Zimmermann (1997)</t>
  </si>
  <si>
    <t xml:space="preserve">Baltic Sea (benthic boundary layer)</t>
  </si>
  <si>
    <t xml:space="preserve">Jähmlich et al. (1999)</t>
  </si>
  <si>
    <t xml:space="preserve">Alldredge et al. (1993)</t>
  </si>
  <si>
    <t xml:space="preserve">Passow &amp; Alldredge (1994)</t>
  </si>
  <si>
    <t xml:space="preserve">Kattegat (North Sea/Baltic Sea)</t>
  </si>
  <si>
    <t xml:space="preserve">Mari &amp; Kiørboe (1996)</t>
  </si>
  <si>
    <t xml:space="preserve">Mari &amp; Burd (1998)</t>
  </si>
  <si>
    <t xml:space="preserve">Northern Adriatic Sea</t>
  </si>
  <si>
    <t xml:space="preserve">Schuster &amp; Herndl (1995)</t>
  </si>
  <si>
    <t xml:space="preserve">NW Mediterranean Sea</t>
  </si>
  <si>
    <t xml:space="preserve">Mari et al. (2001)</t>
  </si>
  <si>
    <t xml:space="preserve">Mostajir et al. (1995)</t>
  </si>
  <si>
    <t xml:space="preserve">Scripps Pier, Southern California Bight</t>
  </si>
  <si>
    <t xml:space="preserve">Long &amp; Azam (1996)</t>
  </si>
  <si>
    <t xml:space="preserve">Arabian Sea 0–1500 2.0 × 106</t>
  </si>
  <si>
    <t xml:space="preserve">Cell [# agg^-1]</t>
  </si>
  <si>
    <t xml:space="preserve">Aggregate concentration [agg L^-1]</t>
  </si>
  <si>
    <t xml:space="preserve">NW Atlantic</t>
  </si>
  <si>
    <t xml:space="preserve">Silver et al. (1998)</t>
  </si>
  <si>
    <t xml:space="preserve">NE Atlantic</t>
  </si>
  <si>
    <t xml:space="preserve">Turley &amp; Mackie (1994)</t>
  </si>
  <si>
    <t xml:space="preserve">Simon et al. (1990)</t>
  </si>
  <si>
    <t xml:space="preserve">Herndl (1988)</t>
  </si>
  <si>
    <t xml:space="preserve">http://onlinelibrary.wiley.com/doi/10.4319/lo.1986.31.1.0068/epdf</t>
  </si>
  <si>
    <t xml:space="preserve">Fraction of cells in aggregates</t>
  </si>
  <si>
    <t xml:space="preserve">Size of cells relative to free-living cells</t>
  </si>
  <si>
    <t xml:space="preserve">Volume of cells [µm^3]</t>
  </si>
  <si>
    <t xml:space="preserve">Carcon content [fg C]</t>
  </si>
  <si>
    <t xml:space="preserve">Cells on aggregates concentration [cells mL^-1]</t>
  </si>
  <si>
    <t xml:space="preserve">Link</t>
  </si>
  <si>
    <t xml:space="preserve">Remarks</t>
  </si>
  <si>
    <t xml:space="preserve"> Southern California Bight</t>
  </si>
  <si>
    <t xml:space="preserve">Alldredge &amp; Gotschalk</t>
  </si>
  <si>
    <t xml:space="preserve">http://dx.doi.org/10.1016/0278-4343(90)90034-J</t>
  </si>
  <si>
    <t xml:space="preserve">Based on tables 1,2 and 3</t>
  </si>
  <si>
    <t xml:space="preserve">Mediterranean</t>
  </si>
  <si>
    <t xml:space="preserve">Turley &amp; Stutt</t>
  </si>
  <si>
    <t xml:space="preserve">http://dx.doi.org/10.4319/lo.2000.45.2.0419</t>
  </si>
  <si>
    <t xml:space="preserve">Pacific Ocean Gyre</t>
  </si>
  <si>
    <t xml:space="preserve">Cho &amp; Azam</t>
  </si>
  <si>
    <t xml:space="preserve">http://dx.doi.org/10.1038/332441a0</t>
  </si>
  <si>
    <t xml:space="preserve">Alldredge et al.</t>
  </si>
  <si>
    <t xml:space="preserve">http://dx.doi.org/10.4319/lo.1986.31.1.0068</t>
  </si>
  <si>
    <t xml:space="preserve">Turkley &amp; Mackie</t>
  </si>
  <si>
    <t xml:space="preserve">http://www.jstor.org/stable/24849742</t>
  </si>
  <si>
    <t xml:space="preserve">Simon et al.</t>
  </si>
  <si>
    <t xml:space="preserve">http://www.jstor.org/stable/24844794</t>
  </si>
  <si>
    <t xml:space="preserve">California current</t>
  </si>
  <si>
    <t xml:space="preserve">Gulf of Trieste</t>
  </si>
  <si>
    <t xml:space="preserve">Herndl &amp; Peduzzi</t>
  </si>
  <si>
    <t xml:space="preserve">http://dx.doi.org/10.1111/j.1439-0485.1988.tb00199.x</t>
  </si>
  <si>
    <t xml:space="preserve">Volume was calculated by dividing total carbon by total number of cells and dividing by 560 fg C µm^3, which was the conversion factor used</t>
  </si>
  <si>
    <t xml:space="preserve">Cape Blanc (Mauritania)</t>
  </si>
  <si>
    <t xml:space="preserve">Thiele et al.</t>
  </si>
  <si>
    <t xml:space="preserve">http://dx.doi.org/10.1128/AEM.02570-14</t>
  </si>
  <si>
    <t xml:space="preserve">Site</t>
  </si>
  <si>
    <t xml:space="preserve">Station</t>
  </si>
  <si>
    <t xml:space="preserve">Fraction of attached cells</t>
  </si>
  <si>
    <t xml:space="preserve">Arctic Fram Strait</t>
  </si>
  <si>
    <t xml:space="preserve">S3</t>
  </si>
  <si>
    <t xml:space="preserve">Busch et al.</t>
  </si>
  <si>
    <t xml:space="preserve">http://dx.doi.org/10.3389/fmars.2017.00166</t>
  </si>
  <si>
    <t xml:space="preserve">&gt;2000</t>
  </si>
  <si>
    <t xml:space="preserve">HG4</t>
  </si>
  <si>
    <t xml:space="preserve">EG4</t>
  </si>
  <si>
    <t xml:space="preserve">N4</t>
  </si>
  <si>
    <t xml:space="preserve">Atlantic Ocean</t>
  </si>
  <si>
    <t xml:space="preserve">Passow &amp; Alldredge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</si>
</sst>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6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4" min="1" style="0" width="11.5204081632653"/>
    <col collapsed="false" hidden="false" max="5" min="5" style="1" width="21.8520408163265"/>
    <col collapsed="false" hidden="false" max="1025" min="6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1" t="s">
        <v>4</v>
      </c>
    </row>
    <row r="3" customFormat="false" ht="35.2" hidden="false" customHeight="false" outlineLevel="0" collapsed="false">
      <c r="A3" s="2" t="s">
        <v>5</v>
      </c>
      <c r="B3" s="0" t="n">
        <f aca="false">AVERAGE(7,15)</f>
        <v>11</v>
      </c>
      <c r="C3" s="0" t="n">
        <f aca="false">GEOMEAN(1,8)</f>
        <v>2.82842712474619</v>
      </c>
      <c r="E3" s="2" t="s">
        <v>6</v>
      </c>
      <c r="F3" s="0" t="s">
        <v>7</v>
      </c>
    </row>
    <row r="4" customFormat="false" ht="12.8" hidden="false" customHeight="false" outlineLevel="0" collapsed="false">
      <c r="A4" s="0" t="s">
        <v>8</v>
      </c>
      <c r="B4" s="0" t="n">
        <f aca="false">AVERAGE(7,15)</f>
        <v>11</v>
      </c>
      <c r="C4" s="0" t="n">
        <f aca="false">GEOMEAN(1,3.7)</f>
        <v>1.92353840616713</v>
      </c>
      <c r="E4" s="2" t="s">
        <v>6</v>
      </c>
    </row>
    <row r="5" customFormat="false" ht="35.2" hidden="false" customHeight="false" outlineLevel="0" collapsed="false">
      <c r="A5" s="2" t="s">
        <v>5</v>
      </c>
      <c r="B5" s="0" t="n">
        <f aca="false">AVERAGE(7,15)</f>
        <v>11</v>
      </c>
      <c r="C5" s="0" t="n">
        <f aca="false">GEOMEAN(1.4,4)</f>
        <v>2.36643191323985</v>
      </c>
      <c r="E5" s="1" t="s">
        <v>9</v>
      </c>
      <c r="F5" s="0" t="s">
        <v>7</v>
      </c>
    </row>
    <row r="6" customFormat="false" ht="35.2" hidden="false" customHeight="false" outlineLevel="0" collapsed="false">
      <c r="A6" s="0" t="s">
        <v>10</v>
      </c>
      <c r="B6" s="0" t="n">
        <f aca="false">AVERAGE(120,530)</f>
        <v>325</v>
      </c>
      <c r="C6" s="0" t="n">
        <v>0.04</v>
      </c>
      <c r="E6" s="1" t="s">
        <v>11</v>
      </c>
    </row>
    <row r="7" customFormat="false" ht="35.2" hidden="false" customHeight="false" outlineLevel="0" collapsed="false">
      <c r="A7" s="0" t="s">
        <v>5</v>
      </c>
      <c r="B7" s="0" t="n">
        <v>11</v>
      </c>
      <c r="C7" s="0" t="n">
        <f aca="false">GEOMEAN(0.2,1.7)</f>
        <v>0.58309518948453</v>
      </c>
      <c r="E7" s="1" t="s">
        <v>12</v>
      </c>
      <c r="F7" s="0" t="s">
        <v>7</v>
      </c>
    </row>
    <row r="8" customFormat="false" ht="23.95" hidden="false" customHeight="false" outlineLevel="0" collapsed="false">
      <c r="A8" s="0" t="s">
        <v>13</v>
      </c>
      <c r="B8" s="0" t="n">
        <f aca="false">AVERAGE(100,500)</f>
        <v>300</v>
      </c>
      <c r="C8" s="0" t="n">
        <f aca="false">GEOMEAN(0.5,50)</f>
        <v>5</v>
      </c>
      <c r="E8" s="1" t="s">
        <v>14</v>
      </c>
    </row>
    <row r="9" customFormat="false" ht="23.95" hidden="false" customHeight="false" outlineLevel="0" collapsed="false">
      <c r="A9" s="0" t="s">
        <v>5</v>
      </c>
      <c r="B9" s="0" t="n">
        <v>11</v>
      </c>
      <c r="C9" s="0" t="n">
        <f aca="false">GEOMEAN(20,79.4)</f>
        <v>39.8497176903426</v>
      </c>
      <c r="E9" s="1" t="s">
        <v>15</v>
      </c>
      <c r="F9" s="0" t="s">
        <v>7</v>
      </c>
    </row>
    <row r="10" customFormat="false" ht="23.85" hidden="false" customHeight="false" outlineLevel="0" collapsed="false">
      <c r="A10" s="0" t="s">
        <v>16</v>
      </c>
      <c r="B10" s="0" t="n">
        <f aca="false">AVERAGE(0,80)</f>
        <v>40</v>
      </c>
      <c r="C10" s="0" t="n">
        <f aca="false">GEOMEAN(10,55)</f>
        <v>23.4520787991172</v>
      </c>
      <c r="E10" s="1" t="s">
        <v>17</v>
      </c>
    </row>
    <row r="11" customFormat="false" ht="23.85" hidden="false" customHeight="false" outlineLevel="0" collapsed="false">
      <c r="A11" s="0" t="s">
        <v>16</v>
      </c>
      <c r="B11" s="0" t="n">
        <f aca="false">AVERAGE(100,1000)</f>
        <v>550</v>
      </c>
      <c r="C11" s="0" t="n">
        <f aca="false">GEOMEAN(12,15)</f>
        <v>13.4164078649987</v>
      </c>
      <c r="E11" s="1" t="s">
        <v>17</v>
      </c>
    </row>
    <row r="12" customFormat="false" ht="23.85" hidden="false" customHeight="false" outlineLevel="0" collapsed="false">
      <c r="A12" s="0" t="s">
        <v>18</v>
      </c>
      <c r="B12" s="0" t="n">
        <v>270</v>
      </c>
      <c r="C12" s="0" t="n">
        <f aca="false">GEOMEAN(0.5,12)</f>
        <v>2.44948974278318</v>
      </c>
      <c r="E12" s="1" t="s">
        <v>19</v>
      </c>
    </row>
    <row r="13" customFormat="false" ht="23.85" hidden="false" customHeight="false" outlineLevel="0" collapsed="false">
      <c r="A13" s="0" t="s">
        <v>20</v>
      </c>
      <c r="B13" s="0" t="n">
        <f aca="false">AVERAGE(0,30)</f>
        <v>15</v>
      </c>
      <c r="C13" s="0" t="n">
        <f aca="false">GEOMEAN(85,640)</f>
        <v>233.238075793812</v>
      </c>
      <c r="D13" s="0" t="n">
        <f aca="false">GEOMEAN(5500000,16000000)</f>
        <v>9380831.51964686</v>
      </c>
      <c r="E13" s="1" t="s">
        <v>21</v>
      </c>
    </row>
    <row r="14" customFormat="false" ht="35.2" hidden="false" customHeight="false" outlineLevel="0" collapsed="false">
      <c r="A14" s="0" t="s">
        <v>22</v>
      </c>
      <c r="B14" s="0" t="n">
        <f aca="false">AVERAGE(0,15)</f>
        <v>7.5</v>
      </c>
      <c r="C14" s="0" t="n">
        <f aca="false">GEOMEAN(13.5,62.8)</f>
        <v>29.1170053405222</v>
      </c>
      <c r="E14" s="1" t="s">
        <v>23</v>
      </c>
      <c r="F14" s="0" t="s">
        <v>7</v>
      </c>
    </row>
    <row r="15" customFormat="false" ht="35.2" hidden="false" customHeight="false" outlineLevel="0" collapsed="false">
      <c r="A15" s="0" t="s">
        <v>24</v>
      </c>
      <c r="B15" s="0" t="n">
        <f aca="false">AVERAGE(0,15)</f>
        <v>7.5</v>
      </c>
      <c r="C15" s="0" t="n">
        <f aca="false">GEOMEAN(1,11)</f>
        <v>3.3166247903554</v>
      </c>
      <c r="E15" s="1" t="s">
        <v>23</v>
      </c>
      <c r="F15" s="0" t="s">
        <v>7</v>
      </c>
    </row>
    <row r="16" customFormat="false" ht="35.05" hidden="false" customHeight="false" outlineLevel="0" collapsed="false">
      <c r="A16" s="0" t="s">
        <v>25</v>
      </c>
      <c r="B16" s="0" t="n">
        <f aca="false">AVERAGE(0,50)</f>
        <v>25</v>
      </c>
      <c r="C16" s="0" t="n">
        <v>130</v>
      </c>
      <c r="E16" s="1" t="s">
        <v>26</v>
      </c>
    </row>
    <row r="17" customFormat="false" ht="23.95" hidden="false" customHeight="false" outlineLevel="0" collapsed="false">
      <c r="A17" s="2" t="s">
        <v>27</v>
      </c>
      <c r="B17" s="0" t="n">
        <f aca="false">AVERAGE(0,30)</f>
        <v>15</v>
      </c>
      <c r="C17" s="0" t="n">
        <f aca="false">GEOMEAN(425,5300)</f>
        <v>1500.83310198036</v>
      </c>
      <c r="E17" s="1" t="s">
        <v>28</v>
      </c>
      <c r="F17" s="0" t="s">
        <v>7</v>
      </c>
    </row>
    <row r="18" customFormat="false" ht="23.95" hidden="false" customHeight="false" outlineLevel="0" collapsed="false">
      <c r="A18" s="0" t="s">
        <v>29</v>
      </c>
      <c r="B18" s="0" t="n">
        <v>1</v>
      </c>
      <c r="C18" s="0" t="n">
        <f aca="false">GEOMEAN(20,4000)</f>
        <v>282.842712474619</v>
      </c>
      <c r="E18" s="1" t="s">
        <v>30</v>
      </c>
      <c r="F18" s="0" t="s">
        <v>7</v>
      </c>
    </row>
    <row r="19" customFormat="false" ht="23.85" hidden="false" customHeight="false" outlineLevel="0" collapsed="false">
      <c r="A19" s="3" t="s">
        <v>31</v>
      </c>
      <c r="B19" s="2" t="n">
        <f aca="false">AVERAGE(16,26)</f>
        <v>21</v>
      </c>
      <c r="C19" s="0" t="n">
        <f aca="false">GEOMEAN(152,787)</f>
        <v>345.867026471157</v>
      </c>
      <c r="E19" s="1" t="s">
        <v>32</v>
      </c>
    </row>
    <row r="20" customFormat="false" ht="12.8" hidden="false" customHeight="false" outlineLevel="0" collapsed="false">
      <c r="A20" s="0" t="s">
        <v>5</v>
      </c>
      <c r="B20" s="0" t="n">
        <v>10</v>
      </c>
      <c r="D20" s="0" t="n">
        <f aca="false">GEOMEAN(28000,400000)</f>
        <v>105830.052442584</v>
      </c>
      <c r="E20" s="1" t="s">
        <v>33</v>
      </c>
      <c r="F20" s="0" t="s">
        <v>7</v>
      </c>
    </row>
    <row r="21" customFormat="false" ht="12.8" hidden="false" customHeight="false" outlineLevel="0" collapsed="false">
      <c r="A21" s="0" t="s">
        <v>13</v>
      </c>
      <c r="B21" s="0" t="n">
        <f aca="false">AVERAGE(5,100)</f>
        <v>52.5</v>
      </c>
      <c r="D21" s="0" t="n">
        <f aca="false">GEOMEAN(150000,4900000)</f>
        <v>857321.409974112</v>
      </c>
      <c r="E21" s="1" t="s">
        <v>33</v>
      </c>
      <c r="F21" s="0" t="s">
        <v>7</v>
      </c>
    </row>
    <row r="22" customFormat="false" ht="23.95" hidden="false" customHeight="false" outlineLevel="0" collapsed="false">
      <c r="A22" s="0" t="s">
        <v>13</v>
      </c>
      <c r="B22" s="0" t="n">
        <f aca="false">AVERAGE(5,76)</f>
        <v>40.5</v>
      </c>
      <c r="D22" s="0" t="n">
        <f aca="false">GEOMEAN( 250000,5200000)</f>
        <v>1140175.42509914</v>
      </c>
      <c r="E22" s="1" t="s">
        <v>34</v>
      </c>
      <c r="F22" s="0" t="s">
        <v>7</v>
      </c>
    </row>
    <row r="23" customFormat="false" ht="23.95" hidden="false" customHeight="false" outlineLevel="0" collapsed="false">
      <c r="A23" s="0" t="s">
        <v>5</v>
      </c>
      <c r="B23" s="0" t="n">
        <v>10</v>
      </c>
      <c r="D23" s="0" t="n">
        <f aca="false">GEOMEAN(25000,630000)</f>
        <v>125499.003980111</v>
      </c>
      <c r="E23" s="1" t="s">
        <v>34</v>
      </c>
      <c r="F23" s="0" t="s">
        <v>7</v>
      </c>
    </row>
    <row r="24" customFormat="false" ht="35.2" hidden="false" customHeight="false" outlineLevel="0" collapsed="false">
      <c r="A24" s="0" t="s">
        <v>10</v>
      </c>
      <c r="B24" s="0" t="n">
        <f aca="false">AVERAGE(300,1400)</f>
        <v>850</v>
      </c>
      <c r="D24" s="0" t="n">
        <f aca="false">GEOMEAN(2000,6000)</f>
        <v>3464.10161513776</v>
      </c>
      <c r="E24" s="1" t="s">
        <v>34</v>
      </c>
    </row>
    <row r="25" customFormat="false" ht="35.05" hidden="false" customHeight="false" outlineLevel="0" collapsed="false">
      <c r="A25" s="0" t="s">
        <v>35</v>
      </c>
      <c r="B25" s="0" t="n">
        <f aca="false">AVERAGE(0,25)</f>
        <v>12.5</v>
      </c>
      <c r="D25" s="0" t="n">
        <f aca="false">GEOMEAN(3000000,60000000)</f>
        <v>13416407.8649987</v>
      </c>
      <c r="E25" s="1" t="s">
        <v>36</v>
      </c>
    </row>
    <row r="26" customFormat="false" ht="23.85" hidden="false" customHeight="false" outlineLevel="0" collapsed="false">
      <c r="A26" s="0" t="s">
        <v>35</v>
      </c>
      <c r="B26" s="0" t="n">
        <f aca="false">AVERAGE(0,30)</f>
        <v>15</v>
      </c>
      <c r="D26" s="0" t="n">
        <f aca="false">GEOMEAN(50000000,380000000)</f>
        <v>137840487.520902</v>
      </c>
      <c r="E26" s="1" t="s">
        <v>37</v>
      </c>
    </row>
    <row r="27" customFormat="false" ht="12.8" hidden="false" customHeight="false" outlineLevel="0" collapsed="false">
      <c r="A27" s="0" t="s">
        <v>38</v>
      </c>
      <c r="B27" s="0" t="n">
        <v>7.5</v>
      </c>
      <c r="D27" s="0" t="n">
        <f aca="false">GEOMEAN(1000,600000)</f>
        <v>24494.8974278318</v>
      </c>
      <c r="E27" s="0" t="s">
        <v>39</v>
      </c>
    </row>
    <row r="28" customFormat="false" ht="12.8" hidden="false" customHeight="false" outlineLevel="0" collapsed="false">
      <c r="A28" s="0" t="s">
        <v>40</v>
      </c>
      <c r="B28" s="0" t="n">
        <v>20</v>
      </c>
      <c r="D28" s="0" t="n">
        <f aca="false">GEOMEAN(10000000,220000000)</f>
        <v>46904157.5982344</v>
      </c>
      <c r="E28" s="0" t="s">
        <v>41</v>
      </c>
    </row>
    <row r="29" customFormat="false" ht="23.85" hidden="false" customHeight="false" outlineLevel="0" collapsed="false">
      <c r="A29" s="0" t="s">
        <v>40</v>
      </c>
      <c r="B29" s="0" t="n">
        <v>37.5</v>
      </c>
      <c r="D29" s="0" t="n">
        <f aca="false">2200000</f>
        <v>2200000</v>
      </c>
      <c r="E29" s="4" t="s">
        <v>42</v>
      </c>
    </row>
    <row r="30" customFormat="false" ht="12.8" hidden="false" customHeight="false" outlineLevel="0" collapsed="false">
      <c r="A30" s="0" t="s">
        <v>43</v>
      </c>
      <c r="B30" s="0" t="n">
        <v>5</v>
      </c>
      <c r="D30" s="0" t="n">
        <f aca="false">GEOMEAN(20000000,34000000)</f>
        <v>26076809.6208105</v>
      </c>
      <c r="E30" s="1" t="s">
        <v>44</v>
      </c>
      <c r="F30" s="0" t="s">
        <v>7</v>
      </c>
    </row>
    <row r="31" customFormat="false" ht="23.95" hidden="false" customHeight="false" outlineLevel="0" collapsed="false">
      <c r="A31" s="0" t="s">
        <v>45</v>
      </c>
      <c r="B31" s="0" t="n">
        <f aca="false">750</f>
        <v>750</v>
      </c>
      <c r="D31" s="0" t="n">
        <f aca="false">GEOMEAN(2000000,35000000)</f>
        <v>8366600.26534075</v>
      </c>
      <c r="E31" s="1" t="s">
        <v>44</v>
      </c>
    </row>
    <row r="32" customFormat="false" ht="12.8" hidden="false" customHeight="false" outlineLevel="0" collapsed="false">
      <c r="C32" s="0" t="n">
        <f aca="false">GEOMEAN(C3:C19)</f>
        <v>13.6498985465057</v>
      </c>
    </row>
    <row r="33" customFormat="false" ht="12.8" hidden="false" customHeight="false" outlineLevel="0" collapsed="false">
      <c r="C33" s="0" t="n">
        <f aca="false">GEOMEAN(C4,C6,C8,C10,C11,C12)</f>
        <v>2.58228405370484</v>
      </c>
    </row>
    <row r="34" customFormat="false" ht="12.8" hidden="false" customHeight="false" outlineLevel="0" collapsed="false">
      <c r="C34" s="5" t="n">
        <f aca="false">C32*Bacteria!B10*1.332*10^21*0.00000000000001</f>
        <v>0</v>
      </c>
      <c r="D34" s="0" t="n">
        <f aca="false">C34/1500000000000000</f>
        <v>0</v>
      </c>
    </row>
    <row r="35" customFormat="false" ht="12.8" hidden="false" customHeight="false" outlineLevel="0" collapsed="false">
      <c r="C35" s="0" t="n">
        <f aca="false">GEOMEAN(0.01,1)*0.00000000000031</f>
        <v>3.1E-014</v>
      </c>
    </row>
    <row r="36" customFormat="false" ht="12.8" hidden="false" customHeight="false" outlineLevel="0" collapsed="false">
      <c r="C36" s="0" t="n">
        <f aca="false">C33*Bacteria!B11*1.3*1E+021*0.00000000000005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21.5816326530612"/>
    <col collapsed="false" hidden="false" max="1025" min="2" style="0" width="11.5204081632653"/>
  </cols>
  <sheetData>
    <row r="2" customFormat="false" ht="12.8" hidden="false" customHeight="false" outlineLevel="0" collapsed="false">
      <c r="A2" s="0" t="s">
        <v>0</v>
      </c>
      <c r="B2" s="0" t="s">
        <v>46</v>
      </c>
      <c r="C2" s="0" t="s">
        <v>47</v>
      </c>
      <c r="D2" s="0" t="s">
        <v>4</v>
      </c>
    </row>
    <row r="3" customFormat="false" ht="12.8" hidden="false" customHeight="false" outlineLevel="0" collapsed="false">
      <c r="A3" s="0" t="s">
        <v>5</v>
      </c>
      <c r="B3" s="5" t="n">
        <f aca="false">GEOMEAN(1300000,1700000)</f>
        <v>1486606.87473185</v>
      </c>
      <c r="D3" s="0" t="s">
        <v>9</v>
      </c>
    </row>
    <row r="4" customFormat="false" ht="12.8" hidden="false" customHeight="false" outlineLevel="0" collapsed="false">
      <c r="A4" s="0" t="s">
        <v>48</v>
      </c>
      <c r="B4" s="5" t="n">
        <f aca="false">GEOMEAN(1800000,2800000)</f>
        <v>2244994.43206436</v>
      </c>
      <c r="D4" s="0" t="s">
        <v>9</v>
      </c>
    </row>
    <row r="5" customFormat="false" ht="12.8" hidden="false" customHeight="false" outlineLevel="0" collapsed="false">
      <c r="A5" s="0" t="s">
        <v>13</v>
      </c>
      <c r="B5" s="5" t="n">
        <f aca="false">GEOMEAN(420000,6700000)</f>
        <v>1677498.13710776</v>
      </c>
      <c r="D5" s="0" t="s">
        <v>9</v>
      </c>
    </row>
    <row r="6" customFormat="false" ht="12.8" hidden="false" customHeight="false" outlineLevel="0" collapsed="false">
      <c r="A6" s="0" t="s">
        <v>13</v>
      </c>
      <c r="B6" s="5" t="n">
        <f aca="false">GEOMEAN(320000000,540000000)</f>
        <v>415692193.81653</v>
      </c>
      <c r="D6" s="0" t="s">
        <v>49</v>
      </c>
    </row>
    <row r="7" customFormat="false" ht="12.8" hidden="false" customHeight="false" outlineLevel="0" collapsed="false">
      <c r="A7" s="0" t="s">
        <v>50</v>
      </c>
      <c r="B7" s="5" t="n">
        <f aca="false">GEOMEAN(250000,430000)</f>
        <v>327871.9262151</v>
      </c>
      <c r="D7" s="0" t="s">
        <v>51</v>
      </c>
    </row>
    <row r="8" customFormat="false" ht="12.8" hidden="false" customHeight="false" outlineLevel="0" collapsed="false">
      <c r="A8" s="0" t="s">
        <v>5</v>
      </c>
      <c r="B8" s="5" t="n">
        <f aca="false">GEOMEAN(100000,1700000)</f>
        <v>412310.562561766</v>
      </c>
      <c r="D8" s="0" t="s">
        <v>52</v>
      </c>
    </row>
    <row r="9" customFormat="false" ht="12.8" hidden="false" customHeight="false" outlineLevel="0" collapsed="false">
      <c r="A9" s="0" t="s">
        <v>38</v>
      </c>
      <c r="B9" s="5" t="n">
        <f aca="false">GEOMEAN(1300000,110000000)</f>
        <v>11958260.7431014</v>
      </c>
      <c r="D9" s="0" t="s">
        <v>53</v>
      </c>
    </row>
    <row r="10" customFormat="false" ht="12.8" hidden="false" customHeight="false" outlineLevel="0" collapsed="false">
      <c r="B10" s="5"/>
    </row>
    <row r="11" customFormat="false" ht="12.8" hidden="false" customHeight="false" outlineLevel="0" collapsed="false">
      <c r="B11" s="5"/>
    </row>
    <row r="15" customFormat="false" ht="12.8" hidden="false" customHeight="false" outlineLevel="0" collapsed="false">
      <c r="B15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2.8"/>
  <cols>
    <col collapsed="false" hidden="false" max="5" min="1" style="0" width="11.5204081632653"/>
    <col collapsed="false" hidden="false" max="6" min="6" style="5" width="11.5204081632653"/>
    <col collapsed="false" hidden="false" max="1025" min="7" style="0" width="11.5204081632653"/>
  </cols>
  <sheetData>
    <row r="1" customFormat="false" ht="12.8" hidden="false" customHeight="false" outlineLevel="0" collapsed="false">
      <c r="F1" s="0"/>
      <c r="G1" s="5"/>
    </row>
    <row r="2" customFormat="false" ht="12.8" hidden="false" customHeight="false" outlineLevel="0" collapsed="false">
      <c r="A2" s="0" t="s">
        <v>0</v>
      </c>
      <c r="B2" s="0" t="s">
        <v>55</v>
      </c>
      <c r="C2" s="0" t="s">
        <v>56</v>
      </c>
      <c r="D2" s="0" t="s">
        <v>57</v>
      </c>
      <c r="E2" s="0" t="s">
        <v>58</v>
      </c>
      <c r="F2" s="5" t="s">
        <v>59</v>
      </c>
      <c r="G2" s="0" t="s">
        <v>4</v>
      </c>
      <c r="H2" s="3" t="s">
        <v>60</v>
      </c>
      <c r="I2" s="0" t="s">
        <v>61</v>
      </c>
    </row>
    <row r="3" customFormat="false" ht="23.95" hidden="false" customHeight="false" outlineLevel="0" collapsed="false">
      <c r="A3" s="0" t="s">
        <v>62</v>
      </c>
      <c r="B3" s="0" t="n">
        <v>0.005</v>
      </c>
      <c r="C3" s="0" t="n">
        <v>1.9</v>
      </c>
      <c r="D3" s="0" t="n">
        <v>0.2</v>
      </c>
      <c r="F3" s="5" t="n">
        <f aca="false">1900000*AVERAGE(0.25,0.85)/1000</f>
        <v>1045</v>
      </c>
      <c r="G3" s="2" t="s">
        <v>63</v>
      </c>
      <c r="H3" s="0" t="s">
        <v>64</v>
      </c>
      <c r="I3" s="0" t="s">
        <v>65</v>
      </c>
    </row>
    <row r="4" customFormat="false" ht="23.95" hidden="false" customHeight="false" outlineLevel="0" collapsed="false">
      <c r="A4" s="0" t="s">
        <v>62</v>
      </c>
      <c r="B4" s="0" t="n">
        <v>0.003</v>
      </c>
      <c r="C4" s="0" t="n">
        <v>1.4</v>
      </c>
      <c r="D4" s="0" t="n">
        <v>0.15</v>
      </c>
      <c r="F4" s="5" t="n">
        <f aca="false">4700000*AVERAGE(0.65,0.2)/1000</f>
        <v>1997.5</v>
      </c>
      <c r="G4" s="2" t="s">
        <v>63</v>
      </c>
      <c r="H4" s="0" t="s">
        <v>64</v>
      </c>
      <c r="I4" s="0" t="s">
        <v>65</v>
      </c>
    </row>
    <row r="5" customFormat="false" ht="23.95" hidden="false" customHeight="false" outlineLevel="0" collapsed="false">
      <c r="A5" s="0" t="s">
        <v>62</v>
      </c>
      <c r="B5" s="0" t="n">
        <v>0.002</v>
      </c>
      <c r="C5" s="0" t="n">
        <v>1.1</v>
      </c>
      <c r="D5" s="0" t="n">
        <v>0.12</v>
      </c>
      <c r="F5" s="5" t="n">
        <f aca="false">2200000*AVERAGE(0.5,0.59,0.41)/1000</f>
        <v>1100</v>
      </c>
      <c r="G5" s="2" t="s">
        <v>63</v>
      </c>
      <c r="H5" s="0" t="s">
        <v>64</v>
      </c>
      <c r="I5" s="0" t="s">
        <v>65</v>
      </c>
    </row>
    <row r="6" customFormat="false" ht="23.95" hidden="false" customHeight="false" outlineLevel="0" collapsed="false">
      <c r="A6" s="0" t="s">
        <v>62</v>
      </c>
      <c r="B6" s="0" t="n">
        <f aca="false">GEOMEAN(0.007,0.012,0.022,0.008,0.006)</f>
        <v>0.00976312030412124</v>
      </c>
      <c r="C6" s="0" t="n">
        <v>1.3</v>
      </c>
      <c r="D6" s="0" t="n">
        <v>0.16</v>
      </c>
      <c r="F6" s="5" t="n">
        <f aca="false">5800000*AVERAGE(0.89,1,1,1.2,1.1,1.65)/1000</f>
        <v>6612</v>
      </c>
      <c r="G6" s="2" t="s">
        <v>63</v>
      </c>
      <c r="H6" s="0" t="s">
        <v>64</v>
      </c>
      <c r="I6" s="0" t="s">
        <v>65</v>
      </c>
    </row>
    <row r="7" customFormat="false" ht="12.8" hidden="false" customHeight="false" outlineLevel="0" collapsed="false">
      <c r="A7" s="0" t="s">
        <v>66</v>
      </c>
      <c r="B7" s="0" t="n">
        <v>0.028</v>
      </c>
      <c r="F7" s="5" t="n">
        <f aca="false">10600</f>
        <v>10600</v>
      </c>
      <c r="G7" s="2" t="s">
        <v>67</v>
      </c>
      <c r="H7" s="0" t="s">
        <v>68</v>
      </c>
    </row>
    <row r="8" customFormat="false" ht="12.8" hidden="false" customHeight="false" outlineLevel="0" collapsed="false">
      <c r="A8" s="0" t="s">
        <v>66</v>
      </c>
      <c r="B8" s="0" t="n">
        <v>0.024</v>
      </c>
      <c r="F8" s="5" t="n">
        <f aca="false">5300</f>
        <v>5300</v>
      </c>
      <c r="G8" s="2" t="s">
        <v>67</v>
      </c>
      <c r="H8" s="0" t="s">
        <v>68</v>
      </c>
    </row>
    <row r="9" customFormat="false" ht="12.8" hidden="false" customHeight="false" outlineLevel="0" collapsed="false">
      <c r="A9" s="0" t="s">
        <v>66</v>
      </c>
      <c r="B9" s="0" t="n">
        <v>0.049</v>
      </c>
      <c r="F9" s="5" t="n">
        <f aca="false">5500</f>
        <v>5500</v>
      </c>
      <c r="G9" s="2" t="s">
        <v>67</v>
      </c>
      <c r="H9" s="0" t="s">
        <v>68</v>
      </c>
    </row>
    <row r="10" customFormat="false" ht="12.8" hidden="false" customHeight="false" outlineLevel="0" collapsed="false">
      <c r="A10" s="0" t="s">
        <v>66</v>
      </c>
      <c r="B10" s="0" t="n">
        <v>0.022</v>
      </c>
      <c r="F10" s="5" t="n">
        <f aca="false">14900</f>
        <v>14900</v>
      </c>
      <c r="G10" s="2" t="s">
        <v>67</v>
      </c>
      <c r="H10" s="0" t="s">
        <v>68</v>
      </c>
    </row>
    <row r="11" customFormat="false" ht="12.8" hidden="false" customHeight="false" outlineLevel="0" collapsed="false">
      <c r="A11" s="0" t="s">
        <v>66</v>
      </c>
      <c r="B11" s="0" t="n">
        <v>0.045</v>
      </c>
      <c r="F11" s="5" t="n">
        <f aca="false">3400</f>
        <v>3400</v>
      </c>
      <c r="G11" s="2" t="s">
        <v>67</v>
      </c>
      <c r="H11" s="0" t="s">
        <v>68</v>
      </c>
    </row>
    <row r="12" customFormat="false" ht="12.8" hidden="false" customHeight="false" outlineLevel="0" collapsed="false">
      <c r="A12" s="0" t="s">
        <v>66</v>
      </c>
      <c r="B12" s="0" t="n">
        <v>0.028</v>
      </c>
      <c r="F12" s="5" t="n">
        <f aca="false">36400</f>
        <v>36400</v>
      </c>
      <c r="G12" s="2" t="s">
        <v>67</v>
      </c>
      <c r="H12" s="0" t="s">
        <v>68</v>
      </c>
    </row>
    <row r="13" customFormat="false" ht="12.8" hidden="false" customHeight="false" outlineLevel="0" collapsed="false">
      <c r="A13" s="0" t="s">
        <v>66</v>
      </c>
      <c r="B13" s="0" t="n">
        <v>0.012</v>
      </c>
      <c r="F13" s="5" t="n">
        <f aca="false">4800</f>
        <v>4800</v>
      </c>
      <c r="G13" s="2" t="s">
        <v>67</v>
      </c>
      <c r="H13" s="0" t="s">
        <v>68</v>
      </c>
    </row>
    <row r="14" customFormat="false" ht="12.8" hidden="false" customHeight="false" outlineLevel="0" collapsed="false">
      <c r="A14" s="0" t="s">
        <v>66</v>
      </c>
      <c r="B14" s="0" t="n">
        <v>0.009</v>
      </c>
      <c r="F14" s="5" t="n">
        <f aca="false">1200</f>
        <v>1200</v>
      </c>
      <c r="G14" s="2" t="s">
        <v>67</v>
      </c>
      <c r="H14" s="0" t="s">
        <v>68</v>
      </c>
    </row>
    <row r="15" customFormat="false" ht="12.8" hidden="false" customHeight="false" outlineLevel="0" collapsed="false">
      <c r="A15" s="0" t="s">
        <v>66</v>
      </c>
      <c r="B15" s="0" t="n">
        <v>0.01</v>
      </c>
      <c r="F15" s="5" t="n">
        <f aca="false">9700</f>
        <v>9700</v>
      </c>
      <c r="G15" s="2" t="s">
        <v>67</v>
      </c>
      <c r="H15" s="0" t="s">
        <v>68</v>
      </c>
    </row>
    <row r="16" customFormat="false" ht="12.8" hidden="false" customHeight="false" outlineLevel="0" collapsed="false">
      <c r="A16" s="0" t="s">
        <v>66</v>
      </c>
      <c r="B16" s="0" t="n">
        <v>0.01</v>
      </c>
      <c r="F16" s="5" t="n">
        <f aca="false">7900</f>
        <v>7900</v>
      </c>
      <c r="G16" s="2" t="s">
        <v>67</v>
      </c>
      <c r="H16" s="0" t="s">
        <v>68</v>
      </c>
    </row>
    <row r="17" customFormat="false" ht="12.8" hidden="false" customHeight="false" outlineLevel="0" collapsed="false">
      <c r="A17" s="0" t="s">
        <v>66</v>
      </c>
      <c r="B17" s="0" t="n">
        <v>0.005</v>
      </c>
      <c r="F17" s="5" t="n">
        <f aca="false">1700</f>
        <v>1700</v>
      </c>
      <c r="G17" s="2" t="s">
        <v>67</v>
      </c>
      <c r="H17" s="0" t="s">
        <v>68</v>
      </c>
    </row>
    <row r="18" customFormat="false" ht="12.8" hidden="false" customHeight="false" outlineLevel="0" collapsed="false">
      <c r="A18" s="0" t="s">
        <v>66</v>
      </c>
      <c r="B18" s="0" t="n">
        <v>0.008</v>
      </c>
      <c r="F18" s="5" t="n">
        <f aca="false">5700</f>
        <v>5700</v>
      </c>
      <c r="G18" s="2" t="s">
        <v>67</v>
      </c>
      <c r="H18" s="0" t="s">
        <v>68</v>
      </c>
    </row>
    <row r="19" customFormat="false" ht="12.8" hidden="false" customHeight="false" outlineLevel="0" collapsed="false">
      <c r="A19" s="0" t="s">
        <v>69</v>
      </c>
      <c r="B19" s="0" t="n">
        <v>0.05</v>
      </c>
      <c r="G19" s="0" t="s">
        <v>70</v>
      </c>
      <c r="H19" s="0" t="s">
        <v>71</v>
      </c>
    </row>
    <row r="20" customFormat="false" ht="12.8" hidden="false" customHeight="false" outlineLevel="0" collapsed="false">
      <c r="A20" s="0" t="s">
        <v>5</v>
      </c>
      <c r="B20" s="0" t="n">
        <v>0.013</v>
      </c>
      <c r="C20" s="0" t="n">
        <v>5.6</v>
      </c>
      <c r="D20" s="0" t="n">
        <v>1.02</v>
      </c>
      <c r="F20" s="5" t="n">
        <f aca="false">3200000/1000</f>
        <v>3200</v>
      </c>
      <c r="G20" s="0" t="s">
        <v>72</v>
      </c>
      <c r="H20" s="0" t="s">
        <v>73</v>
      </c>
    </row>
    <row r="21" customFormat="false" ht="12.8" hidden="false" customHeight="false" outlineLevel="0" collapsed="false">
      <c r="A21" s="0" t="s">
        <v>5</v>
      </c>
      <c r="B21" s="0" t="n">
        <v>0.009</v>
      </c>
      <c r="C21" s="0" t="n">
        <v>5.6</v>
      </c>
      <c r="D21" s="0" t="n">
        <v>1.02</v>
      </c>
      <c r="F21" s="5" t="n">
        <f aca="false">1800000/1000</f>
        <v>1800</v>
      </c>
      <c r="G21" s="0" t="s">
        <v>72</v>
      </c>
      <c r="H21" s="0" t="s">
        <v>73</v>
      </c>
    </row>
    <row r="22" customFormat="false" ht="12.8" hidden="false" customHeight="false" outlineLevel="0" collapsed="false">
      <c r="A22" s="0" t="s">
        <v>5</v>
      </c>
      <c r="B22" s="0" t="n">
        <v>0.028</v>
      </c>
      <c r="C22" s="0" t="n">
        <v>5.6</v>
      </c>
      <c r="D22" s="0" t="n">
        <v>1.02</v>
      </c>
      <c r="F22" s="5" t="n">
        <f aca="false">6000000/1000</f>
        <v>6000</v>
      </c>
      <c r="G22" s="0" t="s">
        <v>72</v>
      </c>
      <c r="H22" s="0" t="s">
        <v>73</v>
      </c>
    </row>
    <row r="23" customFormat="false" ht="12.8" hidden="false" customHeight="false" outlineLevel="0" collapsed="false">
      <c r="A23" s="0" t="s">
        <v>5</v>
      </c>
      <c r="B23" s="0" t="n">
        <v>0.03</v>
      </c>
      <c r="C23" s="0" t="n">
        <v>5.6</v>
      </c>
      <c r="D23" s="0" t="n">
        <v>1.02</v>
      </c>
      <c r="F23" s="5" t="n">
        <f aca="false">5500000/1000</f>
        <v>5500</v>
      </c>
      <c r="G23" s="0" t="s">
        <v>72</v>
      </c>
      <c r="H23" s="0" t="s">
        <v>73</v>
      </c>
    </row>
    <row r="24" customFormat="false" ht="12.8" hidden="false" customHeight="false" outlineLevel="0" collapsed="false">
      <c r="A24" s="2" t="s">
        <v>48</v>
      </c>
      <c r="B24" s="0" t="n">
        <v>0.002</v>
      </c>
      <c r="D24" s="0" t="n">
        <v>0.83</v>
      </c>
      <c r="F24" s="5" t="n">
        <f aca="false">1800000/1000</f>
        <v>1800</v>
      </c>
      <c r="G24" s="0" t="s">
        <v>72</v>
      </c>
      <c r="H24" s="0" t="s">
        <v>73</v>
      </c>
    </row>
    <row r="25" customFormat="false" ht="12.8" hidden="false" customHeight="false" outlineLevel="0" collapsed="false">
      <c r="A25" s="2" t="s">
        <v>48</v>
      </c>
      <c r="B25" s="0" t="n">
        <v>0.023</v>
      </c>
      <c r="D25" s="0" t="n">
        <v>0.83</v>
      </c>
      <c r="F25" s="5" t="n">
        <f aca="false">6800000/1000</f>
        <v>6800</v>
      </c>
      <c r="G25" s="0" t="s">
        <v>72</v>
      </c>
      <c r="H25" s="0" t="s">
        <v>73</v>
      </c>
    </row>
    <row r="26" customFormat="false" ht="12.8" hidden="false" customHeight="false" outlineLevel="0" collapsed="false">
      <c r="A26" s="2" t="s">
        <v>48</v>
      </c>
      <c r="B26" s="0" t="n">
        <v>0.028</v>
      </c>
      <c r="D26" s="0" t="n">
        <v>0.83</v>
      </c>
      <c r="F26" s="5" t="n">
        <f aca="false">15000000/1000</f>
        <v>15000</v>
      </c>
      <c r="G26" s="0" t="s">
        <v>72</v>
      </c>
      <c r="H26" s="0" t="s">
        <v>73</v>
      </c>
    </row>
    <row r="27" customFormat="false" ht="12.8" hidden="false" customHeight="false" outlineLevel="0" collapsed="false">
      <c r="A27" s="2" t="s">
        <v>48</v>
      </c>
      <c r="B27" s="0" t="n">
        <v>0.001</v>
      </c>
      <c r="D27" s="0" t="n">
        <v>0.83</v>
      </c>
      <c r="F27" s="5" t="n">
        <f aca="false">700000/1000</f>
        <v>700</v>
      </c>
      <c r="G27" s="0" t="s">
        <v>72</v>
      </c>
      <c r="H27" s="0" t="s">
        <v>73</v>
      </c>
    </row>
    <row r="28" customFormat="false" ht="12.8" hidden="false" customHeight="false" outlineLevel="0" collapsed="false">
      <c r="A28" s="2" t="s">
        <v>48</v>
      </c>
      <c r="B28" s="0" t="n">
        <v>0.044</v>
      </c>
      <c r="D28" s="0" t="n">
        <v>0.83</v>
      </c>
      <c r="F28" s="5" t="n">
        <f aca="false">28000000/1000</f>
        <v>28000</v>
      </c>
      <c r="G28" s="0" t="s">
        <v>72</v>
      </c>
      <c r="H28" s="0" t="s">
        <v>73</v>
      </c>
    </row>
    <row r="29" customFormat="false" ht="12.8" hidden="false" customHeight="false" outlineLevel="0" collapsed="false">
      <c r="A29" s="2" t="s">
        <v>48</v>
      </c>
      <c r="B29" s="0" t="n">
        <v>0.009</v>
      </c>
      <c r="D29" s="0" t="n">
        <v>0.83</v>
      </c>
      <c r="F29" s="5" t="n">
        <f aca="false">8900000/1000</f>
        <v>8900</v>
      </c>
      <c r="G29" s="0" t="s">
        <v>72</v>
      </c>
      <c r="H29" s="0" t="s">
        <v>73</v>
      </c>
    </row>
    <row r="30" customFormat="false" ht="12.8" hidden="false" customHeight="false" outlineLevel="0" collapsed="false">
      <c r="A30" s="2" t="s">
        <v>48</v>
      </c>
      <c r="B30" s="0" t="n">
        <v>0.14</v>
      </c>
      <c r="G30" s="0" t="s">
        <v>74</v>
      </c>
      <c r="H30" s="0" t="s">
        <v>75</v>
      </c>
    </row>
    <row r="31" customFormat="false" ht="12.8" hidden="false" customHeight="false" outlineLevel="0" collapsed="false">
      <c r="A31" s="0" t="s">
        <v>5</v>
      </c>
      <c r="C31" s="0" t="n">
        <f aca="false">E31/23</f>
        <v>2</v>
      </c>
      <c r="E31" s="0" t="n">
        <v>46</v>
      </c>
      <c r="F31" s="5" t="n">
        <f aca="false">1.05*410000/1000</f>
        <v>430.5</v>
      </c>
      <c r="G31" s="0" t="s">
        <v>76</v>
      </c>
      <c r="H31" s="0" t="s">
        <v>77</v>
      </c>
    </row>
    <row r="32" customFormat="false" ht="12.8" hidden="false" customHeight="false" outlineLevel="0" collapsed="false">
      <c r="A32" s="0" t="s">
        <v>5</v>
      </c>
      <c r="C32" s="0" t="n">
        <f aca="false">E32/31</f>
        <v>1.93548387096774</v>
      </c>
      <c r="E32" s="0" t="n">
        <v>60</v>
      </c>
      <c r="F32" s="5" t="n">
        <f aca="false">1.65*700000/1000</f>
        <v>1155</v>
      </c>
      <c r="G32" s="0" t="s">
        <v>76</v>
      </c>
      <c r="H32" s="0" t="s">
        <v>77</v>
      </c>
    </row>
    <row r="33" customFormat="false" ht="12.8" hidden="false" customHeight="false" outlineLevel="0" collapsed="false">
      <c r="A33" s="0" t="s">
        <v>5</v>
      </c>
      <c r="C33" s="0" t="n">
        <f aca="false">E33/17</f>
        <v>3.23529411764706</v>
      </c>
      <c r="E33" s="0" t="n">
        <v>55</v>
      </c>
      <c r="F33" s="5" t="n">
        <f aca="false">0.85*1700</f>
        <v>1445</v>
      </c>
      <c r="G33" s="0" t="s">
        <v>76</v>
      </c>
      <c r="H33" s="0" t="s">
        <v>77</v>
      </c>
    </row>
    <row r="34" customFormat="false" ht="12.8" hidden="false" customHeight="false" outlineLevel="0" collapsed="false">
      <c r="A34" s="0" t="s">
        <v>5</v>
      </c>
      <c r="C34" s="0" t="n">
        <f aca="false">E34/20</f>
        <v>2.45</v>
      </c>
      <c r="E34" s="0" t="n">
        <v>49</v>
      </c>
      <c r="F34" s="5" t="n">
        <f aca="false">0.5*900</f>
        <v>450</v>
      </c>
      <c r="G34" s="0" t="s">
        <v>76</v>
      </c>
      <c r="H34" s="0" t="s">
        <v>77</v>
      </c>
    </row>
    <row r="35" customFormat="false" ht="12.8" hidden="false" customHeight="false" outlineLevel="0" collapsed="false">
      <c r="A35" s="0" t="s">
        <v>5</v>
      </c>
      <c r="C35" s="0" t="n">
        <f aca="false">E35/20</f>
        <v>2</v>
      </c>
      <c r="E35" s="0" t="n">
        <v>40</v>
      </c>
      <c r="F35" s="5" t="n">
        <f aca="false">0.59*420</f>
        <v>247.8</v>
      </c>
      <c r="G35" s="0" t="s">
        <v>76</v>
      </c>
      <c r="H35" s="0" t="s">
        <v>77</v>
      </c>
    </row>
    <row r="36" customFormat="false" ht="12.8" hidden="false" customHeight="false" outlineLevel="0" collapsed="false">
      <c r="A36" s="0" t="s">
        <v>5</v>
      </c>
      <c r="C36" s="0" t="n">
        <f aca="false">E36/19</f>
        <v>3.68421052631579</v>
      </c>
      <c r="E36" s="0" t="n">
        <v>70</v>
      </c>
      <c r="F36" s="5" t="n">
        <f aca="false">0.41*790</f>
        <v>323.9</v>
      </c>
      <c r="G36" s="0" t="s">
        <v>76</v>
      </c>
      <c r="H36" s="0" t="s">
        <v>77</v>
      </c>
    </row>
    <row r="37" customFormat="false" ht="12.8" hidden="false" customHeight="false" outlineLevel="0" collapsed="false">
      <c r="A37" s="0" t="s">
        <v>78</v>
      </c>
      <c r="C37" s="0" t="n">
        <f aca="false">E37/26</f>
        <v>1.84615384615385</v>
      </c>
      <c r="E37" s="0" t="n">
        <v>48</v>
      </c>
      <c r="F37" s="5" t="n">
        <f aca="false">0.52*580</f>
        <v>301.6</v>
      </c>
      <c r="G37" s="0" t="s">
        <v>76</v>
      </c>
      <c r="H37" s="0" t="s">
        <v>77</v>
      </c>
    </row>
    <row r="38" customFormat="false" ht="12.8" hidden="false" customHeight="false" outlineLevel="0" collapsed="false">
      <c r="A38" s="0" t="s">
        <v>78</v>
      </c>
      <c r="C38" s="0" t="n">
        <f aca="false">E38/22</f>
        <v>2.59090909090909</v>
      </c>
      <c r="E38" s="0" t="n">
        <v>57</v>
      </c>
      <c r="F38" s="5" t="n">
        <f aca="false">0.2*60</f>
        <v>12</v>
      </c>
      <c r="G38" s="0" t="s">
        <v>76</v>
      </c>
      <c r="H38" s="0" t="s">
        <v>77</v>
      </c>
    </row>
    <row r="39" customFormat="false" ht="12.8" hidden="false" customHeight="false" outlineLevel="0" collapsed="false">
      <c r="A39" s="0" t="s">
        <v>79</v>
      </c>
      <c r="B39" s="0" t="n">
        <v>0.02</v>
      </c>
      <c r="D39" s="0" t="n">
        <f aca="false">0.0000759/570000000*1000000000000000/560</f>
        <v>0.237781954887218</v>
      </c>
      <c r="F39" s="5" t="n">
        <f aca="false">10^4</f>
        <v>10000</v>
      </c>
      <c r="G39" s="0" t="s">
        <v>80</v>
      </c>
      <c r="H39" s="0" t="s">
        <v>81</v>
      </c>
      <c r="I39" s="0" t="s">
        <v>82</v>
      </c>
    </row>
    <row r="40" customFormat="false" ht="12.8" hidden="false" customHeight="false" outlineLevel="0" collapsed="false">
      <c r="A40" s="0" t="s">
        <v>79</v>
      </c>
      <c r="B40" s="0" t="n">
        <v>0.02</v>
      </c>
      <c r="D40" s="0" t="n">
        <f aca="false">0.0004049/2950000000*1000000000000000/560</f>
        <v>0.245096852300242</v>
      </c>
      <c r="F40" s="5" t="n">
        <f aca="false">10^4</f>
        <v>10000</v>
      </c>
      <c r="G40" s="0" t="s">
        <v>80</v>
      </c>
      <c r="H40" s="0" t="s">
        <v>81</v>
      </c>
      <c r="I40" s="0" t="s">
        <v>82</v>
      </c>
    </row>
    <row r="41" customFormat="false" ht="12.8" hidden="false" customHeight="false" outlineLevel="0" collapsed="false">
      <c r="A41" s="0" t="s">
        <v>79</v>
      </c>
      <c r="B41" s="0" t="n">
        <v>0.02</v>
      </c>
      <c r="D41" s="0" t="n">
        <f aca="false">0.0002977/1970000000*1000000000000000/560</f>
        <v>0.269851341551849</v>
      </c>
      <c r="F41" s="5" t="n">
        <f aca="false">10^4</f>
        <v>10000</v>
      </c>
      <c r="G41" s="0" t="s">
        <v>80</v>
      </c>
      <c r="H41" s="0" t="s">
        <v>81</v>
      </c>
      <c r="I41" s="0" t="s">
        <v>82</v>
      </c>
    </row>
    <row r="42" customFormat="false" ht="12.8" hidden="false" customHeight="false" outlineLevel="0" collapsed="false">
      <c r="A42" s="0" t="s">
        <v>79</v>
      </c>
      <c r="B42" s="0" t="n">
        <v>0.02</v>
      </c>
      <c r="D42" s="0" t="n">
        <f aca="false">0.0000286/190000000*1000000000000000/560</f>
        <v>0.268796992481203</v>
      </c>
      <c r="F42" s="5" t="n">
        <f aca="false">10^4</f>
        <v>10000</v>
      </c>
      <c r="G42" s="0" t="s">
        <v>80</v>
      </c>
      <c r="H42" s="0" t="s">
        <v>81</v>
      </c>
      <c r="I42" s="0" t="s">
        <v>82</v>
      </c>
    </row>
    <row r="43" customFormat="false" ht="12.8" hidden="false" customHeight="false" outlineLevel="0" collapsed="false">
      <c r="A43" s="0" t="s">
        <v>79</v>
      </c>
      <c r="B43" s="0" t="n">
        <v>0.02</v>
      </c>
      <c r="D43" s="0" t="n">
        <f aca="false">0.0000688/560000000*1000000000000000/560</f>
        <v>0.219387755102041</v>
      </c>
      <c r="F43" s="5" t="n">
        <f aca="false">10^4</f>
        <v>10000</v>
      </c>
      <c r="G43" s="0" t="s">
        <v>80</v>
      </c>
      <c r="H43" s="0" t="s">
        <v>81</v>
      </c>
      <c r="I43" s="0" t="s">
        <v>82</v>
      </c>
    </row>
    <row r="44" customFormat="false" ht="12.8" hidden="false" customHeight="false" outlineLevel="0" collapsed="false">
      <c r="A44" s="0" t="s">
        <v>79</v>
      </c>
      <c r="B44" s="0" t="n">
        <v>0.02</v>
      </c>
      <c r="D44" s="0" t="n">
        <f aca="false">0.0001374/1070000000*1000000000000000/560</f>
        <v>0.229305740987984</v>
      </c>
      <c r="F44" s="5" t="n">
        <f aca="false">10^4</f>
        <v>10000</v>
      </c>
      <c r="G44" s="0" t="s">
        <v>80</v>
      </c>
      <c r="H44" s="0" t="s">
        <v>81</v>
      </c>
      <c r="I44" s="0" t="s">
        <v>82</v>
      </c>
    </row>
    <row r="45" customFormat="false" ht="12.8" hidden="false" customHeight="false" outlineLevel="0" collapsed="false">
      <c r="A45" s="0" t="s">
        <v>79</v>
      </c>
      <c r="B45" s="0" t="n">
        <v>0.02</v>
      </c>
      <c r="D45" s="0" t="n">
        <f aca="false">0.0006853/6460000000*1000000000000000/560</f>
        <v>0.189434984520124</v>
      </c>
      <c r="F45" s="5" t="n">
        <f aca="false">10^4</f>
        <v>10000</v>
      </c>
      <c r="G45" s="0" t="s">
        <v>80</v>
      </c>
      <c r="H45" s="0" t="s">
        <v>81</v>
      </c>
      <c r="I45" s="0" t="s">
        <v>82</v>
      </c>
    </row>
    <row r="46" customFormat="false" ht="12.8" hidden="false" customHeight="false" outlineLevel="0" collapsed="false">
      <c r="A46" s="0" t="s">
        <v>83</v>
      </c>
      <c r="B46" s="0" t="n">
        <v>0.003</v>
      </c>
      <c r="G46" s="0" t="s">
        <v>84</v>
      </c>
      <c r="H46" s="0" t="s">
        <v>85</v>
      </c>
    </row>
    <row r="47" customFormat="false" ht="12.8" hidden="false" customHeight="false" outlineLevel="0" collapsed="false">
      <c r="A47" s="0" t="s">
        <v>83</v>
      </c>
      <c r="B47" s="0" t="n">
        <v>0.024</v>
      </c>
      <c r="G47" s="0" t="s">
        <v>84</v>
      </c>
      <c r="H47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86</v>
      </c>
      <c r="B2" s="0" t="s">
        <v>1</v>
      </c>
      <c r="C2" s="0" t="s">
        <v>87</v>
      </c>
      <c r="D2" s="0" t="s">
        <v>88</v>
      </c>
      <c r="E2" s="0" t="s">
        <v>4</v>
      </c>
      <c r="F2" s="0" t="s">
        <v>60</v>
      </c>
    </row>
    <row r="3" customFormat="false" ht="12.8" hidden="false" customHeight="false" outlineLevel="0" collapsed="false">
      <c r="A3" s="0" t="s">
        <v>89</v>
      </c>
      <c r="B3" s="0" t="n">
        <v>5</v>
      </c>
      <c r="C3" s="0" t="s">
        <v>90</v>
      </c>
      <c r="D3" s="0" t="n">
        <v>0.0214847331488773</v>
      </c>
      <c r="E3" s="0" t="s">
        <v>91</v>
      </c>
      <c r="F3" s="0" t="s">
        <v>92</v>
      </c>
    </row>
    <row r="4" customFormat="false" ht="12.8" hidden="false" customHeight="false" outlineLevel="0" collapsed="false">
      <c r="A4" s="0" t="s">
        <v>89</v>
      </c>
      <c r="B4" s="0" t="n">
        <v>15</v>
      </c>
      <c r="C4" s="0" t="s">
        <v>90</v>
      </c>
      <c r="D4" s="0" t="n">
        <v>0.0214847331488773</v>
      </c>
      <c r="E4" s="0" t="s">
        <v>91</v>
      </c>
      <c r="F4" s="0" t="s">
        <v>92</v>
      </c>
    </row>
    <row r="5" customFormat="false" ht="12.8" hidden="false" customHeight="false" outlineLevel="0" collapsed="false">
      <c r="A5" s="0" t="s">
        <v>89</v>
      </c>
      <c r="B5" s="0" t="n">
        <v>30</v>
      </c>
      <c r="C5" s="0" t="s">
        <v>90</v>
      </c>
      <c r="D5" s="0" t="n">
        <v>0.0214847331488773</v>
      </c>
      <c r="E5" s="0" t="s">
        <v>91</v>
      </c>
      <c r="F5" s="0" t="s">
        <v>92</v>
      </c>
    </row>
    <row r="6" customFormat="false" ht="12.8" hidden="false" customHeight="false" outlineLevel="0" collapsed="false">
      <c r="A6" s="0" t="s">
        <v>89</v>
      </c>
      <c r="B6" s="0" t="n">
        <v>45</v>
      </c>
      <c r="C6" s="0" t="s">
        <v>90</v>
      </c>
      <c r="D6" s="0" t="n">
        <v>0.0101676413019943</v>
      </c>
      <c r="E6" s="0" t="s">
        <v>91</v>
      </c>
      <c r="F6" s="0" t="s">
        <v>92</v>
      </c>
    </row>
    <row r="7" customFormat="false" ht="12.8" hidden="false" customHeight="false" outlineLevel="0" collapsed="false">
      <c r="A7" s="0" t="s">
        <v>89</v>
      </c>
      <c r="B7" s="0" t="n">
        <v>75</v>
      </c>
      <c r="C7" s="0" t="s">
        <v>90</v>
      </c>
      <c r="D7" s="0" t="n">
        <v>0.0214847331488773</v>
      </c>
      <c r="E7" s="0" t="s">
        <v>91</v>
      </c>
      <c r="F7" s="0" t="s">
        <v>92</v>
      </c>
    </row>
    <row r="8" customFormat="false" ht="12.8" hidden="false" customHeight="false" outlineLevel="0" collapsed="false">
      <c r="A8" s="0" t="s">
        <v>89</v>
      </c>
      <c r="B8" s="0" t="n">
        <v>100</v>
      </c>
      <c r="C8" s="0" t="s">
        <v>90</v>
      </c>
      <c r="D8" s="0" t="n">
        <v>0.00967296389599162</v>
      </c>
      <c r="E8" s="0" t="s">
        <v>91</v>
      </c>
      <c r="F8" s="0" t="s">
        <v>92</v>
      </c>
    </row>
    <row r="9" customFormat="false" ht="12.8" hidden="false" customHeight="false" outlineLevel="0" collapsed="false">
      <c r="A9" s="0" t="s">
        <v>89</v>
      </c>
      <c r="B9" s="0" t="n">
        <v>250</v>
      </c>
      <c r="C9" s="0" t="s">
        <v>90</v>
      </c>
      <c r="D9" s="0" t="n">
        <v>0.0204394551195804</v>
      </c>
      <c r="E9" s="0" t="s">
        <v>91</v>
      </c>
      <c r="F9" s="0" t="s">
        <v>92</v>
      </c>
    </row>
    <row r="10" customFormat="false" ht="12.8" hidden="false" customHeight="false" outlineLevel="0" collapsed="false">
      <c r="A10" s="0" t="s">
        <v>89</v>
      </c>
      <c r="B10" s="0" t="n">
        <v>500</v>
      </c>
      <c r="C10" s="0" t="s">
        <v>90</v>
      </c>
      <c r="D10" s="0" t="n">
        <v>0.0207821048064104</v>
      </c>
      <c r="E10" s="0" t="s">
        <v>91</v>
      </c>
      <c r="F10" s="0" t="s">
        <v>92</v>
      </c>
    </row>
    <row r="11" customFormat="false" ht="12.8" hidden="false" customHeight="false" outlineLevel="0" collapsed="false">
      <c r="A11" s="0" t="s">
        <v>89</v>
      </c>
      <c r="B11" s="0" t="n">
        <v>1000</v>
      </c>
      <c r="C11" s="0" t="s">
        <v>90</v>
      </c>
      <c r="D11" s="0" t="n">
        <v>0.063305878998707</v>
      </c>
      <c r="E11" s="0" t="s">
        <v>91</v>
      </c>
      <c r="F11" s="0" t="s">
        <v>92</v>
      </c>
    </row>
    <row r="12" customFormat="false" ht="12.8" hidden="false" customHeight="false" outlineLevel="0" collapsed="false">
      <c r="A12" s="0" t="s">
        <v>89</v>
      </c>
      <c r="B12" s="0" t="n">
        <v>1500</v>
      </c>
      <c r="C12" s="0" t="s">
        <v>90</v>
      </c>
      <c r="D12" s="0" t="n">
        <v>0.0612355481958507</v>
      </c>
      <c r="E12" s="0" t="s">
        <v>91</v>
      </c>
      <c r="F12" s="0" t="s">
        <v>92</v>
      </c>
    </row>
    <row r="13" customFormat="false" ht="12.8" hidden="false" customHeight="false" outlineLevel="0" collapsed="false">
      <c r="A13" s="0" t="s">
        <v>89</v>
      </c>
      <c r="B13" s="0" t="n">
        <v>2000</v>
      </c>
      <c r="C13" s="0" t="s">
        <v>90</v>
      </c>
      <c r="D13" s="0" t="n">
        <v>0.0211304987172033</v>
      </c>
      <c r="E13" s="0" t="s">
        <v>91</v>
      </c>
      <c r="F13" s="0" t="s">
        <v>92</v>
      </c>
    </row>
    <row r="14" customFormat="false" ht="12.8" hidden="false" customHeight="false" outlineLevel="0" collapsed="false">
      <c r="A14" s="0" t="s">
        <v>89</v>
      </c>
      <c r="B14" s="0" t="s">
        <v>93</v>
      </c>
      <c r="C14" s="0" t="s">
        <v>90</v>
      </c>
      <c r="D14" s="0" t="n">
        <v>0.183458528659805</v>
      </c>
      <c r="E14" s="0" t="s">
        <v>91</v>
      </c>
      <c r="F14" s="0" t="s">
        <v>92</v>
      </c>
    </row>
    <row r="15" customFormat="false" ht="12.8" hidden="false" customHeight="false" outlineLevel="0" collapsed="false">
      <c r="A15" s="0" t="s">
        <v>89</v>
      </c>
      <c r="B15" s="0" t="n">
        <v>5</v>
      </c>
      <c r="C15" s="0" t="s">
        <v>94</v>
      </c>
      <c r="D15" s="0" t="n">
        <v>0.00983088447399483</v>
      </c>
      <c r="E15" s="0" t="s">
        <v>91</v>
      </c>
      <c r="F15" s="0" t="s">
        <v>92</v>
      </c>
    </row>
    <row r="16" customFormat="false" ht="12.8" hidden="false" customHeight="false" outlineLevel="0" collapsed="false">
      <c r="A16" s="0" t="s">
        <v>89</v>
      </c>
      <c r="B16" s="0" t="n">
        <v>15</v>
      </c>
      <c r="C16" s="0" t="s">
        <v>94</v>
      </c>
      <c r="D16" s="0" t="n">
        <v>0.0101720247312971</v>
      </c>
      <c r="E16" s="0" t="s">
        <v>91</v>
      </c>
      <c r="F16" s="0" t="s">
        <v>92</v>
      </c>
    </row>
    <row r="17" customFormat="false" ht="12.8" hidden="false" customHeight="false" outlineLevel="0" collapsed="false">
      <c r="A17" s="0" t="s">
        <v>89</v>
      </c>
      <c r="B17" s="0" t="n">
        <v>30</v>
      </c>
      <c r="C17" s="0" t="s">
        <v>94</v>
      </c>
      <c r="D17" s="0" t="n">
        <v>0.01</v>
      </c>
      <c r="E17" s="0" t="s">
        <v>91</v>
      </c>
      <c r="F17" s="0" t="s">
        <v>92</v>
      </c>
    </row>
    <row r="18" customFormat="false" ht="12.8" hidden="false" customHeight="false" outlineLevel="0" collapsed="false">
      <c r="A18" s="0" t="s">
        <v>89</v>
      </c>
      <c r="B18" s="0" t="n">
        <v>45</v>
      </c>
      <c r="C18" s="0" t="s">
        <v>94</v>
      </c>
      <c r="D18" s="0" t="n">
        <v>0.00983088447399483</v>
      </c>
      <c r="E18" s="0" t="s">
        <v>91</v>
      </c>
      <c r="F18" s="0" t="s">
        <v>92</v>
      </c>
    </row>
    <row r="19" customFormat="false" ht="12.8" hidden="false" customHeight="false" outlineLevel="0" collapsed="false">
      <c r="A19" s="0" t="s">
        <v>89</v>
      </c>
      <c r="B19" s="0" t="n">
        <v>75</v>
      </c>
      <c r="C19" s="0" t="s">
        <v>94</v>
      </c>
      <c r="D19" s="0" t="n">
        <v>0.01</v>
      </c>
      <c r="E19" s="0" t="s">
        <v>91</v>
      </c>
      <c r="F19" s="0" t="s">
        <v>92</v>
      </c>
    </row>
    <row r="20" customFormat="false" ht="12.8" hidden="false" customHeight="false" outlineLevel="0" collapsed="false">
      <c r="A20" s="0" t="s">
        <v>89</v>
      </c>
      <c r="B20" s="0" t="n">
        <v>100</v>
      </c>
      <c r="C20" s="0" t="s">
        <v>94</v>
      </c>
      <c r="D20" s="0" t="n">
        <v>0.0101720247312971</v>
      </c>
      <c r="E20" s="0" t="s">
        <v>91</v>
      </c>
      <c r="F20" s="0" t="s">
        <v>92</v>
      </c>
    </row>
    <row r="21" customFormat="false" ht="12.8" hidden="false" customHeight="false" outlineLevel="0" collapsed="false">
      <c r="A21" s="0" t="s">
        <v>89</v>
      </c>
      <c r="B21" s="0" t="n">
        <v>250</v>
      </c>
      <c r="C21" s="0" t="s">
        <v>94</v>
      </c>
      <c r="D21" s="0" t="n">
        <v>0.01</v>
      </c>
      <c r="E21" s="0" t="s">
        <v>91</v>
      </c>
      <c r="F21" s="0" t="s">
        <v>92</v>
      </c>
    </row>
    <row r="22" customFormat="false" ht="12.8" hidden="false" customHeight="false" outlineLevel="0" collapsed="false">
      <c r="A22" s="0" t="s">
        <v>89</v>
      </c>
      <c r="B22" s="0" t="n">
        <v>500</v>
      </c>
      <c r="C22" s="0" t="s">
        <v>94</v>
      </c>
      <c r="D22" s="0" t="n">
        <v>0.0201235086020726</v>
      </c>
      <c r="E22" s="0" t="s">
        <v>91</v>
      </c>
      <c r="F22" s="0" t="s">
        <v>92</v>
      </c>
    </row>
    <row r="23" customFormat="false" ht="12.8" hidden="false" customHeight="false" outlineLevel="0" collapsed="false">
      <c r="A23" s="0" t="s">
        <v>89</v>
      </c>
      <c r="B23" s="0" t="n">
        <v>1000</v>
      </c>
      <c r="C23" s="0" t="s">
        <v>94</v>
      </c>
      <c r="D23" s="0" t="n">
        <v>0.00983088447399483</v>
      </c>
      <c r="E23" s="0" t="s">
        <v>91</v>
      </c>
      <c r="F23" s="0" t="s">
        <v>92</v>
      </c>
    </row>
    <row r="24" customFormat="false" ht="12.8" hidden="false" customHeight="false" outlineLevel="0" collapsed="false">
      <c r="A24" s="0" t="s">
        <v>89</v>
      </c>
      <c r="B24" s="0" t="n">
        <v>1500</v>
      </c>
      <c r="C24" s="0" t="s">
        <v>94</v>
      </c>
      <c r="D24" s="0" t="n">
        <v>0.0398107170553497</v>
      </c>
      <c r="E24" s="0" t="s">
        <v>91</v>
      </c>
      <c r="F24" s="0" t="s">
        <v>92</v>
      </c>
    </row>
    <row r="25" customFormat="false" ht="12.8" hidden="false" customHeight="false" outlineLevel="0" collapsed="false">
      <c r="A25" s="0" t="s">
        <v>89</v>
      </c>
      <c r="B25" s="0" t="n">
        <v>2000</v>
      </c>
      <c r="C25" s="0" t="s">
        <v>94</v>
      </c>
      <c r="D25" s="0" t="n">
        <v>0.00983088447399483</v>
      </c>
      <c r="E25" s="0" t="s">
        <v>91</v>
      </c>
      <c r="F25" s="0" t="s">
        <v>92</v>
      </c>
    </row>
    <row r="26" customFormat="false" ht="12.8" hidden="false" customHeight="false" outlineLevel="0" collapsed="false">
      <c r="A26" s="0" t="s">
        <v>89</v>
      </c>
      <c r="B26" s="0" t="s">
        <v>93</v>
      </c>
      <c r="C26" s="0" t="s">
        <v>94</v>
      </c>
      <c r="D26" s="0" t="n">
        <v>0.0579379284316132</v>
      </c>
      <c r="E26" s="0" t="s">
        <v>91</v>
      </c>
      <c r="F26" s="0" t="s">
        <v>92</v>
      </c>
    </row>
    <row r="27" customFormat="false" ht="12.8" hidden="false" customHeight="false" outlineLevel="0" collapsed="false">
      <c r="A27" s="0" t="s">
        <v>89</v>
      </c>
      <c r="B27" s="0" t="n">
        <v>5</v>
      </c>
      <c r="C27" s="0" t="s">
        <v>95</v>
      </c>
      <c r="D27" s="0" t="n">
        <v>0.0211214265475097</v>
      </c>
      <c r="E27" s="0" t="s">
        <v>91</v>
      </c>
      <c r="F27" s="0" t="s">
        <v>92</v>
      </c>
    </row>
    <row r="28" customFormat="false" ht="12.8" hidden="false" customHeight="false" outlineLevel="0" collapsed="false">
      <c r="A28" s="0" t="s">
        <v>89</v>
      </c>
      <c r="B28" s="0" t="n">
        <v>15</v>
      </c>
      <c r="C28" s="0" t="s">
        <v>95</v>
      </c>
      <c r="D28" s="0" t="n">
        <v>0.0207655373307857</v>
      </c>
      <c r="E28" s="0" t="s">
        <v>91</v>
      </c>
      <c r="F28" s="0" t="s">
        <v>92</v>
      </c>
    </row>
    <row r="29" customFormat="false" ht="12.8" hidden="false" customHeight="false" outlineLevel="0" collapsed="false">
      <c r="A29" s="0" t="s">
        <v>89</v>
      </c>
      <c r="B29" s="0" t="n">
        <v>30</v>
      </c>
      <c r="C29" s="0" t="s">
        <v>95</v>
      </c>
      <c r="D29" s="0" t="n">
        <v>0.0822487206339584</v>
      </c>
      <c r="E29" s="0" t="s">
        <v>91</v>
      </c>
      <c r="F29" s="0" t="s">
        <v>92</v>
      </c>
    </row>
    <row r="30" customFormat="false" ht="12.8" hidden="false" customHeight="false" outlineLevel="0" collapsed="false">
      <c r="A30" s="0" t="s">
        <v>89</v>
      </c>
      <c r="B30" s="0" t="n">
        <v>45</v>
      </c>
      <c r="C30" s="0" t="s">
        <v>95</v>
      </c>
      <c r="D30" s="0" t="n">
        <v>0.0218516076885397</v>
      </c>
      <c r="E30" s="0" t="s">
        <v>91</v>
      </c>
      <c r="F30" s="0" t="s">
        <v>92</v>
      </c>
    </row>
    <row r="31" customFormat="false" ht="12.8" hidden="false" customHeight="false" outlineLevel="0" collapsed="false">
      <c r="A31" s="0" t="s">
        <v>89</v>
      </c>
      <c r="B31" s="0" t="n">
        <v>75</v>
      </c>
      <c r="C31" s="0" t="s">
        <v>95</v>
      </c>
      <c r="D31" s="0" t="n">
        <v>0.0101713845450059</v>
      </c>
      <c r="E31" s="0" t="s">
        <v>91</v>
      </c>
      <c r="F31" s="0" t="s">
        <v>92</v>
      </c>
    </row>
    <row r="32" customFormat="false" ht="12.8" hidden="false" customHeight="false" outlineLevel="0" collapsed="false">
      <c r="A32" s="0" t="s">
        <v>89</v>
      </c>
      <c r="B32" s="0" t="n">
        <v>100</v>
      </c>
      <c r="C32" s="0" t="s">
        <v>95</v>
      </c>
      <c r="D32" s="0" t="n">
        <v>0.01</v>
      </c>
      <c r="E32" s="0" t="s">
        <v>91</v>
      </c>
      <c r="F32" s="0" t="s">
        <v>92</v>
      </c>
    </row>
    <row r="33" customFormat="false" ht="12.8" hidden="false" customHeight="false" outlineLevel="0" collapsed="false">
      <c r="A33" s="0" t="s">
        <v>89</v>
      </c>
      <c r="B33" s="0" t="n">
        <v>250</v>
      </c>
      <c r="C33" s="0" t="s">
        <v>95</v>
      </c>
      <c r="D33" s="0" t="n">
        <v>0.0218516076885397</v>
      </c>
      <c r="E33" s="0" t="s">
        <v>91</v>
      </c>
      <c r="F33" s="0" t="s">
        <v>92</v>
      </c>
    </row>
    <row r="34" customFormat="false" ht="12.8" hidden="false" customHeight="false" outlineLevel="0" collapsed="false">
      <c r="A34" s="0" t="s">
        <v>89</v>
      </c>
      <c r="B34" s="0" t="n">
        <v>500</v>
      </c>
      <c r="C34" s="0" t="s">
        <v>95</v>
      </c>
      <c r="D34" s="0" t="n">
        <v>0.0101713845450059</v>
      </c>
      <c r="E34" s="0" t="s">
        <v>91</v>
      </c>
      <c r="F34" s="0" t="s">
        <v>92</v>
      </c>
    </row>
    <row r="35" customFormat="false" ht="12.8" hidden="false" customHeight="false" outlineLevel="0" collapsed="false">
      <c r="A35" s="0" t="s">
        <v>89</v>
      </c>
      <c r="B35" s="0" t="n">
        <v>1000</v>
      </c>
      <c r="C35" s="0" t="s">
        <v>95</v>
      </c>
      <c r="D35" s="0" t="n">
        <v>0.0211214265475097</v>
      </c>
      <c r="E35" s="0" t="s">
        <v>91</v>
      </c>
      <c r="F35" s="0" t="s">
        <v>92</v>
      </c>
    </row>
    <row r="36" customFormat="false" ht="12.8" hidden="false" customHeight="false" outlineLevel="0" collapsed="false">
      <c r="A36" s="0" t="s">
        <v>89</v>
      </c>
      <c r="B36" s="0" t="n">
        <v>1500</v>
      </c>
      <c r="C36" s="0" t="s">
        <v>95</v>
      </c>
      <c r="D36" s="0" t="n">
        <v>0.0431207540636252</v>
      </c>
      <c r="E36" s="0" t="s">
        <v>91</v>
      </c>
      <c r="F36" s="0" t="s">
        <v>92</v>
      </c>
    </row>
    <row r="37" customFormat="false" ht="12.8" hidden="false" customHeight="false" outlineLevel="0" collapsed="false">
      <c r="A37" s="0" t="s">
        <v>89</v>
      </c>
      <c r="B37" s="0" t="n">
        <v>2000</v>
      </c>
      <c r="C37" s="0" t="s">
        <v>95</v>
      </c>
      <c r="D37" s="0" t="n">
        <v>0.020071647711385</v>
      </c>
      <c r="E37" s="0" t="s">
        <v>91</v>
      </c>
      <c r="F37" s="0" t="s">
        <v>92</v>
      </c>
    </row>
    <row r="38" customFormat="false" ht="12.8" hidden="false" customHeight="false" outlineLevel="0" collapsed="false">
      <c r="A38" s="0" t="s">
        <v>89</v>
      </c>
      <c r="B38" s="0" t="s">
        <v>93</v>
      </c>
      <c r="C38" s="0" t="s">
        <v>95</v>
      </c>
      <c r="D38" s="0" t="n">
        <v>0.216667293282911</v>
      </c>
      <c r="E38" s="0" t="s">
        <v>91</v>
      </c>
      <c r="F38" s="0" t="s">
        <v>92</v>
      </c>
    </row>
    <row r="39" customFormat="false" ht="12.8" hidden="false" customHeight="false" outlineLevel="0" collapsed="false">
      <c r="A39" s="0" t="s">
        <v>89</v>
      </c>
      <c r="B39" s="0" t="n">
        <v>5</v>
      </c>
      <c r="C39" s="0" t="s">
        <v>96</v>
      </c>
      <c r="D39" s="0" t="n">
        <v>0.01</v>
      </c>
      <c r="E39" s="0" t="s">
        <v>91</v>
      </c>
      <c r="F39" s="0" t="s">
        <v>92</v>
      </c>
    </row>
    <row r="40" customFormat="false" ht="12.8" hidden="false" customHeight="false" outlineLevel="0" collapsed="false">
      <c r="A40" s="0" t="s">
        <v>89</v>
      </c>
      <c r="B40" s="0" t="n">
        <v>15</v>
      </c>
      <c r="C40" s="0" t="s">
        <v>96</v>
      </c>
      <c r="D40" s="0" t="n">
        <v>0.0197831888278417</v>
      </c>
      <c r="E40" s="0" t="s">
        <v>91</v>
      </c>
      <c r="F40" s="0" t="s">
        <v>92</v>
      </c>
    </row>
    <row r="41" customFormat="false" ht="12.8" hidden="false" customHeight="false" outlineLevel="0" collapsed="false">
      <c r="A41" s="0" t="s">
        <v>89</v>
      </c>
      <c r="B41" s="0" t="n">
        <v>30</v>
      </c>
      <c r="C41" s="0" t="s">
        <v>96</v>
      </c>
      <c r="D41" s="0" t="n">
        <v>0.0496931235886474</v>
      </c>
      <c r="E41" s="0" t="s">
        <v>91</v>
      </c>
      <c r="F41" s="0" t="s">
        <v>92</v>
      </c>
    </row>
    <row r="42" customFormat="false" ht="12.8" hidden="false" customHeight="false" outlineLevel="0" collapsed="false">
      <c r="A42" s="0" t="s">
        <v>89</v>
      </c>
      <c r="B42" s="0" t="n">
        <v>45</v>
      </c>
      <c r="C42" s="0" t="s">
        <v>96</v>
      </c>
      <c r="D42" s="0" t="n">
        <v>0.0204696827180752</v>
      </c>
      <c r="E42" s="0" t="s">
        <v>91</v>
      </c>
      <c r="F42" s="0" t="s">
        <v>92</v>
      </c>
    </row>
    <row r="43" customFormat="false" ht="12.8" hidden="false" customHeight="false" outlineLevel="0" collapsed="false">
      <c r="A43" s="0" t="s">
        <v>89</v>
      </c>
      <c r="B43" s="0" t="n">
        <v>75</v>
      </c>
      <c r="C43" s="0" t="s">
        <v>96</v>
      </c>
      <c r="D43" s="0" t="n">
        <v>0.01</v>
      </c>
      <c r="E43" s="0" t="s">
        <v>91</v>
      </c>
      <c r="F43" s="0" t="s">
        <v>92</v>
      </c>
    </row>
    <row r="44" customFormat="false" ht="12.8" hidden="false" customHeight="false" outlineLevel="0" collapsed="false">
      <c r="A44" s="0" t="s">
        <v>89</v>
      </c>
      <c r="B44" s="0" t="n">
        <v>100</v>
      </c>
      <c r="C44" s="0" t="s">
        <v>96</v>
      </c>
      <c r="D44" s="0" t="n">
        <v>0.00966462895410325</v>
      </c>
      <c r="E44" s="0" t="s">
        <v>91</v>
      </c>
      <c r="F44" s="0" t="s">
        <v>92</v>
      </c>
    </row>
    <row r="45" customFormat="false" ht="12.8" hidden="false" customHeight="false" outlineLevel="0" collapsed="false">
      <c r="A45" s="0" t="s">
        <v>89</v>
      </c>
      <c r="B45" s="0" t="n">
        <v>250</v>
      </c>
      <c r="C45" s="0" t="s">
        <v>96</v>
      </c>
      <c r="D45" s="0" t="n">
        <v>0.0201235086020726</v>
      </c>
      <c r="E45" s="0" t="s">
        <v>91</v>
      </c>
      <c r="F45" s="0" t="s">
        <v>92</v>
      </c>
    </row>
    <row r="46" customFormat="false" ht="12.8" hidden="false" customHeight="false" outlineLevel="0" collapsed="false">
      <c r="A46" s="0" t="s">
        <v>89</v>
      </c>
      <c r="B46" s="0" t="n">
        <v>500</v>
      </c>
      <c r="C46" s="0" t="s">
        <v>96</v>
      </c>
      <c r="D46" s="0" t="n">
        <v>0.00983088447399483</v>
      </c>
      <c r="E46" s="0" t="s">
        <v>91</v>
      </c>
      <c r="F46" s="0" t="s">
        <v>92</v>
      </c>
    </row>
    <row r="47" customFormat="false" ht="12.8" hidden="false" customHeight="false" outlineLevel="0" collapsed="false">
      <c r="A47" s="0" t="s">
        <v>89</v>
      </c>
      <c r="B47" s="0" t="n">
        <v>1000</v>
      </c>
      <c r="C47" s="0" t="s">
        <v>96</v>
      </c>
      <c r="D47" s="0" t="n">
        <v>0.0197831888278417</v>
      </c>
      <c r="E47" s="0" t="s">
        <v>91</v>
      </c>
      <c r="F47" s="0" t="s">
        <v>92</v>
      </c>
    </row>
    <row r="48" customFormat="false" ht="12.8" hidden="false" customHeight="false" outlineLevel="0" collapsed="false">
      <c r="A48" s="0" t="s">
        <v>89</v>
      </c>
      <c r="B48" s="0" t="n">
        <v>1500</v>
      </c>
      <c r="C48" s="0" t="s">
        <v>96</v>
      </c>
      <c r="D48" s="0" t="n">
        <v>0.0197831888278417</v>
      </c>
      <c r="E48" s="0" t="s">
        <v>91</v>
      </c>
      <c r="F48" s="0" t="s">
        <v>92</v>
      </c>
    </row>
    <row r="49" customFormat="false" ht="12.8" hidden="false" customHeight="false" outlineLevel="0" collapsed="false">
      <c r="A49" s="0" t="s">
        <v>89</v>
      </c>
      <c r="B49" s="0" t="n">
        <v>2000</v>
      </c>
      <c r="C49" s="0" t="s">
        <v>96</v>
      </c>
      <c r="D49" s="0" t="n">
        <v>0.0391374560198038</v>
      </c>
      <c r="E49" s="0" t="s">
        <v>91</v>
      </c>
      <c r="F49" s="0" t="s">
        <v>92</v>
      </c>
    </row>
    <row r="50" customFormat="false" ht="12.8" hidden="false" customHeight="false" outlineLevel="0" collapsed="false">
      <c r="A50" s="0" t="s">
        <v>89</v>
      </c>
      <c r="B50" s="0" t="s">
        <v>93</v>
      </c>
      <c r="C50" s="0" t="s">
        <v>96</v>
      </c>
      <c r="D50" s="0" t="n">
        <v>0.0384755808736745</v>
      </c>
      <c r="E50" s="0" t="s">
        <v>91</v>
      </c>
      <c r="F50" s="0" t="s">
        <v>92</v>
      </c>
    </row>
    <row r="51" customFormat="false" ht="12.8" hidden="false" customHeight="false" outlineLevel="0" collapsed="false">
      <c r="A51" s="0" t="s">
        <v>97</v>
      </c>
      <c r="B51" s="0" t="n">
        <v>10</v>
      </c>
      <c r="D51" s="0" t="n">
        <v>0.00302635245412203</v>
      </c>
      <c r="E51" s="0" t="s">
        <v>98</v>
      </c>
      <c r="F51" s="0" t="s">
        <v>92</v>
      </c>
    </row>
    <row r="52" customFormat="false" ht="12.8" hidden="false" customHeight="false" outlineLevel="0" collapsed="false">
      <c r="A52" s="0" t="s">
        <v>97</v>
      </c>
      <c r="B52" s="0" t="n">
        <v>10</v>
      </c>
      <c r="D52" s="0" t="n">
        <v>0.00393595000199037</v>
      </c>
      <c r="E52" s="0" t="s">
        <v>98</v>
      </c>
      <c r="F52" s="0" t="s">
        <v>92</v>
      </c>
    </row>
    <row r="53" customFormat="false" ht="12.8" hidden="false" customHeight="false" outlineLevel="0" collapsed="false">
      <c r="A53" s="0" t="s">
        <v>97</v>
      </c>
      <c r="B53" s="0" t="n">
        <v>10</v>
      </c>
      <c r="D53" s="0" t="n">
        <v>0.0129632578320927</v>
      </c>
      <c r="E53" s="0" t="s">
        <v>98</v>
      </c>
      <c r="F53" s="0" t="s">
        <v>92</v>
      </c>
    </row>
    <row r="54" customFormat="false" ht="12.8" hidden="false" customHeight="false" outlineLevel="0" collapsed="false">
      <c r="A54" s="0" t="s">
        <v>97</v>
      </c>
      <c r="B54" s="0" t="n">
        <v>10</v>
      </c>
      <c r="D54" s="0" t="n">
        <v>0.113022968830859</v>
      </c>
      <c r="E54" s="0" t="s">
        <v>98</v>
      </c>
      <c r="F54" s="0" t="s">
        <v>92</v>
      </c>
    </row>
    <row r="55" customFormat="false" ht="12.8" hidden="false" customHeight="false" outlineLevel="0" collapsed="false">
      <c r="A55" s="0" t="s">
        <v>97</v>
      </c>
      <c r="B55" s="0" t="n">
        <v>10</v>
      </c>
      <c r="D55" s="0" t="n">
        <v>0.0323136021655189</v>
      </c>
      <c r="E55" s="0" t="s">
        <v>98</v>
      </c>
      <c r="F55" s="0" t="s">
        <v>92</v>
      </c>
    </row>
    <row r="56" customFormat="false" ht="12.8" hidden="false" customHeight="false" outlineLevel="0" collapsed="false">
      <c r="A56" s="0" t="s">
        <v>97</v>
      </c>
      <c r="B56" s="0" t="n">
        <v>10</v>
      </c>
      <c r="D56" s="0" t="n">
        <v>0.0504717168902512</v>
      </c>
      <c r="E56" s="0" t="s">
        <v>98</v>
      </c>
      <c r="F56" s="0" t="s">
        <v>92</v>
      </c>
    </row>
    <row r="57" customFormat="false" ht="12.8" hidden="false" customHeight="false" outlineLevel="0" collapsed="false">
      <c r="A57" s="0" t="s">
        <v>97</v>
      </c>
      <c r="B57" s="0" t="n">
        <v>10</v>
      </c>
      <c r="D57" s="0" t="n">
        <v>0.0625472712073564</v>
      </c>
      <c r="E57" s="0" t="s">
        <v>98</v>
      </c>
      <c r="F57" s="0" t="s">
        <v>92</v>
      </c>
    </row>
    <row r="58" customFormat="false" ht="12.8" hidden="false" customHeight="false" outlineLevel="0" collapsed="false">
      <c r="A58" s="0" t="s">
        <v>97</v>
      </c>
      <c r="B58" s="0" t="n">
        <v>10</v>
      </c>
      <c r="D58" s="0" t="n">
        <v>0.103903108952669</v>
      </c>
      <c r="E58" s="0" t="s">
        <v>98</v>
      </c>
      <c r="F58" s="0" t="s">
        <v>92</v>
      </c>
    </row>
    <row r="59" customFormat="false" ht="12.8" hidden="false" customHeight="false" outlineLevel="0" collapsed="false">
      <c r="A59" s="0" t="s">
        <v>97</v>
      </c>
      <c r="B59" s="0" t="n">
        <v>10</v>
      </c>
      <c r="D59" s="0" t="n">
        <v>0.116012499502408</v>
      </c>
      <c r="E59" s="0" t="s">
        <v>98</v>
      </c>
      <c r="F59" s="0" t="s">
        <v>92</v>
      </c>
    </row>
    <row r="60" customFormat="false" ht="12.8" hidden="false" customHeight="false" outlineLevel="0" collapsed="false">
      <c r="A60" s="0" t="s">
        <v>97</v>
      </c>
      <c r="B60" s="0" t="n">
        <v>10</v>
      </c>
      <c r="D60" s="0" t="n">
        <v>0.175497591656383</v>
      </c>
      <c r="E60" s="0" t="s">
        <v>98</v>
      </c>
      <c r="F60" s="0" t="s">
        <v>92</v>
      </c>
    </row>
    <row r="61" customFormat="false" ht="12.8" hidden="false" customHeight="false" outlineLevel="0" collapsed="false">
      <c r="A61" s="0" t="s">
        <v>97</v>
      </c>
      <c r="B61" s="0" t="n">
        <v>10</v>
      </c>
      <c r="D61" s="0" t="n">
        <v>0.205726284781657</v>
      </c>
      <c r="E61" s="0" t="s">
        <v>98</v>
      </c>
      <c r="F61" s="0" t="s">
        <v>92</v>
      </c>
    </row>
    <row r="62" customFormat="false" ht="12.8" hidden="false" customHeight="false" outlineLevel="0" collapsed="false">
      <c r="A62" s="0" t="s">
        <v>97</v>
      </c>
      <c r="B62" s="0" t="n">
        <v>10</v>
      </c>
      <c r="D62" s="0" t="n">
        <v>0.155482464870029</v>
      </c>
      <c r="E62" s="0" t="s">
        <v>98</v>
      </c>
      <c r="F62" s="0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2017-12-27T14:59:11Z</dcterms:created>
  <dc:creator/>
  <dc:description/>
  <dc:language>en-US</dc:language>
  <cp:lastModifiedBy/>
  <dcterms:modified xsi:type="dcterms:W3CDTF">2017-12-28T17:38:20Z</dcterms:modified>
  <cp:revision>5</cp:revision>
  <dc:subject/>
  <dc:title/>
</cp:coreProperties>
</file>