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7.xml" ContentType="application/vnd.openxmlformats-officedocument.spreadsheetml.comments+xml"/>
  <Override PartName="/xl/comments4.xml" ContentType="application/vnd.openxmlformats-officedocument.spreadsheetml.comments+xml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7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le1 &amp; Fig1" sheetId="1" state="visible" r:id="rId2"/>
    <sheet name="Fig2A" sheetId="2" state="visible" r:id="rId3"/>
    <sheet name="Fig2B" sheetId="3" state="visible" r:id="rId4"/>
    <sheet name="Fig2C" sheetId="4" state="visible" r:id="rId5"/>
    <sheet name="FigS1" sheetId="5" state="visible" r:id="rId6"/>
    <sheet name="FigS2-S3" sheetId="6" state="visible" r:id="rId7"/>
    <sheet name="Table S1" sheetId="7" state="visible" r:id="rId8"/>
    <sheet name="Data mentioned in M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G2" authorId="0">
      <text>
        <r>
          <rPr>
            <sz val="10"/>
            <color rgb="FF000000"/>
            <rFont val="Arial"/>
            <family val="2"/>
            <charset val="1"/>
          </rPr>
          <t xml:space="preserve">The sum of the round numbers is ≈80
	-Yinon Bar-on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24" authorId="0">
      <text>
        <r>
          <rPr>
            <sz val="10"/>
            <color rgb="FF000000"/>
            <rFont val="Arial"/>
            <family val="2"/>
            <charset val="1"/>
          </rPr>
          <t xml:space="preserve">Cyanobacteria and picoeukaryotes
	-Yinon Bar-on</t>
        </r>
      </text>
    </comment>
    <comment ref="B23" authorId="0">
      <text>
        <r>
          <rPr>
            <sz val="10"/>
            <color rgb="FF000000"/>
            <rFont val="Arial"/>
            <family val="2"/>
            <charset val="1"/>
          </rPr>
          <t xml:space="preserve">geometric mean of the range (0.0075-2.55 Gt C)
	-Yinon Bar-on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D2" authorId="0">
      <text>
        <r>
          <rPr>
            <sz val="10"/>
            <color rgb="FF000000"/>
            <rFont val="Arial"/>
            <family val="2"/>
            <charset val="1"/>
          </rPr>
          <t xml:space="preserve">0.12 is the green microalgaea
	-Yinon Bar-on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/>
  </authors>
  <commentList>
    <comment ref="C13" authorId="0">
      <text>
        <r>
          <rPr>
            <sz val="10"/>
            <color rgb="FF000000"/>
            <rFont val="Arial"/>
            <family val="2"/>
            <charset val="1"/>
          </rPr>
          <t xml:space="preserve">Enchytraeids
	-Yinon Bar-on</t>
        </r>
      </text>
    </comment>
    <comment ref="C15" authorId="0">
      <text>
        <r>
          <rPr>
            <sz val="10"/>
            <color rgb="FF000000"/>
            <rFont val="Arial"/>
            <family val="2"/>
            <charset val="1"/>
          </rPr>
          <t xml:space="preserve">mesozooplankton
	-Yinon Bar-on</t>
        </r>
      </text>
    </comment>
    <comment ref="C16" authorId="0">
      <text>
        <r>
          <rPr>
            <sz val="10"/>
            <color rgb="FF000000"/>
            <rFont val="Arial"/>
            <family val="2"/>
            <charset val="1"/>
          </rPr>
          <t xml:space="preserve">Jellyfish
	-Yinon Bar-on</t>
        </r>
      </text>
    </comment>
    <comment ref="C17" authorId="0">
      <text>
        <r>
          <rPr>
            <sz val="10"/>
            <color rgb="FF000000"/>
            <rFont val="Arial"/>
            <family val="2"/>
            <charset val="1"/>
          </rPr>
          <t xml:space="preserve">Only pteropods
	-Yinon Bar-on</t>
        </r>
      </text>
    </comment>
    <comment ref="C19" authorId="0">
      <text>
        <r>
          <rPr>
            <sz val="10"/>
            <color rgb="FF000000"/>
            <rFont val="Arial"/>
            <family val="2"/>
            <charset val="1"/>
          </rPr>
          <t xml:space="preserve">Only mesopelagic fish
	-Yinon Bar-on</t>
        </r>
      </text>
    </comment>
    <comment ref="C24" authorId="0">
      <text>
        <r>
          <rPr>
            <sz val="10"/>
            <color rgb="FF000000"/>
            <rFont val="Arial"/>
            <family val="2"/>
            <charset val="1"/>
          </rPr>
          <t xml:space="preserve">nano-pico protists
	-Yinon Bar-on</t>
        </r>
      </text>
    </comment>
  </commentList>
</comments>
</file>

<file path=xl/sharedStrings.xml><?xml version="1.0" encoding="utf-8"?>
<sst xmlns="http://schemas.openxmlformats.org/spreadsheetml/2006/main" count="348" uniqueCount="130">
  <si>
    <t xml:space="preserve">Biomass [Gt C]</t>
  </si>
  <si>
    <t xml:space="preserve">Rounded biomass [Gt C]</t>
  </si>
  <si>
    <t xml:space="preserve">Uncertainty</t>
  </si>
  <si>
    <t xml:space="preserve">Total biomass [Gt C]</t>
  </si>
  <si>
    <t xml:space="preserve">Rounded total biomass [Gt C]</t>
  </si>
  <si>
    <t xml:space="preserve">Total uncertainty</t>
  </si>
  <si>
    <t xml:space="preserve">Bacteria</t>
  </si>
  <si>
    <t xml:space="preserve">Terrestrial deep subsurface</t>
  </si>
  <si>
    <t xml:space="preserve">Marine</t>
  </si>
  <si>
    <t xml:space="preserve">Soil</t>
  </si>
  <si>
    <t xml:space="preserve">Marine deep subsurface</t>
  </si>
  <si>
    <t xml:space="preserve">Archaea</t>
  </si>
  <si>
    <t xml:space="preserve">Fungi</t>
  </si>
  <si>
    <t xml:space="preserve">Terrestrial</t>
  </si>
  <si>
    <t xml:space="preserve">Subsurface</t>
  </si>
  <si>
    <t xml:space="preserve">Animals</t>
  </si>
  <si>
    <t xml:space="preserve">Annelids</t>
  </si>
  <si>
    <t xml:space="preserve">Terrestrial arthropods</t>
  </si>
  <si>
    <t xml:space="preserve">Marine arthropods</t>
  </si>
  <si>
    <t xml:space="preserve">Cnidarians</t>
  </si>
  <si>
    <t xml:space="preserve">Molluscs</t>
  </si>
  <si>
    <t xml:space="preserve">Nematodes</t>
  </si>
  <si>
    <t xml:space="preserve">Fish</t>
  </si>
  <si>
    <t xml:space="preserve">Livestock</t>
  </si>
  <si>
    <t xml:space="preserve">Humans</t>
  </si>
  <si>
    <t xml:space="preserve">Wild birds</t>
  </si>
  <si>
    <t xml:space="preserve">Wild mammals</t>
  </si>
  <si>
    <t xml:space="preserve">Protists</t>
  </si>
  <si>
    <t xml:space="preserve">Deep terrestrial</t>
  </si>
  <si>
    <t xml:space="preserve">Viruses</t>
  </si>
  <si>
    <t xml:space="preserve">Plants</t>
  </si>
  <si>
    <t xml:space="preserve">Total biomass</t>
  </si>
  <si>
    <t xml:space="preserve">Environment</t>
  </si>
  <si>
    <t xml:space="preserve">Taxon</t>
  </si>
  <si>
    <t xml:space="preserve">Soil Bacteria</t>
  </si>
  <si>
    <t xml:space="preserve">Soil Archaea</t>
  </si>
  <si>
    <t xml:space="preserve">Wild land mammals</t>
  </si>
  <si>
    <t xml:space="preserve">annelids</t>
  </si>
  <si>
    <t xml:space="preserve">nematodes</t>
  </si>
  <si>
    <t xml:space="preserve">Terrestrial protists</t>
  </si>
  <si>
    <t xml:space="preserve">Sum</t>
  </si>
  <si>
    <t xml:space="preserve">Marine Bacteria</t>
  </si>
  <si>
    <t xml:space="preserve">Marine Archaea</t>
  </si>
  <si>
    <t xml:space="preserve">Cnidaria</t>
  </si>
  <si>
    <t xml:space="preserve">Marine protists</t>
  </si>
  <si>
    <t xml:space="preserve">Wild marine mammals</t>
  </si>
  <si>
    <t xml:space="preserve">Deep subsurface</t>
  </si>
  <si>
    <t xml:space="preserve">Marine Deep Bacteria</t>
  </si>
  <si>
    <t xml:space="preserve">Terrestrial Deep Bacteria</t>
  </si>
  <si>
    <t xml:space="preserve">Marine Deep Archaea</t>
  </si>
  <si>
    <t xml:space="preserve">Terrestrial Deep Archaea</t>
  </si>
  <si>
    <t xml:space="preserve">Producers</t>
  </si>
  <si>
    <t xml:space="preserve">Consumers</t>
  </si>
  <si>
    <t xml:space="preserve">Biomass</t>
  </si>
  <si>
    <t xml:space="preserve">Uncetainty</t>
  </si>
  <si>
    <t xml:space="preserve">Soil bacteria</t>
  </si>
  <si>
    <t xml:space="preserve">Soil archaea</t>
  </si>
  <si>
    <t xml:space="preserve">Soil fungi</t>
  </si>
  <si>
    <t xml:space="preserve">Soil protists</t>
  </si>
  <si>
    <t xml:space="preserve">Estimate in MS (Suggested by Yinon)</t>
  </si>
  <si>
    <t xml:space="preserve">Seagrass</t>
  </si>
  <si>
    <t xml:space="preserve">Marine bacteria</t>
  </si>
  <si>
    <t xml:space="preserve">Macroalgaea</t>
  </si>
  <si>
    <t xml:space="preserve">Marine archaea</t>
  </si>
  <si>
    <t xml:space="preserve">Picoplankton</t>
  </si>
  <si>
    <t xml:space="preserve">Diatoms</t>
  </si>
  <si>
    <t xml:space="preserve">Phaeocystis</t>
  </si>
  <si>
    <t xml:space="preserve">Remarks</t>
  </si>
  <si>
    <t xml:space="preserve">Marine - seagrass, macroalgaea and micro green algaea (50% of the picoeukaryote biomass)</t>
  </si>
  <si>
    <t xml:space="preserve">Arthropods</t>
  </si>
  <si>
    <t xml:space="preserve">marine</t>
  </si>
  <si>
    <t xml:space="preserve">Group</t>
  </si>
  <si>
    <t xml:space="preserve">Biomass [g]</t>
  </si>
  <si>
    <t xml:space="preserve">Number of individuals</t>
  </si>
  <si>
    <t xml:space="preserve">Number of species</t>
  </si>
  <si>
    <t xml:space="preserve">Plants (trees)</t>
  </si>
  <si>
    <t xml:space="preserve">Chordates</t>
  </si>
  <si>
    <t xml:space="preserve">Biomass [ Gt C]</t>
  </si>
  <si>
    <t xml:space="preserve">Rounded number of individuals</t>
  </si>
  <si>
    <t xml:space="preserve">Total number of individuals</t>
  </si>
  <si>
    <t xml:space="preserve">Rounded total number of individuals</t>
  </si>
  <si>
    <t xml:space="preserve">Original Value</t>
  </si>
  <si>
    <t xml:space="preserve">Total biomass of Earth</t>
  </si>
  <si>
    <t xml:space="preserve">Total biomass of plants</t>
  </si>
  <si>
    <t xml:space="preserve">Fraction of plants out of total biomass</t>
  </si>
  <si>
    <t xml:space="preserve">Total biomass of bacteria</t>
  </si>
  <si>
    <t xml:space="preserve">Fraction of bacteria out of total biomass</t>
  </si>
  <si>
    <t xml:space="preserve">Abovegound biomass</t>
  </si>
  <si>
    <t xml:space="preserve">Fraction of aboveground biomss</t>
  </si>
  <si>
    <t xml:space="preserve">Belowground biomass</t>
  </si>
  <si>
    <t xml:space="preserve">Biomass of roots</t>
  </si>
  <si>
    <t xml:space="preserve">Biomass of microbes in soil and deep subsurface</t>
  </si>
  <si>
    <t xml:space="preserve">Fraction of plant biomass that is woody</t>
  </si>
  <si>
    <t xml:space="preserve">Fraction of deep subsurface biomass of of total bacterial biomass</t>
  </si>
  <si>
    <t xml:space="preserve">Non-woody biomass</t>
  </si>
  <si>
    <t xml:space="preserve">Terrestrial and marine bacteria</t>
  </si>
  <si>
    <t xml:space="preserve">Biomass of fungi</t>
  </si>
  <si>
    <t xml:space="preserve">Biomass of Antarctic krill</t>
  </si>
  <si>
    <t xml:space="preserve">Biomass of humans</t>
  </si>
  <si>
    <t xml:space="preserve">Biomass of livestock</t>
  </si>
  <si>
    <t xml:space="preserve">Biomass of wild mammals</t>
  </si>
  <si>
    <t xml:space="preserve">Biomass of poultry</t>
  </si>
  <si>
    <t xml:space="preserve">Biomass of wild birds</t>
  </si>
  <si>
    <t xml:space="preserve">Amount by which poultry is more than wild birds</t>
  </si>
  <si>
    <t xml:space="preserve">Fraction of humans and livestock of terrestrial animal biomass</t>
  </si>
  <si>
    <t xml:space="preserve">Biomass of animals</t>
  </si>
  <si>
    <t xml:space="preserve">Biomass of arthropods</t>
  </si>
  <si>
    <t xml:space="preserve">Biomass of fish</t>
  </si>
  <si>
    <t xml:space="preserve">Prehuman biomass of wild land mammals</t>
  </si>
  <si>
    <t xml:space="preserve">Based on Fig.3 from Barnosky</t>
  </si>
  <si>
    <t xml:space="preserve">Pesent day wild land mammal biomass</t>
  </si>
  <si>
    <t xml:space="preserve">Fold change between prehuman and present day biomass of wild land mammals</t>
  </si>
  <si>
    <t xml:space="preserve">Prehuman biomass of marine mammals</t>
  </si>
  <si>
    <t xml:space="preserve">Figure3-89 in Chrestensen</t>
  </si>
  <si>
    <t xml:space="preserve">Pesent day wild marine mammal biomass</t>
  </si>
  <si>
    <t xml:space="preserve">Fold change between prehuman and present day biomass of wild marine mammals</t>
  </si>
  <si>
    <t xml:space="preserve">Fold change between prehuman and present day biomass of wild mammals</t>
  </si>
  <si>
    <t xml:space="preserve">Fold change increase between prehuman and present day biomass of mammals</t>
  </si>
  <si>
    <t xml:space="preserve">Prehuman mammal biomass</t>
  </si>
  <si>
    <t xml:space="preserve">Current mammal biomass</t>
  </si>
  <si>
    <t xml:space="preserve">Decrease in biomass of fish</t>
  </si>
  <si>
    <t xml:space="preserve">Decrease in total biomass</t>
  </si>
  <si>
    <t xml:space="preserve">Assuming potential biomass based on the abstract in Erb et al.</t>
  </si>
  <si>
    <t xml:space="preserve">Total terrestrial biomass</t>
  </si>
  <si>
    <t xml:space="preserve">Total marine biomass</t>
  </si>
  <si>
    <t xml:space="preserve">Marine producers</t>
  </si>
  <si>
    <t xml:space="preserve">Marine comsumers</t>
  </si>
  <si>
    <t xml:space="preserve">Fraction of microbial marine biomass</t>
  </si>
  <si>
    <t xml:space="preserve">Fraction of marine deep subsurface biomass out of total biomass</t>
  </si>
  <si>
    <t xml:space="preserve">Biomass of termites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</si>
</sst>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"/>
    <numFmt numFmtId="166" formatCode="#,##0.000"/>
    <numFmt numFmtId="167" formatCode="0.000"/>
    <numFmt numFmtId="168" formatCode="0.00E+00"/>
    <numFmt numFmtId="169" formatCode="0"/>
    <numFmt numFmtId="170" formatCode="0.00"/>
    <numFmt numFmtId="171" formatCode="0.0000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sz val="11"/>
      <color rgb="FF000000"/>
      <name val="Arial"/>
      <family val="2"/>
      <charset val="1"/>
    </font>
    <font>
      <sz val="11"/>
      <color rgb="FF000000"/>
      <name val="Inconsolata"/>
      <family val="0"/>
      <charset val="1"/>
    </font>
    <font>
      <sz val="11"/>
      <color rgb="FF000000"/>
      <name val="'Times New Roman'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0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2.8"/>
  <cols>
    <col collapsed="false" hidden="false" max="2" min="1" style="1" width="11.3418367346939"/>
    <col collapsed="false" hidden="false" max="3" min="3" style="1" width="7.4234693877551"/>
    <col collapsed="false" hidden="false" max="1025" min="4" style="1" width="11.3418367346939"/>
  </cols>
  <sheetData>
    <row r="1" customFormat="false" ht="26.85" hidden="false" customHeight="true" outlineLevel="0" collapsed="false">
      <c r="A1" s="2"/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8" hidden="false" customHeight="true" outlineLevel="0" collapsed="false">
      <c r="A2" s="4" t="s">
        <v>6</v>
      </c>
      <c r="B2" s="3" t="s">
        <v>7</v>
      </c>
      <c r="C2" s="5" t="n">
        <v>58</v>
      </c>
      <c r="D2" s="6" t="n">
        <v>60</v>
      </c>
      <c r="E2" s="5" t="n">
        <v>20</v>
      </c>
      <c r="F2" s="5" t="n">
        <f aca="false">SUM(C2:C5)</f>
        <v>73.8</v>
      </c>
      <c r="G2" s="6" t="n">
        <v>70</v>
      </c>
      <c r="H2" s="7" t="n">
        <v>9</v>
      </c>
      <c r="L2" s="0"/>
    </row>
    <row r="3" customFormat="false" ht="15.75" hidden="false" customHeight="true" outlineLevel="0" collapsed="false">
      <c r="A3" s="4"/>
      <c r="B3" s="3" t="s">
        <v>8</v>
      </c>
      <c r="C3" s="8" t="n">
        <v>1.4</v>
      </c>
      <c r="D3" s="9" t="n">
        <v>1.4</v>
      </c>
      <c r="E3" s="8" t="n">
        <v>1.8</v>
      </c>
      <c r="F3" s="5"/>
      <c r="G3" s="5"/>
      <c r="H3" s="5"/>
      <c r="L3" s="0"/>
    </row>
    <row r="4" customFormat="false" ht="15.75" hidden="false" customHeight="true" outlineLevel="0" collapsed="false">
      <c r="A4" s="4"/>
      <c r="B4" s="3" t="s">
        <v>9</v>
      </c>
      <c r="C4" s="8" t="n">
        <v>7.4</v>
      </c>
      <c r="D4" s="9" t="n">
        <v>7</v>
      </c>
      <c r="E4" s="8" t="n">
        <v>3.6</v>
      </c>
      <c r="F4" s="5"/>
      <c r="G4" s="5"/>
      <c r="H4" s="5"/>
      <c r="L4" s="0"/>
    </row>
    <row r="5" customFormat="false" ht="15.75" hidden="false" customHeight="true" outlineLevel="0" collapsed="false">
      <c r="A5" s="4"/>
      <c r="B5" s="3" t="s">
        <v>10</v>
      </c>
      <c r="C5" s="10" t="n">
        <v>7</v>
      </c>
      <c r="D5" s="11" t="n">
        <v>7</v>
      </c>
      <c r="E5" s="10" t="n">
        <v>7.6</v>
      </c>
      <c r="F5" s="5"/>
      <c r="G5" s="5"/>
      <c r="H5" s="5"/>
      <c r="L5" s="0"/>
    </row>
    <row r="6" customFormat="false" ht="15.75" hidden="false" customHeight="true" outlineLevel="0" collapsed="false">
      <c r="A6" s="4" t="s">
        <v>11</v>
      </c>
      <c r="B6" s="3" t="s">
        <v>7</v>
      </c>
      <c r="C6" s="5" t="n">
        <v>4</v>
      </c>
      <c r="D6" s="6" t="n">
        <v>4</v>
      </c>
      <c r="E6" s="5" t="n">
        <v>68.2</v>
      </c>
      <c r="F6" s="5" t="n">
        <v>8.3</v>
      </c>
      <c r="G6" s="6" t="n">
        <v>8</v>
      </c>
      <c r="H6" s="7" t="n">
        <v>15</v>
      </c>
      <c r="L6" s="0"/>
    </row>
    <row r="7" customFormat="false" ht="15.75" hidden="false" customHeight="true" outlineLevel="0" collapsed="false">
      <c r="A7" s="4"/>
      <c r="B7" s="3" t="s">
        <v>8</v>
      </c>
      <c r="C7" s="8" t="n">
        <v>0.3</v>
      </c>
      <c r="D7" s="9" t="n">
        <v>0.3</v>
      </c>
      <c r="E7" s="8" t="n">
        <v>2.6</v>
      </c>
      <c r="F7" s="5"/>
      <c r="G7" s="5"/>
      <c r="H7" s="5"/>
      <c r="L7" s="0"/>
    </row>
    <row r="8" customFormat="false" ht="15.75" hidden="false" customHeight="true" outlineLevel="0" collapsed="false">
      <c r="A8" s="4"/>
      <c r="B8" s="3" t="s">
        <v>9</v>
      </c>
      <c r="C8" s="8" t="n">
        <v>0.5</v>
      </c>
      <c r="D8" s="9" t="n">
        <v>0.5</v>
      </c>
      <c r="E8" s="8" t="n">
        <v>6.5</v>
      </c>
      <c r="F8" s="5"/>
      <c r="G8" s="5"/>
      <c r="H8" s="5"/>
      <c r="L8" s="0"/>
    </row>
    <row r="9" customFormat="false" ht="15.75" hidden="false" customHeight="true" outlineLevel="0" collapsed="false">
      <c r="A9" s="4"/>
      <c r="B9" s="3" t="s">
        <v>10</v>
      </c>
      <c r="C9" s="10" t="n">
        <v>3</v>
      </c>
      <c r="D9" s="11" t="n">
        <v>3</v>
      </c>
      <c r="E9" s="10" t="n">
        <v>7.9</v>
      </c>
      <c r="F9" s="5"/>
      <c r="G9" s="5"/>
      <c r="H9" s="5"/>
      <c r="L9" s="0"/>
    </row>
    <row r="10" customFormat="false" ht="15.75" hidden="false" customHeight="true" outlineLevel="0" collapsed="false">
      <c r="A10" s="4" t="s">
        <v>12</v>
      </c>
      <c r="B10" s="3" t="s">
        <v>13</v>
      </c>
      <c r="C10" s="5" t="n">
        <v>12</v>
      </c>
      <c r="D10" s="6"/>
      <c r="E10" s="5" t="n">
        <v>3.5</v>
      </c>
      <c r="F10" s="5" t="n">
        <f aca="false">SUM(C10:C12)</f>
        <v>13.2</v>
      </c>
      <c r="G10" s="6" t="n">
        <v>13</v>
      </c>
      <c r="H10" s="7" t="n">
        <v>4</v>
      </c>
      <c r="L10" s="0"/>
    </row>
    <row r="11" customFormat="false" ht="15.75" hidden="false" customHeight="true" outlineLevel="0" collapsed="false">
      <c r="A11" s="4"/>
      <c r="B11" s="3" t="s">
        <v>8</v>
      </c>
      <c r="C11" s="8" t="n">
        <v>0.6</v>
      </c>
      <c r="D11" s="0"/>
      <c r="E11" s="8" t="n">
        <v>10</v>
      </c>
      <c r="F11" s="5"/>
      <c r="G11" s="5"/>
      <c r="H11" s="5"/>
      <c r="L11" s="0"/>
    </row>
    <row r="12" customFormat="false" ht="15.75" hidden="false" customHeight="true" outlineLevel="0" collapsed="false">
      <c r="A12" s="4"/>
      <c r="B12" s="3" t="s">
        <v>14</v>
      </c>
      <c r="C12" s="10" t="n">
        <v>0.6</v>
      </c>
      <c r="D12" s="11"/>
      <c r="E12" s="10" t="n">
        <v>44</v>
      </c>
      <c r="F12" s="5"/>
      <c r="G12" s="5"/>
      <c r="H12" s="5"/>
      <c r="L12" s="0"/>
    </row>
    <row r="13" customFormat="false" ht="15.75" hidden="false" customHeight="true" outlineLevel="0" collapsed="false">
      <c r="A13" s="4" t="s">
        <v>15</v>
      </c>
      <c r="B13" s="3" t="s">
        <v>16</v>
      </c>
      <c r="C13" s="5" t="n">
        <v>0.2</v>
      </c>
      <c r="D13" s="6" t="n">
        <v>0.2</v>
      </c>
      <c r="E13" s="12"/>
      <c r="F13" s="13" t="n">
        <f aca="false">SUM(C13:C23)</f>
        <v>2.47165801916787</v>
      </c>
      <c r="G13" s="6" t="n">
        <v>3</v>
      </c>
      <c r="H13" s="7" t="n">
        <v>5</v>
      </c>
      <c r="L13" s="0"/>
    </row>
    <row r="14" customFormat="false" ht="15.75" hidden="false" customHeight="true" outlineLevel="0" collapsed="false">
      <c r="A14" s="4"/>
      <c r="B14" s="3" t="s">
        <v>17</v>
      </c>
      <c r="C14" s="8" t="n">
        <v>0.2</v>
      </c>
      <c r="D14" s="9" t="n">
        <v>0.2</v>
      </c>
      <c r="E14" s="8" t="n">
        <v>14.9</v>
      </c>
      <c r="F14" s="13"/>
      <c r="G14" s="13"/>
      <c r="H14" s="13"/>
      <c r="L14" s="0"/>
    </row>
    <row r="15" customFormat="false" ht="15.75" hidden="false" customHeight="true" outlineLevel="0" collapsed="false">
      <c r="A15" s="4"/>
      <c r="B15" s="3" t="s">
        <v>18</v>
      </c>
      <c r="C15" s="8" t="n">
        <v>0.9</v>
      </c>
      <c r="D15" s="9" t="n">
        <v>1</v>
      </c>
      <c r="E15" s="8" t="n">
        <v>10</v>
      </c>
      <c r="F15" s="13"/>
      <c r="G15" s="13"/>
      <c r="H15" s="13"/>
      <c r="L15" s="9"/>
    </row>
    <row r="16" customFormat="false" ht="15.75" hidden="false" customHeight="true" outlineLevel="0" collapsed="false">
      <c r="A16" s="4"/>
      <c r="B16" s="3" t="s">
        <v>19</v>
      </c>
      <c r="C16" s="8" t="n">
        <v>0.1</v>
      </c>
      <c r="D16" s="9" t="n">
        <v>0.1</v>
      </c>
      <c r="E16" s="14"/>
      <c r="F16" s="13"/>
      <c r="G16" s="13"/>
      <c r="H16" s="13"/>
    </row>
    <row r="17" customFormat="false" ht="15.75" hidden="false" customHeight="true" outlineLevel="0" collapsed="false">
      <c r="A17" s="4"/>
      <c r="B17" s="3" t="s">
        <v>20</v>
      </c>
      <c r="C17" s="8" t="n">
        <v>0.2</v>
      </c>
      <c r="D17" s="9" t="n">
        <v>0.2</v>
      </c>
      <c r="E17" s="14"/>
      <c r="F17" s="13"/>
      <c r="G17" s="13"/>
      <c r="H17" s="13"/>
    </row>
    <row r="18" customFormat="false" ht="15.75" hidden="false" customHeight="true" outlineLevel="0" collapsed="false">
      <c r="A18" s="4"/>
      <c r="B18" s="3" t="s">
        <v>21</v>
      </c>
      <c r="C18" s="8" t="n">
        <v>0.02</v>
      </c>
      <c r="D18" s="9" t="n">
        <v>0.02</v>
      </c>
      <c r="E18" s="14"/>
      <c r="F18" s="13"/>
      <c r="G18" s="13"/>
      <c r="H18" s="13"/>
    </row>
    <row r="19" customFormat="false" ht="15.75" hidden="false" customHeight="true" outlineLevel="0" collapsed="false">
      <c r="A19" s="4"/>
      <c r="B19" s="3" t="s">
        <v>22</v>
      </c>
      <c r="C19" s="8" t="n">
        <v>0.7</v>
      </c>
      <c r="D19" s="9" t="n">
        <v>0.7</v>
      </c>
      <c r="E19" s="8" t="n">
        <v>8.2</v>
      </c>
      <c r="F19" s="13"/>
      <c r="G19" s="13"/>
      <c r="H19" s="13"/>
    </row>
    <row r="20" customFormat="false" ht="15.75" hidden="false" customHeight="true" outlineLevel="0" collapsed="false">
      <c r="A20" s="4"/>
      <c r="B20" s="3" t="s">
        <v>23</v>
      </c>
      <c r="C20" s="8" t="n">
        <v>0.1</v>
      </c>
      <c r="D20" s="9" t="n">
        <v>0.1</v>
      </c>
      <c r="E20" s="14"/>
      <c r="F20" s="13"/>
      <c r="G20" s="13"/>
      <c r="H20" s="13"/>
    </row>
    <row r="21" customFormat="false" ht="15.75" hidden="false" customHeight="true" outlineLevel="0" collapsed="false">
      <c r="A21" s="4"/>
      <c r="B21" s="3" t="s">
        <v>24</v>
      </c>
      <c r="C21" s="8" t="n">
        <v>0.05</v>
      </c>
      <c r="D21" s="9" t="n">
        <v>0.05</v>
      </c>
      <c r="E21" s="14"/>
      <c r="F21" s="13"/>
      <c r="G21" s="13"/>
      <c r="H21" s="13"/>
    </row>
    <row r="22" customFormat="false" ht="15.75" hidden="false" customHeight="true" outlineLevel="0" collapsed="false">
      <c r="A22" s="4"/>
      <c r="B22" s="3" t="s">
        <v>25</v>
      </c>
      <c r="C22" s="15" t="n">
        <v>0.00165801916787227</v>
      </c>
      <c r="D22" s="9" t="n">
        <v>0.002</v>
      </c>
      <c r="E22" s="14"/>
      <c r="F22" s="13"/>
      <c r="G22" s="13"/>
      <c r="H22" s="13"/>
    </row>
    <row r="23" customFormat="false" ht="15.75" hidden="false" customHeight="true" outlineLevel="0" collapsed="false">
      <c r="A23" s="4"/>
      <c r="B23" s="3" t="s">
        <v>26</v>
      </c>
      <c r="C23" s="16"/>
      <c r="D23" s="10" t="n">
        <v>0.007</v>
      </c>
      <c r="E23" s="17" t="n">
        <v>2.3</v>
      </c>
      <c r="F23" s="13"/>
      <c r="G23" s="13"/>
      <c r="H23" s="13"/>
    </row>
    <row r="24" customFormat="false" ht="15.75" hidden="false" customHeight="true" outlineLevel="0" collapsed="false">
      <c r="A24" s="4" t="s">
        <v>27</v>
      </c>
      <c r="B24" s="3" t="s">
        <v>8</v>
      </c>
      <c r="C24" s="5" t="n">
        <v>1.8</v>
      </c>
      <c r="D24" s="6"/>
      <c r="E24" s="5" t="n">
        <v>10</v>
      </c>
      <c r="F24" s="5" t="n">
        <f aca="false">SUM(C24:C26)</f>
        <v>4</v>
      </c>
      <c r="G24" s="6" t="n">
        <v>4</v>
      </c>
      <c r="H24" s="7" t="n">
        <v>7</v>
      </c>
    </row>
    <row r="25" customFormat="false" ht="15.75" hidden="false" customHeight="true" outlineLevel="0" collapsed="false">
      <c r="A25" s="4"/>
      <c r="B25" s="3" t="s">
        <v>13</v>
      </c>
      <c r="C25" s="8" t="n">
        <v>1.6</v>
      </c>
      <c r="D25" s="0"/>
      <c r="E25" s="8" t="n">
        <v>10</v>
      </c>
      <c r="F25" s="5"/>
      <c r="G25" s="5"/>
      <c r="H25" s="5"/>
    </row>
    <row r="26" customFormat="false" ht="15.75" hidden="false" customHeight="true" outlineLevel="0" collapsed="false">
      <c r="A26" s="4"/>
      <c r="B26" s="3" t="s">
        <v>28</v>
      </c>
      <c r="C26" s="10" t="n">
        <v>0.6</v>
      </c>
      <c r="D26" s="11"/>
      <c r="E26" s="10" t="n">
        <v>44</v>
      </c>
      <c r="F26" s="5"/>
      <c r="G26" s="5"/>
      <c r="H26" s="5"/>
    </row>
    <row r="27" customFormat="false" ht="15.75" hidden="false" customHeight="true" outlineLevel="0" collapsed="false">
      <c r="A27" s="3" t="s">
        <v>29</v>
      </c>
      <c r="B27" s="3" t="s">
        <v>29</v>
      </c>
      <c r="C27" s="18" t="n">
        <v>0.2</v>
      </c>
      <c r="D27" s="19" t="n">
        <v>0.2</v>
      </c>
      <c r="E27" s="18" t="n">
        <v>15.4</v>
      </c>
      <c r="F27" s="20"/>
      <c r="G27" s="19"/>
      <c r="H27" s="21" t="n">
        <v>20</v>
      </c>
    </row>
    <row r="28" customFormat="false" ht="15.75" hidden="false" customHeight="true" outlineLevel="0" collapsed="false">
      <c r="A28" s="3" t="s">
        <v>30</v>
      </c>
      <c r="B28" s="3" t="s">
        <v>30</v>
      </c>
      <c r="C28" s="18" t="n">
        <v>450</v>
      </c>
      <c r="D28" s="19" t="n">
        <v>450</v>
      </c>
      <c r="E28" s="22" t="n">
        <v>1.19395460482905</v>
      </c>
      <c r="F28" s="20"/>
      <c r="G28" s="19"/>
      <c r="H28" s="18" t="n">
        <v>1.2</v>
      </c>
    </row>
    <row r="29" customFormat="false" ht="15.75" hidden="false" customHeight="true" outlineLevel="0" collapsed="false">
      <c r="A29" s="3" t="s">
        <v>31</v>
      </c>
      <c r="B29" s="3" t="s">
        <v>31</v>
      </c>
      <c r="F29" s="1" t="n">
        <f aca="false">SUM(C2:C29)</f>
        <v>551.471658019168</v>
      </c>
      <c r="G29" s="9" t="n">
        <v>550</v>
      </c>
      <c r="H29" s="9" t="n">
        <v>1.6</v>
      </c>
    </row>
  </sheetData>
  <mergeCells count="20">
    <mergeCell ref="A2:A5"/>
    <mergeCell ref="F2:F5"/>
    <mergeCell ref="G2:G5"/>
    <mergeCell ref="H2:H5"/>
    <mergeCell ref="A6:A9"/>
    <mergeCell ref="F6:F9"/>
    <mergeCell ref="G6:G9"/>
    <mergeCell ref="H6:H9"/>
    <mergeCell ref="A10:A12"/>
    <mergeCell ref="F10:F12"/>
    <mergeCell ref="G10:G12"/>
    <mergeCell ref="H10:H12"/>
    <mergeCell ref="A13:A23"/>
    <mergeCell ref="F13:F23"/>
    <mergeCell ref="G13:G23"/>
    <mergeCell ref="H13:H23"/>
    <mergeCell ref="A24:A26"/>
    <mergeCell ref="F24:F26"/>
    <mergeCell ref="G24:G26"/>
    <mergeCell ref="H24:H2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1" width="17.280612244898"/>
    <col collapsed="false" hidden="false" max="1025" min="2" style="1" width="11.3418367346939"/>
  </cols>
  <sheetData>
    <row r="1" customFormat="false" ht="26.95" hidden="false" customHeight="true" outlineLevel="0" collapsed="false">
      <c r="A1" s="1" t="s">
        <v>32</v>
      </c>
      <c r="B1" s="23" t="s">
        <v>33</v>
      </c>
      <c r="C1" s="9" t="s">
        <v>0</v>
      </c>
      <c r="D1" s="1" t="s">
        <v>2</v>
      </c>
      <c r="E1" s="24" t="s">
        <v>1</v>
      </c>
      <c r="F1" s="14"/>
    </row>
    <row r="2" customFormat="false" ht="13.8" hidden="false" customHeight="true" outlineLevel="0" collapsed="false">
      <c r="A2" s="25" t="s">
        <v>13</v>
      </c>
      <c r="B2" s="26" t="s">
        <v>30</v>
      </c>
      <c r="C2" s="5" t="n">
        <f aca="false">'Table1 &amp; Fig1'!C28</f>
        <v>450</v>
      </c>
      <c r="E2" s="27"/>
      <c r="F2" s="14"/>
    </row>
    <row r="3" customFormat="false" ht="13.8" hidden="false" customHeight="true" outlineLevel="0" collapsed="false">
      <c r="A3" s="25" t="s">
        <v>13</v>
      </c>
      <c r="B3" s="28" t="s">
        <v>34</v>
      </c>
      <c r="C3" s="8" t="n">
        <f aca="false">'Table1 &amp; Fig1'!C4</f>
        <v>7.4</v>
      </c>
      <c r="E3" s="29"/>
      <c r="F3" s="14"/>
    </row>
    <row r="4" customFormat="false" ht="13.8" hidden="false" customHeight="true" outlineLevel="0" collapsed="false">
      <c r="A4" s="25" t="s">
        <v>13</v>
      </c>
      <c r="B4" s="28" t="s">
        <v>35</v>
      </c>
      <c r="C4" s="8" t="n">
        <f aca="false">'Table1 &amp; Fig1'!C8</f>
        <v>0.5</v>
      </c>
      <c r="E4" s="29"/>
      <c r="F4" s="14"/>
    </row>
    <row r="5" customFormat="false" ht="13.8" hidden="false" customHeight="true" outlineLevel="0" collapsed="false">
      <c r="A5" s="25" t="s">
        <v>13</v>
      </c>
      <c r="B5" s="28" t="s">
        <v>12</v>
      </c>
      <c r="C5" s="8" t="n">
        <f aca="false">'Table1 &amp; Fig1'!C10</f>
        <v>12</v>
      </c>
      <c r="E5" s="29"/>
      <c r="F5" s="14"/>
    </row>
    <row r="6" customFormat="false" ht="13.8" hidden="false" customHeight="true" outlineLevel="0" collapsed="false">
      <c r="A6" s="25" t="s">
        <v>13</v>
      </c>
      <c r="B6" s="28" t="s">
        <v>17</v>
      </c>
      <c r="C6" s="8" t="n">
        <f aca="false">'Table1 &amp; Fig1'!C14</f>
        <v>0.2</v>
      </c>
      <c r="E6" s="29"/>
      <c r="F6" s="14"/>
    </row>
    <row r="7" customFormat="false" ht="13.8" hidden="false" customHeight="true" outlineLevel="0" collapsed="false">
      <c r="A7" s="25" t="s">
        <v>13</v>
      </c>
      <c r="B7" s="28" t="s">
        <v>24</v>
      </c>
      <c r="C7" s="8" t="n">
        <f aca="false">'Table1 &amp; Fig1'!C21</f>
        <v>0.05</v>
      </c>
      <c r="E7" s="29"/>
      <c r="F7" s="14"/>
    </row>
    <row r="8" customFormat="false" ht="13.8" hidden="false" customHeight="true" outlineLevel="0" collapsed="false">
      <c r="A8" s="25" t="s">
        <v>13</v>
      </c>
      <c r="B8" s="28" t="s">
        <v>23</v>
      </c>
      <c r="C8" s="8" t="n">
        <f aca="false">'Table1 &amp; Fig1'!C20</f>
        <v>0.1</v>
      </c>
      <c r="E8" s="29"/>
      <c r="F8" s="14"/>
    </row>
    <row r="9" customFormat="false" ht="13.8" hidden="false" customHeight="true" outlineLevel="0" collapsed="false">
      <c r="A9" s="25" t="s">
        <v>13</v>
      </c>
      <c r="B9" s="28" t="s">
        <v>36</v>
      </c>
      <c r="C9" s="30" t="n">
        <f aca="false">'Table1 &amp; Fig1'!C23</f>
        <v>0</v>
      </c>
      <c r="E9" s="29"/>
      <c r="F9" s="14"/>
    </row>
    <row r="10" customFormat="false" ht="13.8" hidden="false" customHeight="true" outlineLevel="0" collapsed="false">
      <c r="A10" s="25" t="s">
        <v>13</v>
      </c>
      <c r="B10" s="28" t="s">
        <v>25</v>
      </c>
      <c r="C10" s="8" t="n">
        <f aca="false">'Table1 &amp; Fig1'!C22</f>
        <v>0.00165801916787227</v>
      </c>
      <c r="E10" s="29"/>
      <c r="F10" s="14"/>
    </row>
    <row r="11" customFormat="false" ht="13.8" hidden="false" customHeight="true" outlineLevel="0" collapsed="false">
      <c r="A11" s="25" t="s">
        <v>13</v>
      </c>
      <c r="B11" s="28" t="s">
        <v>37</v>
      </c>
      <c r="C11" s="8" t="n">
        <f aca="false">'Table1 &amp; Fig1'!C13</f>
        <v>0.2</v>
      </c>
      <c r="E11" s="29"/>
      <c r="F11" s="14"/>
    </row>
    <row r="12" customFormat="false" ht="13.8" hidden="false" customHeight="true" outlineLevel="0" collapsed="false">
      <c r="A12" s="25" t="s">
        <v>13</v>
      </c>
      <c r="B12" s="28" t="s">
        <v>38</v>
      </c>
      <c r="C12" s="8" t="n">
        <v>0.01</v>
      </c>
      <c r="E12" s="29"/>
      <c r="F12" s="14"/>
    </row>
    <row r="13" customFormat="false" ht="13.8" hidden="false" customHeight="true" outlineLevel="0" collapsed="false">
      <c r="A13" s="25" t="s">
        <v>13</v>
      </c>
      <c r="B13" s="28" t="s">
        <v>39</v>
      </c>
      <c r="C13" s="8" t="n">
        <v>1.6</v>
      </c>
      <c r="E13" s="29"/>
      <c r="F13" s="14"/>
    </row>
    <row r="14" customFormat="false" ht="13.8" hidden="false" customHeight="true" outlineLevel="0" collapsed="false">
      <c r="A14" s="25" t="s">
        <v>13</v>
      </c>
      <c r="B14" s="31" t="s">
        <v>40</v>
      </c>
      <c r="C14" s="17" t="n">
        <f aca="false">SUM(C2:C13)</f>
        <v>472.061658019168</v>
      </c>
      <c r="E14" s="32" t="n">
        <v>470</v>
      </c>
      <c r="F14" s="14"/>
    </row>
    <row r="15" customFormat="false" ht="12.8" hidden="false" customHeight="true" outlineLevel="0" collapsed="false">
      <c r="A15" s="0"/>
      <c r="B15" s="0"/>
      <c r="C15" s="0"/>
      <c r="E15" s="0"/>
      <c r="F15" s="0"/>
    </row>
    <row r="16" customFormat="false" ht="26.95" hidden="false" customHeight="true" outlineLevel="0" collapsed="false">
      <c r="A16" s="0"/>
      <c r="B16" s="33" t="s">
        <v>33</v>
      </c>
      <c r="C16" s="9" t="s">
        <v>0</v>
      </c>
      <c r="E16" s="24" t="s">
        <v>1</v>
      </c>
      <c r="F16" s="0"/>
    </row>
    <row r="17" customFormat="false" ht="13.8" hidden="false" customHeight="true" outlineLevel="0" collapsed="false">
      <c r="A17" s="34" t="s">
        <v>8</v>
      </c>
      <c r="B17" s="28" t="s">
        <v>41</v>
      </c>
      <c r="C17" s="8" t="n">
        <f aca="false">'Table1 &amp; Fig1'!C3</f>
        <v>1.4</v>
      </c>
      <c r="E17" s="29"/>
      <c r="F17" s="14"/>
    </row>
    <row r="18" customFormat="false" ht="13.8" hidden="false" customHeight="true" outlineLevel="0" collapsed="false">
      <c r="A18" s="34" t="s">
        <v>8</v>
      </c>
      <c r="B18" s="28" t="s">
        <v>42</v>
      </c>
      <c r="C18" s="8" t="n">
        <f aca="false">'Table1 &amp; Fig1'!C7</f>
        <v>0.3</v>
      </c>
      <c r="E18" s="29"/>
      <c r="F18" s="8"/>
    </row>
    <row r="19" customFormat="false" ht="13.8" hidden="false" customHeight="true" outlineLevel="0" collapsed="false">
      <c r="A19" s="34" t="s">
        <v>8</v>
      </c>
      <c r="B19" s="28" t="s">
        <v>18</v>
      </c>
      <c r="C19" s="8" t="n">
        <f aca="false">'Table1 &amp; Fig1'!C15</f>
        <v>0.9</v>
      </c>
      <c r="E19" s="29"/>
      <c r="F19" s="8"/>
    </row>
    <row r="20" customFormat="false" ht="13.8" hidden="false" customHeight="true" outlineLevel="0" collapsed="false">
      <c r="A20" s="34" t="s">
        <v>8</v>
      </c>
      <c r="B20" s="28" t="s">
        <v>20</v>
      </c>
      <c r="C20" s="8" t="n">
        <f aca="false">'Table1 &amp; Fig1'!C17</f>
        <v>0.2</v>
      </c>
      <c r="E20" s="29"/>
      <c r="F20" s="14"/>
    </row>
    <row r="21" customFormat="false" ht="13.8" hidden="false" customHeight="true" outlineLevel="0" collapsed="false">
      <c r="A21" s="34" t="s">
        <v>8</v>
      </c>
      <c r="B21" s="28" t="s">
        <v>43</v>
      </c>
      <c r="C21" s="8" t="n">
        <f aca="false">'Table1 &amp; Fig1'!C16</f>
        <v>0.1</v>
      </c>
      <c r="E21" s="29"/>
      <c r="F21" s="14"/>
    </row>
    <row r="22" customFormat="false" ht="13.8" hidden="false" customHeight="true" outlineLevel="0" collapsed="false">
      <c r="A22" s="34" t="s">
        <v>8</v>
      </c>
      <c r="B22" s="28" t="s">
        <v>44</v>
      </c>
      <c r="C22" s="8" t="n">
        <f aca="false">'Table1 &amp; Fig1'!C24</f>
        <v>1.8</v>
      </c>
      <c r="E22" s="29"/>
      <c r="F22" s="14"/>
    </row>
    <row r="23" customFormat="false" ht="13.8" hidden="false" customHeight="true" outlineLevel="0" collapsed="false">
      <c r="A23" s="34" t="s">
        <v>8</v>
      </c>
      <c r="B23" s="28" t="s">
        <v>22</v>
      </c>
      <c r="C23" s="8" t="n">
        <f aca="false">'Table1 &amp; Fig1'!C19</f>
        <v>0.7</v>
      </c>
      <c r="E23" s="29"/>
      <c r="F23" s="14"/>
    </row>
    <row r="24" customFormat="false" ht="13.8" hidden="false" customHeight="true" outlineLevel="0" collapsed="false">
      <c r="A24" s="34" t="s">
        <v>8</v>
      </c>
      <c r="B24" s="28" t="s">
        <v>45</v>
      </c>
      <c r="C24" s="8"/>
      <c r="E24" s="29"/>
      <c r="F24" s="14"/>
    </row>
    <row r="25" customFormat="false" ht="13.8" hidden="false" customHeight="true" outlineLevel="0" collapsed="false">
      <c r="A25" s="34" t="s">
        <v>8</v>
      </c>
      <c r="B25" s="28" t="s">
        <v>12</v>
      </c>
      <c r="C25" s="8" t="n">
        <f aca="false">'Table1 &amp; Fig1'!C11</f>
        <v>0.6</v>
      </c>
      <c r="E25" s="35"/>
      <c r="F25" s="14"/>
    </row>
    <row r="26" customFormat="false" ht="13.8" hidden="false" customHeight="true" outlineLevel="0" collapsed="false">
      <c r="A26" s="34" t="s">
        <v>8</v>
      </c>
      <c r="B26" s="36" t="s">
        <v>40</v>
      </c>
      <c r="C26" s="11" t="n">
        <f aca="false">SUM(C17:C25)</f>
        <v>6</v>
      </c>
      <c r="E26" s="37" t="n">
        <v>6</v>
      </c>
      <c r="F26" s="14"/>
    </row>
    <row r="27" customFormat="false" ht="13.8" hidden="false" customHeight="true" outlineLevel="0" collapsed="false">
      <c r="A27" s="0"/>
      <c r="B27" s="0"/>
      <c r="C27" s="0"/>
      <c r="E27" s="14"/>
      <c r="F27" s="14"/>
    </row>
    <row r="28" customFormat="false" ht="26.95" hidden="false" customHeight="true" outlineLevel="0" collapsed="false">
      <c r="A28" s="0"/>
      <c r="B28" s="33" t="s">
        <v>33</v>
      </c>
      <c r="C28" s="9" t="s">
        <v>0</v>
      </c>
      <c r="E28" s="24" t="s">
        <v>1</v>
      </c>
      <c r="F28" s="14"/>
    </row>
    <row r="29" customFormat="false" ht="13.8" hidden="false" customHeight="true" outlineLevel="0" collapsed="false">
      <c r="A29" s="25" t="s">
        <v>46</v>
      </c>
      <c r="B29" s="28" t="s">
        <v>47</v>
      </c>
      <c r="C29" s="8" t="n">
        <f aca="false">'Table1 &amp; Fig1'!C5</f>
        <v>7</v>
      </c>
      <c r="E29" s="29"/>
      <c r="F29" s="14"/>
    </row>
    <row r="30" customFormat="false" ht="13.8" hidden="false" customHeight="true" outlineLevel="0" collapsed="false">
      <c r="A30" s="25" t="s">
        <v>46</v>
      </c>
      <c r="B30" s="28" t="s">
        <v>48</v>
      </c>
      <c r="C30" s="8" t="n">
        <f aca="false">'Table1 &amp; Fig1'!C2</f>
        <v>58</v>
      </c>
      <c r="E30" s="29"/>
      <c r="F30" s="14"/>
    </row>
    <row r="31" customFormat="false" ht="13.8" hidden="false" customHeight="true" outlineLevel="0" collapsed="false">
      <c r="A31" s="25" t="s">
        <v>46</v>
      </c>
      <c r="B31" s="28" t="s">
        <v>49</v>
      </c>
      <c r="C31" s="8" t="n">
        <f aca="false">'Table1 &amp; Fig1'!C9</f>
        <v>3</v>
      </c>
      <c r="E31" s="29"/>
      <c r="F31" s="14"/>
    </row>
    <row r="32" customFormat="false" ht="13.8" hidden="false" customHeight="true" outlineLevel="0" collapsed="false">
      <c r="A32" s="25" t="s">
        <v>46</v>
      </c>
      <c r="B32" s="28" t="s">
        <v>50</v>
      </c>
      <c r="C32" s="8" t="n">
        <f aca="false">'Table1 &amp; Fig1'!C6</f>
        <v>4</v>
      </c>
      <c r="E32" s="29"/>
      <c r="F32" s="14"/>
    </row>
    <row r="33" customFormat="false" ht="13.8" hidden="false" customHeight="true" outlineLevel="0" collapsed="false">
      <c r="A33" s="25" t="s">
        <v>46</v>
      </c>
      <c r="B33" s="28" t="s">
        <v>27</v>
      </c>
      <c r="C33" s="8" t="n">
        <f aca="false">'Table1 &amp; Fig1'!C26</f>
        <v>0.6</v>
      </c>
      <c r="E33" s="29"/>
      <c r="F33" s="14"/>
    </row>
    <row r="34" customFormat="false" ht="13.8" hidden="false" customHeight="true" outlineLevel="0" collapsed="false">
      <c r="A34" s="25" t="s">
        <v>46</v>
      </c>
      <c r="B34" s="28" t="s">
        <v>12</v>
      </c>
      <c r="C34" s="8" t="n">
        <f aca="false">'Table1 &amp; Fig1'!C12</f>
        <v>0.6</v>
      </c>
      <c r="E34" s="29"/>
      <c r="F34" s="14"/>
    </row>
    <row r="35" customFormat="false" ht="13.8" hidden="false" customHeight="true" outlineLevel="0" collapsed="false">
      <c r="A35" s="25" t="s">
        <v>46</v>
      </c>
      <c r="B35" s="36" t="s">
        <v>40</v>
      </c>
      <c r="C35" s="11" t="n">
        <f aca="false">SUM(C29:C34)</f>
        <v>73.2</v>
      </c>
      <c r="E35" s="37" t="n">
        <v>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.75"/>
  <cols>
    <col collapsed="false" hidden="false" max="1025" min="1" style="1" width="11.3418367346939"/>
  </cols>
  <sheetData>
    <row r="1" customFormat="false" ht="15.75" hidden="false" customHeight="true" outlineLevel="0" collapsed="false">
      <c r="A1" s="38" t="s">
        <v>13</v>
      </c>
      <c r="B1" s="38"/>
      <c r="C1" s="38"/>
      <c r="D1" s="38"/>
      <c r="E1" s="38"/>
      <c r="F1" s="38"/>
      <c r="G1" s="0"/>
      <c r="H1" s="0"/>
    </row>
    <row r="2" customFormat="false" ht="15.75" hidden="false" customHeight="true" outlineLevel="0" collapsed="false">
      <c r="A2" s="38" t="s">
        <v>51</v>
      </c>
      <c r="B2" s="38"/>
      <c r="C2" s="38"/>
      <c r="D2" s="38" t="s">
        <v>52</v>
      </c>
      <c r="E2" s="38"/>
      <c r="F2" s="38"/>
      <c r="G2" s="14"/>
      <c r="H2" s="0"/>
    </row>
    <row r="3" customFormat="false" ht="15.75" hidden="false" customHeight="true" outlineLevel="0" collapsed="false">
      <c r="A3" s="39" t="s">
        <v>33</v>
      </c>
      <c r="B3" s="19" t="s">
        <v>53</v>
      </c>
      <c r="C3" s="40" t="s">
        <v>2</v>
      </c>
      <c r="D3" s="19" t="s">
        <v>33</v>
      </c>
      <c r="E3" s="19" t="s">
        <v>53</v>
      </c>
      <c r="F3" s="40" t="s">
        <v>2</v>
      </c>
      <c r="G3" s="0"/>
      <c r="H3" s="0"/>
    </row>
    <row r="4" customFormat="false" ht="15.75" hidden="false" customHeight="true" outlineLevel="0" collapsed="false">
      <c r="A4" s="28" t="s">
        <v>30</v>
      </c>
      <c r="B4" s="8" t="n">
        <f aca="false">'Table1 &amp; Fig1'!C28</f>
        <v>450</v>
      </c>
      <c r="C4" s="35" t="s">
        <v>54</v>
      </c>
      <c r="D4" s="14" t="s">
        <v>55</v>
      </c>
      <c r="E4" s="8" t="n">
        <f aca="false">'Table1 &amp; Fig1'!C4</f>
        <v>7.4</v>
      </c>
      <c r="F4" s="41" t="n">
        <f aca="false">'Table1 &amp; Fig1'!E4</f>
        <v>3.6</v>
      </c>
      <c r="G4" s="8"/>
      <c r="H4" s="0"/>
    </row>
    <row r="5" customFormat="false" ht="15.75" hidden="false" customHeight="true" outlineLevel="0" collapsed="false">
      <c r="A5" s="23"/>
      <c r="B5" s="0"/>
      <c r="C5" s="29"/>
      <c r="D5" s="9" t="s">
        <v>56</v>
      </c>
      <c r="E5" s="1" t="n">
        <f aca="false">'Table1 &amp; Fig1'!C8</f>
        <v>0.5</v>
      </c>
      <c r="F5" s="35" t="n">
        <f aca="false">'Table1 &amp; Fig1'!E8</f>
        <v>6.5</v>
      </c>
      <c r="G5" s="14"/>
      <c r="H5" s="0"/>
    </row>
    <row r="6" customFormat="false" ht="15.75" hidden="false" customHeight="true" outlineLevel="0" collapsed="false">
      <c r="A6" s="23"/>
      <c r="B6" s="0"/>
      <c r="C6" s="29"/>
      <c r="D6" s="9" t="s">
        <v>57</v>
      </c>
      <c r="E6" s="1" t="n">
        <f aca="false">'Table1 &amp; Fig1'!C10</f>
        <v>12</v>
      </c>
      <c r="F6" s="35" t="n">
        <f aca="false">'Table1 &amp; Fig1'!E10</f>
        <v>3.5</v>
      </c>
      <c r="G6" s="14"/>
      <c r="H6" s="0"/>
    </row>
    <row r="7" customFormat="false" ht="15.75" hidden="false" customHeight="true" outlineLevel="0" collapsed="false">
      <c r="A7" s="23"/>
      <c r="B7" s="0"/>
      <c r="C7" s="29"/>
      <c r="D7" s="14" t="s">
        <v>58</v>
      </c>
      <c r="E7" s="8" t="n">
        <f aca="false">'Table1 &amp; Fig1'!C25</f>
        <v>1.6</v>
      </c>
      <c r="F7" s="35" t="n">
        <f aca="false">'Table1 &amp; Fig1'!E25</f>
        <v>10</v>
      </c>
      <c r="G7" s="14"/>
      <c r="H7" s="0"/>
    </row>
    <row r="8" customFormat="false" ht="15.75" hidden="false" customHeight="true" outlineLevel="0" collapsed="false">
      <c r="A8" s="23"/>
      <c r="B8" s="0"/>
      <c r="C8" s="29"/>
      <c r="D8" s="14" t="s">
        <v>17</v>
      </c>
      <c r="E8" s="8" t="n">
        <f aca="false">'Table1 &amp; Fig1'!C14</f>
        <v>0.2</v>
      </c>
      <c r="F8" s="35" t="n">
        <f aca="false">'Table1 &amp; Fig1'!E14</f>
        <v>14.9</v>
      </c>
      <c r="G8" s="14"/>
      <c r="H8" s="0"/>
    </row>
    <row r="9" customFormat="false" ht="15.75" hidden="false" customHeight="true" outlineLevel="0" collapsed="false">
      <c r="A9" s="23"/>
      <c r="B9" s="0"/>
      <c r="C9" s="29"/>
      <c r="D9" s="14" t="s">
        <v>24</v>
      </c>
      <c r="E9" s="8" t="n">
        <f aca="false">'Table1 &amp; Fig1'!C21</f>
        <v>0.05</v>
      </c>
      <c r="F9" s="35"/>
      <c r="G9" s="14"/>
      <c r="H9" s="0"/>
    </row>
    <row r="10" customFormat="false" ht="15.75" hidden="false" customHeight="true" outlineLevel="0" collapsed="false">
      <c r="A10" s="23"/>
      <c r="B10" s="0"/>
      <c r="C10" s="29"/>
      <c r="D10" s="14" t="s">
        <v>23</v>
      </c>
      <c r="E10" s="8" t="n">
        <f aca="false">'Table1 &amp; Fig1'!C20</f>
        <v>0.1</v>
      </c>
      <c r="F10" s="35"/>
      <c r="G10" s="14"/>
      <c r="H10" s="0"/>
    </row>
    <row r="11" customFormat="false" ht="15.75" hidden="false" customHeight="true" outlineLevel="0" collapsed="false">
      <c r="A11" s="23"/>
      <c r="B11" s="0"/>
      <c r="C11" s="29"/>
      <c r="D11" s="14" t="s">
        <v>26</v>
      </c>
      <c r="E11" s="30" t="n">
        <f aca="false">'Table1 &amp; Fig1'!C23</f>
        <v>0</v>
      </c>
      <c r="F11" s="35" t="n">
        <f aca="false">'Table1 &amp; Fig1'!E23</f>
        <v>2.3</v>
      </c>
      <c r="G11" s="14"/>
      <c r="H11" s="0"/>
    </row>
    <row r="12" customFormat="false" ht="15.75" hidden="false" customHeight="true" outlineLevel="0" collapsed="false">
      <c r="A12" s="23"/>
      <c r="B12" s="0"/>
      <c r="C12" s="29"/>
      <c r="D12" s="14" t="s">
        <v>25</v>
      </c>
      <c r="E12" s="8" t="n">
        <f aca="false">'Table1 &amp; Fig1'!C22</f>
        <v>0.00165801916787227</v>
      </c>
      <c r="F12" s="35"/>
      <c r="G12" s="14"/>
      <c r="H12" s="0"/>
    </row>
    <row r="13" customFormat="false" ht="15.75" hidden="false" customHeight="true" outlineLevel="0" collapsed="false">
      <c r="A13" s="23"/>
      <c r="B13" s="0"/>
      <c r="C13" s="29"/>
      <c r="D13" s="14" t="s">
        <v>16</v>
      </c>
      <c r="E13" s="8" t="n">
        <f aca="false">'Table1 &amp; Fig1'!C13</f>
        <v>0.2</v>
      </c>
      <c r="F13" s="29"/>
      <c r="G13" s="0"/>
      <c r="H13" s="0"/>
    </row>
    <row r="14" customFormat="false" ht="15.75" hidden="false" customHeight="true" outlineLevel="0" collapsed="false">
      <c r="A14" s="31"/>
      <c r="B14" s="17"/>
      <c r="C14" s="32"/>
      <c r="D14" s="17" t="s">
        <v>21</v>
      </c>
      <c r="E14" s="10" t="n">
        <v>0.01</v>
      </c>
      <c r="F14" s="37"/>
      <c r="G14" s="0"/>
      <c r="H14" s="0"/>
    </row>
    <row r="15" customFormat="false" ht="15.75" hidden="false" customHeight="false" outlineLevel="0" collapsed="false">
      <c r="A15" s="0"/>
      <c r="B15" s="0"/>
      <c r="C15" s="0"/>
      <c r="D15" s="0"/>
      <c r="E15" s="0"/>
      <c r="F15" s="0"/>
      <c r="G15" s="0"/>
      <c r="H15" s="0"/>
    </row>
    <row r="16" customFormat="false" ht="37.5" hidden="false" customHeight="true" outlineLevel="0" collapsed="false">
      <c r="A16" s="39"/>
      <c r="B16" s="19" t="s">
        <v>53</v>
      </c>
      <c r="C16" s="42" t="s">
        <v>59</v>
      </c>
      <c r="D16" s="39"/>
      <c r="E16" s="19" t="s">
        <v>53</v>
      </c>
      <c r="F16" s="43" t="s">
        <v>59</v>
      </c>
      <c r="G16" s="0"/>
      <c r="H16" s="0"/>
    </row>
    <row r="17" customFormat="false" ht="15.75" hidden="false" customHeight="true" outlineLevel="0" collapsed="false">
      <c r="A17" s="31" t="s">
        <v>40</v>
      </c>
      <c r="B17" s="17" t="n">
        <f aca="false">B4</f>
        <v>450</v>
      </c>
      <c r="C17" s="17" t="n">
        <v>450</v>
      </c>
      <c r="D17" s="31" t="s">
        <v>40</v>
      </c>
      <c r="E17" s="17" t="n">
        <f aca="false">SUM(E4:E14)</f>
        <v>22.0616580191679</v>
      </c>
      <c r="F17" s="37" t="n">
        <v>20</v>
      </c>
      <c r="G17" s="0"/>
      <c r="H17" s="0"/>
    </row>
    <row r="18" customFormat="false" ht="15.75" hidden="false" customHeight="false" outlineLevel="0" collapsed="false">
      <c r="A18" s="0"/>
      <c r="B18" s="0"/>
      <c r="C18" s="0"/>
      <c r="D18" s="0"/>
      <c r="E18" s="0"/>
      <c r="F18" s="0"/>
      <c r="G18" s="0"/>
      <c r="H18" s="0"/>
    </row>
    <row r="19" customFormat="false" ht="15.75" hidden="false" customHeight="true" outlineLevel="0" collapsed="false">
      <c r="A19" s="38" t="s">
        <v>8</v>
      </c>
      <c r="B19" s="38"/>
      <c r="C19" s="38"/>
      <c r="D19" s="38"/>
      <c r="E19" s="38"/>
      <c r="F19" s="38"/>
      <c r="G19" s="0"/>
      <c r="H19" s="0"/>
    </row>
    <row r="20" customFormat="false" ht="15.75" hidden="false" customHeight="true" outlineLevel="0" collapsed="false">
      <c r="A20" s="38" t="s">
        <v>51</v>
      </c>
      <c r="B20" s="38"/>
      <c r="C20" s="38"/>
      <c r="D20" s="38" t="s">
        <v>52</v>
      </c>
      <c r="E20" s="38"/>
      <c r="F20" s="38"/>
      <c r="G20" s="0"/>
      <c r="H20" s="0"/>
    </row>
    <row r="21" customFormat="false" ht="15.75" hidden="false" customHeight="true" outlineLevel="0" collapsed="false">
      <c r="A21" s="39" t="s">
        <v>33</v>
      </c>
      <c r="B21" s="19" t="s">
        <v>53</v>
      </c>
      <c r="C21" s="40" t="s">
        <v>2</v>
      </c>
      <c r="D21" s="19" t="s">
        <v>33</v>
      </c>
      <c r="E21" s="19" t="s">
        <v>53</v>
      </c>
      <c r="F21" s="40" t="s">
        <v>2</v>
      </c>
      <c r="G21" s="0"/>
      <c r="H21" s="0"/>
    </row>
    <row r="22" customFormat="false" ht="15.75" hidden="false" customHeight="true" outlineLevel="0" collapsed="false">
      <c r="A22" s="28" t="s">
        <v>60</v>
      </c>
      <c r="B22" s="8" t="n">
        <v>0.1</v>
      </c>
      <c r="C22" s="29"/>
      <c r="D22" s="14" t="s">
        <v>61</v>
      </c>
      <c r="E22" s="8" t="n">
        <f aca="false">'Table1 &amp; Fig1'!C3</f>
        <v>1.4</v>
      </c>
      <c r="F22" s="29"/>
      <c r="G22" s="8"/>
      <c r="H22" s="14"/>
    </row>
    <row r="23" customFormat="false" ht="15.75" hidden="false" customHeight="true" outlineLevel="0" collapsed="false">
      <c r="A23" s="28" t="s">
        <v>62</v>
      </c>
      <c r="B23" s="8" t="n">
        <v>0.14</v>
      </c>
      <c r="C23" s="29"/>
      <c r="D23" s="14" t="s">
        <v>63</v>
      </c>
      <c r="E23" s="8" t="n">
        <f aca="false">'Table1 &amp; Fig1'!C7</f>
        <v>0.3</v>
      </c>
      <c r="F23" s="29"/>
      <c r="G23" s="8"/>
      <c r="H23" s="14"/>
    </row>
    <row r="24" customFormat="false" ht="15.75" hidden="false" customHeight="true" outlineLevel="0" collapsed="false">
      <c r="A24" s="28" t="s">
        <v>64</v>
      </c>
      <c r="B24" s="8" t="n">
        <v>0.42</v>
      </c>
      <c r="C24" s="29"/>
      <c r="D24" s="9" t="s">
        <v>44</v>
      </c>
      <c r="E24" s="1" t="n">
        <f aca="false">'Table1 &amp; Fig1'!C24-SUM(B24:B26)</f>
        <v>0.8</v>
      </c>
      <c r="F24" s="29"/>
      <c r="G24" s="8"/>
      <c r="H24" s="14"/>
    </row>
    <row r="25" customFormat="false" ht="15.75" hidden="false" customHeight="true" outlineLevel="0" collapsed="false">
      <c r="A25" s="28" t="s">
        <v>65</v>
      </c>
      <c r="B25" s="8" t="n">
        <v>0.3</v>
      </c>
      <c r="C25" s="29"/>
      <c r="D25" s="14" t="s">
        <v>18</v>
      </c>
      <c r="E25" s="8" t="n">
        <f aca="false">'Table1 &amp; Fig1'!C15</f>
        <v>0.9</v>
      </c>
      <c r="F25" s="29"/>
      <c r="G25" s="8"/>
      <c r="H25" s="14"/>
    </row>
    <row r="26" customFormat="false" ht="15.75" hidden="false" customHeight="true" outlineLevel="0" collapsed="false">
      <c r="A26" s="28" t="s">
        <v>66</v>
      </c>
      <c r="B26" s="8" t="n">
        <v>0.28</v>
      </c>
      <c r="C26" s="29"/>
      <c r="D26" s="14" t="s">
        <v>22</v>
      </c>
      <c r="E26" s="8" t="n">
        <f aca="false">'Table1 &amp; Fig1'!C19</f>
        <v>0.7</v>
      </c>
      <c r="F26" s="29"/>
      <c r="G26" s="14"/>
      <c r="H26" s="14"/>
    </row>
    <row r="27" customFormat="false" ht="15.75" hidden="false" customHeight="true" outlineLevel="0" collapsed="false">
      <c r="A27" s="28"/>
      <c r="B27" s="14"/>
      <c r="C27" s="35"/>
      <c r="D27" s="14" t="s">
        <v>20</v>
      </c>
      <c r="E27" s="8" t="n">
        <f aca="false">'Table1 &amp; Fig1'!C17</f>
        <v>0.2</v>
      </c>
      <c r="F27" s="29"/>
      <c r="G27" s="14"/>
      <c r="H27" s="14"/>
    </row>
    <row r="28" customFormat="false" ht="15.75" hidden="false" customHeight="true" outlineLevel="0" collapsed="false">
      <c r="A28" s="23"/>
      <c r="B28" s="0"/>
      <c r="C28" s="29"/>
      <c r="D28" s="14" t="s">
        <v>43</v>
      </c>
      <c r="E28" s="8" t="n">
        <f aca="false">'Table1 &amp; Fig1'!C16</f>
        <v>0.1</v>
      </c>
      <c r="F28" s="29"/>
      <c r="G28" s="14"/>
      <c r="H28" s="14"/>
    </row>
    <row r="29" customFormat="false" ht="15.75" hidden="false" customHeight="true" outlineLevel="0" collapsed="false">
      <c r="A29" s="36"/>
      <c r="B29" s="11"/>
      <c r="C29" s="37"/>
      <c r="D29" s="17" t="s">
        <v>12</v>
      </c>
      <c r="E29" s="10" t="n">
        <f aca="false">'Table1 &amp; Fig1'!C11</f>
        <v>0.6</v>
      </c>
      <c r="F29" s="37"/>
    </row>
    <row r="30" customFormat="false" ht="15.75" hidden="false" customHeight="false" outlineLevel="0" collapsed="false">
      <c r="A30" s="0"/>
      <c r="B30" s="0"/>
      <c r="C30" s="0"/>
      <c r="D30" s="0"/>
      <c r="E30" s="0"/>
      <c r="F30" s="0"/>
    </row>
    <row r="31" customFormat="false" ht="37.5" hidden="false" customHeight="true" outlineLevel="0" collapsed="false">
      <c r="A31" s="39"/>
      <c r="B31" s="19" t="s">
        <v>53</v>
      </c>
      <c r="C31" s="42" t="s">
        <v>59</v>
      </c>
      <c r="D31" s="39"/>
      <c r="E31" s="19" t="s">
        <v>53</v>
      </c>
      <c r="F31" s="43" t="s">
        <v>59</v>
      </c>
    </row>
    <row r="32" customFormat="false" ht="15.75" hidden="false" customHeight="true" outlineLevel="0" collapsed="false">
      <c r="A32" s="31" t="s">
        <v>40</v>
      </c>
      <c r="B32" s="17" t="n">
        <f aca="false">SUM(B22:B26)</f>
        <v>1.24</v>
      </c>
      <c r="C32" s="17" t="n">
        <v>1</v>
      </c>
      <c r="D32" s="31" t="s">
        <v>40</v>
      </c>
      <c r="E32" s="17" t="n">
        <f aca="false">SUM(E22:E29)</f>
        <v>5</v>
      </c>
      <c r="F32" s="37" t="n">
        <v>5</v>
      </c>
    </row>
  </sheetData>
  <mergeCells count="6">
    <mergeCell ref="A1:F1"/>
    <mergeCell ref="A2:C2"/>
    <mergeCell ref="D2:F2"/>
    <mergeCell ref="A19:F19"/>
    <mergeCell ref="A20:C20"/>
    <mergeCell ref="D20:F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.75"/>
  <cols>
    <col collapsed="false" hidden="false" max="1025" min="1" style="1" width="11.3418367346939"/>
  </cols>
  <sheetData>
    <row r="1" customFormat="false" ht="15.75" hidden="false" customHeight="true" outlineLevel="0" collapsed="false">
      <c r="A1" s="26" t="s">
        <v>33</v>
      </c>
      <c r="B1" s="26"/>
      <c r="C1" s="12" t="s">
        <v>13</v>
      </c>
      <c r="D1" s="12" t="s">
        <v>8</v>
      </c>
      <c r="E1" s="12" t="s">
        <v>46</v>
      </c>
      <c r="F1" s="44" t="s">
        <v>67</v>
      </c>
    </row>
    <row r="2" customFormat="false" ht="15.75" hidden="false" customHeight="true" outlineLevel="0" collapsed="false">
      <c r="A2" s="28" t="s">
        <v>30</v>
      </c>
      <c r="B2" s="28"/>
      <c r="C2" s="8" t="n">
        <f aca="false">'Table1 &amp; Fig1'!C28</f>
        <v>450</v>
      </c>
      <c r="D2" s="8" t="n">
        <f aca="false">Fig2B!B22+Fig2B!B23+0.12</f>
        <v>0.36</v>
      </c>
      <c r="E2" s="8" t="n">
        <v>0</v>
      </c>
      <c r="F2" s="35" t="s">
        <v>68</v>
      </c>
    </row>
    <row r="3" customFormat="false" ht="15.75" hidden="false" customHeight="true" outlineLevel="0" collapsed="false">
      <c r="A3" s="28" t="s">
        <v>12</v>
      </c>
      <c r="B3" s="28"/>
      <c r="C3" s="8" t="n">
        <f aca="false">'Table1 &amp; Fig1'!C10</f>
        <v>12</v>
      </c>
      <c r="D3" s="8" t="n">
        <f aca="false">'Table1 &amp; Fig1'!C11</f>
        <v>0.6</v>
      </c>
      <c r="E3" s="8" t="n">
        <f aca="false">'Table1 &amp; Fig1'!C12</f>
        <v>0.6</v>
      </c>
      <c r="F3" s="35"/>
    </row>
    <row r="4" customFormat="false" ht="15.75" hidden="false" customHeight="true" outlineLevel="0" collapsed="false">
      <c r="A4" s="28" t="s">
        <v>27</v>
      </c>
      <c r="B4" s="28"/>
      <c r="C4" s="8" t="n">
        <f aca="false">'Table1 &amp; Fig1'!C25</f>
        <v>1.6</v>
      </c>
      <c r="D4" s="8" t="n">
        <f aca="false">'Table1 &amp; Fig1'!C24</f>
        <v>1.8</v>
      </c>
      <c r="E4" s="8" t="n">
        <f aca="false">'Table1 &amp; Fig1'!C26</f>
        <v>0.6</v>
      </c>
      <c r="F4" s="35"/>
    </row>
    <row r="5" customFormat="false" ht="15.75" hidden="false" customHeight="true" outlineLevel="0" collapsed="false">
      <c r="A5" s="28" t="s">
        <v>15</v>
      </c>
      <c r="B5" s="35" t="s">
        <v>69</v>
      </c>
      <c r="C5" s="8" t="n">
        <f aca="false">'Table1 &amp; Fig1'!C14</f>
        <v>0.2</v>
      </c>
      <c r="D5" s="14" t="n">
        <f aca="false">'Table1 &amp; Fig1'!C15</f>
        <v>0.9</v>
      </c>
      <c r="E5" s="14"/>
      <c r="F5" s="35"/>
    </row>
    <row r="6" customFormat="false" ht="15.75" hidden="false" customHeight="true" outlineLevel="0" collapsed="false">
      <c r="A6" s="28"/>
      <c r="B6" s="35" t="s">
        <v>23</v>
      </c>
      <c r="C6" s="8" t="n">
        <f aca="false">'Table1 &amp; Fig1'!C20</f>
        <v>0.1</v>
      </c>
      <c r="D6" s="14"/>
      <c r="E6" s="14"/>
      <c r="F6" s="35"/>
    </row>
    <row r="7" customFormat="false" ht="15.75" hidden="false" customHeight="true" outlineLevel="0" collapsed="false">
      <c r="A7" s="28"/>
      <c r="B7" s="35" t="s">
        <v>24</v>
      </c>
      <c r="C7" s="8" t="n">
        <f aca="false">'Table1 &amp; Fig1'!C21</f>
        <v>0.05</v>
      </c>
      <c r="D7" s="14"/>
      <c r="E7" s="14"/>
      <c r="F7" s="35"/>
    </row>
    <row r="8" customFormat="false" ht="15.75" hidden="false" customHeight="true" outlineLevel="0" collapsed="false">
      <c r="A8" s="28"/>
      <c r="B8" s="35" t="s">
        <v>26</v>
      </c>
      <c r="C8" s="30" t="n">
        <f aca="false">'Table1 &amp; Fig1'!C23</f>
        <v>0</v>
      </c>
      <c r="D8" s="14"/>
      <c r="E8" s="14"/>
      <c r="F8" s="35"/>
    </row>
    <row r="9" customFormat="false" ht="15.75" hidden="false" customHeight="true" outlineLevel="0" collapsed="false">
      <c r="A9" s="28"/>
      <c r="B9" s="35" t="s">
        <v>25</v>
      </c>
      <c r="C9" s="8" t="n">
        <f aca="false">'Table1 &amp; Fig1'!C22</f>
        <v>0.00165801916787227</v>
      </c>
      <c r="D9" s="14"/>
      <c r="E9" s="14"/>
      <c r="F9" s="35"/>
    </row>
    <row r="10" customFormat="false" ht="15.75" hidden="false" customHeight="true" outlineLevel="0" collapsed="false">
      <c r="A10" s="28"/>
      <c r="B10" s="35" t="s">
        <v>16</v>
      </c>
      <c r="C10" s="8" t="n">
        <f aca="false">'Table1 &amp; Fig1'!C13</f>
        <v>0.2</v>
      </c>
      <c r="D10" s="14"/>
      <c r="E10" s="14"/>
      <c r="F10" s="35"/>
    </row>
    <row r="11" customFormat="false" ht="15.75" hidden="false" customHeight="true" outlineLevel="0" collapsed="false">
      <c r="A11" s="28"/>
      <c r="B11" s="35" t="s">
        <v>21</v>
      </c>
      <c r="C11" s="8" t="n">
        <v>0.01</v>
      </c>
      <c r="D11" s="14" t="n">
        <v>0.01</v>
      </c>
      <c r="E11" s="14"/>
      <c r="F11" s="35"/>
    </row>
    <row r="12" customFormat="false" ht="15.75" hidden="false" customHeight="true" outlineLevel="0" collapsed="false">
      <c r="A12" s="28"/>
      <c r="B12" s="35" t="s">
        <v>22</v>
      </c>
      <c r="C12" s="14"/>
      <c r="D12" s="8" t="n">
        <f aca="false">'Table1 &amp; Fig1'!C19</f>
        <v>0.7</v>
      </c>
      <c r="E12" s="14"/>
      <c r="F12" s="35"/>
    </row>
    <row r="13" customFormat="false" ht="15.75" hidden="false" customHeight="true" outlineLevel="0" collapsed="false">
      <c r="A13" s="28"/>
      <c r="B13" s="35" t="s">
        <v>20</v>
      </c>
      <c r="C13" s="14"/>
      <c r="D13" s="8" t="n">
        <f aca="false">'Table1 &amp; Fig1'!C17</f>
        <v>0.2</v>
      </c>
      <c r="E13" s="14"/>
      <c r="F13" s="35"/>
    </row>
    <row r="14" customFormat="false" ht="15.75" hidden="false" customHeight="true" outlineLevel="0" collapsed="false">
      <c r="A14" s="28"/>
      <c r="B14" s="35" t="s">
        <v>43</v>
      </c>
      <c r="C14" s="14"/>
      <c r="D14" s="8" t="n">
        <f aca="false">'Table1 &amp; Fig1'!C16</f>
        <v>0.1</v>
      </c>
      <c r="E14" s="14"/>
      <c r="F14" s="35"/>
    </row>
    <row r="15" customFormat="false" ht="15.75" hidden="false" customHeight="true" outlineLevel="0" collapsed="false">
      <c r="A15" s="28"/>
      <c r="B15" s="35" t="s">
        <v>40</v>
      </c>
      <c r="C15" s="14" t="n">
        <f aca="false">SUM(C5:C14)</f>
        <v>0.561658019167872</v>
      </c>
      <c r="D15" s="14" t="n">
        <f aca="false">SUM(D5:D14)</f>
        <v>1.91</v>
      </c>
      <c r="E15" s="14" t="n">
        <f aca="false">SUM(E5:E14)</f>
        <v>0</v>
      </c>
      <c r="F15" s="35"/>
    </row>
    <row r="16" customFormat="false" ht="15.75" hidden="false" customHeight="true" outlineLevel="0" collapsed="false">
      <c r="A16" s="28" t="s">
        <v>6</v>
      </c>
      <c r="B16" s="28"/>
      <c r="C16" s="14" t="n">
        <f aca="false">'Table1 &amp; Fig1'!C4</f>
        <v>7.4</v>
      </c>
      <c r="D16" s="14" t="n">
        <f aca="false">'Table1 &amp; Fig1'!C3</f>
        <v>1.4</v>
      </c>
      <c r="E16" s="14" t="n">
        <f aca="false">'Table1 &amp; Fig1'!C2+'Table1 &amp; Fig1'!C5</f>
        <v>65</v>
      </c>
      <c r="F16" s="35"/>
    </row>
    <row r="17" customFormat="false" ht="15.75" hidden="false" customHeight="true" outlineLevel="0" collapsed="false">
      <c r="A17" s="31" t="s">
        <v>11</v>
      </c>
      <c r="B17" s="31"/>
      <c r="C17" s="17" t="n">
        <f aca="false">'Table1 &amp; Fig1'!C8</f>
        <v>0.5</v>
      </c>
      <c r="D17" s="17" t="n">
        <f aca="false">'Table1 &amp; Fig1'!C7</f>
        <v>0.3</v>
      </c>
      <c r="E17" s="17" t="n">
        <f aca="false">'Table1 &amp; Fig1'!C6+'Table1 &amp; Fig1'!C9</f>
        <v>7</v>
      </c>
      <c r="F17" s="32"/>
    </row>
  </sheetData>
  <mergeCells count="7">
    <mergeCell ref="A1:B1"/>
    <mergeCell ref="A2:B2"/>
    <mergeCell ref="A3:B3"/>
    <mergeCell ref="A4:B4"/>
    <mergeCell ref="A5:A15"/>
    <mergeCell ref="A16:B16"/>
    <mergeCell ref="A17:B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5.75"/>
  <cols>
    <col collapsed="false" hidden="false" max="1025" min="1" style="1" width="11.3418367346939"/>
  </cols>
  <sheetData>
    <row r="1" customFormat="false" ht="37.5" hidden="false" customHeight="true" outlineLevel="0" collapsed="false">
      <c r="A1" s="45"/>
      <c r="B1" s="46"/>
      <c r="C1" s="3" t="s">
        <v>0</v>
      </c>
      <c r="D1" s="3" t="s">
        <v>3</v>
      </c>
      <c r="E1" s="3" t="s">
        <v>4</v>
      </c>
    </row>
    <row r="2" customFormat="false" ht="15.75" hidden="false" customHeight="true" outlineLevel="0" collapsed="false">
      <c r="A2" s="26" t="s">
        <v>6</v>
      </c>
      <c r="B2" s="12" t="s">
        <v>8</v>
      </c>
      <c r="C2" s="5" t="n">
        <f aca="false">'Table1 &amp; Fig1'!C3</f>
        <v>1.4</v>
      </c>
      <c r="D2" s="5" t="n">
        <f aca="false">SUM(C2:C3)</f>
        <v>8.8</v>
      </c>
      <c r="E2" s="27" t="n">
        <v>9</v>
      </c>
    </row>
    <row r="3" customFormat="false" ht="15.75" hidden="false" customHeight="true" outlineLevel="0" collapsed="false">
      <c r="A3" s="31" t="s">
        <v>6</v>
      </c>
      <c r="B3" s="17" t="s">
        <v>9</v>
      </c>
      <c r="C3" s="10" t="n">
        <f aca="false">'Table1 &amp; Fig1'!C4</f>
        <v>7.4</v>
      </c>
      <c r="D3" s="5"/>
      <c r="E3" s="5"/>
    </row>
    <row r="4" customFormat="false" ht="15.75" hidden="false" customHeight="true" outlineLevel="0" collapsed="false">
      <c r="A4" s="31"/>
      <c r="B4" s="17"/>
      <c r="C4" s="17"/>
      <c r="D4" s="17"/>
      <c r="E4" s="29"/>
    </row>
    <row r="5" customFormat="false" ht="15.75" hidden="false" customHeight="true" outlineLevel="0" collapsed="false">
      <c r="A5" s="26" t="s">
        <v>11</v>
      </c>
      <c r="B5" s="12" t="s">
        <v>70</v>
      </c>
      <c r="C5" s="5" t="n">
        <f aca="false">'Table1 &amp; Fig1'!C7</f>
        <v>0.3</v>
      </c>
      <c r="D5" s="5" t="n">
        <f aca="false">SUM(C5:C6)</f>
        <v>0.8</v>
      </c>
      <c r="E5" s="27" t="n">
        <v>1</v>
      </c>
    </row>
    <row r="6" customFormat="false" ht="15.75" hidden="false" customHeight="true" outlineLevel="0" collapsed="false">
      <c r="A6" s="31" t="s">
        <v>11</v>
      </c>
      <c r="B6" s="17" t="s">
        <v>9</v>
      </c>
      <c r="C6" s="10" t="n">
        <f aca="false">'Table1 &amp; Fig1'!C8</f>
        <v>0.5</v>
      </c>
      <c r="D6" s="5"/>
      <c r="E6" s="5"/>
    </row>
    <row r="7" customFormat="false" ht="15.75" hidden="false" customHeight="true" outlineLevel="0" collapsed="false">
      <c r="A7" s="28"/>
      <c r="B7" s="14"/>
      <c r="C7" s="14"/>
      <c r="D7" s="14"/>
      <c r="E7" s="29"/>
    </row>
    <row r="8" customFormat="false" ht="15.75" hidden="false" customHeight="true" outlineLevel="0" collapsed="false">
      <c r="A8" s="26" t="s">
        <v>12</v>
      </c>
      <c r="B8" s="12" t="s">
        <v>13</v>
      </c>
      <c r="C8" s="5" t="n">
        <f aca="false">'Table1 &amp; Fig1'!C10</f>
        <v>12</v>
      </c>
      <c r="D8" s="5" t="n">
        <f aca="false">SUM(C8:C9)</f>
        <v>12.6</v>
      </c>
      <c r="E8" s="27" t="n">
        <v>13</v>
      </c>
    </row>
    <row r="9" customFormat="false" ht="15.75" hidden="false" customHeight="true" outlineLevel="0" collapsed="false">
      <c r="A9" s="31" t="s">
        <v>12</v>
      </c>
      <c r="B9" s="17" t="s">
        <v>8</v>
      </c>
      <c r="C9" s="10" t="n">
        <f aca="false">'Table1 &amp; Fig1'!C11</f>
        <v>0.6</v>
      </c>
      <c r="D9" s="5"/>
      <c r="E9" s="5"/>
    </row>
    <row r="10" customFormat="false" ht="15.75" hidden="false" customHeight="true" outlineLevel="0" collapsed="false">
      <c r="A10" s="31"/>
      <c r="B10" s="17"/>
      <c r="C10" s="17"/>
      <c r="D10" s="17"/>
      <c r="E10" s="29"/>
    </row>
    <row r="11" customFormat="false" ht="15.75" hidden="false" customHeight="true" outlineLevel="0" collapsed="false">
      <c r="A11" s="26" t="s">
        <v>15</v>
      </c>
      <c r="B11" s="12" t="s">
        <v>16</v>
      </c>
      <c r="C11" s="5" t="n">
        <f aca="false">'Table1 &amp; Fig1'!C13</f>
        <v>0.2</v>
      </c>
      <c r="D11" s="5" t="n">
        <f aca="false">SUM(C11:C21)</f>
        <v>2.47165801916787</v>
      </c>
      <c r="E11" s="27" t="n">
        <v>3</v>
      </c>
    </row>
    <row r="12" customFormat="false" ht="15.75" hidden="false" customHeight="true" outlineLevel="0" collapsed="false">
      <c r="A12" s="28" t="s">
        <v>15</v>
      </c>
      <c r="B12" s="14" t="s">
        <v>17</v>
      </c>
      <c r="C12" s="8" t="n">
        <f aca="false">'Table1 &amp; Fig1'!C14</f>
        <v>0.2</v>
      </c>
      <c r="D12" s="5"/>
      <c r="E12" s="5"/>
    </row>
    <row r="13" customFormat="false" ht="15.75" hidden="false" customHeight="true" outlineLevel="0" collapsed="false">
      <c r="A13" s="28" t="s">
        <v>15</v>
      </c>
      <c r="B13" s="14" t="s">
        <v>18</v>
      </c>
      <c r="C13" s="8" t="n">
        <f aca="false">'Table1 &amp; Fig1'!C15</f>
        <v>0.9</v>
      </c>
      <c r="D13" s="5"/>
      <c r="E13" s="5"/>
    </row>
    <row r="14" customFormat="false" ht="15.75" hidden="false" customHeight="true" outlineLevel="0" collapsed="false">
      <c r="A14" s="28" t="s">
        <v>15</v>
      </c>
      <c r="B14" s="14" t="s">
        <v>19</v>
      </c>
      <c r="C14" s="8" t="n">
        <f aca="false">'Table1 &amp; Fig1'!C16</f>
        <v>0.1</v>
      </c>
      <c r="D14" s="5"/>
      <c r="E14" s="5"/>
    </row>
    <row r="15" customFormat="false" ht="15.75" hidden="false" customHeight="true" outlineLevel="0" collapsed="false">
      <c r="A15" s="28" t="s">
        <v>15</v>
      </c>
      <c r="B15" s="14" t="s">
        <v>20</v>
      </c>
      <c r="C15" s="8" t="n">
        <f aca="false">'Table1 &amp; Fig1'!C17</f>
        <v>0.2</v>
      </c>
      <c r="D15" s="5"/>
      <c r="E15" s="5"/>
    </row>
    <row r="16" customFormat="false" ht="15.75" hidden="false" customHeight="true" outlineLevel="0" collapsed="false">
      <c r="A16" s="28" t="s">
        <v>15</v>
      </c>
      <c r="B16" s="14" t="s">
        <v>21</v>
      </c>
      <c r="C16" s="8" t="n">
        <f aca="false">'Table1 &amp; Fig1'!C18</f>
        <v>0.02</v>
      </c>
      <c r="D16" s="5"/>
      <c r="E16" s="5"/>
    </row>
    <row r="17" customFormat="false" ht="15.75" hidden="false" customHeight="true" outlineLevel="0" collapsed="false">
      <c r="A17" s="28" t="s">
        <v>15</v>
      </c>
      <c r="B17" s="14" t="s">
        <v>22</v>
      </c>
      <c r="C17" s="8" t="n">
        <f aca="false">'Table1 &amp; Fig1'!C19</f>
        <v>0.7</v>
      </c>
      <c r="D17" s="5"/>
      <c r="E17" s="5"/>
    </row>
    <row r="18" customFormat="false" ht="15.75" hidden="false" customHeight="true" outlineLevel="0" collapsed="false">
      <c r="A18" s="28" t="s">
        <v>15</v>
      </c>
      <c r="B18" s="14" t="s">
        <v>23</v>
      </c>
      <c r="C18" s="8" t="n">
        <f aca="false">'Table1 &amp; Fig1'!C20</f>
        <v>0.1</v>
      </c>
      <c r="D18" s="5"/>
      <c r="E18" s="5"/>
    </row>
    <row r="19" customFormat="false" ht="15.75" hidden="false" customHeight="true" outlineLevel="0" collapsed="false">
      <c r="A19" s="28" t="s">
        <v>15</v>
      </c>
      <c r="B19" s="14" t="s">
        <v>24</v>
      </c>
      <c r="C19" s="8" t="n">
        <f aca="false">'Table1 &amp; Fig1'!C21</f>
        <v>0.05</v>
      </c>
      <c r="D19" s="5"/>
      <c r="E19" s="5"/>
    </row>
    <row r="20" customFormat="false" ht="15.75" hidden="false" customHeight="true" outlineLevel="0" collapsed="false">
      <c r="A20" s="28" t="s">
        <v>15</v>
      </c>
      <c r="B20" s="14" t="s">
        <v>25</v>
      </c>
      <c r="C20" s="8" t="n">
        <f aca="false">'Table1 &amp; Fig1'!C22</f>
        <v>0.00165801916787227</v>
      </c>
      <c r="D20" s="5"/>
      <c r="E20" s="5"/>
    </row>
    <row r="21" customFormat="false" ht="15.75" hidden="false" customHeight="true" outlineLevel="0" collapsed="false">
      <c r="A21" s="31" t="s">
        <v>15</v>
      </c>
      <c r="B21" s="17" t="s">
        <v>26</v>
      </c>
      <c r="C21" s="16" t="n">
        <f aca="false">'Table1 &amp; Fig1'!C23</f>
        <v>0</v>
      </c>
      <c r="D21" s="5"/>
      <c r="E21" s="5"/>
    </row>
    <row r="22" customFormat="false" ht="15.75" hidden="false" customHeight="true" outlineLevel="0" collapsed="false">
      <c r="A22" s="28"/>
      <c r="B22" s="14"/>
      <c r="C22" s="14"/>
      <c r="D22" s="14"/>
      <c r="E22" s="29"/>
    </row>
    <row r="23" customFormat="false" ht="15.75" hidden="false" customHeight="true" outlineLevel="0" collapsed="false">
      <c r="A23" s="26" t="s">
        <v>27</v>
      </c>
      <c r="B23" s="12" t="s">
        <v>8</v>
      </c>
      <c r="C23" s="5" t="n">
        <f aca="false">'Table1 &amp; Fig1'!C24</f>
        <v>1.8</v>
      </c>
      <c r="D23" s="5" t="n">
        <f aca="false">SUM(C23:C24)</f>
        <v>3.4</v>
      </c>
      <c r="E23" s="27" t="n">
        <v>4</v>
      </c>
    </row>
    <row r="24" customFormat="false" ht="15.75" hidden="false" customHeight="true" outlineLevel="0" collapsed="false">
      <c r="A24" s="31" t="s">
        <v>27</v>
      </c>
      <c r="B24" s="17" t="s">
        <v>13</v>
      </c>
      <c r="C24" s="10" t="n">
        <f aca="false">'Table1 &amp; Fig1'!C25</f>
        <v>1.6</v>
      </c>
      <c r="D24" s="5"/>
      <c r="E24" s="5"/>
    </row>
    <row r="25" customFormat="false" ht="15.75" hidden="false" customHeight="true" outlineLevel="0" collapsed="false">
      <c r="A25" s="31"/>
      <c r="B25" s="17"/>
      <c r="C25" s="17"/>
      <c r="D25" s="17"/>
      <c r="E25" s="0"/>
    </row>
    <row r="26" customFormat="false" ht="15.75" hidden="false" customHeight="true" outlineLevel="0" collapsed="false">
      <c r="A26" s="47" t="s">
        <v>29</v>
      </c>
      <c r="B26" s="47" t="s">
        <v>29</v>
      </c>
      <c r="C26" s="18" t="n">
        <f aca="false">2E+030*2E-017/1000000000000000</f>
        <v>0.04</v>
      </c>
      <c r="D26" s="18" t="n">
        <v>0.04</v>
      </c>
      <c r="E26" s="40" t="n">
        <v>0.04</v>
      </c>
    </row>
    <row r="27" customFormat="false" ht="15.75" hidden="false" customHeight="true" outlineLevel="0" collapsed="false">
      <c r="A27" s="28"/>
      <c r="B27" s="14"/>
      <c r="C27" s="14"/>
      <c r="D27" s="14"/>
      <c r="E27" s="29"/>
    </row>
    <row r="28" customFormat="false" ht="15.75" hidden="false" customHeight="true" outlineLevel="0" collapsed="false">
      <c r="A28" s="47" t="s">
        <v>30</v>
      </c>
      <c r="B28" s="47" t="s">
        <v>30</v>
      </c>
      <c r="C28" s="48" t="n">
        <v>152</v>
      </c>
      <c r="D28" s="48" t="n">
        <v>152</v>
      </c>
      <c r="E28" s="40" t="n">
        <v>150</v>
      </c>
    </row>
  </sheetData>
  <mergeCells count="10">
    <mergeCell ref="D2:D3"/>
    <mergeCell ref="E2:E3"/>
    <mergeCell ref="D5:D6"/>
    <mergeCell ref="E5:E6"/>
    <mergeCell ref="D8:D9"/>
    <mergeCell ref="E8:E9"/>
    <mergeCell ref="D11:D21"/>
    <mergeCell ref="E11:E21"/>
    <mergeCell ref="D23:D24"/>
    <mergeCell ref="E23:E2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5.75"/>
  <cols>
    <col collapsed="false" hidden="false" max="1025" min="1" style="1" width="11.3418367346939"/>
  </cols>
  <sheetData>
    <row r="1" customFormat="false" ht="26.25" hidden="false" customHeight="true" outlineLevel="0" collapsed="false">
      <c r="A1" s="45" t="s">
        <v>71</v>
      </c>
      <c r="B1" s="46" t="s">
        <v>72</v>
      </c>
      <c r="C1" s="46" t="s">
        <v>2</v>
      </c>
      <c r="D1" s="46" t="s">
        <v>73</v>
      </c>
      <c r="E1" s="49" t="s">
        <v>74</v>
      </c>
    </row>
    <row r="2" customFormat="false" ht="15.75" hidden="false" customHeight="true" outlineLevel="0" collapsed="false">
      <c r="A2" s="28" t="s">
        <v>75</v>
      </c>
      <c r="B2" s="50" t="n">
        <f aca="false">'Table1 &amp; Fig1'!C28*1000000000000000</f>
        <v>4.5E+017</v>
      </c>
      <c r="C2" s="8" t="n">
        <f aca="false">'Table1 &amp; Fig1'!E28</f>
        <v>1.19395460482905</v>
      </c>
      <c r="D2" s="50" t="n">
        <f aca="false">'Table S1'!D28</f>
        <v>3000000000000</v>
      </c>
      <c r="E2" s="35"/>
    </row>
    <row r="3" customFormat="false" ht="15.75" hidden="false" customHeight="true" outlineLevel="0" collapsed="false">
      <c r="A3" s="28" t="s">
        <v>30</v>
      </c>
      <c r="B3" s="51" t="n">
        <f aca="false">'Table1 &amp; Fig1'!C28*1000000000000000</f>
        <v>4.5E+017</v>
      </c>
      <c r="C3" s="8" t="n">
        <f aca="false">'Table1 &amp; Fig1'!E28</f>
        <v>1.19395460482905</v>
      </c>
      <c r="D3" s="52"/>
      <c r="E3" s="41" t="n">
        <v>400000</v>
      </c>
    </row>
    <row r="4" customFormat="false" ht="15.75" hidden="false" customHeight="true" outlineLevel="0" collapsed="false">
      <c r="A4" s="28" t="s">
        <v>6</v>
      </c>
      <c r="B4" s="50" t="n">
        <f aca="false">'Table1 &amp; Fig1'!F2*1000000000000000</f>
        <v>73800000000000000</v>
      </c>
      <c r="C4" s="8" t="n">
        <f aca="false">'Table1 &amp; Fig1'!H2</f>
        <v>9</v>
      </c>
      <c r="D4" s="50" t="e">
        <f aca="false">'Table S1'!F2</f>
        <v>#REF!</v>
      </c>
      <c r="E4" s="35"/>
    </row>
    <row r="5" customFormat="false" ht="15.75" hidden="false" customHeight="true" outlineLevel="0" collapsed="false">
      <c r="A5" s="28" t="s">
        <v>11</v>
      </c>
      <c r="B5" s="50" t="n">
        <f aca="false">'Table1 &amp; Fig1'!F6*1000000000000000</f>
        <v>8300000000000000</v>
      </c>
      <c r="C5" s="8" t="n">
        <f aca="false">'Table1 &amp; Fig1'!H6</f>
        <v>15</v>
      </c>
      <c r="D5" s="50" t="e">
        <f aca="false">'Table S1'!F6</f>
        <v>#REF!</v>
      </c>
      <c r="E5" s="35"/>
    </row>
    <row r="6" customFormat="false" ht="15.75" hidden="false" customHeight="true" outlineLevel="0" collapsed="false">
      <c r="A6" s="28" t="s">
        <v>12</v>
      </c>
      <c r="B6" s="50" t="n">
        <f aca="false">'Table1 &amp; Fig1'!F10*1000000000000000</f>
        <v>13200000000000000</v>
      </c>
      <c r="C6" s="8" t="n">
        <f aca="false">'Table1 &amp; Fig1'!H10</f>
        <v>4</v>
      </c>
      <c r="D6" s="50" t="e">
        <f aca="false">'Table S1'!F10</f>
        <v>#REF!</v>
      </c>
      <c r="E6" s="53" t="n">
        <v>1000000</v>
      </c>
    </row>
    <row r="7" customFormat="false" ht="15.75" hidden="false" customHeight="true" outlineLevel="0" collapsed="false">
      <c r="A7" s="28" t="s">
        <v>69</v>
      </c>
      <c r="B7" s="50" t="n">
        <f aca="false">SUM('Table1 &amp; Fig1'!C14:C15)*1000000000000000</f>
        <v>1100000000000000</v>
      </c>
      <c r="C7" s="8" t="n">
        <v>8</v>
      </c>
      <c r="D7" s="50" t="e">
        <f aca="false">'Table S1'!D15</f>
        <v>#REF!</v>
      </c>
      <c r="E7" s="41" t="n">
        <v>943383</v>
      </c>
    </row>
    <row r="8" customFormat="false" ht="15.75" hidden="false" customHeight="true" outlineLevel="0" collapsed="false">
      <c r="A8" s="28" t="s">
        <v>16</v>
      </c>
      <c r="B8" s="50" t="n">
        <f aca="false">'Table1 &amp; Fig1'!C13*1000000000000000</f>
        <v>200000000000000</v>
      </c>
      <c r="C8" s="8" t="n">
        <v>10</v>
      </c>
      <c r="D8" s="50" t="e">
        <f aca="false">'Table S1'!D13</f>
        <v>#REF!</v>
      </c>
      <c r="E8" s="41" t="n">
        <v>13199</v>
      </c>
    </row>
    <row r="9" customFormat="false" ht="15.75" hidden="false" customHeight="true" outlineLevel="0" collapsed="false">
      <c r="A9" s="28" t="s">
        <v>20</v>
      </c>
      <c r="B9" s="50" t="n">
        <f aca="false">'Table1 &amp; Fig1'!C17*1000000000000000</f>
        <v>200000000000000</v>
      </c>
      <c r="C9" s="8" t="n">
        <v>10</v>
      </c>
      <c r="D9" s="50" t="e">
        <f aca="false">'Table S1'!D17</f>
        <v>#REF!</v>
      </c>
      <c r="E9" s="41" t="n">
        <v>41642</v>
      </c>
    </row>
    <row r="10" customFormat="false" ht="15.75" hidden="false" customHeight="true" outlineLevel="0" collapsed="false">
      <c r="A10" s="28" t="s">
        <v>19</v>
      </c>
      <c r="B10" s="50" t="n">
        <f aca="false">'Table1 &amp; Fig1'!C16*1000000000000000</f>
        <v>100000000000000</v>
      </c>
      <c r="C10" s="8" t="n">
        <v>10</v>
      </c>
      <c r="D10" s="50" t="n">
        <f aca="false">'Table S1'!D16</f>
        <v>20000000000000000</v>
      </c>
      <c r="E10" s="41" t="n">
        <v>11490</v>
      </c>
    </row>
    <row r="11" customFormat="false" ht="15.75" hidden="false" customHeight="true" outlineLevel="0" collapsed="false">
      <c r="A11" s="28" t="s">
        <v>22</v>
      </c>
      <c r="B11" s="50" t="n">
        <f aca="false">'Table1 &amp; Fig1'!C19*1000000000000000</f>
        <v>700000000000000</v>
      </c>
      <c r="C11" s="8" t="n">
        <f aca="false">'Table1 &amp; Fig1'!E19</f>
        <v>8.2</v>
      </c>
      <c r="D11" s="50" t="e">
        <f aca="false">'Table S1'!D19</f>
        <v>#REF!</v>
      </c>
      <c r="E11" s="41" t="n">
        <v>18223</v>
      </c>
    </row>
    <row r="12" customFormat="false" ht="15.75" hidden="false" customHeight="true" outlineLevel="0" collapsed="false">
      <c r="A12" s="28" t="s">
        <v>21</v>
      </c>
      <c r="B12" s="50" t="n">
        <f aca="false">'Table1 &amp; Fig1'!C18*1000000000000000</f>
        <v>20000000000000</v>
      </c>
      <c r="C12" s="8" t="n">
        <v>10</v>
      </c>
      <c r="D12" s="50" t="e">
        <f aca="false">'Table S1'!D18</f>
        <v>#REF!</v>
      </c>
      <c r="E12" s="41" t="n">
        <v>9984</v>
      </c>
    </row>
    <row r="13" customFormat="false" ht="15.75" hidden="false" customHeight="true" outlineLevel="0" collapsed="false">
      <c r="A13" s="28" t="s">
        <v>24</v>
      </c>
      <c r="B13" s="50" t="n">
        <f aca="false">'Table1 &amp; Fig1'!C21*1000000000000000</f>
        <v>50000000000000</v>
      </c>
      <c r="C13" s="8" t="n">
        <v>1.1</v>
      </c>
      <c r="D13" s="50" t="n">
        <v>7000000000</v>
      </c>
      <c r="E13" s="35"/>
    </row>
    <row r="14" customFormat="false" ht="15.75" hidden="false" customHeight="true" outlineLevel="0" collapsed="false">
      <c r="A14" s="28" t="s">
        <v>23</v>
      </c>
      <c r="B14" s="50" t="n">
        <f aca="false">'Table1 &amp; Fig1'!C20*1000000000000000</f>
        <v>100000000000000</v>
      </c>
      <c r="C14" s="8" t="n">
        <v>1.1</v>
      </c>
      <c r="D14" s="50" t="n">
        <v>30000000000</v>
      </c>
      <c r="E14" s="35"/>
    </row>
    <row r="15" customFormat="false" ht="15.75" hidden="false" customHeight="true" outlineLevel="0" collapsed="false">
      <c r="A15" s="28" t="s">
        <v>27</v>
      </c>
      <c r="B15" s="50" t="n">
        <f aca="false">'Table1 &amp; Fig1'!F24*1000000000000000</f>
        <v>4000000000000000</v>
      </c>
      <c r="C15" s="8" t="n">
        <f aca="false">'Table1 &amp; Fig1'!H24</f>
        <v>7</v>
      </c>
      <c r="D15" s="50" t="e">
        <f aca="false">'Table S1'!F24</f>
        <v>#REF!</v>
      </c>
      <c r="E15" s="41" t="n">
        <v>100000</v>
      </c>
    </row>
    <row r="16" customFormat="false" ht="15.75" hidden="false" customHeight="true" outlineLevel="0" collapsed="false">
      <c r="A16" s="28" t="s">
        <v>25</v>
      </c>
      <c r="B16" s="50" t="n">
        <f aca="false">'Table1 &amp; Fig1'!C22*1000000000000000</f>
        <v>1658019167872.27</v>
      </c>
      <c r="C16" s="8" t="n">
        <v>10</v>
      </c>
      <c r="D16" s="50" t="n">
        <v>300000000000</v>
      </c>
      <c r="E16" s="41" t="n">
        <v>7480</v>
      </c>
    </row>
    <row r="17" customFormat="false" ht="15.75" hidden="false" customHeight="true" outlineLevel="0" collapsed="false">
      <c r="A17" s="31" t="s">
        <v>76</v>
      </c>
      <c r="B17" s="54" t="n">
        <f aca="false">SUM('Table1 &amp; Fig1'!C19:C23)*1000000000000000</f>
        <v>851658019167872</v>
      </c>
      <c r="C17" s="10" t="n">
        <v>7.6</v>
      </c>
      <c r="D17" s="17"/>
      <c r="E17" s="55" t="n">
        <v>49693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.75"/>
  <cols>
    <col collapsed="false" hidden="false" max="1025" min="1" style="1" width="11.3418367346939"/>
  </cols>
  <sheetData>
    <row r="1" customFormat="false" ht="39.55" hidden="false" customHeight="true" outlineLevel="0" collapsed="false">
      <c r="A1" s="56"/>
      <c r="B1" s="56"/>
      <c r="C1" s="3" t="s">
        <v>77</v>
      </c>
      <c r="D1" s="3" t="s">
        <v>73</v>
      </c>
      <c r="E1" s="3" t="s">
        <v>78</v>
      </c>
      <c r="F1" s="3" t="s">
        <v>79</v>
      </c>
      <c r="G1" s="3" t="s">
        <v>80</v>
      </c>
    </row>
    <row r="2" customFormat="false" ht="13.8" hidden="false" customHeight="true" outlineLevel="0" collapsed="false">
      <c r="A2" s="3" t="s">
        <v>6</v>
      </c>
      <c r="B2" s="3" t="s">
        <v>7</v>
      </c>
      <c r="C2" s="5" t="n">
        <f aca="false">'Table1 &amp; Fig1'!D2</f>
        <v>60</v>
      </c>
      <c r="D2" s="57" t="e">
        <f aca="false">C2*1000000000000000/#REF!</f>
        <v>#REF!</v>
      </c>
      <c r="E2" s="58" t="n">
        <v>1E+030</v>
      </c>
      <c r="F2" s="58" t="e">
        <f aca="false">SUM(D2:D5)</f>
        <v>#REF!</v>
      </c>
      <c r="G2" s="59" t="n">
        <v>1E+030</v>
      </c>
    </row>
    <row r="3" customFormat="false" ht="13.8" hidden="false" customHeight="true" outlineLevel="0" collapsed="false">
      <c r="A3" s="3"/>
      <c r="B3" s="3" t="s">
        <v>8</v>
      </c>
      <c r="C3" s="8" t="n">
        <f aca="false">'Table1 &amp; Fig1'!D3</f>
        <v>1.4</v>
      </c>
      <c r="D3" s="50" t="e">
        <f aca="false">C3*1000000000000000/#REF!</f>
        <v>#REF!</v>
      </c>
      <c r="E3" s="60" t="n">
        <v>1E+029</v>
      </c>
      <c r="F3" s="58"/>
      <c r="G3" s="58"/>
    </row>
    <row r="4" customFormat="false" ht="13.8" hidden="false" customHeight="true" outlineLevel="0" collapsed="false">
      <c r="A4" s="3"/>
      <c r="B4" s="3" t="s">
        <v>9</v>
      </c>
      <c r="C4" s="8" t="n">
        <f aca="false">'Table1 &amp; Fig1'!D4</f>
        <v>7</v>
      </c>
      <c r="D4" s="8" t="e">
        <f aca="false">C4*1000000000000000/#REF!</f>
        <v>#REF!</v>
      </c>
      <c r="E4" s="60" t="n">
        <v>1E+029</v>
      </c>
      <c r="F4" s="58"/>
      <c r="G4" s="58"/>
    </row>
    <row r="5" customFormat="false" ht="13.8" hidden="false" customHeight="true" outlineLevel="0" collapsed="false">
      <c r="A5" s="3"/>
      <c r="B5" s="3" t="s">
        <v>10</v>
      </c>
      <c r="C5" s="10" t="n">
        <f aca="false">'Table1 &amp; Fig1'!C5</f>
        <v>7</v>
      </c>
      <c r="D5" s="10" t="e">
        <f aca="false">C5*1000000000000000/#REF!</f>
        <v>#REF!</v>
      </c>
      <c r="E5" s="61" t="n">
        <v>1E+029</v>
      </c>
      <c r="F5" s="58"/>
      <c r="G5" s="58"/>
    </row>
    <row r="6" customFormat="false" ht="13.8" hidden="false" customHeight="true" outlineLevel="0" collapsed="false">
      <c r="A6" s="3" t="s">
        <v>11</v>
      </c>
      <c r="B6" s="3" t="s">
        <v>7</v>
      </c>
      <c r="C6" s="5" t="n">
        <f aca="false">'Table1 &amp; Fig1'!D6</f>
        <v>4</v>
      </c>
      <c r="D6" s="57" t="e">
        <f aca="false">C6*1000000000000000/#REF!</f>
        <v>#REF!</v>
      </c>
      <c r="E6" s="58" t="n">
        <v>1E+029</v>
      </c>
      <c r="F6" s="58" t="e">
        <f aca="false">SUM(D6:D9)</f>
        <v>#REF!</v>
      </c>
      <c r="G6" s="59" t="n">
        <v>1E+029</v>
      </c>
    </row>
    <row r="7" customFormat="false" ht="13.8" hidden="false" customHeight="true" outlineLevel="0" collapsed="false">
      <c r="A7" s="3"/>
      <c r="B7" s="3" t="s">
        <v>8</v>
      </c>
      <c r="C7" s="8" t="n">
        <f aca="false">'Table1 &amp; Fig1'!D7</f>
        <v>0.3</v>
      </c>
      <c r="D7" s="50" t="e">
        <f aca="false">C7*1000000000000000/#REF!</f>
        <v>#REF!</v>
      </c>
      <c r="E7" s="60" t="n">
        <v>1E+028</v>
      </c>
      <c r="F7" s="58"/>
      <c r="G7" s="58"/>
    </row>
    <row r="8" customFormat="false" ht="13.8" hidden="false" customHeight="true" outlineLevel="0" collapsed="false">
      <c r="A8" s="3"/>
      <c r="B8" s="3" t="s">
        <v>9</v>
      </c>
      <c r="C8" s="8" t="n">
        <f aca="false">'Table1 &amp; Fig1'!D8</f>
        <v>0.5</v>
      </c>
      <c r="D8" s="8" t="e">
        <f aca="false">C8*1000000000000000/#REF!</f>
        <v>#REF!</v>
      </c>
      <c r="E8" s="60" t="n">
        <v>1E+028</v>
      </c>
      <c r="F8" s="58"/>
      <c r="G8" s="58"/>
    </row>
    <row r="9" customFormat="false" ht="13.8" hidden="false" customHeight="true" outlineLevel="0" collapsed="false">
      <c r="A9" s="3"/>
      <c r="B9" s="3" t="s">
        <v>10</v>
      </c>
      <c r="C9" s="10" t="n">
        <f aca="false">'Table1 &amp; Fig1'!D9</f>
        <v>3</v>
      </c>
      <c r="D9" s="10" t="e">
        <f aca="false">C9*1000000000000000/#REF!</f>
        <v>#REF!</v>
      </c>
      <c r="E9" s="61" t="n">
        <v>1E+029</v>
      </c>
      <c r="F9" s="58"/>
      <c r="G9" s="58"/>
    </row>
    <row r="10" customFormat="false" ht="13.8" hidden="false" customHeight="true" outlineLevel="0" collapsed="false">
      <c r="A10" s="3" t="s">
        <v>12</v>
      </c>
      <c r="B10" s="3" t="s">
        <v>13</v>
      </c>
      <c r="C10" s="5" t="n">
        <v>12</v>
      </c>
      <c r="D10" s="57" t="e">
        <f aca="false">C10*1000000000000000/#REF!</f>
        <v>#REF!</v>
      </c>
      <c r="E10" s="58"/>
      <c r="F10" s="58" t="e">
        <f aca="false">SUM(D10:D12)</f>
        <v>#REF!</v>
      </c>
      <c r="G10" s="59" t="n">
        <v>1E+027</v>
      </c>
    </row>
    <row r="11" customFormat="false" ht="13.8" hidden="false" customHeight="true" outlineLevel="0" collapsed="false">
      <c r="A11" s="3"/>
      <c r="B11" s="3" t="s">
        <v>8</v>
      </c>
      <c r="C11" s="8" t="n">
        <v>0.6</v>
      </c>
      <c r="D11" s="8" t="e">
        <f aca="false">C11*1000000000000000/#REF!</f>
        <v>#REF!</v>
      </c>
      <c r="E11" s="0"/>
      <c r="F11" s="58"/>
      <c r="G11" s="58"/>
    </row>
    <row r="12" customFormat="false" ht="13.8" hidden="false" customHeight="true" outlineLevel="0" collapsed="false">
      <c r="A12" s="3"/>
      <c r="B12" s="3" t="s">
        <v>14</v>
      </c>
      <c r="C12" s="10" t="n">
        <v>0.6</v>
      </c>
      <c r="D12" s="10" t="e">
        <f aca="false">C12*1000000000000000/#REF!</f>
        <v>#REF!</v>
      </c>
      <c r="E12" s="11"/>
      <c r="F12" s="58"/>
      <c r="G12" s="58"/>
    </row>
    <row r="13" customFormat="false" ht="13.8" hidden="false" customHeight="true" outlineLevel="0" collapsed="false">
      <c r="A13" s="3" t="s">
        <v>15</v>
      </c>
      <c r="B13" s="3" t="s">
        <v>16</v>
      </c>
      <c r="C13" s="5" t="n">
        <v>0.02</v>
      </c>
      <c r="D13" s="57" t="e">
        <f aca="false">C13*1000000000000000/#REF!</f>
        <v>#REF!</v>
      </c>
      <c r="E13" s="58" t="n">
        <v>1E+018</v>
      </c>
      <c r="F13" s="58" t="e">
        <f aca="false">SUM(D13:D23)</f>
        <v>#REF!</v>
      </c>
      <c r="G13" s="59" t="n">
        <v>1E+021</v>
      </c>
    </row>
    <row r="14" customFormat="false" ht="13.8" hidden="false" customHeight="true" outlineLevel="0" collapsed="false">
      <c r="A14" s="3"/>
      <c r="B14" s="3" t="s">
        <v>17</v>
      </c>
      <c r="C14" s="8" t="n">
        <v>0.2</v>
      </c>
      <c r="D14" s="60" t="n">
        <v>1E+018</v>
      </c>
      <c r="E14" s="60" t="n">
        <v>1E+018</v>
      </c>
      <c r="F14" s="58"/>
      <c r="G14" s="58"/>
    </row>
    <row r="15" customFormat="false" ht="13.8" hidden="false" customHeight="true" outlineLevel="0" collapsed="false">
      <c r="A15" s="3"/>
      <c r="B15" s="3" t="s">
        <v>18</v>
      </c>
      <c r="C15" s="8" t="n">
        <v>0.56</v>
      </c>
      <c r="D15" s="50" t="e">
        <f aca="false">C15*1000000000000000/#REF!</f>
        <v>#REF!</v>
      </c>
      <c r="E15" s="60" t="n">
        <v>1E+020</v>
      </c>
      <c r="F15" s="58"/>
      <c r="G15" s="58"/>
    </row>
    <row r="16" customFormat="false" ht="13.8" hidden="false" customHeight="true" outlineLevel="0" collapsed="false">
      <c r="A16" s="3"/>
      <c r="B16" s="3" t="s">
        <v>19</v>
      </c>
      <c r="C16" s="8" t="n">
        <v>0.04</v>
      </c>
      <c r="D16" s="50" t="n">
        <v>20000000000000000</v>
      </c>
      <c r="E16" s="60" t="n">
        <v>10000000000000000</v>
      </c>
      <c r="F16" s="58"/>
      <c r="G16" s="58"/>
    </row>
    <row r="17" customFormat="false" ht="13.8" hidden="false" customHeight="true" outlineLevel="0" collapsed="false">
      <c r="A17" s="3"/>
      <c r="B17" s="3" t="s">
        <v>20</v>
      </c>
      <c r="C17" s="8" t="n">
        <v>0.13</v>
      </c>
      <c r="D17" s="50" t="e">
        <f aca="false">C17*1000000000000000/#REF!</f>
        <v>#REF!</v>
      </c>
      <c r="E17" s="60" t="n">
        <v>1E+018</v>
      </c>
      <c r="F17" s="58"/>
      <c r="G17" s="58"/>
    </row>
    <row r="18" customFormat="false" ht="13.8" hidden="false" customHeight="true" outlineLevel="0" collapsed="false">
      <c r="A18" s="3"/>
      <c r="B18" s="3" t="s">
        <v>21</v>
      </c>
      <c r="C18" s="8" t="n">
        <v>0.02</v>
      </c>
      <c r="D18" s="50" t="e">
        <f aca="false">C18*1000000000000000/#REF!</f>
        <v>#REF!</v>
      </c>
      <c r="E18" s="60" t="n">
        <v>1E+021</v>
      </c>
      <c r="F18" s="58"/>
      <c r="G18" s="58"/>
    </row>
    <row r="19" customFormat="false" ht="13.8" hidden="false" customHeight="true" outlineLevel="0" collapsed="false">
      <c r="A19" s="3"/>
      <c r="B19" s="3" t="s">
        <v>22</v>
      </c>
      <c r="C19" s="8" t="n">
        <v>0.5</v>
      </c>
      <c r="D19" s="50" t="e">
        <f aca="false">C19*1000000000000000/#REF!</f>
        <v>#REF!</v>
      </c>
      <c r="E19" s="60" t="n">
        <v>1000000000000000</v>
      </c>
      <c r="F19" s="58"/>
      <c r="G19" s="58"/>
    </row>
    <row r="20" customFormat="false" ht="13.8" hidden="false" customHeight="true" outlineLevel="0" collapsed="false">
      <c r="A20" s="3"/>
      <c r="B20" s="3" t="s">
        <v>23</v>
      </c>
      <c r="C20" s="8" t="n">
        <v>0.1</v>
      </c>
      <c r="D20" s="52" t="n">
        <v>30000000000</v>
      </c>
      <c r="E20" s="60" t="n">
        <v>10000000000</v>
      </c>
      <c r="F20" s="58"/>
      <c r="G20" s="58"/>
    </row>
    <row r="21" customFormat="false" ht="13.8" hidden="false" customHeight="true" outlineLevel="0" collapsed="false">
      <c r="A21" s="3"/>
      <c r="B21" s="3" t="s">
        <v>24</v>
      </c>
      <c r="C21" s="8" t="n">
        <v>0.05</v>
      </c>
      <c r="D21" s="52" t="n">
        <v>10000000000</v>
      </c>
      <c r="E21" s="60" t="n">
        <v>10000000000</v>
      </c>
      <c r="F21" s="58"/>
      <c r="G21" s="58"/>
    </row>
    <row r="22" customFormat="false" ht="13.8" hidden="false" customHeight="true" outlineLevel="0" collapsed="false">
      <c r="A22" s="3"/>
      <c r="B22" s="3" t="s">
        <v>25</v>
      </c>
      <c r="C22" s="8" t="n">
        <v>0.002</v>
      </c>
      <c r="D22" s="52" t="n">
        <v>300000000000</v>
      </c>
      <c r="E22" s="60" t="n">
        <v>300000000000</v>
      </c>
      <c r="F22" s="58"/>
      <c r="G22" s="58"/>
    </row>
    <row r="23" customFormat="false" ht="13.8" hidden="false" customHeight="true" outlineLevel="0" collapsed="false">
      <c r="A23" s="3"/>
      <c r="B23" s="3" t="s">
        <v>26</v>
      </c>
      <c r="C23" s="16" t="n">
        <f aca="false">SUM('Data mentioned in MS'!B29,'Data mentioned in MS'!B32)</f>
        <v>0.007353608</v>
      </c>
      <c r="D23" s="17"/>
      <c r="E23" s="11"/>
      <c r="F23" s="58"/>
      <c r="G23" s="58"/>
    </row>
    <row r="24" customFormat="false" ht="13.8" hidden="false" customHeight="true" outlineLevel="0" collapsed="false">
      <c r="A24" s="3" t="s">
        <v>27</v>
      </c>
      <c r="B24" s="3" t="s">
        <v>8</v>
      </c>
      <c r="C24" s="5" t="n">
        <v>0.4</v>
      </c>
      <c r="D24" s="57" t="e">
        <f aca="false">C24*1000000000000000/#REF!</f>
        <v>#REF!</v>
      </c>
      <c r="E24" s="58"/>
      <c r="F24" s="58" t="e">
        <f aca="false">SUM(D24:D26)</f>
        <v>#REF!</v>
      </c>
      <c r="G24" s="59" t="n">
        <v>1E+027</v>
      </c>
    </row>
    <row r="25" customFormat="false" ht="13.8" hidden="false" customHeight="true" outlineLevel="0" collapsed="false">
      <c r="A25" s="3"/>
      <c r="B25" s="3" t="s">
        <v>13</v>
      </c>
      <c r="C25" s="8" t="n">
        <v>1.6</v>
      </c>
      <c r="D25" s="50" t="n">
        <v>3E+025</v>
      </c>
      <c r="E25" s="0"/>
      <c r="F25" s="58"/>
      <c r="G25" s="58"/>
    </row>
    <row r="26" customFormat="false" ht="13.8" hidden="false" customHeight="true" outlineLevel="0" collapsed="false">
      <c r="A26" s="3"/>
      <c r="B26" s="3" t="s">
        <v>28</v>
      </c>
      <c r="C26" s="10" t="n">
        <v>0.6</v>
      </c>
      <c r="D26" s="10"/>
      <c r="E26" s="11"/>
      <c r="F26" s="58"/>
      <c r="G26" s="58"/>
    </row>
    <row r="27" customFormat="false" ht="13.8" hidden="false" customHeight="true" outlineLevel="0" collapsed="false">
      <c r="A27" s="3" t="s">
        <v>29</v>
      </c>
      <c r="B27" s="3" t="s">
        <v>29</v>
      </c>
      <c r="C27" s="18" t="n">
        <v>0.2</v>
      </c>
      <c r="D27" s="62" t="n">
        <v>1E+031</v>
      </c>
      <c r="E27" s="63" t="n">
        <v>1E+031</v>
      </c>
      <c r="F27" s="19"/>
      <c r="G27" s="64" t="n">
        <v>1E+031</v>
      </c>
    </row>
    <row r="28" customFormat="false" ht="13.8" hidden="false" customHeight="true" outlineLevel="0" collapsed="false">
      <c r="A28" s="3" t="s">
        <v>30</v>
      </c>
      <c r="B28" s="3" t="s">
        <v>30</v>
      </c>
      <c r="C28" s="18" t="n">
        <v>450</v>
      </c>
      <c r="D28" s="62" t="n">
        <v>3000000000000</v>
      </c>
      <c r="E28" s="63" t="n">
        <v>10000000000000</v>
      </c>
      <c r="F28" s="19"/>
      <c r="G28" s="64" t="n">
        <v>10000000000000</v>
      </c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5">
    <mergeCell ref="A2:A5"/>
    <mergeCell ref="F2:F5"/>
    <mergeCell ref="G2:G5"/>
    <mergeCell ref="A6:A9"/>
    <mergeCell ref="F6:F9"/>
    <mergeCell ref="G6:G9"/>
    <mergeCell ref="A10:A12"/>
    <mergeCell ref="F10:F12"/>
    <mergeCell ref="G10:G12"/>
    <mergeCell ref="A13:A23"/>
    <mergeCell ref="F13:F23"/>
    <mergeCell ref="G13:G23"/>
    <mergeCell ref="A24:A26"/>
    <mergeCell ref="F24:F26"/>
    <mergeCell ref="G24:G2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D50" activeCellId="0" sqref="D50"/>
    </sheetView>
  </sheetViews>
  <sheetFormatPr defaultRowHeight="15.75"/>
  <cols>
    <col collapsed="false" hidden="false" max="1" min="1" style="1" width="34.0204081632653"/>
    <col collapsed="false" hidden="false" max="1025" min="2" style="1" width="11.3418367346939"/>
  </cols>
  <sheetData>
    <row r="1" customFormat="false" ht="37.5" hidden="false" customHeight="true" outlineLevel="0" collapsed="false">
      <c r="A1" s="65"/>
      <c r="B1" s="19" t="s">
        <v>81</v>
      </c>
      <c r="C1" s="42" t="s">
        <v>59</v>
      </c>
      <c r="D1" s="40" t="s">
        <v>67</v>
      </c>
      <c r="G1" s="0"/>
    </row>
    <row r="2" customFormat="false" ht="15.75" hidden="false" customHeight="true" outlineLevel="0" collapsed="false">
      <c r="A2" s="66" t="s">
        <v>82</v>
      </c>
      <c r="B2" s="67" t="n">
        <f aca="false">'Table1 &amp; Fig1'!F29</f>
        <v>551.471658019168</v>
      </c>
      <c r="C2" s="9" t="n">
        <v>550</v>
      </c>
      <c r="D2" s="29"/>
      <c r="G2" s="0"/>
    </row>
    <row r="3" customFormat="false" ht="15.75" hidden="false" customHeight="true" outlineLevel="0" collapsed="false">
      <c r="A3" s="66" t="s">
        <v>83</v>
      </c>
      <c r="B3" s="1" t="n">
        <f aca="false">'Table1 &amp; Fig1'!C28</f>
        <v>450</v>
      </c>
      <c r="C3" s="9" t="n">
        <v>450</v>
      </c>
      <c r="D3" s="29"/>
      <c r="G3" s="0"/>
    </row>
    <row r="4" customFormat="false" ht="15.75" hidden="false" customHeight="true" outlineLevel="0" collapsed="false">
      <c r="A4" s="66" t="s">
        <v>84</v>
      </c>
      <c r="B4" s="68" t="n">
        <f aca="false">'Table1 &amp; Fig1'!C28/'Table1 &amp; Fig1'!F29</f>
        <v>0.815998417065268</v>
      </c>
      <c r="C4" s="9" t="n">
        <v>0.8</v>
      </c>
      <c r="D4" s="29"/>
      <c r="G4" s="0"/>
    </row>
    <row r="5" customFormat="false" ht="15.75" hidden="false" customHeight="true" outlineLevel="0" collapsed="false">
      <c r="A5" s="66" t="s">
        <v>85</v>
      </c>
      <c r="B5" s="1" t="n">
        <f aca="false">'Table1 &amp; Fig1'!F2</f>
        <v>73.8</v>
      </c>
      <c r="C5" s="9" t="n">
        <v>70</v>
      </c>
      <c r="D5" s="29"/>
      <c r="G5" s="0"/>
    </row>
    <row r="6" customFormat="false" ht="15.75" hidden="false" customHeight="true" outlineLevel="0" collapsed="false">
      <c r="A6" s="66" t="s">
        <v>86</v>
      </c>
      <c r="B6" s="69" t="n">
        <f aca="false">'Table1 &amp; Fig1'!G2/'Table1 &amp; Fig1'!F29</f>
        <v>0.126933087099042</v>
      </c>
      <c r="C6" s="9" t="n">
        <v>0.15</v>
      </c>
      <c r="D6" s="29"/>
      <c r="G6" s="0"/>
    </row>
    <row r="7" customFormat="false" ht="15.75" hidden="false" customHeight="true" outlineLevel="0" collapsed="false">
      <c r="A7" s="66" t="s">
        <v>87</v>
      </c>
      <c r="B7" s="1" t="n">
        <f aca="false">'Table1 &amp; Fig1'!C28-B10</f>
        <v>316</v>
      </c>
      <c r="C7" s="9" t="n">
        <v>320</v>
      </c>
      <c r="D7" s="29"/>
      <c r="G7" s="0"/>
    </row>
    <row r="8" customFormat="false" ht="15.75" hidden="false" customHeight="true" outlineLevel="0" collapsed="false">
      <c r="A8" s="66" t="s">
        <v>88</v>
      </c>
      <c r="B8" s="68" t="n">
        <f aca="false">B7/SUM(B9+B7)</f>
        <v>0.579922921636998</v>
      </c>
      <c r="C8" s="9" t="n">
        <v>0.6</v>
      </c>
      <c r="D8" s="29"/>
      <c r="G8" s="0"/>
    </row>
    <row r="9" customFormat="false" ht="15.75" hidden="false" customHeight="true" outlineLevel="0" collapsed="false">
      <c r="A9" s="66" t="s">
        <v>89</v>
      </c>
      <c r="B9" s="1" t="n">
        <f aca="false">B10+'Table1 &amp; Fig1'!C4+'Table1 &amp; Fig1'!C5+'Table1 &amp; Fig1'!C6+'Table1 &amp; Fig1'!C8+'Table1 &amp; Fig1'!C9+'Table1 &amp; Fig1'!C10+'Table1 &amp; Fig1'!C12+'Table1 &amp; Fig1'!C25+'Table1 &amp; Fig1'!C26+'Table1 &amp; Fig1'!C13+'Table1 &amp; Fig1'!C2</f>
        <v>228.9</v>
      </c>
      <c r="C9" s="9" t="n">
        <v>230</v>
      </c>
      <c r="D9" s="29"/>
      <c r="G9" s="0"/>
    </row>
    <row r="10" customFormat="false" ht="15.75" hidden="false" customHeight="true" outlineLevel="0" collapsed="false">
      <c r="A10" s="66" t="s">
        <v>90</v>
      </c>
      <c r="B10" s="9" t="n">
        <v>134</v>
      </c>
      <c r="C10" s="9" t="n">
        <v>130</v>
      </c>
      <c r="D10" s="29"/>
      <c r="G10" s="70"/>
    </row>
    <row r="11" customFormat="false" ht="15.75" hidden="false" customHeight="true" outlineLevel="0" collapsed="false">
      <c r="A11" s="66" t="s">
        <v>91</v>
      </c>
      <c r="B11" s="1" t="n">
        <f aca="false">B9-B10</f>
        <v>94.9</v>
      </c>
      <c r="C11" s="9" t="n">
        <v>100</v>
      </c>
      <c r="D11" s="29"/>
    </row>
    <row r="12" customFormat="false" ht="15.75" hidden="false" customHeight="true" outlineLevel="0" collapsed="false">
      <c r="A12" s="66" t="s">
        <v>92</v>
      </c>
      <c r="B12" s="69" t="n">
        <f aca="false">(B3-B14)/B3</f>
        <v>0.662222222222222</v>
      </c>
      <c r="C12" s="9" t="n">
        <v>0.7</v>
      </c>
      <c r="D12" s="29"/>
    </row>
    <row r="13" customFormat="false" ht="26.25" hidden="false" customHeight="true" outlineLevel="0" collapsed="false">
      <c r="A13" s="66" t="s">
        <v>93</v>
      </c>
      <c r="B13" s="68" t="n">
        <f aca="false">Fig2C!E16/SUM(Fig2C!C16:E16)</f>
        <v>0.880758807588076</v>
      </c>
      <c r="C13" s="9" t="n">
        <v>0.9</v>
      </c>
      <c r="D13" s="29"/>
    </row>
    <row r="14" customFormat="false" ht="15.75" hidden="false" customHeight="true" outlineLevel="0" collapsed="false">
      <c r="A14" s="66" t="s">
        <v>94</v>
      </c>
      <c r="B14" s="9" t="n">
        <f aca="false">FigS1!D28</f>
        <v>152</v>
      </c>
      <c r="C14" s="9" t="n">
        <v>150</v>
      </c>
      <c r="D14" s="29"/>
    </row>
    <row r="15" customFormat="false" ht="15.75" hidden="false" customHeight="true" outlineLevel="0" collapsed="false">
      <c r="A15" s="66" t="s">
        <v>95</v>
      </c>
      <c r="B15" s="1" t="n">
        <f aca="false">FigS1!D2</f>
        <v>8.8</v>
      </c>
      <c r="C15" s="9" t="n">
        <v>9</v>
      </c>
      <c r="D15" s="29"/>
    </row>
    <row r="16" customFormat="false" ht="15.75" hidden="false" customHeight="true" outlineLevel="0" collapsed="false">
      <c r="A16" s="66" t="s">
        <v>96</v>
      </c>
      <c r="B16" s="9" t="n">
        <f aca="false">FigS1!D8</f>
        <v>12.6</v>
      </c>
      <c r="C16" s="9" t="n">
        <v>13</v>
      </c>
      <c r="D16" s="29"/>
    </row>
    <row r="17" customFormat="false" ht="15.75" hidden="false" customHeight="true" outlineLevel="0" collapsed="false">
      <c r="A17" s="9" t="s">
        <v>97</v>
      </c>
      <c r="B17" s="71" t="n">
        <f aca="false">379*0.15/1000</f>
        <v>0.05685</v>
      </c>
      <c r="C17" s="9" t="n">
        <v>0.05</v>
      </c>
      <c r="D17" s="29"/>
    </row>
    <row r="18" customFormat="false" ht="15.75" hidden="false" customHeight="true" outlineLevel="0" collapsed="false">
      <c r="A18" s="66" t="s">
        <v>98</v>
      </c>
      <c r="B18" s="1" t="n">
        <f aca="false">'Table1 &amp; Fig1'!C21</f>
        <v>0.05</v>
      </c>
      <c r="C18" s="9" t="n">
        <v>0.05</v>
      </c>
      <c r="D18" s="29"/>
    </row>
    <row r="19" customFormat="false" ht="15.75" hidden="false" customHeight="true" outlineLevel="0" collapsed="false">
      <c r="A19" s="66" t="s">
        <v>99</v>
      </c>
      <c r="B19" s="1" t="n">
        <f aca="false">'Table1 &amp; Fig1'!C20</f>
        <v>0.1</v>
      </c>
      <c r="C19" s="9" t="n">
        <v>0.01</v>
      </c>
      <c r="D19" s="29"/>
    </row>
    <row r="20" customFormat="false" ht="15.75" hidden="false" customHeight="true" outlineLevel="0" collapsed="false">
      <c r="A20" s="66" t="s">
        <v>100</v>
      </c>
      <c r="B20" s="71" t="n">
        <f aca="false">'Table1 &amp; Fig1'!C23</f>
        <v>0</v>
      </c>
      <c r="C20" s="9" t="n">
        <v>0.007</v>
      </c>
      <c r="D20" s="29"/>
    </row>
    <row r="21" customFormat="false" ht="15.75" hidden="false" customHeight="true" outlineLevel="0" collapsed="false">
      <c r="A21" s="66" t="s">
        <v>101</v>
      </c>
      <c r="B21" s="71" t="n">
        <v>0.005</v>
      </c>
      <c r="C21" s="9" t="n">
        <v>0.005</v>
      </c>
      <c r="D21" s="29"/>
    </row>
    <row r="22" customFormat="false" ht="15.75" hidden="false" customHeight="true" outlineLevel="0" collapsed="false">
      <c r="A22" s="66" t="s">
        <v>102</v>
      </c>
      <c r="B22" s="71" t="n">
        <f aca="false">'Table1 &amp; Fig1'!C22</f>
        <v>0.00165801916787227</v>
      </c>
      <c r="C22" s="9" t="n">
        <v>0.002</v>
      </c>
      <c r="D22" s="29"/>
    </row>
    <row r="23" customFormat="false" ht="15.75" hidden="false" customHeight="true" outlineLevel="0" collapsed="false">
      <c r="A23" s="66" t="s">
        <v>103</v>
      </c>
      <c r="B23" s="68" t="n">
        <f aca="false">B21/B22</f>
        <v>3.01564668062099</v>
      </c>
      <c r="C23" s="9" t="n">
        <v>2</v>
      </c>
      <c r="D23" s="29"/>
    </row>
    <row r="24" customFormat="false" ht="26.25" hidden="false" customHeight="true" outlineLevel="0" collapsed="false">
      <c r="A24" s="66" t="s">
        <v>104</v>
      </c>
      <c r="B24" s="69" t="n">
        <f aca="false">SUM(Fig2C!C6,Fig2C!C7)/SUM(Fig2C!C5:C11)</f>
        <v>0.267066426332225</v>
      </c>
      <c r="C24" s="9" t="n">
        <v>0.25</v>
      </c>
      <c r="D24" s="29"/>
    </row>
    <row r="25" customFormat="false" ht="15.75" hidden="false" customHeight="true" outlineLevel="0" collapsed="false">
      <c r="A25" s="66" t="s">
        <v>105</v>
      </c>
      <c r="B25" s="68" t="n">
        <f aca="false">'Table1 &amp; Fig1'!F13</f>
        <v>2.47165801916787</v>
      </c>
      <c r="C25" s="9" t="n">
        <f aca="false">'Table1 &amp; Fig1'!G13</f>
        <v>3</v>
      </c>
      <c r="D25" s="29"/>
    </row>
    <row r="26" customFormat="false" ht="15.75" hidden="false" customHeight="true" outlineLevel="0" collapsed="false">
      <c r="A26" s="66" t="s">
        <v>106</v>
      </c>
      <c r="B26" s="1" t="n">
        <f aca="false">SUM('Table1 &amp; Fig1'!C14:C15)</f>
        <v>1.1</v>
      </c>
      <c r="C26" s="9" t="n">
        <v>1</v>
      </c>
      <c r="D26" s="29"/>
    </row>
    <row r="27" customFormat="false" ht="15.75" hidden="false" customHeight="true" outlineLevel="0" collapsed="false">
      <c r="A27" s="66" t="s">
        <v>107</v>
      </c>
      <c r="B27" s="1" t="n">
        <f aca="false">'Table1 &amp; Fig1'!C19</f>
        <v>0.7</v>
      </c>
      <c r="C27" s="1" t="n">
        <f aca="false">'Table1 &amp; Fig1'!D19</f>
        <v>0.7</v>
      </c>
      <c r="D27" s="29"/>
    </row>
    <row r="28" customFormat="false" ht="26.25" hidden="false" customHeight="true" outlineLevel="0" collapsed="false">
      <c r="A28" s="66" t="s">
        <v>108</v>
      </c>
      <c r="B28" s="9" t="n">
        <v>0.022</v>
      </c>
      <c r="C28" s="9" t="n">
        <v>0.02</v>
      </c>
      <c r="D28" s="24" t="s">
        <v>109</v>
      </c>
    </row>
    <row r="29" customFormat="false" ht="15.75" hidden="false" customHeight="true" outlineLevel="0" collapsed="false">
      <c r="A29" s="66" t="s">
        <v>110</v>
      </c>
      <c r="B29" s="9" t="n">
        <v>0.0029</v>
      </c>
      <c r="C29" s="9" t="n">
        <v>0.003</v>
      </c>
      <c r="D29" s="24"/>
    </row>
    <row r="30" customFormat="false" ht="26.25" hidden="false" customHeight="true" outlineLevel="0" collapsed="false">
      <c r="A30" s="66" t="s">
        <v>111</v>
      </c>
      <c r="B30" s="68" t="n">
        <f aca="false">B28/B29</f>
        <v>7.58620689655172</v>
      </c>
      <c r="C30" s="9" t="n">
        <v>7</v>
      </c>
      <c r="D30" s="24"/>
    </row>
    <row r="31" customFormat="false" ht="26.25" hidden="false" customHeight="true" outlineLevel="0" collapsed="false">
      <c r="A31" s="66" t="s">
        <v>112</v>
      </c>
      <c r="B31" s="71" t="n">
        <f aca="false">126185600000000*0.15/1000000000000000</f>
        <v>0.01892784</v>
      </c>
      <c r="C31" s="9" t="n">
        <v>0.02</v>
      </c>
      <c r="D31" s="24" t="s">
        <v>113</v>
      </c>
    </row>
    <row r="32" customFormat="false" ht="15.75" hidden="false" customHeight="true" outlineLevel="0" collapsed="false">
      <c r="A32" s="66" t="s">
        <v>114</v>
      </c>
      <c r="B32" s="72" t="n">
        <f aca="false">29690720000000*0.15/1000000000000000</f>
        <v>0.004453608</v>
      </c>
      <c r="C32" s="9" t="n">
        <v>0.004</v>
      </c>
      <c r="D32" s="29"/>
    </row>
    <row r="33" customFormat="false" ht="26.25" hidden="false" customHeight="true" outlineLevel="0" collapsed="false">
      <c r="A33" s="66" t="s">
        <v>115</v>
      </c>
      <c r="B33" s="68" t="n">
        <f aca="false">B31/B32</f>
        <v>4.2500013472223</v>
      </c>
      <c r="C33" s="9" t="n">
        <v>5</v>
      </c>
      <c r="D33" s="29"/>
    </row>
    <row r="34" customFormat="false" ht="26.25" hidden="false" customHeight="true" outlineLevel="0" collapsed="false">
      <c r="A34" s="73" t="s">
        <v>116</v>
      </c>
      <c r="B34" s="68" t="n">
        <f aca="false">(B28+B31)/(B29+B32)</f>
        <v>5.56568149947618</v>
      </c>
      <c r="C34" s="9" t="n">
        <v>6</v>
      </c>
      <c r="D34" s="29"/>
    </row>
    <row r="35" customFormat="false" ht="26.25" hidden="false" customHeight="true" outlineLevel="0" collapsed="false">
      <c r="A35" s="73" t="s">
        <v>117</v>
      </c>
      <c r="B35" s="68" t="n">
        <f aca="false">SUM(B18,B19,B29,B32)/SUM(B28,B31)</f>
        <v>3.84465947873135</v>
      </c>
      <c r="C35" s="9" t="n">
        <v>4</v>
      </c>
      <c r="D35" s="29"/>
    </row>
    <row r="36" customFormat="false" ht="15.75" hidden="false" customHeight="true" outlineLevel="0" collapsed="false">
      <c r="A36" s="66" t="s">
        <v>118</v>
      </c>
      <c r="B36" s="71" t="n">
        <f aca="false">B28+B31</f>
        <v>0.04092784</v>
      </c>
      <c r="C36" s="9" t="n">
        <v>0.04</v>
      </c>
      <c r="D36" s="29"/>
    </row>
    <row r="37" customFormat="false" ht="15.75" hidden="false" customHeight="true" outlineLevel="0" collapsed="false">
      <c r="A37" s="66" t="s">
        <v>119</v>
      </c>
      <c r="B37" s="71" t="n">
        <f aca="false">B32+B29+B18+B19</f>
        <v>0.157353608</v>
      </c>
      <c r="C37" s="9" t="n">
        <v>0.16</v>
      </c>
      <c r="D37" s="29"/>
    </row>
    <row r="38" customFormat="false" ht="15.75" hidden="false" customHeight="true" outlineLevel="0" collapsed="false">
      <c r="A38" s="66" t="s">
        <v>120</v>
      </c>
      <c r="B38" s="9" t="n">
        <v>0.2</v>
      </c>
      <c r="C38" s="9" t="n">
        <v>0.2</v>
      </c>
      <c r="D38" s="29"/>
    </row>
    <row r="39" customFormat="false" ht="60" hidden="false" customHeight="true" outlineLevel="0" collapsed="false">
      <c r="A39" s="66" t="s">
        <v>121</v>
      </c>
      <c r="B39" s="68" t="n">
        <f aca="false">(916-B3+B2)/B2</f>
        <v>1.84501169411648</v>
      </c>
      <c r="C39" s="9" t="n">
        <v>2</v>
      </c>
      <c r="D39" s="24" t="s">
        <v>122</v>
      </c>
    </row>
    <row r="40" customFormat="false" ht="15.75" hidden="false" customHeight="true" outlineLevel="0" collapsed="false">
      <c r="A40" s="66" t="s">
        <v>123</v>
      </c>
      <c r="B40" s="67" t="n">
        <f aca="false">Fig2A!C14</f>
        <v>472.061658019168</v>
      </c>
      <c r="C40" s="9" t="n">
        <v>470</v>
      </c>
      <c r="D40" s="29"/>
    </row>
    <row r="41" customFormat="false" ht="15.75" hidden="false" customHeight="true" outlineLevel="0" collapsed="false">
      <c r="A41" s="66" t="s">
        <v>124</v>
      </c>
      <c r="B41" s="1" t="n">
        <f aca="false">Fig2A!C26</f>
        <v>6</v>
      </c>
      <c r="C41" s="9" t="n">
        <v>6</v>
      </c>
      <c r="D41" s="29"/>
    </row>
    <row r="42" customFormat="false" ht="15.75" hidden="false" customHeight="true" outlineLevel="0" collapsed="false">
      <c r="A42" s="23" t="s">
        <v>125</v>
      </c>
      <c r="B42" s="1" t="n">
        <f aca="false">Fig2B!B32</f>
        <v>1.24</v>
      </c>
      <c r="C42" s="9" t="n">
        <v>1</v>
      </c>
      <c r="D42" s="29"/>
    </row>
    <row r="43" customFormat="false" ht="15.75" hidden="false" customHeight="true" outlineLevel="0" collapsed="false">
      <c r="A43" s="66" t="s">
        <v>126</v>
      </c>
      <c r="B43" s="1" t="n">
        <f aca="false">Fig2B!E32</f>
        <v>5</v>
      </c>
      <c r="C43" s="9" t="n">
        <v>5</v>
      </c>
      <c r="D43" s="29"/>
    </row>
    <row r="44" customFormat="false" ht="15.75" hidden="false" customHeight="true" outlineLevel="0" collapsed="false">
      <c r="A44" s="66" t="s">
        <v>127</v>
      </c>
      <c r="B44" s="69" t="n">
        <f aca="false">SUM(Fig2B!E22,Fig2B!E23,Fig2B!E24,Fig2B!E29,Fig2B!B24,Fig2B!B25,Fig2B!B26)/SUM(Fig2B!B32,Fig2B!E32)</f>
        <v>0.657051282051282</v>
      </c>
      <c r="C44" s="9" t="n">
        <v>0.7</v>
      </c>
      <c r="D44" s="29"/>
    </row>
    <row r="45" customFormat="false" ht="26.25" hidden="false" customHeight="true" outlineLevel="0" collapsed="false">
      <c r="A45" s="66" t="s">
        <v>128</v>
      </c>
      <c r="B45" s="74" t="n">
        <f aca="false">Fig2A!C35/SUM(Fig2A!C35,Fig2A!C26,Fig2A!C14)</f>
        <v>0.132786307437066</v>
      </c>
      <c r="C45" s="9" t="n">
        <v>0.15</v>
      </c>
      <c r="D45" s="29"/>
    </row>
    <row r="46" customFormat="false" ht="15.75" hidden="false" customHeight="true" outlineLevel="0" collapsed="false">
      <c r="A46" s="75" t="s">
        <v>129</v>
      </c>
      <c r="B46" s="11" t="n">
        <v>0.07</v>
      </c>
      <c r="C46" s="11" t="n">
        <v>0.05</v>
      </c>
      <c r="D46" s="3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2018-02-21T16:32:15Z</dcterms:created>
  <dc:creator>openpyxl</dc:creator>
  <dc:description/>
  <dc:language>en-US</dc:language>
  <cp:lastModifiedBy/>
  <dcterms:modified xsi:type="dcterms:W3CDTF">2018-03-15T08:16:44Z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