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firstSheet="0" showHorizontalScroll="1" showSheetTabs="1" showVerticalScroll="1" tabRatio="500" windowHeight="8192" windowWidth="16384" xWindow="0" yWindow="0"/>
  </bookViews>
  <sheets>
    <sheet xmlns:r="http://schemas.openxmlformats.org/officeDocument/2006/relationships" name="Table1 &amp; Fig1" sheetId="1" state="visible" r:id="rId1"/>
    <sheet xmlns:r="http://schemas.openxmlformats.org/officeDocument/2006/relationships" name="Fig2A" sheetId="2" state="visible" r:id="rId2"/>
    <sheet xmlns:r="http://schemas.openxmlformats.org/officeDocument/2006/relationships" name="Fig2B" sheetId="3" state="visible" r:id="rId3"/>
    <sheet xmlns:r="http://schemas.openxmlformats.org/officeDocument/2006/relationships" name="Fig2C" sheetId="4" state="visible" r:id="rId4"/>
    <sheet xmlns:r="http://schemas.openxmlformats.org/officeDocument/2006/relationships" name="FigS1" sheetId="5" state="visible" r:id="rId5"/>
    <sheet xmlns:r="http://schemas.openxmlformats.org/officeDocument/2006/relationships" name="FigS2-S3" sheetId="6" state="visible" r:id="rId6"/>
    <sheet xmlns:r="http://schemas.openxmlformats.org/officeDocument/2006/relationships" name="Table S1" sheetId="7" state="visible" r:id="rId7"/>
    <sheet xmlns:r="http://schemas.openxmlformats.org/officeDocument/2006/relationships" name="Data mentioned in MS" sheetId="8" state="visible" r:id="rId8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<sst xmlns="http://schemas.openxmlformats.org/spreadsheetml/2006/main" uniqueCount="128">
  <si>
    <t>Biomass [Gt C]</t>
  </si>
  <si>
    <t>Rounded biomass [Gt C]</t>
  </si>
  <si>
    <t>Uncertainty</t>
  </si>
  <si>
    <t>Total biomass [Gt C]</t>
  </si>
  <si>
    <t>Rounded total biomass [Gt C]</t>
  </si>
  <si>
    <t>Total uncertainty</t>
  </si>
  <si>
    <t>Bacteria</t>
  </si>
  <si>
    <t>Terrestrial deep subsurface</t>
  </si>
  <si>
    <t>Marine</t>
  </si>
  <si>
    <t>Soil</t>
  </si>
  <si>
    <t>Marine deep subsurface</t>
  </si>
  <si>
    <t>Archaea</t>
  </si>
  <si>
    <t>Fungi</t>
  </si>
  <si>
    <t>Terrestrial</t>
  </si>
  <si>
    <t>Subsurface</t>
  </si>
  <si>
    <t>Animals</t>
  </si>
  <si>
    <t>Annelids</t>
  </si>
  <si>
    <t>Terrestrial arthropods</t>
  </si>
  <si>
    <t>Marine arthropods</t>
  </si>
  <si>
    <t>Cnidarians</t>
  </si>
  <si>
    <t>Molluscs</t>
  </si>
  <si>
    <t>Nematodes</t>
  </si>
  <si>
    <t>Fish</t>
  </si>
  <si>
    <t>Livestock</t>
  </si>
  <si>
    <t>Humans</t>
  </si>
  <si>
    <t>Wild birds</t>
  </si>
  <si>
    <t>Wild mammals</t>
  </si>
  <si>
    <t>Protists</t>
  </si>
  <si>
    <t>Deep terrestrial</t>
  </si>
  <si>
    <t>Viruses</t>
  </si>
  <si>
    <t>Plants</t>
  </si>
  <si>
    <t>Total biomass</t>
  </si>
  <si>
    <t>Environment</t>
  </si>
  <si>
    <t>Taxon</t>
  </si>
  <si>
    <t>Soil Bacteria</t>
  </si>
  <si>
    <t>Soil Archaea</t>
  </si>
  <si>
    <t>Wild land mammals</t>
  </si>
  <si>
    <t>Terrestrial protists</t>
  </si>
  <si>
    <t>Sum</t>
  </si>
  <si>
    <t>Marine Bacteria</t>
  </si>
  <si>
    <t>Marine Archaea</t>
  </si>
  <si>
    <t>Cnidaria</t>
  </si>
  <si>
    <t>Marine protists</t>
  </si>
  <si>
    <t>Wild marine mammals</t>
  </si>
  <si>
    <t>Deep subsurface</t>
  </si>
  <si>
    <t>Marine Deep Bacteria</t>
  </si>
  <si>
    <t>Terrestrial Deep Bacteria</t>
  </si>
  <si>
    <t>Marine Deep Archaea</t>
  </si>
  <si>
    <t>Terrestrial Deep Archaea</t>
  </si>
  <si>
    <t>Producers</t>
  </si>
  <si>
    <t>Consumers</t>
  </si>
  <si>
    <t>Biomass</t>
  </si>
  <si>
    <t>Uncetainty</t>
  </si>
  <si>
    <t>Soil bacteria</t>
  </si>
  <si>
    <t>Soil archaea</t>
  </si>
  <si>
    <t>Soil fungi</t>
  </si>
  <si>
    <t>Soil protists</t>
  </si>
  <si>
    <t>Estimate in MS (Suggested by Yinon)</t>
  </si>
  <si>
    <t>Seagrass</t>
  </si>
  <si>
    <t>Marine bacteria</t>
  </si>
  <si>
    <t>Macroalgaea</t>
  </si>
  <si>
    <t>Marine archaea</t>
  </si>
  <si>
    <t>Picoplankton</t>
  </si>
  <si>
    <t>Diatoms</t>
  </si>
  <si>
    <t>Phaeocystis</t>
  </si>
  <si>
    <t>Remarks</t>
  </si>
  <si>
    <t>Marine - seagrass, macroalgaea and micro green algaea (50% of the picoeukaryote biomass)</t>
  </si>
  <si>
    <t>Arthropods</t>
  </si>
  <si>
    <t>marine</t>
  </si>
  <si>
    <t>Group</t>
  </si>
  <si>
    <t>Biomass [g]</t>
  </si>
  <si>
    <t>Number of individuals</t>
  </si>
  <si>
    <t>Number of species</t>
  </si>
  <si>
    <t>Plants (trees)</t>
  </si>
  <si>
    <t>Chordates</t>
  </si>
  <si>
    <t>Biomass [ Gt C]</t>
  </si>
  <si>
    <t>Rounded number of individuals</t>
  </si>
  <si>
    <t>Total number of individuals</t>
  </si>
  <si>
    <t>Rounded total number of individuals</t>
  </si>
  <si>
    <t>Original Value</t>
  </si>
  <si>
    <t>Total biomass of Earth</t>
  </si>
  <si>
    <t>Total biomass of plants</t>
  </si>
  <si>
    <t>Fraction of plants out of total biomass</t>
  </si>
  <si>
    <t>Total biomass of bacteria</t>
  </si>
  <si>
    <t>Fraction of bacteria out of total biomass</t>
  </si>
  <si>
    <t>Abovegound biomass</t>
  </si>
  <si>
    <t>Fraction of aboveground biomss</t>
  </si>
  <si>
    <t>Belowground biomass</t>
  </si>
  <si>
    <t>Biomass of roots</t>
  </si>
  <si>
    <t>Biomass of microbes in soil and deep subsurface</t>
  </si>
  <si>
    <t>Fraction of plant biomass that is woody</t>
  </si>
  <si>
    <t>Fraction of deep subsurface biomass of of total bacterial biomass</t>
  </si>
  <si>
    <t>Non-woody biomass</t>
  </si>
  <si>
    <t>Terrestrial and marine bacteria</t>
  </si>
  <si>
    <t>Biomass of fungi</t>
  </si>
  <si>
    <t>Biomass of Antarctic krill</t>
  </si>
  <si>
    <t>Biomass of humans</t>
  </si>
  <si>
    <t>Biomass of livestock</t>
  </si>
  <si>
    <t>Biomass of wild mammals</t>
  </si>
  <si>
    <t>Biomass of poultry</t>
  </si>
  <si>
    <t>Biomass of wild birds</t>
  </si>
  <si>
    <t>Amount by which poultry is more than wild birds</t>
  </si>
  <si>
    <t>Fraction of humans and livestock of terrestrial animal biomass</t>
  </si>
  <si>
    <t>Biomass of animals</t>
  </si>
  <si>
    <t>Biomass of arthropods</t>
  </si>
  <si>
    <t>Biomass of fish</t>
  </si>
  <si>
    <t>Prehuman biomass of wild land mammals</t>
  </si>
  <si>
    <t>Based on Fig.3 from Barnosky</t>
  </si>
  <si>
    <t>Pesent day wild land mammal biomass</t>
  </si>
  <si>
    <t>Fold change between prehuman and present day biomass of wild land mammals</t>
  </si>
  <si>
    <t>Prehuman biomass of marine mammals</t>
  </si>
  <si>
    <t>Figure3-89 in Chrestensen</t>
  </si>
  <si>
    <t>Pesent day wild marine mammal biomass</t>
  </si>
  <si>
    <t>Fold change between prehuman and present day biomass of wild marine mammals</t>
  </si>
  <si>
    <t>Fold change between prehuman and present day biomass of wild mammals</t>
  </si>
  <si>
    <t>Fold change increase between prehuman and present day biomass of mammals</t>
  </si>
  <si>
    <t>Prehuman mammal biomass</t>
  </si>
  <si>
    <t>Current mammal biomass</t>
  </si>
  <si>
    <t>Decrease in biomass of fish</t>
  </si>
  <si>
    <t>Decrease in total biomass</t>
  </si>
  <si>
    <t>Assuming potential biomass based on the abstract in Erb et al.</t>
  </si>
  <si>
    <t>Total terrestrial biomass</t>
  </si>
  <si>
    <t>Total marine biomass</t>
  </si>
  <si>
    <t>Marine producers</t>
  </si>
  <si>
    <t>Marine comsumers</t>
  </si>
  <si>
    <t>Fraction of microbial marine biomass</t>
  </si>
  <si>
    <t>Fraction of marine deep subsurface biomass out of total biomass</t>
  </si>
  <si>
    <t>Biomass of termites</t>
  </si>
</sst>
</file>

<file path=xl/styles.xml><?xml version="1.0" encoding="utf-8"?>
<styleSheet xmlns="http://schemas.openxmlformats.org/spreadsheetml/2006/main">
  <numFmts count="3">
    <numFmt formatCode="0.0" numFmtId="164"/>
    <numFmt formatCode="0.000" numFmtId="165"/>
    <numFmt formatCode="0.0000" numFmtId="166"/>
  </numFmts>
  <fonts count="12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Cambria"/>
      <charset val="1"/>
      <family val="0"/>
      <b val="1"/>
      <sz val="11"/>
    </font>
    <font>
      <name val="Cambria"/>
      <charset val="1"/>
      <family val="1"/>
      <sz val="11"/>
    </font>
    <font>
      <name val="Cambria"/>
      <charset val="1"/>
      <family val="1"/>
      <b val="1"/>
      <sz val="11"/>
    </font>
    <font>
      <name val="Arial"/>
      <charset val="1"/>
      <family val="2"/>
      <color rgb="FF000000"/>
      <sz val="11"/>
    </font>
    <font>
      <name val="Inconsolata"/>
      <charset val="1"/>
      <family val="0"/>
      <color rgb="FF000000"/>
      <sz val="11"/>
    </font>
    <font>
      <name val="'Times New Roman'"/>
      <charset val="1"/>
      <family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47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3" fillId="0" fontId="5" numFmtId="0" pivotButton="0" quotePrefix="0" xfId="0">
      <alignment horizontal="center" vertical="top"/>
    </xf>
    <xf applyAlignment="1" borderId="4" fillId="0" fontId="4" numFmtId="0" pivotButton="0" quotePrefix="0" xfId="0">
      <alignment horizontal="right" vertical="bottom"/>
    </xf>
    <xf applyAlignment="1" borderId="4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4" fillId="0" fontId="4" numFmtId="164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5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6" fillId="0" fontId="6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borderId="7" fillId="0" fontId="4" numFmtId="0" pivotButton="0" quotePrefix="0" xfId="0">
      <alignment horizontal="right" vertical="bottom"/>
    </xf>
    <xf applyAlignment="1" borderId="6" fillId="0" fontId="4" numFmtId="164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5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center" vertical="bottom"/>
    </xf>
    <xf applyAlignment="1" borderId="10" fillId="0" fontId="6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 wrapText="1"/>
    </xf>
    <xf applyAlignment="1" borderId="7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13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 wrapText="1"/>
    </xf>
    <xf applyAlignment="1" borderId="6" fillId="0" fontId="4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center" vertical="top"/>
    </xf>
    <xf applyAlignment="1" borderId="10" fillId="0" fontId="4" numFmtId="0" pivotButton="0" quotePrefix="0" xfId="0">
      <alignment horizontal="general" vertical="bottom"/>
    </xf>
    <xf applyAlignment="1" borderId="6" fillId="2" fontId="8" numFmtId="0" pivotButton="0" quotePrefix="0" xfId="0">
      <alignment horizontal="right" vertical="bottom"/>
    </xf>
    <xf applyAlignment="1" borderId="7" fillId="0" fontId="4" numFmtId="0" pivotButton="0" quotePrefix="0" xfId="0">
      <alignment horizontal="general" vertical="bottom" wrapText="1"/>
    </xf>
    <xf applyAlignment="1" borderId="0" fillId="0" fontId="4" numFmtId="11" pivotButton="0" quotePrefix="0" xfId="0">
      <alignment horizontal="right" vertical="bottom"/>
    </xf>
    <xf applyAlignment="1" borderId="0" fillId="2" fontId="9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4" fillId="0" fontId="4" numFmtId="11" pivotButton="0" quotePrefix="0" xfId="0">
      <alignment horizontal="right" vertical="bottom"/>
    </xf>
    <xf applyAlignment="1" borderId="4" fillId="0" fontId="6" numFmtId="11" pivotButton="0" quotePrefix="0" xfId="0">
      <alignment horizontal="general" vertical="bottom"/>
    </xf>
    <xf applyAlignment="1" borderId="5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6" fillId="0" fontId="4" numFmtId="11" pivotButton="0" quotePrefix="0" xfId="0">
      <alignment horizontal="right" vertical="bottom"/>
    </xf>
    <xf applyAlignment="1" borderId="6" fillId="0" fontId="6" numFmtId="11" pivotButton="0" quotePrefix="0" xfId="0">
      <alignment horizontal="general" vertical="bottom"/>
    </xf>
    <xf applyAlignment="1" borderId="7" fillId="0" fontId="6" numFmtId="11" pivotButton="0" quotePrefix="0" xfId="0">
      <alignment horizontal="general" vertical="bottom"/>
    </xf>
    <xf applyAlignment="1" borderId="10" fillId="0" fontId="6" numFmtId="0" pivotButton="0" quotePrefix="0" xfId="0">
      <alignment horizontal="general" vertical="bottom" wrapText="1"/>
    </xf>
    <xf applyAlignment="1" borderId="11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166" pivotButton="0" quotePrefix="0" xfId="0">
      <alignment horizontal="right" vertical="bottom"/>
    </xf>
    <xf applyAlignment="1" borderId="11" fillId="2" fontId="8" numFmtId="0" pivotButton="0" quotePrefix="0" xfId="0">
      <alignment horizontal="left" vertical="bottom" wrapText="1"/>
    </xf>
    <xf applyAlignment="1" borderId="0" fillId="0" fontId="4" numFmtId="2" pivotButton="0" quotePrefix="0" xfId="0">
      <alignment horizontal="general" vertical="bottom"/>
    </xf>
    <xf applyAlignment="1" borderId="12" fillId="0" fontId="6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1" numFmtId="0" pivotButton="0" quotePrefix="0" xfId="0">
      <alignment horizontal="center" vertical="top"/>
    </xf>
    <xf applyAlignment="1" borderId="4" fillId="0" fontId="4" numFmtId="0" pivotButton="0" quotePrefix="0" xfId="0">
      <alignment horizontal="right" vertical="bottom"/>
    </xf>
    <xf applyAlignment="1" borderId="4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4" fillId="0" fontId="4" numFmtId="164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5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6" fillId="0" fontId="6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borderId="7" fillId="0" fontId="4" numFmtId="0" pivotButton="0" quotePrefix="0" xfId="0">
      <alignment horizontal="right" vertical="bottom"/>
    </xf>
    <xf applyAlignment="1" borderId="6" fillId="0" fontId="4" numFmtId="164" pivotButton="0" quotePrefix="0" xfId="0">
      <alignment horizontal="right" vertical="bottom"/>
    </xf>
    <xf applyAlignment="1" borderId="2" fillId="0" fontId="5" numFmtId="0" pivotButton="0" quotePrefix="0" xfId="0">
      <alignment horizontal="center" vertical="top"/>
    </xf>
    <xf applyAlignment="1" borderId="5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5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center" vertical="bottom"/>
    </xf>
    <xf applyAlignment="1" borderId="10" fillId="0" fontId="6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 wrapText="1"/>
    </xf>
    <xf applyAlignment="1" borderId="7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13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 wrapText="1"/>
    </xf>
    <xf applyAlignment="1" borderId="6" fillId="0" fontId="4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center" vertical="top"/>
    </xf>
    <xf applyAlignment="1" borderId="10" fillId="0" fontId="4" numFmtId="0" pivotButton="0" quotePrefix="0" xfId="0">
      <alignment horizontal="general" vertical="bottom"/>
    </xf>
    <xf applyAlignment="1" borderId="6" fillId="2" fontId="8" numFmtId="0" pivotButton="0" quotePrefix="0" xfId="0">
      <alignment horizontal="right" vertical="bottom"/>
    </xf>
    <xf applyAlignment="1" borderId="7" fillId="0" fontId="4" numFmtId="0" pivotButton="0" quotePrefix="0" xfId="0">
      <alignment horizontal="general" vertical="bottom" wrapText="1"/>
    </xf>
    <xf applyAlignment="1" borderId="0" fillId="0" fontId="4" numFmtId="11" pivotButton="0" quotePrefix="0" xfId="0">
      <alignment horizontal="right" vertical="bottom"/>
    </xf>
    <xf applyAlignment="1" borderId="0" fillId="2" fontId="9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5" numFmtId="0" pivotButton="0" quotePrefix="0" xfId="0">
      <alignment horizontal="center" vertical="top"/>
    </xf>
    <xf applyAlignment="1" borderId="4" fillId="0" fontId="4" numFmtId="11" pivotButton="0" quotePrefix="0" xfId="0">
      <alignment horizontal="right" vertical="bottom"/>
    </xf>
    <xf applyAlignment="1" borderId="4" fillId="0" fontId="6" numFmtId="11" pivotButton="0" quotePrefix="0" xfId="0">
      <alignment horizontal="general" vertical="bottom"/>
    </xf>
    <xf applyAlignment="1" borderId="5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6" fillId="0" fontId="4" numFmtId="11" pivotButton="0" quotePrefix="0" xfId="0">
      <alignment horizontal="right" vertical="bottom"/>
    </xf>
    <xf applyAlignment="1" borderId="6" fillId="0" fontId="6" numFmtId="11" pivotButton="0" quotePrefix="0" xfId="0">
      <alignment horizontal="general" vertical="bottom"/>
    </xf>
    <xf applyAlignment="1" borderId="7" fillId="0" fontId="6" numFmtId="11" pivotButton="0" quotePrefix="0" xfId="0">
      <alignment horizontal="general" vertical="bottom"/>
    </xf>
    <xf applyAlignment="1" borderId="10" fillId="0" fontId="6" numFmtId="0" pivotButton="0" quotePrefix="0" xfId="0">
      <alignment horizontal="general" vertical="bottom" wrapText="1"/>
    </xf>
    <xf applyAlignment="1" borderId="11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166" pivotButton="0" quotePrefix="0" xfId="0">
      <alignment horizontal="right" vertical="bottom"/>
    </xf>
    <xf applyAlignment="1" borderId="11" fillId="2" fontId="8" numFmtId="0" pivotButton="0" quotePrefix="0" xfId="0">
      <alignment horizontal="left" vertical="bottom" wrapText="1"/>
    </xf>
    <xf applyAlignment="1" borderId="0" fillId="0" fontId="4" numFmtId="2" pivotButton="0" quotePrefix="0" xfId="0">
      <alignment horizontal="general" vertical="bottom"/>
    </xf>
    <xf applyAlignment="1" borderId="12" fillId="0" fontId="6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 </author>
  </authors>
  <commentList>
    <comment authorId="0" ref="G2" shapeId="0">
      <text>
        <t>The sum of the round numbers is ≈80
	-Yinon Bar-on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authorId="0" ref="B23" shapeId="0">
      <text>
        <t>geometric mean of the range (0.0075-2.55 Gt C)
	-Yinon Bar-on</t>
      </text>
    </comment>
    <comment authorId="0" ref="A24" shapeId="0">
      <text>
        <t>Cyanobacteria and picoeukaryotes
	-Yinon Bar-on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authorId="0" ref="D2" shapeId="0">
      <text>
        <t>0.12 is the green microalgaea
	-Yinon Bar-on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authorId="0" ref="C16" shapeId="0">
      <text>
        <t>Enchytraeids
	-Yinon Bar-on</t>
      </text>
    </comment>
    <comment authorId="0" ref="C18" shapeId="0">
      <text>
        <t>mesozooplankton
	-Yinon Bar-on</t>
      </text>
    </comment>
    <comment authorId="0" ref="C19" shapeId="0">
      <text>
        <t>Jellyfish
	-Yinon Bar-on</t>
      </text>
    </comment>
    <comment authorId="0" ref="C20" shapeId="0">
      <text>
        <t>Only pteropods
	-Yinon Bar-on</t>
      </text>
    </comment>
    <comment authorId="0" ref="C22" shapeId="0">
      <text>
        <t>Only mesopelagic fish
	-Yinon Bar-on</t>
      </text>
    </comment>
    <comment authorId="0" ref="C28" shapeId="0">
      <text>
        <t>nano-pico protists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3" activeCellId="0" pane="topLeft" sqref="C23"/>
    </sheetView>
  </sheetViews>
  <sheetFormatPr baseColWidth="8" defaultRowHeight="12.8" outlineLevelCol="0" outlineLevelRow="0" zeroHeight="0"/>
  <cols>
    <col customWidth="1" max="2" min="1" style="73" width="11.88"/>
    <col customWidth="1" max="3" min="3" style="73" width="7.68"/>
    <col customWidth="1" max="1025" min="4" style="73" width="11.88"/>
  </cols>
  <sheetData>
    <row customHeight="1" ht="26.85" r="1" s="74" spans="1:26">
      <c r="A1" s="75" t="n"/>
      <c r="B1" s="75" t="n"/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customHeight="1" ht="13.8" r="2" s="74" spans="1:26">
      <c r="A2" s="76" t="s">
        <v>6</v>
      </c>
      <c r="B2" s="76" t="s">
        <v>7</v>
      </c>
      <c r="C2" s="77" t="n">
        <v>58</v>
      </c>
      <c r="D2" s="78" t="n">
        <v>60</v>
      </c>
      <c r="E2" s="77" t="n">
        <v>20</v>
      </c>
      <c r="F2" s="77">
        <f>SUM(C2:C5)</f>
        <v/>
      </c>
      <c r="G2" s="78" t="n">
        <v>70</v>
      </c>
      <c r="H2" s="79" t="n">
        <v>9</v>
      </c>
    </row>
    <row customHeight="1" ht="15.75" r="3" s="74" spans="1:26">
      <c r="B3" s="76" t="s">
        <v>8</v>
      </c>
      <c r="C3" s="80" t="n">
        <v>1.4</v>
      </c>
      <c r="D3" s="81" t="n">
        <v>1.4</v>
      </c>
      <c r="E3" s="80" t="n">
        <v>1.8</v>
      </c>
    </row>
    <row customHeight="1" ht="15.75" r="4" s="74" spans="1:26">
      <c r="B4" s="76" t="s">
        <v>9</v>
      </c>
      <c r="C4" s="80" t="n">
        <v>7.4</v>
      </c>
      <c r="D4" s="81" t="n">
        <v>7</v>
      </c>
      <c r="E4" s="80" t="n">
        <v>3.6</v>
      </c>
    </row>
    <row customHeight="1" ht="15.75" r="5" s="74" spans="1:26">
      <c r="B5" s="76" t="s">
        <v>10</v>
      </c>
      <c r="C5" s="82" t="n">
        <v>7</v>
      </c>
      <c r="D5" s="83" t="n">
        <v>7</v>
      </c>
      <c r="E5" s="82" t="n">
        <v>7.6</v>
      </c>
    </row>
    <row customHeight="1" ht="15.75" r="6" s="74" spans="1:26">
      <c r="A6" s="76" t="s">
        <v>11</v>
      </c>
      <c r="B6" s="76" t="s">
        <v>7</v>
      </c>
      <c r="C6" s="77" t="n">
        <v>4</v>
      </c>
      <c r="D6" s="78" t="n">
        <v>4</v>
      </c>
      <c r="E6" s="77" t="n">
        <v>68.2</v>
      </c>
      <c r="F6" s="77" t="n">
        <v>8.300000000000001</v>
      </c>
      <c r="G6" s="78" t="n">
        <v>8</v>
      </c>
      <c r="H6" s="79" t="n">
        <v>15</v>
      </c>
    </row>
    <row customHeight="1" ht="15.75" r="7" s="74" spans="1:26">
      <c r="B7" s="76" t="s">
        <v>8</v>
      </c>
      <c r="C7" s="80" t="n">
        <v>0.3</v>
      </c>
      <c r="D7" s="81" t="n">
        <v>0.3</v>
      </c>
      <c r="E7" s="80" t="n">
        <v>2.6</v>
      </c>
    </row>
    <row customHeight="1" ht="15.75" r="8" s="74" spans="1:26">
      <c r="B8" s="76" t="s">
        <v>9</v>
      </c>
      <c r="C8" s="80" t="n">
        <v>0.5</v>
      </c>
      <c r="D8" s="81" t="n">
        <v>0.5</v>
      </c>
      <c r="E8" s="80" t="n">
        <v>6.5</v>
      </c>
    </row>
    <row customHeight="1" ht="15.75" r="9" s="74" spans="1:26">
      <c r="B9" s="76" t="s">
        <v>10</v>
      </c>
      <c r="C9" s="82" t="n">
        <v>3</v>
      </c>
      <c r="D9" s="83" t="n">
        <v>3</v>
      </c>
      <c r="E9" s="82" t="n">
        <v>7.9</v>
      </c>
    </row>
    <row customHeight="1" ht="15.75" r="10" s="74" spans="1:26">
      <c r="A10" s="76" t="s">
        <v>12</v>
      </c>
      <c r="B10" s="76" t="s">
        <v>13</v>
      </c>
      <c r="C10" s="77" t="n">
        <v>12</v>
      </c>
      <c r="D10" s="78" t="n"/>
      <c r="E10" s="77" t="n">
        <v>3.5</v>
      </c>
      <c r="F10" s="77">
        <f>SUM(C10:C12)</f>
        <v/>
      </c>
      <c r="G10" s="78" t="n">
        <v>13</v>
      </c>
      <c r="H10" s="79" t="n">
        <v>4</v>
      </c>
    </row>
    <row customHeight="1" ht="15.75" r="11" s="74" spans="1:26">
      <c r="B11" s="76" t="s">
        <v>8</v>
      </c>
      <c r="C11" s="80" t="n">
        <v>0.6</v>
      </c>
      <c r="E11" s="80" t="n">
        <v>10</v>
      </c>
    </row>
    <row customHeight="1" ht="15.75" r="12" s="74" spans="1:26">
      <c r="B12" s="76" t="s">
        <v>14</v>
      </c>
      <c r="C12" s="82" t="n">
        <v>0.6</v>
      </c>
      <c r="D12" s="83" t="n"/>
      <c r="E12" s="82" t="n">
        <v>44</v>
      </c>
    </row>
    <row customHeight="1" ht="15.75" r="13" s="74" spans="1:26">
      <c r="A13" s="76" t="s">
        <v>15</v>
      </c>
      <c r="B13" s="76" t="s">
        <v>16</v>
      </c>
      <c r="C13" s="77" t="n">
        <v>0.2</v>
      </c>
      <c r="D13" s="78" t="n">
        <v>0.2</v>
      </c>
      <c r="E13" s="84" t="n"/>
      <c r="F13" s="85">
        <f>SUM(C13:C23)</f>
        <v/>
      </c>
      <c r="G13" s="78" t="n">
        <v>3</v>
      </c>
      <c r="H13" s="79" t="n">
        <v>5</v>
      </c>
    </row>
    <row customHeight="1" ht="15.75" r="14" s="74" spans="1:26">
      <c r="B14" s="76" t="s">
        <v>17</v>
      </c>
      <c r="C14" s="80" t="n">
        <v>0.2</v>
      </c>
      <c r="D14" s="81" t="n">
        <v>0.2</v>
      </c>
      <c r="E14" s="80" t="n">
        <v>14.9</v>
      </c>
    </row>
    <row customHeight="1" ht="15.75" r="15" s="74" spans="1:26">
      <c r="B15" s="76" t="s">
        <v>18</v>
      </c>
      <c r="C15" s="80" t="n">
        <v>0.9</v>
      </c>
      <c r="D15" s="81" t="n">
        <v>1</v>
      </c>
      <c r="E15" s="80" t="n">
        <v>10</v>
      </c>
      <c r="L15" s="81" t="n"/>
    </row>
    <row customHeight="1" ht="15.75" r="16" s="74" spans="1:26">
      <c r="B16" s="76" t="s">
        <v>19</v>
      </c>
      <c r="C16" s="80" t="n">
        <v>0.1</v>
      </c>
      <c r="D16" s="81" t="n">
        <v>0.1</v>
      </c>
      <c r="E16" s="86" t="n"/>
    </row>
    <row customHeight="1" ht="15.75" r="17" s="74" spans="1:26">
      <c r="B17" s="76" t="s">
        <v>20</v>
      </c>
      <c r="C17" s="80" t="n">
        <v>0.2</v>
      </c>
      <c r="D17" s="81" t="n">
        <v>0.2</v>
      </c>
      <c r="E17" s="86" t="n"/>
    </row>
    <row customHeight="1" ht="15.75" r="18" s="74" spans="1:26">
      <c r="B18" s="76" t="s">
        <v>21</v>
      </c>
      <c r="C18" s="80" t="n">
        <v>0.0240749649458041</v>
      </c>
      <c r="D18" s="81" t="n">
        <v>0.02</v>
      </c>
      <c r="E18" s="86" t="n"/>
    </row>
    <row customHeight="1" ht="15.75" r="19" s="74" spans="1:26">
      <c r="B19" s="76" t="s">
        <v>22</v>
      </c>
      <c r="C19" s="80" t="n">
        <v>0.6676108835351025</v>
      </c>
      <c r="D19" s="81" t="n">
        <v>0.7</v>
      </c>
      <c r="E19" s="80" t="n">
        <v>8.206704099608988</v>
      </c>
    </row>
    <row customHeight="1" ht="15.75" r="20" s="74" spans="1:26">
      <c r="B20" s="76" t="s">
        <v>23</v>
      </c>
      <c r="C20" s="80" t="n">
        <v>0.1</v>
      </c>
      <c r="D20" s="81" t="n">
        <v>0.1</v>
      </c>
      <c r="E20" s="86" t="n"/>
    </row>
    <row customHeight="1" ht="15.75" r="21" s="74" spans="1:26">
      <c r="B21" s="76" t="s">
        <v>24</v>
      </c>
      <c r="C21" s="80" t="n">
        <v>0.05</v>
      </c>
      <c r="D21" s="81" t="n">
        <v>0.05</v>
      </c>
      <c r="E21" s="86" t="n"/>
    </row>
    <row customHeight="1" ht="15.75" r="22" s="74" spans="1:26">
      <c r="B22" s="76" t="s">
        <v>25</v>
      </c>
      <c r="C22" s="80" t="n">
        <v>0.002</v>
      </c>
      <c r="D22" s="81" t="n">
        <v>0.002</v>
      </c>
      <c r="E22" s="86" t="n"/>
    </row>
    <row customHeight="1" ht="15.75" r="23" s="74" spans="1:26">
      <c r="B23" s="76" t="s">
        <v>26</v>
      </c>
      <c r="C23" s="87" t="n">
        <v>0.00734425384032944</v>
      </c>
      <c r="D23" s="82" t="n">
        <v>0.007</v>
      </c>
      <c r="E23" s="88" t="n">
        <v>1.8109271282633</v>
      </c>
    </row>
    <row customHeight="1" ht="15.75" r="24" s="74" spans="1:26">
      <c r="A24" s="76" t="s">
        <v>27</v>
      </c>
      <c r="B24" s="76" t="s">
        <v>8</v>
      </c>
      <c r="C24" s="77" t="n">
        <v>1.8</v>
      </c>
      <c r="D24" s="78" t="n"/>
      <c r="E24" s="77" t="n">
        <v>10</v>
      </c>
      <c r="F24" s="77">
        <f>SUM(C24:C26)</f>
        <v/>
      </c>
      <c r="G24" s="78" t="n">
        <v>4</v>
      </c>
      <c r="H24" s="79" t="n">
        <v>7</v>
      </c>
    </row>
    <row customHeight="1" ht="15.75" r="25" s="74" spans="1:26">
      <c r="B25" s="76" t="s">
        <v>13</v>
      </c>
      <c r="C25" s="80" t="n">
        <v>1.6</v>
      </c>
      <c r="E25" s="80" t="n">
        <v>10</v>
      </c>
    </row>
    <row customHeight="1" ht="15.75" r="26" s="74" spans="1:26">
      <c r="B26" s="76" t="s">
        <v>28</v>
      </c>
      <c r="C26" s="82" t="n">
        <v>0.6</v>
      </c>
      <c r="D26" s="83" t="n"/>
      <c r="E26" s="82" t="n">
        <v>44</v>
      </c>
    </row>
    <row customHeight="1" ht="15.75" r="27" s="74" spans="1:26">
      <c r="A27" s="76" t="s">
        <v>29</v>
      </c>
      <c r="B27" s="76" t="s">
        <v>29</v>
      </c>
      <c r="C27" s="89" t="n">
        <v>0.2</v>
      </c>
      <c r="D27" s="90" t="n">
        <v>0.2</v>
      </c>
      <c r="E27" s="89" t="n">
        <v>15.4</v>
      </c>
      <c r="F27" s="91" t="n"/>
      <c r="G27" s="90" t="n"/>
      <c r="H27" s="92" t="n">
        <v>20</v>
      </c>
    </row>
    <row customHeight="1" ht="15.75" r="28" s="74" spans="1:26">
      <c r="A28" s="76" t="s">
        <v>30</v>
      </c>
      <c r="B28" s="76" t="s">
        <v>30</v>
      </c>
      <c r="C28" s="89" t="n">
        <v>450</v>
      </c>
      <c r="D28" s="90" t="n">
        <v>450</v>
      </c>
      <c r="E28" s="93" t="n">
        <v>1.19395460482905</v>
      </c>
      <c r="F28" s="91" t="n"/>
      <c r="G28" s="90" t="n"/>
      <c r="H28" s="89" t="n">
        <v>1.2</v>
      </c>
    </row>
    <row customHeight="1" ht="15.75" r="29" s="74" spans="1:26">
      <c r="A29" s="76" t="s">
        <v>31</v>
      </c>
      <c r="B29" s="76" t="s">
        <v>31</v>
      </c>
      <c r="F29" s="73">
        <f>SUM(C2:C29)</f>
        <v/>
      </c>
      <c r="G29" s="81" t="n">
        <v>550</v>
      </c>
      <c r="H29" s="81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23" activeCellId="0" pane="topLeft" sqref="C23"/>
    </sheetView>
  </sheetViews>
  <sheetFormatPr baseColWidth="8" defaultRowHeight="12.8" outlineLevelCol="0" outlineLevelRow="0" zeroHeight="0"/>
  <cols>
    <col customWidth="1" max="1" min="1" style="73" width="17.82"/>
    <col customWidth="1" max="1025" min="2" style="73" width="11.88"/>
  </cols>
  <sheetData>
    <row customHeight="1" ht="26.95" r="1" s="74" spans="1:6">
      <c r="A1" s="94" t="s">
        <v>32</v>
      </c>
      <c r="B1" s="94" t="s">
        <v>33</v>
      </c>
      <c r="C1" s="94" t="s">
        <v>0</v>
      </c>
      <c r="D1" s="94" t="s">
        <v>2</v>
      </c>
      <c r="E1" s="94" t="s">
        <v>1</v>
      </c>
      <c r="F1" s="94" t="n"/>
    </row>
    <row customHeight="1" ht="13.8" r="2" s="74" spans="1:6">
      <c r="A2" s="94" t="s">
        <v>13</v>
      </c>
      <c r="B2" s="94" t="s">
        <v>30</v>
      </c>
      <c r="C2" s="77">
        <f>'Table1 &amp; Fig1'!C28</f>
        <v/>
      </c>
      <c r="E2" s="95" t="n"/>
      <c r="F2" s="86" t="n"/>
    </row>
    <row customHeight="1" ht="13.8" r="3" s="74" spans="1:6">
      <c r="B3" s="94" t="s">
        <v>34</v>
      </c>
      <c r="C3" s="80">
        <f>'Table1 &amp; Fig1'!C4</f>
        <v/>
      </c>
      <c r="E3" s="96" t="n"/>
      <c r="F3" s="86" t="n"/>
    </row>
    <row customHeight="1" ht="13.8" r="4" s="74" spans="1:6">
      <c r="B4" s="94" t="s">
        <v>35</v>
      </c>
      <c r="C4" s="80">
        <f>'Table1 &amp; Fig1'!C8</f>
        <v/>
      </c>
      <c r="E4" s="96" t="n"/>
      <c r="F4" s="86" t="n"/>
    </row>
    <row customHeight="1" ht="13.8" r="5" s="74" spans="1:6">
      <c r="B5" s="94" t="s">
        <v>12</v>
      </c>
      <c r="C5" s="80">
        <f>'Table1 &amp; Fig1'!C10</f>
        <v/>
      </c>
      <c r="E5" s="96" t="n"/>
      <c r="F5" s="86" t="n"/>
    </row>
    <row customHeight="1" ht="13.8" r="6" s="74" spans="1:6">
      <c r="B6" s="94" t="s">
        <v>17</v>
      </c>
      <c r="C6" s="80">
        <f>'Table1 &amp; Fig1'!C14</f>
        <v/>
      </c>
      <c r="E6" s="96" t="n"/>
      <c r="F6" s="86" t="n"/>
    </row>
    <row customHeight="1" ht="13.8" r="7" s="74" spans="1:6">
      <c r="B7" s="94" t="s">
        <v>24</v>
      </c>
      <c r="C7" s="80">
        <f>'Table1 &amp; Fig1'!C21</f>
        <v/>
      </c>
      <c r="E7" s="96" t="n"/>
      <c r="F7" s="86" t="n"/>
    </row>
    <row customHeight="1" ht="13.8" r="8" s="74" spans="1:6">
      <c r="B8" s="94" t="s">
        <v>23</v>
      </c>
      <c r="C8" s="80">
        <f>'Table1 &amp; Fig1'!C20</f>
        <v/>
      </c>
      <c r="E8" s="96" t="n"/>
      <c r="F8" s="86" t="n"/>
    </row>
    <row customHeight="1" ht="13.8" r="9" s="74" spans="1:6">
      <c r="B9" s="94" t="s">
        <v>36</v>
      </c>
      <c r="C9" s="97" t="n">
        <v>0.00289064584032944</v>
      </c>
      <c r="D9" s="73" t="n">
        <v>3.6917824251731</v>
      </c>
      <c r="E9" s="96" t="n"/>
      <c r="F9" s="86" t="n"/>
    </row>
    <row customHeight="1" ht="13.8" r="10" s="74" spans="1:6">
      <c r="B10" s="94" t="s">
        <v>25</v>
      </c>
      <c r="C10" s="80">
        <f>'Table1 &amp; Fig1'!C22</f>
        <v/>
      </c>
      <c r="E10" s="96" t="n"/>
      <c r="F10" s="86" t="n"/>
    </row>
    <row customHeight="1" ht="13.8" r="11" s="74" spans="1:6">
      <c r="B11" s="94" t="s">
        <v>16</v>
      </c>
      <c r="C11" s="80">
        <f>'Table1 &amp; Fig1'!C13</f>
        <v/>
      </c>
      <c r="E11" s="96" t="n"/>
      <c r="F11" s="86" t="n"/>
    </row>
    <row customHeight="1" ht="13.8" r="12" s="74" spans="1:6">
      <c r="B12" s="94" t="s">
        <v>21</v>
      </c>
      <c r="C12" s="80" t="n">
        <v>0.0100749649458041</v>
      </c>
      <c r="E12" s="96" t="n"/>
      <c r="F12" s="86" t="n"/>
    </row>
    <row customHeight="1" ht="13.8" r="13" s="74" spans="1:6">
      <c r="B13" s="94" t="s">
        <v>37</v>
      </c>
      <c r="C13" s="80" t="n">
        <v>1.6</v>
      </c>
      <c r="E13" s="96" t="n"/>
      <c r="F13" s="86" t="n"/>
    </row>
    <row customHeight="1" ht="13.8" r="14" s="74" spans="1:6">
      <c r="B14" s="94" t="s">
        <v>38</v>
      </c>
      <c r="C14" s="88">
        <f>SUM(C2:C13)</f>
        <v/>
      </c>
      <c r="E14" s="98" t="n">
        <v>470</v>
      </c>
      <c r="F14" s="86" t="n"/>
    </row>
    <row customHeight="1" ht="26.95" r="15" s="74" spans="1:6">
      <c r="A15" s="94" t="s">
        <v>32</v>
      </c>
      <c r="B15" s="94" t="s">
        <v>33</v>
      </c>
      <c r="C15" s="81" t="s">
        <v>0</v>
      </c>
      <c r="E15" s="99" t="s">
        <v>1</v>
      </c>
    </row>
    <row customHeight="1" ht="13.8" r="16" s="74" spans="1:6">
      <c r="A16" s="94" t="s">
        <v>8</v>
      </c>
      <c r="B16" s="94" t="s">
        <v>39</v>
      </c>
      <c r="C16" s="80">
        <f>'Table1 &amp; Fig1'!C3</f>
        <v/>
      </c>
      <c r="E16" s="96" t="n"/>
      <c r="F16" s="86" t="n"/>
    </row>
    <row customHeight="1" ht="13.8" r="17" s="74" spans="1:6">
      <c r="B17" s="94" t="s">
        <v>40</v>
      </c>
      <c r="C17" s="80">
        <f>'Table1 &amp; Fig1'!C7</f>
        <v/>
      </c>
      <c r="E17" s="96" t="n"/>
      <c r="F17" s="80" t="n"/>
    </row>
    <row customHeight="1" ht="13.8" r="18" s="74" spans="1:6">
      <c r="B18" s="94" t="s">
        <v>18</v>
      </c>
      <c r="C18" s="80">
        <f>'Table1 &amp; Fig1'!C15</f>
        <v/>
      </c>
      <c r="E18" s="96" t="n"/>
      <c r="F18" s="80" t="n"/>
    </row>
    <row customHeight="1" ht="13.8" r="19" s="74" spans="1:6">
      <c r="B19" s="94" t="s">
        <v>20</v>
      </c>
      <c r="C19" s="80">
        <f>'Table1 &amp; Fig1'!C17</f>
        <v/>
      </c>
      <c r="E19" s="96" t="n"/>
      <c r="F19" s="86" t="n"/>
    </row>
    <row customHeight="1" ht="13.8" r="20" s="74" spans="1:6">
      <c r="B20" s="94" t="s">
        <v>41</v>
      </c>
      <c r="C20" s="80">
        <f>'Table1 &amp; Fig1'!C16</f>
        <v/>
      </c>
      <c r="E20" s="96" t="n"/>
      <c r="F20" s="86" t="n"/>
    </row>
    <row customHeight="1" ht="13.8" r="21" s="74" spans="1:6">
      <c r="B21" s="94" t="s">
        <v>42</v>
      </c>
      <c r="C21" s="80">
        <f>'Table1 &amp; Fig1'!C24</f>
        <v/>
      </c>
      <c r="E21" s="96" t="n"/>
      <c r="F21" s="86" t="n"/>
    </row>
    <row customHeight="1" ht="13.8" r="22" s="74" spans="1:6">
      <c r="B22" s="94" t="s">
        <v>22</v>
      </c>
      <c r="C22" s="80">
        <f>'Table1 &amp; Fig1'!C19</f>
        <v/>
      </c>
      <c r="E22" s="96" t="n"/>
      <c r="F22" s="86" t="n"/>
    </row>
    <row customHeight="1" ht="13.8" r="23" s="74" spans="1:6">
      <c r="B23" s="94" t="s">
        <v>43</v>
      </c>
      <c r="C23" s="80" t="n">
        <v>0.004453608</v>
      </c>
      <c r="D23" s="73" t="n">
        <v>1.4375</v>
      </c>
      <c r="E23" s="96" t="n"/>
      <c r="F23" s="86" t="n"/>
    </row>
    <row customHeight="1" ht="13.8" r="24" s="74" spans="1:6">
      <c r="B24" s="94" t="s">
        <v>21</v>
      </c>
      <c r="C24" s="80" t="n">
        <v>0.014</v>
      </c>
      <c r="E24" s="96" t="n"/>
      <c r="F24" s="86" t="n"/>
    </row>
    <row customHeight="1" ht="13.8" r="25" s="74" spans="1:6">
      <c r="B25" s="94" t="s">
        <v>12</v>
      </c>
      <c r="C25" s="80">
        <f>'Table1 &amp; Fig1'!C11</f>
        <v/>
      </c>
      <c r="E25" s="100" t="n"/>
      <c r="F25" s="86" t="n"/>
    </row>
    <row customHeight="1" ht="13.8" r="26" s="74" spans="1:6">
      <c r="B26" s="94" t="s">
        <v>38</v>
      </c>
      <c r="C26" s="83">
        <f>SUM(C16:C25)</f>
        <v/>
      </c>
      <c r="E26" s="101" t="n">
        <v>6</v>
      </c>
      <c r="F26" s="86" t="n"/>
    </row>
    <row customHeight="1" ht="26.95" r="27" s="74" spans="1:6">
      <c r="A27" s="94" t="s">
        <v>32</v>
      </c>
      <c r="B27" s="94" t="s">
        <v>33</v>
      </c>
      <c r="C27" s="81" t="s">
        <v>0</v>
      </c>
      <c r="E27" s="99" t="s">
        <v>1</v>
      </c>
      <c r="F27" s="86" t="n"/>
    </row>
    <row customHeight="1" ht="13.8" r="28" s="74" spans="1:6">
      <c r="A28" s="94" t="s">
        <v>44</v>
      </c>
      <c r="B28" s="94" t="s">
        <v>45</v>
      </c>
      <c r="C28" s="80">
        <f>'Table1 &amp; Fig1'!C5</f>
        <v/>
      </c>
      <c r="E28" s="96" t="n"/>
      <c r="F28" s="86" t="n"/>
    </row>
    <row customHeight="1" ht="13.8" r="29" s="74" spans="1:6">
      <c r="B29" s="94" t="s">
        <v>46</v>
      </c>
      <c r="C29" s="80">
        <f>'Table1 &amp; Fig1'!C2</f>
        <v/>
      </c>
      <c r="E29" s="96" t="n"/>
      <c r="F29" s="86" t="n"/>
    </row>
    <row customHeight="1" ht="13.8" r="30" s="74" spans="1:6">
      <c r="B30" s="94" t="s">
        <v>47</v>
      </c>
      <c r="C30" s="80">
        <f>'Table1 &amp; Fig1'!C9</f>
        <v/>
      </c>
      <c r="E30" s="96" t="n"/>
      <c r="F30" s="86" t="n"/>
    </row>
    <row customHeight="1" ht="13.8" r="31" s="74" spans="1:6">
      <c r="B31" s="94" t="s">
        <v>48</v>
      </c>
      <c r="C31" s="80">
        <f>'Table1 &amp; Fig1'!C6</f>
        <v/>
      </c>
      <c r="E31" s="96" t="n"/>
      <c r="F31" s="86" t="n"/>
    </row>
    <row customHeight="1" ht="13.8" r="32" s="74" spans="1:6">
      <c r="B32" s="94" t="s">
        <v>27</v>
      </c>
      <c r="C32" s="80">
        <f>'Table1 &amp; Fig1'!C26</f>
        <v/>
      </c>
      <c r="E32" s="96" t="n"/>
      <c r="F32" s="86" t="n"/>
    </row>
    <row customHeight="1" ht="13.8" r="33" s="74" spans="1:6">
      <c r="B33" s="94" t="s">
        <v>12</v>
      </c>
      <c r="C33" s="80">
        <f>'Table1 &amp; Fig1'!C12</f>
        <v/>
      </c>
      <c r="E33" s="96" t="n"/>
      <c r="F33" s="86" t="n"/>
    </row>
    <row customHeight="1" ht="13.8" r="34" s="74" spans="1:6">
      <c r="B34" s="94" t="s">
        <v>38</v>
      </c>
      <c r="C34" s="83">
        <f>SUM(C28:C33)</f>
        <v/>
      </c>
      <c r="E34" s="101" t="n">
        <v>70</v>
      </c>
    </row>
  </sheetData>
  <mergeCells count="3">
    <mergeCell ref="A2:A14"/>
    <mergeCell ref="A16:A26"/>
    <mergeCell ref="A28:A3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34"/>
  <sheetViews>
    <sheetView colorId="64" defaultGridColor="1" rightToLeft="0" showFormulas="0" showGridLines="1" showOutlineSymbols="1" showRowColHeaders="1" showZeros="1" tabSelected="0" topLeftCell="A12" view="normal" workbookViewId="0" zoomScale="100" zoomScaleNormal="100" zoomScalePageLayoutView="100">
      <selection activeCell="F30" activeCellId="0" pane="topLeft" sqref="F30"/>
    </sheetView>
  </sheetViews>
  <sheetFormatPr baseColWidth="8" defaultRowHeight="15.75" outlineLevelCol="0" outlineLevelRow="0" zeroHeight="0"/>
  <cols>
    <col customWidth="1" max="1025" min="1" style="73" width="11.88"/>
  </cols>
  <sheetData>
    <row customHeight="1" ht="15.75" r="1" s="74" spans="1:8">
      <c r="A1" s="102" t="s">
        <v>13</v>
      </c>
    </row>
    <row customHeight="1" ht="15.75" r="2" s="74" spans="1:8">
      <c r="A2" s="102" t="s">
        <v>49</v>
      </c>
      <c r="D2" s="102" t="s">
        <v>50</v>
      </c>
      <c r="G2" s="86" t="n"/>
    </row>
    <row customHeight="1" ht="15.75" r="3" s="74" spans="1:8">
      <c r="A3" s="103" t="s">
        <v>33</v>
      </c>
      <c r="B3" s="90" t="s">
        <v>51</v>
      </c>
      <c r="C3" s="104" t="s">
        <v>2</v>
      </c>
      <c r="D3" s="90" t="s">
        <v>33</v>
      </c>
      <c r="E3" s="90" t="s">
        <v>51</v>
      </c>
      <c r="F3" s="104" t="s">
        <v>2</v>
      </c>
    </row>
    <row customHeight="1" ht="15.75" r="4" s="74" spans="1:8">
      <c r="A4" s="105" t="s">
        <v>30</v>
      </c>
      <c r="B4" s="80">
        <f>'Table1 &amp; Fig1'!C28</f>
        <v/>
      </c>
      <c r="C4" s="100" t="s">
        <v>52</v>
      </c>
      <c r="D4" s="86" t="s">
        <v>53</v>
      </c>
      <c r="E4" s="80">
        <f>'Table1 &amp; Fig1'!C4</f>
        <v/>
      </c>
      <c r="F4" s="106">
        <f>'Table1 &amp; Fig1'!E4</f>
        <v/>
      </c>
      <c r="G4" s="80" t="n"/>
    </row>
    <row customHeight="1" ht="15.75" r="5" s="74" spans="1:8">
      <c r="A5" s="107" t="n"/>
      <c r="C5" s="96" t="n"/>
      <c r="D5" s="81" t="s">
        <v>54</v>
      </c>
      <c r="E5" s="73">
        <f>'Table1 &amp; Fig1'!C8</f>
        <v/>
      </c>
      <c r="F5" s="100">
        <f>'Table1 &amp; Fig1'!E8</f>
        <v/>
      </c>
      <c r="G5" s="86" t="n"/>
    </row>
    <row customHeight="1" ht="15.75" r="6" s="74" spans="1:8">
      <c r="A6" s="107" t="n"/>
      <c r="C6" s="96" t="n"/>
      <c r="D6" s="81" t="s">
        <v>55</v>
      </c>
      <c r="E6" s="73">
        <f>'Table1 &amp; Fig1'!C10</f>
        <v/>
      </c>
      <c r="F6" s="100">
        <f>'Table1 &amp; Fig1'!E10</f>
        <v/>
      </c>
      <c r="G6" s="86" t="n"/>
    </row>
    <row customHeight="1" ht="15.75" r="7" s="74" spans="1:8">
      <c r="A7" s="107" t="n"/>
      <c r="C7" s="96" t="n"/>
      <c r="D7" s="86" t="s">
        <v>56</v>
      </c>
      <c r="E7" s="80">
        <f>'Table1 &amp; Fig1'!C25</f>
        <v/>
      </c>
      <c r="F7" s="100">
        <f>'Table1 &amp; Fig1'!E25</f>
        <v/>
      </c>
      <c r="G7" s="86" t="n"/>
    </row>
    <row customHeight="1" ht="15.75" r="8" s="74" spans="1:8">
      <c r="A8" s="107" t="n"/>
      <c r="C8" s="96" t="n"/>
      <c r="D8" s="86" t="s">
        <v>17</v>
      </c>
      <c r="E8" s="80">
        <f>'Table1 &amp; Fig1'!C14</f>
        <v/>
      </c>
      <c r="F8" s="100">
        <f>'Table1 &amp; Fig1'!E14</f>
        <v/>
      </c>
      <c r="G8" s="86" t="n"/>
    </row>
    <row customHeight="1" ht="15.75" r="9" s="74" spans="1:8">
      <c r="A9" s="107" t="n"/>
      <c r="C9" s="96" t="n"/>
      <c r="D9" s="86" t="s">
        <v>24</v>
      </c>
      <c r="E9" s="80">
        <f>'Table1 &amp; Fig1'!C21</f>
        <v/>
      </c>
      <c r="F9" s="100" t="n"/>
      <c r="G9" s="86" t="n"/>
    </row>
    <row customHeight="1" ht="15.75" r="10" s="74" spans="1:8">
      <c r="A10" s="107" t="n"/>
      <c r="C10" s="96" t="n"/>
      <c r="D10" s="86" t="s">
        <v>23</v>
      </c>
      <c r="E10" s="80">
        <f>'Table1 &amp; Fig1'!C20</f>
        <v/>
      </c>
      <c r="F10" s="100" t="n"/>
      <c r="G10" s="86" t="n"/>
    </row>
    <row customHeight="1" ht="15.75" r="11" s="74" spans="1:8">
      <c r="A11" s="107" t="n"/>
      <c r="C11" s="96" t="n"/>
      <c r="D11" s="86" t="s">
        <v>36</v>
      </c>
      <c r="E11" s="97">
        <f>Fig2A!C9</f>
        <v/>
      </c>
      <c r="F11" s="100">
        <f>Fig2A!D9</f>
        <v/>
      </c>
      <c r="G11" s="86" t="n"/>
    </row>
    <row customHeight="1" ht="15.75" r="12" s="74" spans="1:8">
      <c r="A12" s="107" t="n"/>
      <c r="C12" s="96" t="n"/>
      <c r="D12" s="86" t="s">
        <v>25</v>
      </c>
      <c r="E12" s="80">
        <f>'Table1 &amp; Fig1'!C22</f>
        <v/>
      </c>
      <c r="F12" s="100" t="n"/>
      <c r="G12" s="86" t="n"/>
    </row>
    <row customHeight="1" ht="15.75" r="13" s="74" spans="1:8">
      <c r="A13" s="107" t="n"/>
      <c r="C13" s="96" t="n"/>
      <c r="D13" s="86" t="s">
        <v>16</v>
      </c>
      <c r="E13" s="80">
        <f>'Table1 &amp; Fig1'!C13</f>
        <v/>
      </c>
      <c r="F13" s="96" t="n"/>
    </row>
    <row customHeight="1" ht="15.75" r="14" s="74" spans="1:8">
      <c r="A14" s="108" t="n"/>
      <c r="B14" s="88" t="n"/>
      <c r="C14" s="98" t="n"/>
      <c r="D14" s="88" t="s">
        <v>21</v>
      </c>
      <c r="E14" s="82">
        <f>Fig2A!C12</f>
        <v/>
      </c>
      <c r="F14" s="101" t="n"/>
    </row>
    <row customHeight="1" ht="15.75" r="15" s="74" spans="1:8"/>
    <row customHeight="1" ht="37.5" r="16" s="74" spans="1:8">
      <c r="A16" s="103" t="n"/>
      <c r="B16" s="90" t="s">
        <v>51</v>
      </c>
      <c r="C16" s="109" t="s">
        <v>57</v>
      </c>
      <c r="D16" s="103" t="n"/>
      <c r="E16" s="90" t="s">
        <v>51</v>
      </c>
      <c r="F16" s="110" t="s">
        <v>57</v>
      </c>
    </row>
    <row customHeight="1" ht="15.75" r="17" s="74" spans="1:8">
      <c r="A17" s="108" t="s">
        <v>38</v>
      </c>
      <c r="B17" s="88">
        <f>B4</f>
        <v/>
      </c>
      <c r="C17" s="88" t="n">
        <v>450</v>
      </c>
      <c r="D17" s="108" t="s">
        <v>38</v>
      </c>
      <c r="E17" s="88">
        <f>SUM(E4:E14)</f>
        <v/>
      </c>
      <c r="F17" s="101" t="n">
        <v>20</v>
      </c>
    </row>
    <row customHeight="1" ht="15.75" r="18" s="74" spans="1:8"/>
    <row customHeight="1" ht="15.75" r="19" s="74" spans="1:8">
      <c r="A19" s="102" t="s">
        <v>8</v>
      </c>
    </row>
    <row customHeight="1" ht="15.75" r="20" s="74" spans="1:8">
      <c r="A20" s="102" t="s">
        <v>49</v>
      </c>
      <c r="D20" s="102" t="s">
        <v>50</v>
      </c>
    </row>
    <row customHeight="1" ht="15.75" r="21" s="74" spans="1:8">
      <c r="A21" s="103" t="s">
        <v>33</v>
      </c>
      <c r="B21" s="90" t="s">
        <v>51</v>
      </c>
      <c r="C21" s="104" t="s">
        <v>2</v>
      </c>
      <c r="D21" s="90" t="s">
        <v>33</v>
      </c>
      <c r="E21" s="90" t="s">
        <v>51</v>
      </c>
      <c r="F21" s="104" t="s">
        <v>2</v>
      </c>
    </row>
    <row customHeight="1" ht="15.75" r="22" s="74" spans="1:8">
      <c r="A22" s="105" t="s">
        <v>58</v>
      </c>
      <c r="B22" s="80" t="n">
        <v>0.1</v>
      </c>
      <c r="C22" s="96" t="n"/>
      <c r="D22" s="86" t="s">
        <v>59</v>
      </c>
      <c r="E22" s="80">
        <f>'Table1 &amp; Fig1'!C3</f>
        <v/>
      </c>
      <c r="F22" s="96" t="n"/>
      <c r="G22" s="80" t="n"/>
      <c r="H22" s="86" t="n"/>
    </row>
    <row customHeight="1" ht="15.75" r="23" s="74" spans="1:8">
      <c r="A23" s="105" t="s">
        <v>60</v>
      </c>
      <c r="B23" s="80" t="n">
        <v>0.14</v>
      </c>
      <c r="C23" s="96" t="n"/>
      <c r="D23" s="86" t="s">
        <v>61</v>
      </c>
      <c r="E23" s="80">
        <f>'Table1 &amp; Fig1'!C7</f>
        <v/>
      </c>
      <c r="F23" s="96" t="n"/>
      <c r="G23" s="80" t="n"/>
      <c r="H23" s="86" t="n"/>
    </row>
    <row customHeight="1" ht="15.75" r="24" s="74" spans="1:8">
      <c r="A24" s="105" t="s">
        <v>62</v>
      </c>
      <c r="B24" s="80" t="n">
        <v>0.42</v>
      </c>
      <c r="C24" s="96" t="n"/>
      <c r="D24" s="81" t="s">
        <v>42</v>
      </c>
      <c r="E24" s="73">
        <f>'Table1 &amp; Fig1'!C24-SUM(B24:B26)</f>
        <v/>
      </c>
      <c r="F24" s="96" t="n"/>
      <c r="G24" s="80" t="n"/>
      <c r="H24" s="86" t="n"/>
    </row>
    <row customHeight="1" ht="15.75" r="25" s="74" spans="1:8">
      <c r="A25" s="105" t="s">
        <v>63</v>
      </c>
      <c r="B25" s="80" t="n">
        <v>0.3</v>
      </c>
      <c r="C25" s="96" t="n"/>
      <c r="D25" s="86" t="s">
        <v>18</v>
      </c>
      <c r="E25" s="80">
        <f>'Table1 &amp; Fig1'!C15</f>
        <v/>
      </c>
      <c r="F25" s="96" t="n"/>
      <c r="G25" s="80" t="n"/>
      <c r="H25" s="86" t="n"/>
    </row>
    <row customHeight="1" ht="15.75" r="26" s="74" spans="1:8">
      <c r="A26" s="105" t="s">
        <v>64</v>
      </c>
      <c r="B26" s="80" t="n">
        <v>0.28</v>
      </c>
      <c r="C26" s="96" t="n"/>
      <c r="D26" s="86" t="s">
        <v>22</v>
      </c>
      <c r="E26" s="80">
        <f>'Table1 &amp; Fig1'!C19</f>
        <v/>
      </c>
      <c r="F26" s="96" t="n"/>
      <c r="G26" s="86" t="n"/>
      <c r="H26" s="86" t="n"/>
    </row>
    <row customHeight="1" ht="15.75" r="27" s="74" spans="1:8">
      <c r="A27" s="105" t="n"/>
      <c r="B27" s="86" t="n"/>
      <c r="C27" s="100" t="n"/>
      <c r="D27" s="86" t="s">
        <v>20</v>
      </c>
      <c r="E27" s="80">
        <f>'Table1 &amp; Fig1'!C17</f>
        <v/>
      </c>
      <c r="F27" s="96" t="n"/>
      <c r="G27" s="86" t="n"/>
      <c r="H27" s="86" t="n"/>
    </row>
    <row customHeight="1" ht="15.75" r="28" s="74" spans="1:8">
      <c r="A28" s="107" t="n"/>
      <c r="C28" s="96" t="n"/>
      <c r="D28" s="86" t="s">
        <v>41</v>
      </c>
      <c r="E28" s="80">
        <f>'Table1 &amp; Fig1'!C16</f>
        <v/>
      </c>
      <c r="F28" s="96" t="n"/>
      <c r="G28" s="86" t="n"/>
      <c r="H28" s="86" t="n"/>
    </row>
    <row customHeight="1" ht="15.75" r="29" s="74" spans="1:8">
      <c r="A29" s="107" t="n"/>
      <c r="C29" s="96" t="n"/>
      <c r="D29" s="86" t="s">
        <v>43</v>
      </c>
      <c r="E29" s="80">
        <f>Fig2A!C23</f>
        <v/>
      </c>
      <c r="F29" s="96">
        <f>Fig2A!D23</f>
        <v/>
      </c>
      <c r="G29" s="86" t="n"/>
      <c r="H29" s="86" t="n"/>
    </row>
    <row customHeight="1" ht="15.75" r="30" s="74" spans="1:8">
      <c r="A30" s="107" t="n"/>
      <c r="C30" s="96" t="n"/>
      <c r="D30" s="86" t="s">
        <v>21</v>
      </c>
      <c r="E30" s="80">
        <f>Fig2A!C24</f>
        <v/>
      </c>
      <c r="F30" s="96" t="n"/>
      <c r="G30" s="86" t="n"/>
      <c r="H30" s="86" t="n"/>
    </row>
    <row customHeight="1" ht="15.75" r="31" s="74" spans="1:8">
      <c r="A31" s="111" t="n"/>
      <c r="B31" s="83" t="n"/>
      <c r="C31" s="101" t="n"/>
      <c r="D31" s="88" t="s">
        <v>12</v>
      </c>
      <c r="E31" s="82">
        <f>'Table1 &amp; Fig1'!C11</f>
        <v/>
      </c>
      <c r="F31" s="101" t="n"/>
    </row>
    <row customHeight="1" ht="15.75" r="32" s="74" spans="1:8"/>
    <row customHeight="1" ht="37.5" r="33" s="74" spans="1:8">
      <c r="A33" s="103" t="n"/>
      <c r="B33" s="90" t="s">
        <v>51</v>
      </c>
      <c r="C33" s="109" t="s">
        <v>57</v>
      </c>
      <c r="D33" s="103" t="n"/>
      <c r="E33" s="90" t="s">
        <v>51</v>
      </c>
      <c r="F33" s="110" t="s">
        <v>57</v>
      </c>
    </row>
    <row customHeight="1" ht="15.75" r="34" s="74" spans="1:8">
      <c r="A34" s="108" t="s">
        <v>38</v>
      </c>
      <c r="B34" s="88">
        <f>SUM(B22:B26)</f>
        <v/>
      </c>
      <c r="C34" s="88" t="n">
        <v>1</v>
      </c>
      <c r="D34" s="108" t="s">
        <v>38</v>
      </c>
      <c r="E34" s="88">
        <f>SUM(E22:E31)</f>
        <v/>
      </c>
      <c r="F34" s="101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1" activeCellId="0" pane="topLeft" sqref="C11"/>
    </sheetView>
  </sheetViews>
  <sheetFormatPr baseColWidth="8" defaultRowHeight="15.75" outlineLevelCol="0" outlineLevelRow="0" zeroHeight="0"/>
  <cols>
    <col customWidth="1" max="1025" min="1" style="73" width="11.88"/>
  </cols>
  <sheetData>
    <row customHeight="1" ht="15.75" r="1" s="74" spans="1:6">
      <c r="A1" s="112" t="s">
        <v>33</v>
      </c>
      <c r="C1" s="84" t="s">
        <v>13</v>
      </c>
      <c r="D1" s="84" t="s">
        <v>8</v>
      </c>
      <c r="E1" s="84" t="s">
        <v>44</v>
      </c>
      <c r="F1" s="113" t="s">
        <v>65</v>
      </c>
    </row>
    <row customHeight="1" ht="15.75" r="2" s="74" spans="1:6">
      <c r="A2" s="105" t="s">
        <v>30</v>
      </c>
      <c r="C2" s="80">
        <f>'Table1 &amp; Fig1'!C28</f>
        <v/>
      </c>
      <c r="D2" s="80">
        <f>Fig2B!B22+Fig2B!B23+0.12</f>
        <v/>
      </c>
      <c r="E2" s="80" t="n">
        <v>0</v>
      </c>
      <c r="F2" s="100" t="s">
        <v>66</v>
      </c>
    </row>
    <row customHeight="1" ht="15.75" r="3" s="74" spans="1:6">
      <c r="A3" s="105" t="s">
        <v>12</v>
      </c>
      <c r="C3" s="80">
        <f>'Table1 &amp; Fig1'!C10</f>
        <v/>
      </c>
      <c r="D3" s="80">
        <f>'Table1 &amp; Fig1'!C11</f>
        <v/>
      </c>
      <c r="E3" s="80">
        <f>'Table1 &amp; Fig1'!C12</f>
        <v/>
      </c>
      <c r="F3" s="100" t="n"/>
    </row>
    <row customHeight="1" ht="15.75" r="4" s="74" spans="1:6">
      <c r="A4" s="105" t="s">
        <v>27</v>
      </c>
      <c r="C4" s="80">
        <f>'Table1 &amp; Fig1'!C25</f>
        <v/>
      </c>
      <c r="D4" s="80">
        <f>'Table1 &amp; Fig1'!C24</f>
        <v/>
      </c>
      <c r="E4" s="80">
        <f>'Table1 &amp; Fig1'!C26</f>
        <v/>
      </c>
      <c r="F4" s="100" t="n"/>
    </row>
    <row customHeight="1" ht="15.75" r="5" s="74" spans="1:6">
      <c r="A5" s="105" t="s">
        <v>15</v>
      </c>
      <c r="B5" s="100" t="s">
        <v>67</v>
      </c>
      <c r="C5" s="80">
        <f>'Table1 &amp; Fig1'!C14</f>
        <v/>
      </c>
      <c r="D5" s="86">
        <f>'Table1 &amp; Fig1'!C15</f>
        <v/>
      </c>
      <c r="E5" s="86" t="n"/>
      <c r="F5" s="100" t="n"/>
    </row>
    <row customHeight="1" ht="15.75" r="6" s="74" spans="1:6">
      <c r="B6" s="100" t="s">
        <v>23</v>
      </c>
      <c r="C6" s="80">
        <f>'Table1 &amp; Fig1'!C20</f>
        <v/>
      </c>
      <c r="D6" s="86" t="n"/>
      <c r="E6" s="86" t="n"/>
      <c r="F6" s="100" t="n"/>
    </row>
    <row customHeight="1" ht="15.75" r="7" s="74" spans="1:6">
      <c r="B7" s="100" t="s">
        <v>24</v>
      </c>
      <c r="C7" s="80">
        <f>'Table1 &amp; Fig1'!C21</f>
        <v/>
      </c>
      <c r="D7" s="86" t="n"/>
      <c r="E7" s="86" t="n"/>
      <c r="F7" s="100" t="n"/>
    </row>
    <row customHeight="1" ht="15.75" r="8" s="74" spans="1:6">
      <c r="B8" s="100" t="s">
        <v>26</v>
      </c>
      <c r="C8" s="97">
        <f>Fig2A!C9</f>
        <v/>
      </c>
      <c r="D8" s="86" t="n"/>
      <c r="E8" s="86" t="n"/>
      <c r="F8" s="100" t="n"/>
    </row>
    <row customHeight="1" ht="15.75" r="9" s="74" spans="1:6">
      <c r="B9" s="100" t="s">
        <v>25</v>
      </c>
      <c r="C9" s="80">
        <f>'Table1 &amp; Fig1'!C22</f>
        <v/>
      </c>
      <c r="D9" s="86">
        <f>Fig2A!C23</f>
        <v/>
      </c>
      <c r="E9" s="86" t="n"/>
      <c r="F9" s="100" t="n"/>
    </row>
    <row customHeight="1" ht="15.75" r="10" s="74" spans="1:6">
      <c r="B10" s="100" t="s">
        <v>16</v>
      </c>
      <c r="C10" s="80">
        <f>'Table1 &amp; Fig1'!C13</f>
        <v/>
      </c>
      <c r="D10" s="86" t="n"/>
      <c r="E10" s="86" t="n"/>
      <c r="F10" s="100" t="n"/>
    </row>
    <row customHeight="1" ht="15.75" r="11" s="74" spans="1:6">
      <c r="B11" s="100" t="s">
        <v>21</v>
      </c>
      <c r="C11" s="80">
        <f>Fig2A!C12</f>
        <v/>
      </c>
      <c r="D11" s="86">
        <f>Fig2A!C24</f>
        <v/>
      </c>
      <c r="E11" s="86" t="n"/>
      <c r="F11" s="100" t="n"/>
    </row>
    <row customHeight="1" ht="15.75" r="12" s="74" spans="1:6">
      <c r="B12" s="100" t="s">
        <v>22</v>
      </c>
      <c r="C12" s="86" t="n"/>
      <c r="D12" s="80">
        <f>'Table1 &amp; Fig1'!C19</f>
        <v/>
      </c>
      <c r="E12" s="86" t="n"/>
      <c r="F12" s="100" t="n"/>
    </row>
    <row customHeight="1" ht="15.75" r="13" s="74" spans="1:6">
      <c r="B13" s="100" t="s">
        <v>20</v>
      </c>
      <c r="C13" s="86" t="n"/>
      <c r="D13" s="80">
        <f>'Table1 &amp; Fig1'!C17</f>
        <v/>
      </c>
      <c r="E13" s="86" t="n"/>
      <c r="F13" s="100" t="n"/>
    </row>
    <row customHeight="1" ht="15.75" r="14" s="74" spans="1:6">
      <c r="B14" s="100" t="s">
        <v>41</v>
      </c>
      <c r="C14" s="86" t="n"/>
      <c r="D14" s="80">
        <f>'Table1 &amp; Fig1'!C16</f>
        <v/>
      </c>
      <c r="E14" s="86" t="n"/>
      <c r="F14" s="100" t="n"/>
    </row>
    <row customHeight="1" ht="15.75" r="15" s="74" spans="1:6">
      <c r="B15" s="100" t="s">
        <v>38</v>
      </c>
      <c r="C15" s="86">
        <f>SUM(C5:C14)</f>
        <v/>
      </c>
      <c r="D15" s="86">
        <f>SUM(D5:D14)</f>
        <v/>
      </c>
      <c r="E15" s="86">
        <f>SUM(E5:E14)</f>
        <v/>
      </c>
      <c r="F15" s="100" t="n"/>
    </row>
    <row customHeight="1" ht="15.75" r="16" s="74" spans="1:6">
      <c r="A16" s="105" t="s">
        <v>6</v>
      </c>
      <c r="C16" s="86">
        <f>'Table1 &amp; Fig1'!C4</f>
        <v/>
      </c>
      <c r="D16" s="86">
        <f>'Table1 &amp; Fig1'!C3</f>
        <v/>
      </c>
      <c r="E16" s="86">
        <f>'Table1 &amp; Fig1'!C2+'Table1 &amp; Fig1'!C5</f>
        <v/>
      </c>
      <c r="F16" s="100" t="n"/>
    </row>
    <row customHeight="1" ht="15.75" r="17" s="74" spans="1:6">
      <c r="A17" s="108" t="s">
        <v>11</v>
      </c>
      <c r="C17" s="88">
        <f>'Table1 &amp; Fig1'!C8</f>
        <v/>
      </c>
      <c r="D17" s="88">
        <f>'Table1 &amp; Fig1'!C7</f>
        <v/>
      </c>
      <c r="E17" s="88">
        <f>'Table1 &amp; Fig1'!C6+'Table1 &amp; Fig1'!C9</f>
        <v/>
      </c>
      <c r="F17" s="98" t="n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0" activeCellId="0" pane="topLeft" sqref="C20"/>
    </sheetView>
  </sheetViews>
  <sheetFormatPr baseColWidth="8" defaultRowHeight="15.75" outlineLevelCol="0" outlineLevelRow="0" zeroHeight="0"/>
  <cols>
    <col customWidth="1" max="1025" min="1" style="73" width="11.88"/>
  </cols>
  <sheetData>
    <row customHeight="1" ht="37.5" r="1" s="74" spans="1:5">
      <c r="A1" s="114" t="n"/>
      <c r="B1" s="115" t="n"/>
      <c r="C1" s="116" t="s">
        <v>0</v>
      </c>
      <c r="D1" s="116" t="s">
        <v>3</v>
      </c>
      <c r="E1" s="116" t="s">
        <v>4</v>
      </c>
    </row>
    <row customHeight="1" ht="15.75" r="2" s="74" spans="1:5">
      <c r="A2" s="112" t="s">
        <v>6</v>
      </c>
      <c r="B2" s="84" t="s">
        <v>8</v>
      </c>
      <c r="C2" s="77">
        <f>'Table1 &amp; Fig1'!C3</f>
        <v/>
      </c>
      <c r="D2" s="77">
        <f>SUM(C2:C3)</f>
        <v/>
      </c>
      <c r="E2" s="95" t="n">
        <v>9</v>
      </c>
    </row>
    <row customHeight="1" ht="15.75" r="3" s="74" spans="1:5">
      <c r="A3" s="108" t="s">
        <v>6</v>
      </c>
      <c r="B3" s="88" t="s">
        <v>9</v>
      </c>
      <c r="C3" s="82">
        <f>'Table1 &amp; Fig1'!C4</f>
        <v/>
      </c>
    </row>
    <row customHeight="1" ht="15.75" r="4" s="74" spans="1:5">
      <c r="A4" s="108" t="n"/>
      <c r="B4" s="88" t="n"/>
      <c r="C4" s="88" t="n"/>
      <c r="D4" s="88" t="n"/>
      <c r="E4" s="96" t="n"/>
    </row>
    <row customHeight="1" ht="15.75" r="5" s="74" spans="1:5">
      <c r="A5" s="112" t="s">
        <v>11</v>
      </c>
      <c r="B5" s="84" t="s">
        <v>68</v>
      </c>
      <c r="C5" s="77">
        <f>'Table1 &amp; Fig1'!C7</f>
        <v/>
      </c>
      <c r="D5" s="77">
        <f>SUM(C5:C6)</f>
        <v/>
      </c>
      <c r="E5" s="95" t="n">
        <v>1</v>
      </c>
    </row>
    <row customHeight="1" ht="15.75" r="6" s="74" spans="1:5">
      <c r="A6" s="108" t="s">
        <v>11</v>
      </c>
      <c r="B6" s="88" t="s">
        <v>9</v>
      </c>
      <c r="C6" s="82">
        <f>'Table1 &amp; Fig1'!C8</f>
        <v/>
      </c>
    </row>
    <row customHeight="1" ht="15.75" r="7" s="74" spans="1:5">
      <c r="A7" s="105" t="n"/>
      <c r="B7" s="86" t="n"/>
      <c r="C7" s="86" t="n"/>
      <c r="D7" s="86" t="n"/>
      <c r="E7" s="96" t="n"/>
    </row>
    <row customHeight="1" ht="15.75" r="8" s="74" spans="1:5">
      <c r="A8" s="112" t="s">
        <v>12</v>
      </c>
      <c r="B8" s="84" t="s">
        <v>13</v>
      </c>
      <c r="C8" s="77">
        <f>'Table1 &amp; Fig1'!C10</f>
        <v/>
      </c>
      <c r="D8" s="77">
        <f>SUM(C8:C9)</f>
        <v/>
      </c>
      <c r="E8" s="95" t="n">
        <v>13</v>
      </c>
    </row>
    <row customHeight="1" ht="15.75" r="9" s="74" spans="1:5">
      <c r="A9" s="108" t="s">
        <v>12</v>
      </c>
      <c r="B9" s="88" t="s">
        <v>8</v>
      </c>
      <c r="C9" s="82">
        <f>'Table1 &amp; Fig1'!C11</f>
        <v/>
      </c>
    </row>
    <row customHeight="1" ht="15.75" r="10" s="74" spans="1:5">
      <c r="A10" s="108" t="n"/>
      <c r="B10" s="88" t="n"/>
      <c r="C10" s="88" t="n"/>
      <c r="D10" s="88" t="n"/>
      <c r="E10" s="96" t="n"/>
    </row>
    <row customHeight="1" ht="15.75" r="11" s="74" spans="1:5">
      <c r="A11" s="112" t="s">
        <v>15</v>
      </c>
      <c r="B11" s="84" t="s">
        <v>16</v>
      </c>
      <c r="C11" s="77">
        <f>'Table1 &amp; Fig1'!C13</f>
        <v/>
      </c>
      <c r="D11" s="77">
        <f>SUM(C11:C21)</f>
        <v/>
      </c>
      <c r="E11" s="95" t="n">
        <v>3</v>
      </c>
    </row>
    <row customHeight="1" ht="15.75" r="12" s="74" spans="1:5">
      <c r="A12" s="105" t="s">
        <v>15</v>
      </c>
      <c r="B12" s="86" t="s">
        <v>17</v>
      </c>
      <c r="C12" s="80">
        <f>'Table1 &amp; Fig1'!C14</f>
        <v/>
      </c>
    </row>
    <row customHeight="1" ht="15.75" r="13" s="74" spans="1:5">
      <c r="A13" s="105" t="s">
        <v>15</v>
      </c>
      <c r="B13" s="86" t="s">
        <v>18</v>
      </c>
      <c r="C13" s="80">
        <f>'Table1 &amp; Fig1'!C15</f>
        <v/>
      </c>
    </row>
    <row customHeight="1" ht="15.75" r="14" s="74" spans="1:5">
      <c r="A14" s="105" t="s">
        <v>15</v>
      </c>
      <c r="B14" s="86" t="s">
        <v>19</v>
      </c>
      <c r="C14" s="80">
        <f>'Table1 &amp; Fig1'!C16</f>
        <v/>
      </c>
    </row>
    <row customHeight="1" ht="15.75" r="15" s="74" spans="1:5">
      <c r="A15" s="105" t="s">
        <v>15</v>
      </c>
      <c r="B15" s="86" t="s">
        <v>20</v>
      </c>
      <c r="C15" s="80">
        <f>'Table1 &amp; Fig1'!C17</f>
        <v/>
      </c>
    </row>
    <row customHeight="1" ht="15.75" r="16" s="74" spans="1:5">
      <c r="A16" s="105" t="s">
        <v>15</v>
      </c>
      <c r="B16" s="86" t="s">
        <v>21</v>
      </c>
      <c r="C16" s="80">
        <f>'Table1 &amp; Fig1'!C18</f>
        <v/>
      </c>
    </row>
    <row customHeight="1" ht="15.75" r="17" s="74" spans="1:5">
      <c r="A17" s="105" t="s">
        <v>15</v>
      </c>
      <c r="B17" s="86" t="s">
        <v>22</v>
      </c>
      <c r="C17" s="80">
        <f>'Table1 &amp; Fig1'!C19</f>
        <v/>
      </c>
    </row>
    <row customHeight="1" ht="15.75" r="18" s="74" spans="1:5">
      <c r="A18" s="105" t="s">
        <v>15</v>
      </c>
      <c r="B18" s="86" t="s">
        <v>23</v>
      </c>
      <c r="C18" s="80">
        <f>'Table1 &amp; Fig1'!C20</f>
        <v/>
      </c>
    </row>
    <row customHeight="1" ht="15.75" r="19" s="74" spans="1:5">
      <c r="A19" s="105" t="s">
        <v>15</v>
      </c>
      <c r="B19" s="86" t="s">
        <v>24</v>
      </c>
      <c r="C19" s="80">
        <f>'Table1 &amp; Fig1'!C21</f>
        <v/>
      </c>
    </row>
    <row customHeight="1" ht="15.75" r="20" s="74" spans="1:5">
      <c r="A20" s="105" t="s">
        <v>15</v>
      </c>
      <c r="B20" s="86" t="s">
        <v>25</v>
      </c>
      <c r="C20" s="80">
        <f>'Table1 &amp; Fig1'!C22</f>
        <v/>
      </c>
    </row>
    <row customHeight="1" ht="15.75" r="21" s="74" spans="1:5">
      <c r="A21" s="108" t="s">
        <v>15</v>
      </c>
      <c r="B21" s="88" t="s">
        <v>26</v>
      </c>
      <c r="C21" s="87">
        <f>'Table1 &amp; Fig1'!C23</f>
        <v/>
      </c>
    </row>
    <row customHeight="1" ht="15.75" r="22" s="74" spans="1:5">
      <c r="A22" s="105" t="n"/>
      <c r="B22" s="86" t="n"/>
      <c r="C22" s="86" t="n"/>
      <c r="D22" s="86" t="n"/>
      <c r="E22" s="96" t="n"/>
    </row>
    <row customHeight="1" ht="15.75" r="23" s="74" spans="1:5">
      <c r="A23" s="112" t="s">
        <v>27</v>
      </c>
      <c r="B23" s="84" t="s">
        <v>8</v>
      </c>
      <c r="C23" s="77">
        <f>'Table1 &amp; Fig1'!C24</f>
        <v/>
      </c>
      <c r="D23" s="77">
        <f>SUM(C23:C24)</f>
        <v/>
      </c>
      <c r="E23" s="95" t="n">
        <v>4</v>
      </c>
    </row>
    <row customHeight="1" ht="15.75" r="24" s="74" spans="1:5">
      <c r="A24" s="108" t="s">
        <v>27</v>
      </c>
      <c r="B24" s="88" t="s">
        <v>13</v>
      </c>
      <c r="C24" s="82">
        <f>'Table1 &amp; Fig1'!C25</f>
        <v/>
      </c>
    </row>
    <row customHeight="1" ht="15.75" r="25" s="74" spans="1:5">
      <c r="A25" s="108" t="n"/>
      <c r="B25" s="88" t="n"/>
      <c r="C25" s="88" t="n"/>
      <c r="D25" s="88" t="n"/>
    </row>
    <row customHeight="1" ht="15.75" r="26" s="74" spans="1:5">
      <c r="A26" s="117" t="s">
        <v>29</v>
      </c>
      <c r="B26" s="117" t="s">
        <v>29</v>
      </c>
      <c r="C26" s="89">
        <f>2E+030*2E-017/1000000000000000</f>
        <v/>
      </c>
      <c r="D26" s="89" t="n">
        <v>0.04</v>
      </c>
      <c r="E26" s="104" t="n">
        <v>0.04</v>
      </c>
    </row>
    <row customHeight="1" ht="15.75" r="27" s="74" spans="1:5">
      <c r="A27" s="105" t="n"/>
      <c r="B27" s="86" t="n"/>
      <c r="C27" s="86" t="n"/>
      <c r="D27" s="86" t="n"/>
      <c r="E27" s="96" t="n"/>
    </row>
    <row customHeight="1" ht="15.75" r="28" s="74" spans="1:5">
      <c r="A28" s="117" t="s">
        <v>30</v>
      </c>
      <c r="B28" s="117" t="s">
        <v>30</v>
      </c>
      <c r="C28" s="118" t="n">
        <v>152</v>
      </c>
      <c r="D28" s="118" t="n">
        <v>152</v>
      </c>
      <c r="E28" s="104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7" activeCellId="0" pane="topLeft" sqref="A17"/>
    </sheetView>
  </sheetViews>
  <sheetFormatPr baseColWidth="8" defaultRowHeight="15.75" outlineLevelCol="0" outlineLevelRow="0" zeroHeight="0"/>
  <cols>
    <col customWidth="1" max="1025" min="1" style="73" width="11.88"/>
  </cols>
  <sheetData>
    <row customHeight="1" ht="26.25" r="1" s="74" spans="1:5">
      <c r="A1" s="114" t="s">
        <v>69</v>
      </c>
      <c r="B1" s="115" t="s">
        <v>70</v>
      </c>
      <c r="C1" s="115" t="s">
        <v>2</v>
      </c>
      <c r="D1" s="115" t="s">
        <v>71</v>
      </c>
      <c r="E1" s="119" t="s">
        <v>72</v>
      </c>
    </row>
    <row customHeight="1" ht="15.75" r="2" s="74" spans="1:5">
      <c r="A2" s="105" t="s">
        <v>73</v>
      </c>
      <c r="B2" s="120">
        <f>'Table1 &amp; Fig1'!C28*1000000000000000</f>
        <v/>
      </c>
      <c r="C2" s="80">
        <f>'Table1 &amp; Fig1'!E28</f>
        <v/>
      </c>
      <c r="D2" s="120">
        <f>'Table S1'!D34</f>
        <v/>
      </c>
      <c r="E2" s="100" t="n"/>
    </row>
    <row customHeight="1" ht="15.75" r="3" s="74" spans="1:5">
      <c r="A3" s="105" t="s">
        <v>30</v>
      </c>
      <c r="B3" s="121">
        <f>'Table1 &amp; Fig1'!C28*1000000000000000</f>
        <v/>
      </c>
      <c r="C3" s="80">
        <f>'Table1 &amp; Fig1'!E28</f>
        <v/>
      </c>
      <c r="D3" s="122" t="n"/>
      <c r="E3" s="106" t="n">
        <v>400000</v>
      </c>
    </row>
    <row customHeight="1" ht="15.75" r="4" s="74" spans="1:5">
      <c r="A4" s="105" t="s">
        <v>6</v>
      </c>
      <c r="B4" s="120">
        <f>'Table1 &amp; Fig1'!F2*1000000000000000</f>
        <v/>
      </c>
      <c r="C4" s="80">
        <f>'Table1 &amp; Fig1'!H2</f>
        <v/>
      </c>
      <c r="D4" s="120">
        <f>'Table S1'!F2</f>
        <v/>
      </c>
      <c r="E4" s="100" t="n"/>
    </row>
    <row customHeight="1" ht="15.75" r="5" s="74" spans="1:5">
      <c r="A5" s="105" t="s">
        <v>11</v>
      </c>
      <c r="B5" s="120">
        <f>'Table1 &amp; Fig1'!F6*1000000000000000</f>
        <v/>
      </c>
      <c r="C5" s="80">
        <f>'Table1 &amp; Fig1'!H6</f>
        <v/>
      </c>
      <c r="D5" s="120">
        <f>'Table S1'!F7</f>
        <v/>
      </c>
      <c r="E5" s="100" t="n"/>
    </row>
    <row customHeight="1" ht="15.75" r="6" s="74" spans="1:5">
      <c r="A6" s="105" t="s">
        <v>12</v>
      </c>
      <c r="B6" s="120">
        <f>'Table1 &amp; Fig1'!F10*1000000000000000</f>
        <v/>
      </c>
      <c r="C6" s="80">
        <f>'Table1 &amp; Fig1'!H10</f>
        <v/>
      </c>
      <c r="D6" s="120">
        <f>'Table S1'!F12</f>
        <v/>
      </c>
      <c r="E6" s="123" t="n">
        <v>1000000</v>
      </c>
    </row>
    <row customHeight="1" ht="15.75" r="7" s="74" spans="1:5">
      <c r="A7" s="105" t="s">
        <v>67</v>
      </c>
      <c r="B7" s="120">
        <f>SUM('Table1 &amp; Fig1'!C14:C15)*1000000000000000</f>
        <v/>
      </c>
      <c r="C7" s="80" t="n">
        <v>8</v>
      </c>
      <c r="D7" s="120">
        <f>'Table S1'!D18</f>
        <v/>
      </c>
      <c r="E7" s="106" t="n">
        <v>943383</v>
      </c>
    </row>
    <row customHeight="1" ht="15.75" r="8" s="74" spans="1:5">
      <c r="A8" s="105" t="s">
        <v>16</v>
      </c>
      <c r="B8" s="120">
        <f>'Table1 &amp; Fig1'!C13*1000000000000000</f>
        <v/>
      </c>
      <c r="C8" s="80" t="n">
        <v>10</v>
      </c>
      <c r="D8" s="120">
        <f>'Table S1'!D16</f>
        <v/>
      </c>
      <c r="E8" s="106" t="n">
        <v>13199</v>
      </c>
    </row>
    <row customHeight="1" ht="15.75" r="9" s="74" spans="1:5">
      <c r="A9" s="105" t="s">
        <v>20</v>
      </c>
      <c r="B9" s="120">
        <f>'Table1 &amp; Fig1'!C17*1000000000000000</f>
        <v/>
      </c>
      <c r="C9" s="80" t="n">
        <v>10</v>
      </c>
      <c r="D9" s="120">
        <f>'Table S1'!D20</f>
        <v/>
      </c>
      <c r="E9" s="106" t="n">
        <v>41642</v>
      </c>
    </row>
    <row customHeight="1" ht="15.75" r="10" s="74" spans="1:5">
      <c r="A10" s="105" t="s">
        <v>19</v>
      </c>
      <c r="B10" s="120">
        <f>'Table1 &amp; Fig1'!C16*1000000000000000</f>
        <v/>
      </c>
      <c r="C10" s="80" t="n">
        <v>10</v>
      </c>
      <c r="D10" s="120">
        <f>'Table S1'!D19</f>
        <v/>
      </c>
      <c r="E10" s="106" t="n">
        <v>11490</v>
      </c>
    </row>
    <row customHeight="1" ht="15.75" r="11" s="74" spans="1:5">
      <c r="A11" s="105" t="s">
        <v>22</v>
      </c>
      <c r="B11" s="120">
        <f>'Table1 &amp; Fig1'!C19*1000000000000000</f>
        <v/>
      </c>
      <c r="C11" s="80">
        <f>'Table1 &amp; Fig1'!E19</f>
        <v/>
      </c>
      <c r="D11" s="120">
        <f>'Table S1'!D22</f>
        <v/>
      </c>
      <c r="E11" s="106" t="n">
        <v>18223</v>
      </c>
    </row>
    <row customHeight="1" ht="15.75" r="12" s="74" spans="1:5">
      <c r="A12" s="105" t="s">
        <v>21</v>
      </c>
      <c r="B12" s="120">
        <f>'Table1 &amp; Fig1'!C18*1000000000000000</f>
        <v/>
      </c>
      <c r="C12" s="80" t="n">
        <v>10</v>
      </c>
      <c r="D12" s="120">
        <f>'Table S1'!D21</f>
        <v/>
      </c>
      <c r="E12" s="106" t="n">
        <v>9984</v>
      </c>
    </row>
    <row customHeight="1" ht="15.75" r="13" s="74" spans="1:5">
      <c r="A13" s="105" t="s">
        <v>24</v>
      </c>
      <c r="B13" s="120">
        <f>'Table1 &amp; Fig1'!C21*1000000000000000</f>
        <v/>
      </c>
      <c r="C13" s="80" t="n">
        <v>1.1</v>
      </c>
      <c r="D13" s="120" t="n">
        <v>7000000000</v>
      </c>
      <c r="E13" s="100" t="n"/>
    </row>
    <row customHeight="1" ht="15.75" r="14" s="74" spans="1:5">
      <c r="A14" s="105" t="s">
        <v>23</v>
      </c>
      <c r="B14" s="120">
        <f>'Table1 &amp; Fig1'!C20*1000000000000000</f>
        <v/>
      </c>
      <c r="C14" s="80" t="n">
        <v>1.1</v>
      </c>
      <c r="D14" s="120" t="n">
        <v>30000000000</v>
      </c>
      <c r="E14" s="100" t="n"/>
    </row>
    <row customHeight="1" ht="15.75" r="15" s="74" spans="1:5">
      <c r="A15" s="105" t="s">
        <v>27</v>
      </c>
      <c r="B15" s="120">
        <f>'Table1 &amp; Fig1'!F24*1000000000000000</f>
        <v/>
      </c>
      <c r="C15" s="80">
        <f>'Table1 &amp; Fig1'!H24</f>
        <v/>
      </c>
      <c r="D15" s="120">
        <f>'Table S1'!F28</f>
        <v/>
      </c>
      <c r="E15" s="106" t="n">
        <v>100000</v>
      </c>
    </row>
    <row customHeight="1" ht="15.75" r="16" s="74" spans="1:5">
      <c r="A16" s="105" t="s">
        <v>25</v>
      </c>
      <c r="B16" s="120">
        <f>'Table1 &amp; Fig1'!C22*1000000000000000</f>
        <v/>
      </c>
      <c r="C16" s="80" t="n">
        <v>10</v>
      </c>
      <c r="D16" s="120" t="n">
        <v>300000000000</v>
      </c>
      <c r="E16" s="106" t="n">
        <v>7480</v>
      </c>
    </row>
    <row customHeight="1" ht="15.75" r="17" s="74" spans="1:5">
      <c r="A17" s="108" t="s">
        <v>74</v>
      </c>
      <c r="B17" s="124">
        <f>SUM('Table1 &amp; Fig1'!C19:C23)*1000000000000000</f>
        <v/>
      </c>
      <c r="C17" s="82" t="n">
        <v>7.6</v>
      </c>
      <c r="D17" s="88" t="n"/>
      <c r="E17" s="125" t="n">
        <v>49693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3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26" activeCellId="0" pane="topLeft" sqref="B26"/>
    </sheetView>
  </sheetViews>
  <sheetFormatPr baseColWidth="8" defaultRowHeight="15.75" outlineLevelCol="0" outlineLevelRow="0" zeroHeight="0"/>
  <cols>
    <col customWidth="1" max="1025" min="1" style="73" width="11.88"/>
  </cols>
  <sheetData>
    <row customHeight="1" ht="39.55" r="1" s="74" spans="1:7">
      <c r="A1" s="126" t="n"/>
      <c r="B1" s="126" t="n"/>
      <c r="C1" s="76" t="s">
        <v>75</v>
      </c>
      <c r="D1" s="76" t="s">
        <v>71</v>
      </c>
      <c r="E1" s="76" t="s">
        <v>76</v>
      </c>
      <c r="F1" s="76" t="s">
        <v>77</v>
      </c>
      <c r="G1" s="76" t="s">
        <v>78</v>
      </c>
    </row>
    <row customHeight="1" ht="13.8" r="2" s="74" spans="1:7">
      <c r="A2" s="76" t="s">
        <v>6</v>
      </c>
      <c r="B2" s="76" t="s">
        <v>7</v>
      </c>
      <c r="C2" s="77">
        <f>'Table1 &amp; Fig1'!D2</f>
        <v/>
      </c>
      <c r="D2" s="128">
        <f>C2*1000000000000000/#REF!</f>
        <v/>
      </c>
      <c r="E2" s="129" t="n">
        <v>1e+30</v>
      </c>
      <c r="F2" s="129">
        <f>SUM(D2:D5)</f>
        <v/>
      </c>
      <c r="G2" s="130" t="n">
        <v>1e+30</v>
      </c>
    </row>
    <row customHeight="1" ht="13.8" r="3" s="74" spans="1:7">
      <c r="A3" s="76" t="n"/>
      <c r="B3" s="76" t="s">
        <v>8</v>
      </c>
      <c r="C3" s="80">
        <f>'Table1 &amp; Fig1'!D3</f>
        <v/>
      </c>
      <c r="D3" s="120">
        <f>C3*1000000000000000/#REF!</f>
        <v/>
      </c>
      <c r="E3" s="131" t="n">
        <v>9.999999999999999e+28</v>
      </c>
      <c r="F3" t="s"/>
      <c r="G3" t="s"/>
    </row>
    <row customHeight="1" ht="13.8" r="4" s="74" spans="1:7">
      <c r="A4" s="76" t="n"/>
      <c r="B4" s="76" t="s">
        <v>9</v>
      </c>
      <c r="C4" s="80">
        <f>'Table1 &amp; Fig1'!D4</f>
        <v/>
      </c>
      <c r="D4" s="80">
        <f>C4*1000000000000000/#REF!</f>
        <v/>
      </c>
      <c r="E4" s="131" t="n">
        <v>9.999999999999999e+28</v>
      </c>
      <c r="F4" t="s"/>
      <c r="G4" t="s"/>
    </row>
    <row customHeight="1" ht="13.8" r="5" s="74" spans="1:7">
      <c r="A5" s="76" t="n"/>
      <c r="B5" s="76" t="s">
        <v>10</v>
      </c>
      <c r="C5" s="82">
        <f>'Table1 &amp; Fig1'!C5</f>
        <v/>
      </c>
      <c r="D5" s="82">
        <f>C5*1000000000000000/#REF!</f>
        <v/>
      </c>
      <c r="E5" s="132" t="n">
        <v>9.999999999999999e+28</v>
      </c>
      <c r="F5" t="s"/>
      <c r="G5" t="s"/>
    </row>
    <row customHeight="1" ht="13.8" r="6" s="74" spans="1:7">
      <c r="A6" s="76" t="n"/>
      <c r="B6" s="76" t="s">
        <v>10</v>
      </c>
      <c r="C6" s="86" t="s"/>
      <c r="D6" s="86" t="s"/>
      <c r="E6" t="s"/>
      <c r="F6" t="s"/>
      <c r="G6" t="s"/>
    </row>
    <row customHeight="1" ht="13.8" r="7" s="74" spans="1:7">
      <c r="A7" s="76" t="s">
        <v>11</v>
      </c>
      <c r="B7" s="76" t="s">
        <v>7</v>
      </c>
      <c r="C7" s="77">
        <f>'Table1 &amp; Fig1'!D6</f>
        <v/>
      </c>
      <c r="D7" s="128">
        <f>C7*1000000000000000/#REF!</f>
        <v/>
      </c>
      <c r="E7" s="129" t="n">
        <v>9.999999999999999e+28</v>
      </c>
      <c r="F7" s="129">
        <f>SUM(D7:D10)</f>
        <v/>
      </c>
      <c r="G7" s="130" t="n">
        <v>9.999999999999999e+28</v>
      </c>
    </row>
    <row customHeight="1" ht="13.8" r="8" s="74" spans="1:7">
      <c r="A8" s="76" t="n"/>
      <c r="B8" s="76" t="s">
        <v>8</v>
      </c>
      <c r="C8" s="80">
        <f>'Table1 &amp; Fig1'!D7</f>
        <v/>
      </c>
      <c r="D8" s="120">
        <f>C8*1000000000000000/#REF!</f>
        <v/>
      </c>
      <c r="E8" s="131" t="n">
        <v>1e+28</v>
      </c>
      <c r="F8" t="s"/>
      <c r="G8" t="s"/>
    </row>
    <row customHeight="1" ht="13.8" r="9" s="74" spans="1:7">
      <c r="A9" s="76" t="n"/>
      <c r="B9" s="76" t="s">
        <v>9</v>
      </c>
      <c r="C9" s="80">
        <f>'Table1 &amp; Fig1'!D8</f>
        <v/>
      </c>
      <c r="D9" s="80">
        <f>C9*1000000000000000/#REF!</f>
        <v/>
      </c>
      <c r="E9" s="131" t="n">
        <v>1e+28</v>
      </c>
      <c r="F9" t="s"/>
      <c r="G9" t="s"/>
    </row>
    <row customHeight="1" ht="13.8" r="10" s="74" spans="1:7">
      <c r="A10" s="76" t="n"/>
      <c r="B10" s="76" t="s">
        <v>10</v>
      </c>
      <c r="C10" s="82">
        <f>'Table1 &amp; Fig1'!D9</f>
        <v/>
      </c>
      <c r="D10" s="82">
        <f>C10*1000000000000000/#REF!</f>
        <v/>
      </c>
      <c r="E10" s="132" t="n">
        <v>9.999999999999999e+28</v>
      </c>
      <c r="F10" t="s"/>
      <c r="G10" t="s"/>
    </row>
    <row customHeight="1" ht="13.8" r="11" s="74" spans="1:7">
      <c r="A11" s="76" t="n"/>
      <c r="B11" s="76" t="s">
        <v>10</v>
      </c>
      <c r="C11" s="80">
        <f>#REF!</f>
        <v/>
      </c>
      <c r="D11" s="86" t="s"/>
      <c r="E11" t="s"/>
      <c r="F11" t="s"/>
      <c r="G11" t="s"/>
    </row>
    <row customHeight="1" ht="13.8" r="12" s="74" spans="1:7">
      <c r="A12" s="76" t="s">
        <v>12</v>
      </c>
      <c r="B12" s="76" t="s">
        <v>13</v>
      </c>
      <c r="C12" s="77" t="n">
        <v>12</v>
      </c>
      <c r="D12" s="128">
        <f>C12*1000000000000000/#REF!</f>
        <v/>
      </c>
      <c r="E12" s="129" t="s"/>
      <c r="F12" s="129">
        <f>SUM(D12:D14)</f>
        <v/>
      </c>
      <c r="G12" s="130" t="n">
        <v>1e+27</v>
      </c>
    </row>
    <row customHeight="1" ht="13.8" r="13" s="74" spans="1:7">
      <c r="A13" s="76" t="n"/>
      <c r="B13" s="76" t="s">
        <v>8</v>
      </c>
      <c r="C13" s="80" t="n">
        <v>0.6</v>
      </c>
      <c r="D13" s="80">
        <f>C13*1000000000000000/#REF!</f>
        <v/>
      </c>
      <c r="E13" t="s"/>
      <c r="F13" t="s"/>
      <c r="G13" t="s"/>
    </row>
    <row customHeight="1" ht="13.8" r="14" s="74" spans="1:7">
      <c r="A14" s="76" t="n"/>
      <c r="B14" s="76" t="s">
        <v>14</v>
      </c>
      <c r="C14" s="82" t="n">
        <v>0.6</v>
      </c>
      <c r="D14" s="82">
        <f>C14*1000000000000000/#REF!</f>
        <v/>
      </c>
      <c r="E14" s="83" t="s"/>
      <c r="F14" t="s"/>
      <c r="G14" t="s"/>
    </row>
    <row customHeight="1" ht="13.8" r="15" s="74" spans="1:7">
      <c r="A15" s="76" t="n"/>
      <c r="B15" s="76" t="s">
        <v>14</v>
      </c>
      <c r="C15" s="86" t="s"/>
      <c r="D15" s="86" t="s"/>
      <c r="E15" t="s"/>
      <c r="F15" t="s"/>
      <c r="G15" t="s"/>
    </row>
    <row customHeight="1" ht="13.8" r="16" s="74" spans="1:7">
      <c r="A16" s="76" t="s">
        <v>15</v>
      </c>
      <c r="B16" s="76" t="s">
        <v>16</v>
      </c>
      <c r="C16" s="77" t="n">
        <v>0.02</v>
      </c>
      <c r="D16" s="128">
        <f>C16*1000000000000000/#REF!</f>
        <v/>
      </c>
      <c r="E16" s="129" t="n">
        <v>1e+18</v>
      </c>
      <c r="F16" s="129">
        <f>SUM(D16:D26)</f>
        <v/>
      </c>
      <c r="G16" s="130" t="n">
        <v>1e+21</v>
      </c>
    </row>
    <row customHeight="1" ht="13.8" r="17" s="74" spans="1:7">
      <c r="A17" s="76" t="n"/>
      <c r="B17" s="76" t="s">
        <v>17</v>
      </c>
      <c r="C17" s="80" t="n">
        <v>0.2</v>
      </c>
      <c r="D17" s="131" t="n">
        <v>1e+18</v>
      </c>
      <c r="E17" s="131" t="n">
        <v>1e+18</v>
      </c>
      <c r="F17" t="s"/>
      <c r="G17" t="s"/>
    </row>
    <row customHeight="1" ht="13.8" r="18" s="74" spans="1:7">
      <c r="A18" s="76" t="n"/>
      <c r="B18" s="76" t="s">
        <v>18</v>
      </c>
      <c r="C18" s="80" t="n">
        <v>0.5600000000000001</v>
      </c>
      <c r="D18" s="120">
        <f>C18*1000000000000000/#REF!</f>
        <v/>
      </c>
      <c r="E18" s="131" t="n">
        <v>1e+20</v>
      </c>
      <c r="F18" t="s"/>
      <c r="G18" t="s"/>
    </row>
    <row customHeight="1" ht="13.8" r="19" s="74" spans="1:7">
      <c r="A19" s="76" t="n"/>
      <c r="B19" s="76" t="s">
        <v>19</v>
      </c>
      <c r="C19" s="80" t="n">
        <v>0.04</v>
      </c>
      <c r="D19" s="120" t="n">
        <v>2e+16</v>
      </c>
      <c r="E19" s="131" t="n">
        <v>1e+16</v>
      </c>
      <c r="F19" t="s"/>
      <c r="G19" t="s"/>
    </row>
    <row customHeight="1" ht="13.8" r="20" s="74" spans="1:7">
      <c r="A20" s="76" t="n"/>
      <c r="B20" s="76" t="s">
        <v>20</v>
      </c>
      <c r="C20" s="80" t="n">
        <v>0.13</v>
      </c>
      <c r="D20" s="120">
        <f>C20*1000000000000000/#REF!</f>
        <v/>
      </c>
      <c r="E20" s="131" t="n">
        <v>1e+18</v>
      </c>
      <c r="F20" t="s"/>
      <c r="G20" t="s"/>
    </row>
    <row customHeight="1" ht="13.8" r="21" s="74" spans="1:7">
      <c r="A21" s="76" t="n"/>
      <c r="B21" s="76" t="s">
        <v>21</v>
      </c>
      <c r="C21" s="80" t="n">
        <v>0.02</v>
      </c>
      <c r="D21" s="120" t="n">
        <v>4.81499298916082e+20</v>
      </c>
      <c r="E21" s="131" t="n">
        <v>1e+21</v>
      </c>
      <c r="F21" t="s"/>
      <c r="G21" t="s"/>
    </row>
    <row customHeight="1" ht="13.8" r="22" s="74" spans="1:7">
      <c r="A22" s="76" t="n"/>
      <c r="B22" s="76" t="s">
        <v>22</v>
      </c>
      <c r="C22" s="80" t="n">
        <v>0.5</v>
      </c>
      <c r="D22" s="120" t="n">
        <v>1115687524901094</v>
      </c>
      <c r="E22" s="131" t="n">
        <v>1000000000000000</v>
      </c>
      <c r="F22" t="s"/>
      <c r="G22" t="s"/>
    </row>
    <row customHeight="1" ht="13.8" r="23" s="74" spans="1:7">
      <c r="A23" s="76" t="n"/>
      <c r="B23" s="76" t="s">
        <v>23</v>
      </c>
      <c r="C23" s="80" t="n">
        <v>0.1</v>
      </c>
      <c r="D23" s="122" t="n">
        <v>30000000000</v>
      </c>
      <c r="E23" s="131" t="n">
        <v>10000000000</v>
      </c>
      <c r="F23" t="s"/>
      <c r="G23" t="s"/>
    </row>
    <row customHeight="1" ht="13.8" r="24" s="74" spans="1:7">
      <c r="A24" s="76" t="n"/>
      <c r="B24" s="76" t="s">
        <v>24</v>
      </c>
      <c r="C24" s="80" t="n">
        <v>0.05</v>
      </c>
      <c r="D24" s="122" t="n">
        <v>10000000000</v>
      </c>
      <c r="E24" s="131" t="n">
        <v>10000000000</v>
      </c>
      <c r="F24" t="s"/>
      <c r="G24" t="s"/>
    </row>
    <row customHeight="1" ht="13.8" r="25" s="74" spans="1:7">
      <c r="A25" s="76" t="n"/>
      <c r="B25" s="76" t="s">
        <v>25</v>
      </c>
      <c r="C25" s="80" t="n">
        <v>0.002</v>
      </c>
      <c r="D25" s="122" t="n">
        <v>300000000000</v>
      </c>
      <c r="E25" s="131" t="n">
        <v>300000000000</v>
      </c>
      <c r="F25" t="s"/>
      <c r="G25" t="s"/>
    </row>
    <row customHeight="1" ht="13.8" r="26" s="74" spans="1:7">
      <c r="A26" s="76" t="n"/>
      <c r="B26" s="76" t="s">
        <v>26</v>
      </c>
      <c r="C26" s="87">
        <f>SUM('Data mentioned in MS'!B29,'Data mentioned in MS'!B32)</f>
        <v/>
      </c>
      <c r="D26" s="88" t="s"/>
      <c r="E26" s="83" t="s"/>
      <c r="F26" t="s"/>
      <c r="G26" t="s"/>
    </row>
    <row customHeight="1" ht="13.8" r="27" s="74" spans="1:7">
      <c r="A27" s="76" t="n"/>
      <c r="B27" s="76" t="s">
        <v>26</v>
      </c>
      <c r="C27" s="86" t="s"/>
      <c r="D27" s="86" t="s"/>
      <c r="E27" t="s"/>
      <c r="F27" t="s"/>
      <c r="G27" t="s"/>
    </row>
    <row customHeight="1" ht="13.8" r="28" s="74" spans="1:7">
      <c r="A28" s="76" t="s">
        <v>27</v>
      </c>
      <c r="B28" s="76" t="s">
        <v>8</v>
      </c>
      <c r="C28" s="77" t="n">
        <v>0.4</v>
      </c>
      <c r="D28" s="128">
        <f>C28*1000000000000000/#REF!</f>
        <v/>
      </c>
      <c r="E28" s="129" t="s"/>
      <c r="F28" s="129">
        <f>SUM(D28:D30)</f>
        <v/>
      </c>
      <c r="G28" s="130" t="n">
        <v>1e+27</v>
      </c>
    </row>
    <row customHeight="1" ht="13.8" r="29" s="74" spans="1:7">
      <c r="A29" s="76" t="n"/>
      <c r="B29" s="76" t="s">
        <v>13</v>
      </c>
      <c r="C29" s="80" t="n">
        <v>1.6</v>
      </c>
      <c r="D29" s="120" t="n">
        <v>3e+25</v>
      </c>
      <c r="E29" t="s"/>
      <c r="F29" t="s"/>
      <c r="G29" t="s"/>
    </row>
    <row customHeight="1" ht="13.8" r="30" s="74" spans="1:7">
      <c r="A30" s="76" t="n"/>
      <c r="B30" s="76" t="s">
        <v>28</v>
      </c>
      <c r="C30" s="82" t="n">
        <v>0.6</v>
      </c>
      <c r="D30" s="82" t="s"/>
      <c r="E30" s="83" t="s"/>
      <c r="F30" t="s"/>
      <c r="G30" t="s"/>
    </row>
    <row customHeight="1" ht="13.8" r="31" s="74" spans="1:7">
      <c r="A31" s="76" t="n"/>
      <c r="B31" s="76" t="s">
        <v>28</v>
      </c>
      <c r="C31" s="86" t="s"/>
      <c r="D31" s="86" t="s"/>
      <c r="E31" t="s"/>
      <c r="F31" t="s"/>
      <c r="G31" t="s"/>
    </row>
    <row customHeight="1" ht="13.8" r="32" s="74" spans="1:7">
      <c r="A32" s="76" t="s">
        <v>29</v>
      </c>
      <c r="B32" s="76" t="s">
        <v>29</v>
      </c>
      <c r="C32" s="89" t="n">
        <v>0.2</v>
      </c>
      <c r="D32" s="133" t="n">
        <v>1e+31</v>
      </c>
      <c r="E32" s="134" t="n">
        <v>1e+31</v>
      </c>
      <c r="F32" s="90" t="s"/>
      <c r="G32" s="135" t="n">
        <v>1e+31</v>
      </c>
    </row>
    <row customHeight="1" ht="13.8" r="33" s="74" spans="1:7">
      <c r="A33" s="76" t="n"/>
      <c r="B33" s="76" t="s">
        <v>29</v>
      </c>
      <c r="C33" s="86" t="s"/>
      <c r="D33" s="86" t="s"/>
      <c r="E33" t="s"/>
      <c r="F33" t="s"/>
      <c r="G33" t="s"/>
    </row>
    <row customHeight="1" ht="13.8" r="34" s="74" spans="1:7">
      <c r="A34" s="76" t="s">
        <v>30</v>
      </c>
      <c r="B34" s="76" t="s">
        <v>30</v>
      </c>
      <c r="C34" s="89" t="n">
        <v>450</v>
      </c>
      <c r="D34" s="133" t="n">
        <v>3000000000000</v>
      </c>
      <c r="E34" s="134" t="n">
        <v>10000000000000</v>
      </c>
      <c r="F34" s="90" t="s"/>
      <c r="G34" s="135" t="n">
        <v>10000000000000</v>
      </c>
    </row>
  </sheetData>
  <mergeCells count="16">
    <mergeCell ref="A2:A6"/>
    <mergeCell ref="F2:F5"/>
    <mergeCell ref="G2:G5"/>
    <mergeCell ref="A7:A11"/>
    <mergeCell ref="F7:F10"/>
    <mergeCell ref="G7:G10"/>
    <mergeCell ref="A12:A15"/>
    <mergeCell ref="F12:F14"/>
    <mergeCell ref="G12:G14"/>
    <mergeCell ref="A16:A27"/>
    <mergeCell ref="F16:F26"/>
    <mergeCell ref="G16:G26"/>
    <mergeCell ref="A28:A31"/>
    <mergeCell ref="F28:F30"/>
    <mergeCell ref="G28:G30"/>
    <mergeCell ref="A32:A33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G46"/>
  <sheetViews>
    <sheetView colorId="64" defaultGridColor="1" rightToLeft="0" showFormulas="0" showGridLines="1" showOutlineSymbols="1" showRowColHeaders="1" showZeros="1" tabSelected="0" topLeftCell="A22" view="normal" workbookViewId="0" zoomScale="100" zoomScaleNormal="100" zoomScalePageLayoutView="100">
      <selection activeCell="D50" activeCellId="0" pane="topLeft" sqref="D50"/>
    </sheetView>
  </sheetViews>
  <sheetFormatPr baseColWidth="8" defaultRowHeight="15.75" outlineLevelCol="0" outlineLevelRow="0" zeroHeight="0"/>
  <cols>
    <col customWidth="1" max="1" min="1" style="73" width="34.83"/>
    <col customWidth="1" max="1025" min="2" style="73" width="11.88"/>
  </cols>
  <sheetData>
    <row customHeight="1" ht="37.5" r="1" s="74" spans="1:7">
      <c r="A1" s="136" t="n"/>
      <c r="B1" s="90" t="s">
        <v>79</v>
      </c>
      <c r="C1" s="109" t="s">
        <v>57</v>
      </c>
      <c r="D1" s="104" t="s">
        <v>65</v>
      </c>
    </row>
    <row customHeight="1" ht="15.75" r="2" s="74" spans="1:7">
      <c r="A2" s="137" t="s">
        <v>80</v>
      </c>
      <c r="B2" s="138">
        <f>'Table1 &amp; Fig1'!F29</f>
        <v/>
      </c>
      <c r="C2" s="81" t="n">
        <v>550</v>
      </c>
      <c r="D2" s="96" t="n"/>
    </row>
    <row customHeight="1" ht="15.75" r="3" s="74" spans="1:7">
      <c r="A3" s="137" t="s">
        <v>81</v>
      </c>
      <c r="B3" s="73">
        <f>'Table1 &amp; Fig1'!C28</f>
        <v/>
      </c>
      <c r="C3" s="81" t="n">
        <v>450</v>
      </c>
      <c r="D3" s="96" t="n"/>
    </row>
    <row customHeight="1" ht="15.75" r="4" s="74" spans="1:7">
      <c r="A4" s="137" t="s">
        <v>82</v>
      </c>
      <c r="B4" s="139">
        <f>'Table1 &amp; Fig1'!C28/'Table1 &amp; Fig1'!F29</f>
        <v/>
      </c>
      <c r="C4" s="81" t="n">
        <v>0.8</v>
      </c>
      <c r="D4" s="96" t="n"/>
    </row>
    <row customHeight="1" ht="15.75" r="5" s="74" spans="1:7">
      <c r="A5" s="137" t="s">
        <v>83</v>
      </c>
      <c r="B5" s="73">
        <f>'Table1 &amp; Fig1'!F2</f>
        <v/>
      </c>
      <c r="C5" s="81" t="n">
        <v>70</v>
      </c>
      <c r="D5" s="96" t="n"/>
    </row>
    <row customHeight="1" ht="15.75" r="6" s="74" spans="1:7">
      <c r="A6" s="137" t="s">
        <v>84</v>
      </c>
      <c r="B6" s="140">
        <f>'Table1 &amp; Fig1'!G2/'Table1 &amp; Fig1'!F29</f>
        <v/>
      </c>
      <c r="C6" s="81" t="n">
        <v>0.15</v>
      </c>
      <c r="D6" s="96" t="n"/>
    </row>
    <row customHeight="1" ht="15.75" r="7" s="74" spans="1:7">
      <c r="A7" s="137" t="s">
        <v>85</v>
      </c>
      <c r="B7" s="73">
        <f>'Table1 &amp; Fig1'!C28-B10</f>
        <v/>
      </c>
      <c r="C7" s="81" t="n">
        <v>320</v>
      </c>
      <c r="D7" s="96" t="n"/>
    </row>
    <row customHeight="1" ht="15.75" r="8" s="74" spans="1:7">
      <c r="A8" s="137" t="s">
        <v>86</v>
      </c>
      <c r="B8" s="139">
        <f>B7/SUM(B9+B7)</f>
        <v/>
      </c>
      <c r="C8" s="81" t="n">
        <v>0.6</v>
      </c>
      <c r="D8" s="96" t="n"/>
    </row>
    <row customHeight="1" ht="15.75" r="9" s="74" spans="1:7">
      <c r="A9" s="137" t="s">
        <v>87</v>
      </c>
      <c r="B9" s="73">
        <f>B10+'Table1 &amp; Fig1'!C4+'Table1 &amp; Fig1'!C5+'Table1 &amp; Fig1'!C6+'Table1 &amp; Fig1'!C8+'Table1 &amp; Fig1'!C9+'Table1 &amp; Fig1'!C10+'Table1 &amp; Fig1'!C12+'Table1 &amp; Fig1'!C25+'Table1 &amp; Fig1'!C26+'Table1 &amp; Fig1'!C13+'Table1 &amp; Fig1'!C2</f>
        <v/>
      </c>
      <c r="C9" s="81" t="n">
        <v>230</v>
      </c>
      <c r="D9" s="96" t="n"/>
    </row>
    <row customHeight="1" ht="15.75" r="10" s="74" spans="1:7">
      <c r="A10" s="137" t="s">
        <v>88</v>
      </c>
      <c r="B10" s="81" t="n">
        <v>134</v>
      </c>
      <c r="C10" s="81" t="n">
        <v>130</v>
      </c>
      <c r="D10" s="96" t="n"/>
      <c r="G10" s="141" t="n"/>
    </row>
    <row customHeight="1" ht="15.75" r="11" s="74" spans="1:7">
      <c r="A11" s="137" t="s">
        <v>89</v>
      </c>
      <c r="B11" s="73">
        <f>B9-B10</f>
        <v/>
      </c>
      <c r="C11" s="81" t="n">
        <v>100</v>
      </c>
      <c r="D11" s="96" t="n"/>
    </row>
    <row customHeight="1" ht="15.75" r="12" s="74" spans="1:7">
      <c r="A12" s="137" t="s">
        <v>90</v>
      </c>
      <c r="B12" s="140">
        <f>(B3-B14)/B3</f>
        <v/>
      </c>
      <c r="C12" s="81" t="n">
        <v>0.7</v>
      </c>
      <c r="D12" s="96" t="n"/>
    </row>
    <row customHeight="1" ht="26.25" r="13" s="74" spans="1:7">
      <c r="A13" s="137" t="s">
        <v>91</v>
      </c>
      <c r="B13" s="139">
        <f>Fig2C!E16/SUM(Fig2C!C16:E16)</f>
        <v/>
      </c>
      <c r="C13" s="81" t="n">
        <v>0.9</v>
      </c>
      <c r="D13" s="96" t="n"/>
    </row>
    <row customHeight="1" ht="15.75" r="14" s="74" spans="1:7">
      <c r="A14" s="137" t="s">
        <v>92</v>
      </c>
      <c r="B14" s="81">
        <f>FigS1!D28</f>
        <v/>
      </c>
      <c r="C14" s="81" t="n">
        <v>150</v>
      </c>
      <c r="D14" s="96" t="n"/>
    </row>
    <row customHeight="1" ht="15.75" r="15" s="74" spans="1:7">
      <c r="A15" s="137" t="s">
        <v>93</v>
      </c>
      <c r="B15" s="73">
        <f>FigS1!D2</f>
        <v/>
      </c>
      <c r="C15" s="81" t="n">
        <v>9</v>
      </c>
      <c r="D15" s="96" t="n"/>
    </row>
    <row customHeight="1" ht="15.75" r="16" s="74" spans="1:7">
      <c r="A16" s="137" t="s">
        <v>94</v>
      </c>
      <c r="B16" s="81">
        <f>FigS1!D8</f>
        <v/>
      </c>
      <c r="C16" s="81" t="n">
        <v>13</v>
      </c>
      <c r="D16" s="96" t="n"/>
    </row>
    <row customHeight="1" ht="15.75" r="17" s="74" spans="1:7">
      <c r="A17" s="81" t="s">
        <v>95</v>
      </c>
      <c r="B17" s="142">
        <f>379*0.15/1000</f>
        <v/>
      </c>
      <c r="C17" s="81" t="n">
        <v>0.05</v>
      </c>
      <c r="D17" s="96" t="n"/>
    </row>
    <row customHeight="1" ht="15.75" r="18" s="74" spans="1:7">
      <c r="A18" s="137" t="s">
        <v>96</v>
      </c>
      <c r="B18" s="73">
        <f>'Table1 &amp; Fig1'!C21</f>
        <v/>
      </c>
      <c r="C18" s="81" t="n">
        <v>0.05</v>
      </c>
      <c r="D18" s="96" t="n"/>
    </row>
    <row customHeight="1" ht="15.75" r="19" s="74" spans="1:7">
      <c r="A19" s="137" t="s">
        <v>97</v>
      </c>
      <c r="B19" s="73">
        <f>'Table1 &amp; Fig1'!C20</f>
        <v/>
      </c>
      <c r="C19" s="81" t="n">
        <v>0.01</v>
      </c>
      <c r="D19" s="96" t="n"/>
    </row>
    <row customHeight="1" ht="15.75" r="20" s="74" spans="1:7">
      <c r="A20" s="137" t="s">
        <v>98</v>
      </c>
      <c r="B20" s="142">
        <f>'Table1 &amp; Fig1'!C23</f>
        <v/>
      </c>
      <c r="C20" s="81" t="n">
        <v>0.007</v>
      </c>
      <c r="D20" s="96" t="n"/>
    </row>
    <row customHeight="1" ht="15.75" r="21" s="74" spans="1:7">
      <c r="A21" s="137" t="s">
        <v>99</v>
      </c>
      <c r="B21" s="142" t="n">
        <v>0.005</v>
      </c>
      <c r="C21" s="81" t="n">
        <v>0.005</v>
      </c>
      <c r="D21" s="96" t="n"/>
    </row>
    <row customHeight="1" ht="15.75" r="22" s="74" spans="1:7">
      <c r="A22" s="137" t="s">
        <v>100</v>
      </c>
      <c r="B22" s="142">
        <f>'Table1 &amp; Fig1'!C22</f>
        <v/>
      </c>
      <c r="C22" s="81" t="n">
        <v>0.002</v>
      </c>
      <c r="D22" s="96" t="n"/>
    </row>
    <row customHeight="1" ht="15.75" r="23" s="74" spans="1:7">
      <c r="A23" s="137" t="s">
        <v>101</v>
      </c>
      <c r="B23" s="139">
        <f>B21/B22</f>
        <v/>
      </c>
      <c r="C23" s="81" t="n">
        <v>2</v>
      </c>
      <c r="D23" s="96" t="n"/>
    </row>
    <row customHeight="1" ht="26.25" r="24" s="74" spans="1:7">
      <c r="A24" s="137" t="s">
        <v>102</v>
      </c>
      <c r="B24" s="140">
        <f>SUM(Fig2C!C6,Fig2C!C7)/SUM(Fig2C!C5:C11)</f>
        <v/>
      </c>
      <c r="C24" s="81" t="n">
        <v>0.25</v>
      </c>
      <c r="D24" s="96" t="n"/>
    </row>
    <row customHeight="1" ht="15.75" r="25" s="74" spans="1:7">
      <c r="A25" s="137" t="s">
        <v>103</v>
      </c>
      <c r="B25" s="139">
        <f>'Table1 &amp; Fig1'!F13</f>
        <v/>
      </c>
      <c r="C25" s="81">
        <f>'Table1 &amp; Fig1'!G13</f>
        <v/>
      </c>
      <c r="D25" s="96" t="n"/>
    </row>
    <row customHeight="1" ht="15.75" r="26" s="74" spans="1:7">
      <c r="A26" s="137" t="s">
        <v>104</v>
      </c>
      <c r="B26" s="73">
        <f>SUM('Table1 &amp; Fig1'!C14:C15)</f>
        <v/>
      </c>
      <c r="C26" s="81" t="n">
        <v>1</v>
      </c>
      <c r="D26" s="96" t="n"/>
    </row>
    <row customHeight="1" ht="15.75" r="27" s="74" spans="1:7">
      <c r="A27" s="137" t="s">
        <v>105</v>
      </c>
      <c r="B27" s="73">
        <f>'Table1 &amp; Fig1'!C19</f>
        <v/>
      </c>
      <c r="C27" s="73">
        <f>'Table1 &amp; Fig1'!D19</f>
        <v/>
      </c>
      <c r="D27" s="96" t="n"/>
    </row>
    <row customHeight="1" ht="26.25" r="28" s="74" spans="1:7">
      <c r="A28" s="137" t="s">
        <v>106</v>
      </c>
      <c r="B28" s="81" t="n">
        <v>0.022</v>
      </c>
      <c r="C28" s="81" t="n">
        <v>0.02</v>
      </c>
      <c r="D28" s="99" t="s">
        <v>107</v>
      </c>
    </row>
    <row customHeight="1" ht="15.75" r="29" s="74" spans="1:7">
      <c r="A29" s="137" t="s">
        <v>108</v>
      </c>
      <c r="B29" s="81" t="n">
        <v>0.0029</v>
      </c>
      <c r="C29" s="81" t="n">
        <v>0.003</v>
      </c>
      <c r="D29" s="99" t="n"/>
    </row>
    <row customHeight="1" ht="26.25" r="30" s="74" spans="1:7">
      <c r="A30" s="137" t="s">
        <v>109</v>
      </c>
      <c r="B30" s="139">
        <f>B28/B29</f>
        <v/>
      </c>
      <c r="C30" s="81" t="n">
        <v>7</v>
      </c>
      <c r="D30" s="99" t="n"/>
    </row>
    <row customHeight="1" ht="26.25" r="31" s="74" spans="1:7">
      <c r="A31" s="137" t="s">
        <v>110</v>
      </c>
      <c r="B31" s="142">
        <f>126185600000000*0.15/1000000000000000</f>
        <v/>
      </c>
      <c r="C31" s="81" t="n">
        <v>0.02</v>
      </c>
      <c r="D31" s="99" t="s">
        <v>111</v>
      </c>
    </row>
    <row customHeight="1" ht="15.75" r="32" s="74" spans="1:7">
      <c r="A32" s="137" t="s">
        <v>112</v>
      </c>
      <c r="B32" s="143">
        <f>29690720000000*0.15/1000000000000000</f>
        <v/>
      </c>
      <c r="C32" s="81" t="n">
        <v>0.004</v>
      </c>
      <c r="D32" s="96" t="n"/>
    </row>
    <row customHeight="1" ht="26.25" r="33" s="74" spans="1:7">
      <c r="A33" s="137" t="s">
        <v>113</v>
      </c>
      <c r="B33" s="139">
        <f>B31/B32</f>
        <v/>
      </c>
      <c r="C33" s="81" t="n">
        <v>5</v>
      </c>
      <c r="D33" s="96" t="n"/>
    </row>
    <row customHeight="1" ht="26.25" r="34" s="74" spans="1:7">
      <c r="A34" s="144" t="s">
        <v>114</v>
      </c>
      <c r="B34" s="139">
        <f>(B28+B31)/(B29+B32)</f>
        <v/>
      </c>
      <c r="C34" s="81" t="n">
        <v>6</v>
      </c>
      <c r="D34" s="96" t="n"/>
    </row>
    <row customHeight="1" ht="26.25" r="35" s="74" spans="1:7">
      <c r="A35" s="144" t="s">
        <v>115</v>
      </c>
      <c r="B35" s="139">
        <f>SUM(B18,B19,B29,B32)/SUM(B28,B31)</f>
        <v/>
      </c>
      <c r="C35" s="81" t="n">
        <v>4</v>
      </c>
      <c r="D35" s="96" t="n"/>
    </row>
    <row customHeight="1" ht="15.75" r="36" s="74" spans="1:7">
      <c r="A36" s="137" t="s">
        <v>116</v>
      </c>
      <c r="B36" s="142">
        <f>B28+B31</f>
        <v/>
      </c>
      <c r="C36" s="81" t="n">
        <v>0.04</v>
      </c>
      <c r="D36" s="96" t="n"/>
    </row>
    <row customHeight="1" ht="15.75" r="37" s="74" spans="1:7">
      <c r="A37" s="137" t="s">
        <v>117</v>
      </c>
      <c r="B37" s="142">
        <f>B32+B29+B18+B19</f>
        <v/>
      </c>
      <c r="C37" s="81" t="n">
        <v>0.16</v>
      </c>
      <c r="D37" s="96" t="n"/>
    </row>
    <row customHeight="1" ht="15.75" r="38" s="74" spans="1:7">
      <c r="A38" s="137" t="s">
        <v>118</v>
      </c>
      <c r="B38" s="81" t="n">
        <v>0.2</v>
      </c>
      <c r="C38" s="81" t="n">
        <v>0.2</v>
      </c>
      <c r="D38" s="96" t="n"/>
    </row>
    <row customHeight="1" ht="60" r="39" s="74" spans="1:7">
      <c r="A39" s="137" t="s">
        <v>119</v>
      </c>
      <c r="B39" s="139">
        <f>(916-B3+B2)/B2</f>
        <v/>
      </c>
      <c r="C39" s="81" t="n">
        <v>2</v>
      </c>
      <c r="D39" s="99" t="s">
        <v>120</v>
      </c>
    </row>
    <row customHeight="1" ht="15.75" r="40" s="74" spans="1:7">
      <c r="A40" s="137" t="s">
        <v>121</v>
      </c>
      <c r="B40" s="138">
        <f>Fig2A!C14</f>
        <v/>
      </c>
      <c r="C40" s="81" t="n">
        <v>470</v>
      </c>
      <c r="D40" s="96" t="n"/>
    </row>
    <row customHeight="1" ht="15.75" r="41" s="74" spans="1:7">
      <c r="A41" s="137" t="s">
        <v>122</v>
      </c>
      <c r="B41" s="73">
        <f>Fig2A!C26</f>
        <v/>
      </c>
      <c r="C41" s="81" t="n">
        <v>6</v>
      </c>
      <c r="D41" s="96" t="n"/>
    </row>
    <row customHeight="1" ht="15.75" r="42" s="74" spans="1:7">
      <c r="A42" s="107" t="s">
        <v>123</v>
      </c>
      <c r="B42" s="73">
        <f>Fig2B!B34</f>
        <v/>
      </c>
      <c r="C42" s="81" t="n">
        <v>1</v>
      </c>
      <c r="D42" s="96" t="n"/>
    </row>
    <row customHeight="1" ht="15.75" r="43" s="74" spans="1:7">
      <c r="A43" s="137" t="s">
        <v>124</v>
      </c>
      <c r="B43" s="73">
        <f>Fig2B!E34</f>
        <v/>
      </c>
      <c r="C43" s="81" t="n">
        <v>5</v>
      </c>
      <c r="D43" s="96" t="n"/>
    </row>
    <row customHeight="1" ht="15.75" r="44" s="74" spans="1:7">
      <c r="A44" s="137" t="s">
        <v>125</v>
      </c>
      <c r="B44" s="140">
        <f>SUM(Fig2B!E22,Fig2B!E23,Fig2B!E24,Fig2B!E31,Fig2B!B24,Fig2B!B25,Fig2B!B26)/SUM(Fig2B!B34,Fig2B!E34)</f>
        <v/>
      </c>
      <c r="C44" s="81" t="n">
        <v>0.7</v>
      </c>
      <c r="D44" s="96" t="n"/>
    </row>
    <row customHeight="1" ht="26.25" r="45" s="74" spans="1:7">
      <c r="A45" s="137" t="s">
        <v>126</v>
      </c>
      <c r="B45" s="145">
        <f>Fig2A!C34/SUM(Fig2A!C34,Fig2A!C26,Fig2A!C14)</f>
        <v/>
      </c>
      <c r="C45" s="81" t="n">
        <v>0.15</v>
      </c>
      <c r="D45" s="96" t="n"/>
    </row>
    <row customHeight="1" ht="15.75" r="46" s="74" spans="1:7">
      <c r="A46" s="146" t="s">
        <v>127</v>
      </c>
      <c r="B46" s="83" t="n">
        <v>0.07000000000000001</v>
      </c>
      <c r="C46" s="83" t="n">
        <v>0.05</v>
      </c>
      <c r="D46" s="101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2018-02-21T16:32:15Z</dcterms:created>
  <dcterms:modified xmlns:dcterms="http://purl.org/dc/terms/" xmlns:xsi="http://www.w3.org/2001/XMLSchema-instance" xsi:type="dcterms:W3CDTF">2018-03-15T17:08:07Z</dcterms:modified>
  <cp:revision>22</cp:revision>
</cp:coreProperties>
</file>