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7" firstSheet="0" showHorizontalScroll="1" showSheetTabs="1" showVerticalScroll="1" tabRatio="993" windowHeight="8192" windowWidth="16384" xWindow="0" yWindow="0"/>
  </bookViews>
  <sheets>
    <sheet xmlns:r="http://schemas.openxmlformats.org/officeDocument/2006/relationships" name="Table1 &amp; Fig1" sheetId="1" state="visible" r:id="rId1"/>
    <sheet xmlns:r="http://schemas.openxmlformats.org/officeDocument/2006/relationships" name="Fig2A" sheetId="2" state="visible" r:id="rId2"/>
    <sheet xmlns:r="http://schemas.openxmlformats.org/officeDocument/2006/relationships" name="Fig2B" sheetId="3" state="visible" r:id="rId3"/>
    <sheet xmlns:r="http://schemas.openxmlformats.org/officeDocument/2006/relationships" name="Fig2C" sheetId="4" state="visible" r:id="rId4"/>
    <sheet xmlns:r="http://schemas.openxmlformats.org/officeDocument/2006/relationships" name="FigS1" sheetId="5" state="visible" r:id="rId5"/>
    <sheet xmlns:r="http://schemas.openxmlformats.org/officeDocument/2006/relationships" name="FigS2-S3" sheetId="6" state="visible" r:id="rId6"/>
    <sheet xmlns:r="http://schemas.openxmlformats.org/officeDocument/2006/relationships" name="Table S1" sheetId="7" state="visible" r:id="rId7"/>
    <sheet xmlns:r="http://schemas.openxmlformats.org/officeDocument/2006/relationships" name="Data mentioned in MS" sheetId="8" state="visible" r:id="rId8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<sst xmlns="http://schemas.openxmlformats.org/spreadsheetml/2006/main" uniqueCount="128">
  <si>
    <t>Biomass [Gt C]</t>
  </si>
  <si>
    <t>Rounded biomass [Gt C]</t>
  </si>
  <si>
    <t>Uncertainty</t>
  </si>
  <si>
    <t>Total biomass [Gt C]</t>
  </si>
  <si>
    <t>Rounded total biomass [Gt C]</t>
  </si>
  <si>
    <t>Total uncertainty</t>
  </si>
  <si>
    <t>Bacteria</t>
  </si>
  <si>
    <t>Terrestrial deep subsurface</t>
  </si>
  <si>
    <t>Marine</t>
  </si>
  <si>
    <t>Soil</t>
  </si>
  <si>
    <t>Marine deep subsurface</t>
  </si>
  <si>
    <t>Archaea</t>
  </si>
  <si>
    <t>Fungi</t>
  </si>
  <si>
    <t>Terrestrial</t>
  </si>
  <si>
    <t>Animals</t>
  </si>
  <si>
    <t>Annelids</t>
  </si>
  <si>
    <t>Terrestrial arthropods</t>
  </si>
  <si>
    <t>Marine arthropods</t>
  </si>
  <si>
    <t>Cnidarians</t>
  </si>
  <si>
    <t>Molluscs</t>
  </si>
  <si>
    <t>Nematodes</t>
  </si>
  <si>
    <t>Fish</t>
  </si>
  <si>
    <t>Livestock</t>
  </si>
  <si>
    <t>Humans</t>
  </si>
  <si>
    <t>Wild birds</t>
  </si>
  <si>
    <t>Wild mammals</t>
  </si>
  <si>
    <t>Protists</t>
  </si>
  <si>
    <t>Viruses</t>
  </si>
  <si>
    <t>Plants</t>
  </si>
  <si>
    <t>Total biomass</t>
  </si>
  <si>
    <t>Environment</t>
  </si>
  <si>
    <t>Taxon</t>
  </si>
  <si>
    <t>Soil Bacteria</t>
  </si>
  <si>
    <t>Soil Archaea</t>
  </si>
  <si>
    <t>Wild land mammals</t>
  </si>
  <si>
    <t>Terrestrial protists</t>
  </si>
  <si>
    <t>Sum</t>
  </si>
  <si>
    <t>Marine Bacteria</t>
  </si>
  <si>
    <t>Marine Archaea</t>
  </si>
  <si>
    <t>Cnidaria</t>
  </si>
  <si>
    <t>Marine protists</t>
  </si>
  <si>
    <t>Wild marine mammals</t>
  </si>
  <si>
    <t>Deep subsurface</t>
  </si>
  <si>
    <t>Marine Deep Bacteria</t>
  </si>
  <si>
    <t>Terrestrial Deep Bacteria</t>
  </si>
  <si>
    <t>Marine Deep Archaea</t>
  </si>
  <si>
    <t>Terrestrial Deep Archaea</t>
  </si>
  <si>
    <t>Remarks</t>
  </si>
  <si>
    <t>Marine - seagrass, macroalgaea and micro green algaea (50% of the picoeukaryote biomass)</t>
  </si>
  <si>
    <t>Arthropods</t>
  </si>
  <si>
    <t>Producers</t>
  </si>
  <si>
    <t>Consumers</t>
  </si>
  <si>
    <t>Biomass</t>
  </si>
  <si>
    <t>Uncetainty</t>
  </si>
  <si>
    <t>Soil bacteria</t>
  </si>
  <si>
    <t>Soil archaea</t>
  </si>
  <si>
    <t>Soil fungi</t>
  </si>
  <si>
    <t>Soil protists</t>
  </si>
  <si>
    <t>Rounded biomass</t>
  </si>
  <si>
    <t>Seagrass</t>
  </si>
  <si>
    <t>Marine bacteria</t>
  </si>
  <si>
    <t>Macroalgaea</t>
  </si>
  <si>
    <t>Marine archaea</t>
  </si>
  <si>
    <t>Bacterial picophytoplankton</t>
  </si>
  <si>
    <t>Green algae picophytoplankton</t>
  </si>
  <si>
    <t>Protist picophytoplankton</t>
  </si>
  <si>
    <t>Diatoms</t>
  </si>
  <si>
    <t>Phaeocystis</t>
  </si>
  <si>
    <t>marine</t>
  </si>
  <si>
    <t>Group</t>
  </si>
  <si>
    <t>Number of individuals</t>
  </si>
  <si>
    <t>Number of species</t>
  </si>
  <si>
    <t>Plants (trees)</t>
  </si>
  <si>
    <t>Chordates</t>
  </si>
  <si>
    <t>Biomass [ Gt C]</t>
  </si>
  <si>
    <t>Rounded number of individuals</t>
  </si>
  <si>
    <t>Total number of individuals</t>
  </si>
  <si>
    <t>Rounded total number of individuals</t>
  </si>
  <si>
    <t>Original Value</t>
  </si>
  <si>
    <t>Rounded Value</t>
  </si>
  <si>
    <t>Total biomass of Earth</t>
  </si>
  <si>
    <t>Total biomass of plants</t>
  </si>
  <si>
    <t>Fraction of plants out of total biomass</t>
  </si>
  <si>
    <t>Total biomass of bacteria</t>
  </si>
  <si>
    <t>Fraction of bacteria out of total biomass</t>
  </si>
  <si>
    <t>Abovegound biomass</t>
  </si>
  <si>
    <t>Fraction of aboveground biomss</t>
  </si>
  <si>
    <t>Belowground biomass</t>
  </si>
  <si>
    <t>Biomass of roots</t>
  </si>
  <si>
    <t>Biomass of microbes in soil and deep subsurface</t>
  </si>
  <si>
    <t>Fraction of plant biomass that is woody</t>
  </si>
  <si>
    <t>Fraction of deep subsurface biomass of of total bacterial biomass</t>
  </si>
  <si>
    <t>Non-woody biomass</t>
  </si>
  <si>
    <t>Terrestrial and marine bacteria</t>
  </si>
  <si>
    <t>Biomass of fungi</t>
  </si>
  <si>
    <t>Biomass of Antarctic krill</t>
  </si>
  <si>
    <t>Biomass of humans</t>
  </si>
  <si>
    <t>Biomass of livestock</t>
  </si>
  <si>
    <t>Biomass of wild mammals</t>
  </si>
  <si>
    <t>Biomass of poultry</t>
  </si>
  <si>
    <t>Biomass of wild birds</t>
  </si>
  <si>
    <t>Amount by which poultry is more than wild birds</t>
  </si>
  <si>
    <t>Fraction of humans and livestock of terrestrial animal biomass</t>
  </si>
  <si>
    <t>Biomass of animals</t>
  </si>
  <si>
    <t>Biomass of arthropods</t>
  </si>
  <si>
    <t>Biomass of fish</t>
  </si>
  <si>
    <t>Prehuman biomass of wild land mammals</t>
  </si>
  <si>
    <t>Based on Fig.3 from Barnosky</t>
  </si>
  <si>
    <t>Pesent day wild land mammal biomass</t>
  </si>
  <si>
    <t>Fold change between prehuman and present day biomass of wild land mammals</t>
  </si>
  <si>
    <t>Prehuman biomass of marine mammals</t>
  </si>
  <si>
    <t>Figure3-89 in Chrestensen</t>
  </si>
  <si>
    <t>Pesent day wild marine mammal biomass</t>
  </si>
  <si>
    <t>Fold change between prehuman and present day biomass of wild marine mammals</t>
  </si>
  <si>
    <t>Fold change between prehuman and present day biomass of wild mammals</t>
  </si>
  <si>
    <t>Fold change increase between prehuman and present day biomass of mammals</t>
  </si>
  <si>
    <t>Prehuman mammal biomass</t>
  </si>
  <si>
    <t>Current mammal biomass</t>
  </si>
  <si>
    <t>Decrease in biomass of fish</t>
  </si>
  <si>
    <t>Decrease in total biomass</t>
  </si>
  <si>
    <t>Assuming potential biomass based on the abstract in Erb et al.</t>
  </si>
  <si>
    <t>Total terrestrial biomass</t>
  </si>
  <si>
    <t>Total marine biomass</t>
  </si>
  <si>
    <t>Marine producers</t>
  </si>
  <si>
    <t>Marine consumers</t>
  </si>
  <si>
    <t>Fraction of microbial marine biomass</t>
  </si>
  <si>
    <t>Fraction of marine deep subsurface biomass out of total biomass</t>
  </si>
  <si>
    <t>Biomass of termites</t>
  </si>
</sst>
</file>

<file path=xl/styles.xml><?xml version="1.0" encoding="utf-8"?>
<styleSheet xmlns="http://schemas.openxmlformats.org/spreadsheetml/2006/main">
  <numFmts count="4">
    <numFmt formatCode="#" numFmtId="164"/>
    <numFmt formatCode="0.0" numFmtId="165"/>
    <numFmt formatCode="0.000" numFmtId="166"/>
    <numFmt formatCode="0.0000" numFmtId="167"/>
  </numFmts>
  <fonts count="1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Cambria"/>
      <charset val="1"/>
      <family val="1"/>
      <b val="1"/>
      <sz val="11"/>
    </font>
    <font>
      <name val="Cambria"/>
      <charset val="1"/>
      <family val="1"/>
      <sz val="11"/>
    </font>
    <font>
      <name val="Arial"/>
      <charset val="1"/>
      <family val="2"/>
      <color rgb="FF000000"/>
      <sz val="11"/>
    </font>
    <font>
      <name val="Inconsolata"/>
      <charset val="1"/>
      <family val="0"/>
      <color rgb="FF000000"/>
      <sz val="11"/>
    </font>
    <font>
      <name val="'Times New Roman'"/>
      <charset val="1"/>
      <family val="1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3" fillId="0" fontId="4" numFmtId="164" pivotButton="0" quotePrefix="0" xfId="0">
      <alignment horizontal="right" vertical="bottom"/>
    </xf>
    <xf applyAlignment="1" borderId="3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right" vertical="bottom"/>
    </xf>
    <xf applyAlignment="1" borderId="4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3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5" fillId="0" fontId="4" numFmtId="165" pivotButton="0" quotePrefix="0" xfId="0">
      <alignment horizontal="right" vertical="bottom"/>
    </xf>
    <xf applyAlignment="1" borderId="7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4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3" fillId="0" fontId="4" numFmtId="0" pivotButton="0" quotePrefix="0" xfId="0">
      <alignment horizontal="center" vertical="bottom"/>
    </xf>
    <xf applyAlignment="1" borderId="13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5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4" numFmtId="11" pivotButton="0" quotePrefix="0" xfId="0">
      <alignment horizontal="right" vertical="bottom"/>
    </xf>
    <xf applyAlignment="1" borderId="3" fillId="0" fontId="6" numFmtId="11" pivotButton="0" quotePrefix="0" xfId="0">
      <alignment horizontal="general" vertical="bottom"/>
    </xf>
    <xf applyAlignment="1" borderId="4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5" fillId="0" fontId="4" numFmtId="11" pivotButton="0" quotePrefix="0" xfId="0">
      <alignment horizontal="right" vertical="bottom"/>
    </xf>
    <xf applyAlignment="1" borderId="5" fillId="0" fontId="6" numFmtId="11" pivotButton="0" quotePrefix="0" xfId="0">
      <alignment horizontal="general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0" numFmtId="0" pivotButton="0" quotePrefix="0" xfId="0">
      <alignment horizontal="center" vertical="top"/>
    </xf>
    <xf applyAlignment="1" borderId="3" fillId="0" fontId="4" numFmtId="164" pivotButton="0" quotePrefix="0" xfId="0">
      <alignment horizontal="right" vertical="bottom"/>
    </xf>
    <xf applyAlignment="1" borderId="3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right" vertical="bottom"/>
    </xf>
    <xf applyAlignment="1" borderId="4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3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5" fillId="0" fontId="4" numFmtId="165" pivotButton="0" quotePrefix="0" xfId="0">
      <alignment horizontal="right" vertical="bottom"/>
    </xf>
    <xf applyAlignment="1" borderId="2" fillId="0" fontId="5" numFmtId="0" pivotButton="0" quotePrefix="0" xfId="0">
      <alignment horizontal="center" vertical="top"/>
    </xf>
    <xf applyAlignment="1" borderId="7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4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3" fillId="0" fontId="4" numFmtId="0" pivotButton="0" quotePrefix="0" xfId="0">
      <alignment horizontal="center" vertical="bottom"/>
    </xf>
    <xf applyAlignment="1" borderId="13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5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4" numFmtId="11" pivotButton="0" quotePrefix="0" xfId="0">
      <alignment horizontal="right" vertical="bottom"/>
    </xf>
    <xf applyAlignment="1" borderId="3" fillId="0" fontId="6" numFmtId="11" pivotButton="0" quotePrefix="0" xfId="0">
      <alignment horizontal="general" vertical="bottom"/>
    </xf>
    <xf applyAlignment="1" borderId="4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5" fillId="0" fontId="4" numFmtId="11" pivotButton="0" quotePrefix="0" xfId="0">
      <alignment horizontal="right" vertical="bottom"/>
    </xf>
    <xf applyAlignment="1" borderId="5" fillId="0" fontId="6" numFmtId="11" pivotButton="0" quotePrefix="0" xfId="0">
      <alignment horizontal="general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2" fillId="2" fontId="10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G2" shapeId="0">
      <text>
        <t>The sum of the round numbers is ≈80
	-Yinon Bar-on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D2" shapeId="0">
      <text>
        <t>0.12 is the green microalgaea
	-Yinon Bar-on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4" shapeId="0">
      <text>
        <t>Cyanobacteria and picoeukaryotes
	-Yinon Bar-on</t>
      </text>
    </comment>
    <comment authorId="0" ref="A25" shapeId="0">
      <text>
        <t>Cyanobacteria and picoeukaryotes
	-Yinon Bar-on</t>
      </text>
    </comment>
    <comment authorId="0" ref="A26" shapeId="0">
      <text>
        <t>Cyanobacteria and picoeukaryotes
	-Yinon Bar-on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C12" shapeId="0">
      <text>
        <t>Enchytraeids
	-Yinon Bar-on</t>
      </text>
    </comment>
    <comment authorId="0" ref="C14" shapeId="0">
      <text>
        <t>mesozooplankton
	-Yinon Bar-on</t>
      </text>
    </comment>
    <comment authorId="0" ref="C15" shapeId="0">
      <text>
        <t>Jellyfish
	-Yinon Bar-on</t>
      </text>
    </comment>
    <comment authorId="0" ref="C16" shapeId="0">
      <text>
        <t>Only pteropods
	-Yinon Bar-on</t>
      </text>
    </comment>
    <comment authorId="0" ref="C18" shapeId="0">
      <text>
        <t>Only mesopelagic fish
	-Yinon Bar-on</t>
      </text>
    </comment>
    <comment authorId="0" ref="C23" shapeId="0">
      <text>
        <t>nano-pico protists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5" activeCellId="0" pane="topLeft" sqref="C5"/>
    </sheetView>
  </sheetViews>
  <sheetFormatPr baseColWidth="8" defaultRowHeight="12.8" outlineLevelCol="0"/>
  <cols>
    <col customWidth="1" max="2" min="1" style="67" width="9.31632653061224"/>
    <col customWidth="1" max="3" min="3" style="67" width="10.8010204081633"/>
    <col customWidth="1" max="1025" min="4" style="67" width="9.31632653061224"/>
  </cols>
  <sheetData>
    <row customHeight="1" ht="26.85" r="1" s="68" spans="1:26">
      <c r="A1" s="69" t="n"/>
      <c r="B1" s="69" t="n"/>
      <c r="C1" s="70" t="s">
        <v>0</v>
      </c>
      <c r="D1" s="70" t="s">
        <v>1</v>
      </c>
      <c r="E1" s="70" t="s">
        <v>2</v>
      </c>
      <c r="F1" s="70" t="s">
        <v>3</v>
      </c>
      <c r="G1" s="70" t="s">
        <v>4</v>
      </c>
      <c r="H1" s="70" t="s">
        <v>5</v>
      </c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</row>
    <row customHeight="1" ht="13.8" r="2" s="68" spans="1:26">
      <c r="A2" s="70" t="s">
        <v>6</v>
      </c>
      <c r="B2" s="70" t="s">
        <v>7</v>
      </c>
      <c r="C2" s="71" t="n">
        <v>58.0692937960801</v>
      </c>
      <c r="D2" s="72" t="n">
        <v>60</v>
      </c>
      <c r="E2" s="73" t="n">
        <v>20.7465055197393</v>
      </c>
      <c r="F2" s="73" t="n">
        <v>73.3967423583689</v>
      </c>
      <c r="G2" s="72" t="n">
        <v>70</v>
      </c>
      <c r="H2" s="74" t="n">
        <v>9.68391153513589</v>
      </c>
    </row>
    <row customHeight="1" ht="15.75" r="3" s="68" spans="1:26">
      <c r="B3" s="70" t="s">
        <v>8</v>
      </c>
      <c r="C3" s="75" t="n">
        <v>1.32693409580242</v>
      </c>
      <c r="D3" s="76" t="n">
        <v>1.4</v>
      </c>
      <c r="E3" s="75" t="n">
        <v>1.80900627186359</v>
      </c>
    </row>
    <row customHeight="1" ht="15.75" r="4" s="68" spans="1:26">
      <c r="B4" s="70" t="s">
        <v>9</v>
      </c>
      <c r="C4" s="75" t="n">
        <v>7.35229786351681</v>
      </c>
      <c r="D4" s="76" t="n">
        <v>7</v>
      </c>
      <c r="E4" s="75" t="n">
        <v>6.39090607014129</v>
      </c>
    </row>
    <row customHeight="1" ht="15.75" r="5" s="68" spans="1:26">
      <c r="B5" s="70" t="s">
        <v>10</v>
      </c>
      <c r="C5" s="77" t="n">
        <v>6.64821660296959</v>
      </c>
      <c r="D5" s="78" t="n">
        <v>7</v>
      </c>
      <c r="E5" s="77" t="n">
        <v>7.64307456472352</v>
      </c>
    </row>
    <row customHeight="1" ht="15.75" r="6" s="68" spans="1:26">
      <c r="A6" s="70" t="s">
        <v>11</v>
      </c>
      <c r="B6" s="70" t="s">
        <v>7</v>
      </c>
      <c r="C6" s="73" t="n">
        <v>3.7065506678349</v>
      </c>
      <c r="D6" s="72" t="n">
        <v>4</v>
      </c>
      <c r="E6" s="73" t="n">
        <v>63.007910296207</v>
      </c>
      <c r="F6" s="73" t="n">
        <v>7.40322520969206</v>
      </c>
      <c r="G6" s="72" t="n">
        <v>8</v>
      </c>
      <c r="H6" s="74" t="n">
        <v>13.0109027689617</v>
      </c>
    </row>
    <row customHeight="1" ht="15.75" r="7" s="68" spans="1:26">
      <c r="B7" s="70" t="s">
        <v>8</v>
      </c>
      <c r="C7" s="75" t="n">
        <v>0.331733523950604</v>
      </c>
      <c r="D7" s="76" t="n">
        <v>0.3</v>
      </c>
      <c r="E7" s="75" t="n">
        <v>2.68605307182391</v>
      </c>
    </row>
    <row customHeight="1" ht="15.75" r="8" s="68" spans="1:26">
      <c r="B8" s="70" t="s">
        <v>9</v>
      </c>
      <c r="C8" s="75" t="n">
        <v>0.51570533091959</v>
      </c>
      <c r="D8" s="76" t="n">
        <v>0.5</v>
      </c>
      <c r="E8" s="75" t="n">
        <v>3.64486642319928</v>
      </c>
    </row>
    <row customHeight="1" ht="15.75" r="9" s="68" spans="1:26">
      <c r="B9" s="70" t="s">
        <v>10</v>
      </c>
      <c r="C9" s="77" t="n">
        <v>2.84923568698697</v>
      </c>
      <c r="D9" s="78" t="n">
        <v>3</v>
      </c>
      <c r="E9" s="77" t="n">
        <v>7.93154470620712</v>
      </c>
    </row>
    <row customHeight="1" ht="15.75" r="10" s="68" spans="1:26">
      <c r="A10" s="70" t="s">
        <v>12</v>
      </c>
      <c r="B10" s="70" t="s">
        <v>13</v>
      </c>
      <c r="C10" s="73" t="n">
        <v>11.8020047916546</v>
      </c>
      <c r="D10" s="72" t="n"/>
      <c r="E10" s="73" t="n">
        <v>3.45975114741402</v>
      </c>
      <c r="F10" s="73">
        <f>SUM(C10:C11)</f>
        <v/>
      </c>
      <c r="G10" s="72" t="n">
        <v>13</v>
      </c>
      <c r="H10" s="74" t="n">
        <v>3.32052452802272</v>
      </c>
    </row>
    <row customHeight="1" ht="15.75" r="11" s="68" spans="1:26">
      <c r="B11" s="70" t="s">
        <v>8</v>
      </c>
      <c r="C11" s="75" t="n">
        <v>0.324820149643526</v>
      </c>
      <c r="E11" s="75" t="n">
        <v>10</v>
      </c>
    </row>
    <row customHeight="1" ht="15.75" r="12" s="68" spans="1:26">
      <c r="A12" s="70" t="s">
        <v>14</v>
      </c>
      <c r="B12" s="70" t="s">
        <v>15</v>
      </c>
      <c r="C12" s="73" t="n">
        <v>0.1985064472372225</v>
      </c>
      <c r="D12" s="72" t="n">
        <v>0.2</v>
      </c>
      <c r="E12" s="79" t="n"/>
      <c r="F12" s="80" t="n">
        <v>2.46722362238391</v>
      </c>
      <c r="G12" s="72" t="n">
        <v>3</v>
      </c>
      <c r="H12" s="74" t="n">
        <v>4.88526194319589</v>
      </c>
    </row>
    <row customHeight="1" ht="15.75" r="13" s="68" spans="1:26">
      <c r="B13" s="70" t="s">
        <v>16</v>
      </c>
      <c r="C13" s="75" t="n">
        <v>0.2115679503978081</v>
      </c>
      <c r="D13" s="76" t="n">
        <v>0.2</v>
      </c>
      <c r="E13" s="75" t="n">
        <v>14.88134743574687</v>
      </c>
    </row>
    <row customHeight="1" ht="15.75" r="14" s="68" spans="1:26">
      <c r="B14" s="70" t="s">
        <v>17</v>
      </c>
      <c r="C14" s="75" t="n">
        <v>0.922339995959687</v>
      </c>
      <c r="D14" s="76" t="n">
        <v>1</v>
      </c>
      <c r="E14" s="75" t="n">
        <v>10</v>
      </c>
      <c r="L14" s="76" t="n"/>
    </row>
    <row customHeight="1" ht="15.75" r="15" s="68" spans="1:26">
      <c r="B15" s="70" t="s">
        <v>18</v>
      </c>
      <c r="C15" s="75" t="n">
        <v>0.08961683000340349</v>
      </c>
      <c r="D15" s="76" t="n">
        <v>0.1</v>
      </c>
      <c r="E15" s="81" t="n"/>
    </row>
    <row customHeight="1" ht="15.75" r="16" s="68" spans="1:26">
      <c r="B16" s="70" t="s">
        <v>19</v>
      </c>
      <c r="C16" s="75" t="n">
        <v>0.181984847615171</v>
      </c>
      <c r="D16" s="76" t="n">
        <v>0.2</v>
      </c>
      <c r="E16" s="81" t="n"/>
    </row>
    <row customHeight="1" ht="15.75" r="17" s="68" spans="1:26">
      <c r="B17" s="70" t="s">
        <v>20</v>
      </c>
      <c r="C17" s="75" t="n">
        <v>0.0240749649458041</v>
      </c>
      <c r="D17" s="76" t="n">
        <v>0.02</v>
      </c>
      <c r="E17" s="81" t="n"/>
    </row>
    <row customHeight="1" ht="15.75" r="18" s="68" spans="1:26">
      <c r="B18" s="70" t="s">
        <v>21</v>
      </c>
      <c r="C18" s="75" t="n">
        <v>0.6676108835351025</v>
      </c>
      <c r="D18" s="76" t="n">
        <v>0.7</v>
      </c>
      <c r="E18" s="75" t="n">
        <v>8.178401499330057</v>
      </c>
    </row>
    <row customHeight="1" ht="15.75" r="19" s="68" spans="1:26">
      <c r="B19" s="70" t="s">
        <v>22</v>
      </c>
      <c r="C19" s="75" t="n">
        <v>0.10714686353151</v>
      </c>
      <c r="D19" s="76" t="n">
        <v>0.1</v>
      </c>
      <c r="E19" s="81" t="n"/>
    </row>
    <row customHeight="1" ht="15.75" r="20" s="68" spans="1:26">
      <c r="B20" s="70" t="s">
        <v>23</v>
      </c>
      <c r="C20" s="75" t="n">
        <v>0.05537256615</v>
      </c>
      <c r="D20" s="76" t="n">
        <v>0.05</v>
      </c>
      <c r="E20" s="81" t="n"/>
    </row>
    <row customHeight="1" ht="15.75" r="21" s="68" spans="1:26">
      <c r="B21" s="70" t="s">
        <v>24</v>
      </c>
      <c r="C21" s="75" t="n">
        <v>0.00165801916787227</v>
      </c>
      <c r="D21" s="76" t="n">
        <v>0.002</v>
      </c>
      <c r="E21" s="81" t="n"/>
    </row>
    <row customHeight="1" ht="15.75" r="22" s="68" spans="1:26">
      <c r="B22" s="70" t="s">
        <v>25</v>
      </c>
      <c r="C22" s="82" t="n">
        <v>0.00734425384032944</v>
      </c>
      <c r="D22" s="77" t="n">
        <v>0.007</v>
      </c>
      <c r="E22" s="83" t="n">
        <v>1.81092933001677</v>
      </c>
    </row>
    <row customHeight="1" ht="15.75" r="23" s="68" spans="1:26">
      <c r="A23" s="70" t="s">
        <v>26</v>
      </c>
      <c r="B23" s="70" t="s">
        <v>8</v>
      </c>
      <c r="C23" s="73" t="n">
        <v>2.05971539836255</v>
      </c>
      <c r="D23" s="72" t="n"/>
      <c r="E23" s="73" t="n">
        <v>10</v>
      </c>
      <c r="F23" s="73">
        <f>SUM(C23:C24)</f>
        <v/>
      </c>
      <c r="G23" s="72" t="n">
        <v>4</v>
      </c>
      <c r="H23" s="74" t="n">
        <v>5.56079537150772</v>
      </c>
    </row>
    <row customHeight="1" ht="15.75" r="24" s="68" spans="1:26">
      <c r="B24" s="70" t="s">
        <v>13</v>
      </c>
      <c r="C24" s="75" t="n">
        <v>1.5978680171273</v>
      </c>
      <c r="E24" s="75" t="n">
        <v>7.46695838365601</v>
      </c>
    </row>
    <row customHeight="1" ht="15.75" r="25" s="68" spans="1:26">
      <c r="A25" s="70" t="s">
        <v>27</v>
      </c>
      <c r="B25" s="70" t="s">
        <v>27</v>
      </c>
      <c r="C25" s="84" t="n">
        <v>0.220215672586181</v>
      </c>
      <c r="D25" s="85" t="n">
        <v>0.2</v>
      </c>
      <c r="E25" s="84" t="n">
        <v>15.5730132337546</v>
      </c>
      <c r="F25" s="86" t="n"/>
      <c r="G25" s="85" t="n"/>
      <c r="H25" s="87" t="n">
        <v>15.5730132337546</v>
      </c>
    </row>
    <row customHeight="1" ht="15.75" r="26" s="68" spans="1:26">
      <c r="A26" s="70" t="s">
        <v>28</v>
      </c>
      <c r="B26" s="70" t="s">
        <v>28</v>
      </c>
      <c r="C26" s="84" t="n">
        <v>450</v>
      </c>
      <c r="D26" s="85" t="n">
        <v>450</v>
      </c>
      <c r="E26" s="88" t="n">
        <v>1.19395460482905</v>
      </c>
      <c r="F26" s="86" t="n"/>
      <c r="G26" s="85" t="n"/>
      <c r="H26" s="84" t="n">
        <v>1.19395460482905</v>
      </c>
    </row>
    <row customHeight="1" ht="15.75" r="27" s="68" spans="1:26">
      <c r="A27" s="70" t="s">
        <v>29</v>
      </c>
      <c r="B27" s="70" t="s">
        <v>29</v>
      </c>
      <c r="F27" s="67">
        <f>SUM(C2:C27)</f>
        <v/>
      </c>
      <c r="G27" s="76" t="n">
        <v>550</v>
      </c>
      <c r="H27" s="76" t="n">
        <v>1.66062226961445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4" activeCellId="0" pane="topLeft" sqref="D14"/>
    </sheetView>
  </sheetViews>
  <sheetFormatPr baseColWidth="8" defaultRowHeight="12.8" outlineLevelCol="0"/>
  <cols>
    <col customWidth="1" max="1" min="1" style="67" width="14.3112244897959"/>
    <col customWidth="1" max="1025" min="2" style="67" width="9.31632653061224"/>
  </cols>
  <sheetData>
    <row customHeight="1" ht="26.95" r="1" s="68" spans="1:6">
      <c r="A1" s="89" t="s">
        <v>30</v>
      </c>
      <c r="B1" s="89" t="s">
        <v>31</v>
      </c>
      <c r="C1" s="89" t="s">
        <v>0</v>
      </c>
      <c r="D1" s="89" t="s">
        <v>2</v>
      </c>
      <c r="E1" s="89" t="s">
        <v>1</v>
      </c>
      <c r="F1" s="89" t="n"/>
    </row>
    <row customHeight="1" ht="13.8" r="2" s="68" spans="1:6">
      <c r="A2" s="90" t="s">
        <v>13</v>
      </c>
      <c r="B2" s="89" t="s">
        <v>28</v>
      </c>
      <c r="C2" s="73">
        <f>'Table1 &amp; Fig1'!C26</f>
        <v/>
      </c>
      <c r="D2" s="91">
        <f>'Table1 &amp; Fig1'!E26</f>
        <v/>
      </c>
      <c r="E2" s="92" t="n"/>
      <c r="F2" s="81" t="n"/>
    </row>
    <row customHeight="1" ht="13.8" r="3" s="68" spans="1:6">
      <c r="B3" s="89" t="s">
        <v>32</v>
      </c>
      <c r="C3" s="75">
        <f>'Table1 &amp; Fig1'!C4</f>
        <v/>
      </c>
      <c r="D3" s="67">
        <f>'Table1 &amp; Fig1'!E4</f>
        <v/>
      </c>
      <c r="E3" s="93" t="n"/>
      <c r="F3" s="81" t="n"/>
    </row>
    <row customHeight="1" ht="13.8" r="4" s="68" spans="1:6">
      <c r="B4" s="89" t="s">
        <v>33</v>
      </c>
      <c r="C4" s="75">
        <f>'Table1 &amp; Fig1'!C8</f>
        <v/>
      </c>
      <c r="D4" s="67">
        <f>'Table1 &amp; Fig1'!E8</f>
        <v/>
      </c>
      <c r="E4" s="93" t="n"/>
      <c r="F4" s="81" t="n"/>
    </row>
    <row customHeight="1" ht="13.8" r="5" s="68" spans="1:6">
      <c r="B5" s="89" t="s">
        <v>12</v>
      </c>
      <c r="C5" s="75">
        <f>'Table1 &amp; Fig1'!C10</f>
        <v/>
      </c>
      <c r="D5" s="67">
        <f>'Table1 &amp; Fig1'!E10</f>
        <v/>
      </c>
      <c r="E5" s="93" t="n"/>
      <c r="F5" s="81" t="n"/>
    </row>
    <row customHeight="1" ht="13.8" r="6" s="68" spans="1:6">
      <c r="B6" s="89" t="s">
        <v>16</v>
      </c>
      <c r="C6" s="75">
        <f>'Table1 &amp; Fig1'!C13</f>
        <v/>
      </c>
      <c r="E6" s="93" t="n"/>
      <c r="F6" s="81" t="n"/>
    </row>
    <row customHeight="1" ht="13.8" r="7" s="68" spans="1:6">
      <c r="B7" s="89" t="s">
        <v>23</v>
      </c>
      <c r="C7" s="75">
        <f>'Table1 &amp; Fig1'!C20</f>
        <v/>
      </c>
      <c r="E7" s="93" t="n"/>
      <c r="F7" s="81" t="n"/>
    </row>
    <row customHeight="1" ht="13.8" r="8" s="68" spans="1:6">
      <c r="B8" s="89" t="s">
        <v>22</v>
      </c>
      <c r="C8" s="75">
        <f>'Table1 &amp; Fig1'!C19</f>
        <v/>
      </c>
      <c r="E8" s="93" t="n"/>
      <c r="F8" s="81" t="n"/>
    </row>
    <row customHeight="1" ht="13.8" r="9" s="68" spans="1:6">
      <c r="B9" s="89" t="s">
        <v>34</v>
      </c>
      <c r="C9" s="94" t="n">
        <v>0.00289064584032944</v>
      </c>
      <c r="D9" s="67" t="n">
        <v>3.6917824251731</v>
      </c>
      <c r="E9" s="93" t="n"/>
      <c r="F9" s="81" t="n"/>
    </row>
    <row customHeight="1" ht="13.8" r="10" s="68" spans="1:6">
      <c r="B10" s="89" t="s">
        <v>24</v>
      </c>
      <c r="C10" s="75">
        <f>'Table1 &amp; Fig1'!C21</f>
        <v/>
      </c>
      <c r="E10" s="93" t="n"/>
      <c r="F10" s="81" t="n"/>
    </row>
    <row customHeight="1" ht="13.8" r="11" s="68" spans="1:6">
      <c r="B11" s="89" t="s">
        <v>15</v>
      </c>
      <c r="C11" s="75">
        <f>'Table1 &amp; Fig1'!C12</f>
        <v/>
      </c>
      <c r="E11" s="93" t="n"/>
      <c r="F11" s="81" t="n"/>
    </row>
    <row customHeight="1" ht="13.8" r="12" s="68" spans="1:6">
      <c r="B12" s="89" t="s">
        <v>20</v>
      </c>
      <c r="C12" s="75" t="n">
        <v>0.0100749649458041</v>
      </c>
      <c r="E12" s="93" t="n"/>
      <c r="F12" s="81" t="n"/>
    </row>
    <row customHeight="1" ht="13.8" r="13" s="68" spans="1:6">
      <c r="B13" s="89" t="s">
        <v>35</v>
      </c>
      <c r="C13" s="75">
        <f>'Table1 &amp; Fig1'!C24</f>
        <v/>
      </c>
      <c r="D13" s="67">
        <f>'Table1 &amp; Fig1'!E24</f>
        <v/>
      </c>
      <c r="E13" s="93" t="n"/>
      <c r="F13" s="81" t="n"/>
    </row>
    <row customHeight="1" ht="13.8" r="14" s="68" spans="1:6">
      <c r="B14" s="89" t="s">
        <v>36</v>
      </c>
      <c r="C14" s="83">
        <f>SUM(C2:C13)</f>
        <v/>
      </c>
      <c r="E14" s="95" t="n">
        <v>470</v>
      </c>
      <c r="F14" s="81" t="n"/>
    </row>
    <row customHeight="1" ht="26.95" r="15" s="68" spans="1:6">
      <c r="A15" s="89" t="s">
        <v>30</v>
      </c>
      <c r="B15" s="89" t="s">
        <v>31</v>
      </c>
      <c r="C15" s="76" t="s">
        <v>0</v>
      </c>
      <c r="E15" s="96" t="s">
        <v>1</v>
      </c>
    </row>
    <row customHeight="1" ht="13.8" r="16" s="68" spans="1:6">
      <c r="A16" s="90" t="s">
        <v>8</v>
      </c>
      <c r="B16" s="89" t="s">
        <v>37</v>
      </c>
      <c r="C16" s="75">
        <f>'Table1 &amp; Fig1'!C3</f>
        <v/>
      </c>
      <c r="D16" s="67">
        <f>'Table1 &amp; Fig1'!E3</f>
        <v/>
      </c>
      <c r="E16" s="93" t="n"/>
      <c r="F16" s="81" t="n"/>
    </row>
    <row customHeight="1" ht="13.8" r="17" s="68" spans="1:6">
      <c r="B17" s="89" t="s">
        <v>38</v>
      </c>
      <c r="C17" s="75">
        <f>'Table1 &amp; Fig1'!C7</f>
        <v/>
      </c>
      <c r="D17" s="67">
        <f>'Table1 &amp; Fig1'!E7</f>
        <v/>
      </c>
      <c r="E17" s="93" t="n"/>
      <c r="F17" s="75" t="n"/>
    </row>
    <row customHeight="1" ht="13.8" r="18" s="68" spans="1:6">
      <c r="B18" s="89" t="s">
        <v>17</v>
      </c>
      <c r="C18" s="75">
        <f>'Table1 &amp; Fig1'!C14</f>
        <v/>
      </c>
      <c r="D18" s="67">
        <f>'Table1 &amp; Fig1'!E14</f>
        <v/>
      </c>
      <c r="E18" s="93" t="n"/>
      <c r="F18" s="75" t="n"/>
    </row>
    <row customHeight="1" ht="13.8" r="19" s="68" spans="1:6">
      <c r="B19" s="89" t="s">
        <v>19</v>
      </c>
      <c r="C19" s="75">
        <f>'Table1 &amp; Fig1'!C16</f>
        <v/>
      </c>
      <c r="E19" s="93" t="n"/>
      <c r="F19" s="81" t="n"/>
    </row>
    <row customHeight="1" ht="13.8" r="20" s="68" spans="1:6">
      <c r="B20" s="89" t="s">
        <v>39</v>
      </c>
      <c r="C20" s="75">
        <f>'Table1 &amp; Fig1'!C15</f>
        <v/>
      </c>
      <c r="E20" s="93" t="n"/>
      <c r="F20" s="81" t="n"/>
    </row>
    <row customHeight="1" ht="13.8" r="21" s="68" spans="1:6">
      <c r="B21" s="89" t="s">
        <v>40</v>
      </c>
      <c r="C21" s="75">
        <f>'Table1 &amp; Fig1'!C23</f>
        <v/>
      </c>
      <c r="D21" s="67">
        <f>'Table1 &amp; Fig1'!E23</f>
        <v/>
      </c>
      <c r="E21" s="93" t="n"/>
      <c r="F21" s="81" t="n"/>
    </row>
    <row customHeight="1" ht="13.8" r="22" s="68" spans="1:6">
      <c r="B22" s="89" t="s">
        <v>21</v>
      </c>
      <c r="C22" s="75">
        <f>'Table1 &amp; Fig1'!C18</f>
        <v/>
      </c>
      <c r="E22" s="93" t="n"/>
      <c r="F22" s="81" t="n"/>
    </row>
    <row customHeight="1" ht="13.8" r="23" s="68" spans="1:6">
      <c r="B23" s="89" t="s">
        <v>41</v>
      </c>
      <c r="C23" s="75" t="n">
        <v>0.004453608</v>
      </c>
      <c r="D23" s="67" t="n">
        <v>1.4375</v>
      </c>
      <c r="E23" s="93" t="n"/>
      <c r="F23" s="81" t="n"/>
    </row>
    <row customHeight="1" ht="13.8" r="24" s="68" spans="1:6">
      <c r="B24" s="89" t="s">
        <v>20</v>
      </c>
      <c r="C24" s="75" t="n">
        <v>0.014</v>
      </c>
      <c r="E24" s="93" t="n"/>
      <c r="F24" s="81" t="n"/>
    </row>
    <row customHeight="1" ht="13.8" r="25" s="68" spans="1:6">
      <c r="B25" s="89" t="s">
        <v>12</v>
      </c>
      <c r="C25" s="75">
        <f>'Table1 &amp; Fig1'!C11</f>
        <v/>
      </c>
      <c r="D25" s="67">
        <f>'Table1 &amp; Fig1'!E11</f>
        <v/>
      </c>
      <c r="E25" s="97" t="n"/>
      <c r="F25" s="81" t="n"/>
    </row>
    <row customHeight="1" ht="13.8" r="26" s="68" spans="1:6">
      <c r="B26" s="89" t="s">
        <v>36</v>
      </c>
      <c r="C26" s="78">
        <f>SUM(C16:C25)</f>
        <v/>
      </c>
      <c r="E26" s="98" t="n">
        <v>6</v>
      </c>
      <c r="F26" s="81" t="n"/>
    </row>
    <row customHeight="1" ht="26.95" r="27" s="68" spans="1:6">
      <c r="A27" s="89" t="s">
        <v>30</v>
      </c>
      <c r="B27" s="89" t="s">
        <v>31</v>
      </c>
      <c r="C27" s="76" t="s">
        <v>0</v>
      </c>
      <c r="E27" s="96" t="s">
        <v>1</v>
      </c>
      <c r="F27" s="81" t="n"/>
    </row>
    <row customHeight="1" ht="13.8" r="28" s="68" spans="1:6">
      <c r="A28" s="90" t="s">
        <v>42</v>
      </c>
      <c r="B28" s="89" t="s">
        <v>43</v>
      </c>
      <c r="C28" s="75">
        <f>'Table1 &amp; Fig1'!C5</f>
        <v/>
      </c>
      <c r="D28" s="67">
        <f>'Table1 &amp; Fig1'!E5</f>
        <v/>
      </c>
      <c r="E28" s="93" t="n"/>
      <c r="F28" s="81" t="n"/>
    </row>
    <row customHeight="1" ht="13.8" r="29" s="68" spans="1:6">
      <c r="B29" s="89" t="s">
        <v>44</v>
      </c>
      <c r="C29" s="75">
        <f>'Table1 &amp; Fig1'!C2</f>
        <v/>
      </c>
      <c r="D29" s="67">
        <f>'Table1 &amp; Fig1'!E2</f>
        <v/>
      </c>
      <c r="E29" s="93" t="n"/>
      <c r="F29" s="81" t="n"/>
    </row>
    <row customHeight="1" ht="13.8" r="30" s="68" spans="1:6">
      <c r="B30" s="89" t="s">
        <v>45</v>
      </c>
      <c r="C30" s="75">
        <f>'Table1 &amp; Fig1'!C9</f>
        <v/>
      </c>
      <c r="D30" s="67">
        <f>'Table1 &amp; Fig1'!E9</f>
        <v/>
      </c>
      <c r="E30" s="93" t="n"/>
      <c r="F30" s="81" t="n"/>
    </row>
    <row customHeight="1" ht="13.8" r="31" s="68" spans="1:6">
      <c r="B31" s="89" t="s">
        <v>46</v>
      </c>
      <c r="C31" s="75">
        <f>'Table1 &amp; Fig1'!C6</f>
        <v/>
      </c>
      <c r="D31" s="67">
        <f>'Table1 &amp; Fig1'!E6</f>
        <v/>
      </c>
      <c r="E31" s="93" t="n"/>
      <c r="F31" s="81" t="n"/>
    </row>
    <row customHeight="1" ht="13.8" r="32" s="68" spans="1:6">
      <c r="B32" s="89" t="s">
        <v>36</v>
      </c>
      <c r="C32" s="78">
        <f>SUM(C28:C31)</f>
        <v/>
      </c>
      <c r="E32" s="98" t="n">
        <v>70</v>
      </c>
    </row>
  </sheetData>
  <mergeCells count="3">
    <mergeCell ref="A2:A14"/>
    <mergeCell ref="A16:A26"/>
    <mergeCell ref="A28:A3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8" activeCellId="0" pane="topLeft" sqref="D8"/>
    </sheetView>
  </sheetViews>
  <sheetFormatPr baseColWidth="8" defaultRowHeight="15.75" outlineLevelCol="0"/>
  <cols>
    <col customWidth="1" max="1025" min="1" style="67" width="9.31632653061224"/>
  </cols>
  <sheetData>
    <row customHeight="1" ht="15.75" r="1" s="68" spans="1:6">
      <c r="A1" s="99" t="s">
        <v>31</v>
      </c>
      <c r="C1" s="79" t="s">
        <v>13</v>
      </c>
      <c r="D1" s="79" t="s">
        <v>8</v>
      </c>
      <c r="E1" s="79" t="s">
        <v>42</v>
      </c>
      <c r="F1" s="100" t="s">
        <v>47</v>
      </c>
    </row>
    <row customHeight="1" ht="15.75" r="2" s="68" spans="1:6">
      <c r="A2" s="101" t="s">
        <v>28</v>
      </c>
      <c r="C2" s="75">
        <f>'Table1 &amp; Fig1'!C26</f>
        <v/>
      </c>
      <c r="D2" s="75">
        <f>Fig2C!B22+Fig2C!B23+0.12</f>
        <v/>
      </c>
      <c r="E2" s="75" t="n">
        <v>0</v>
      </c>
      <c r="F2" s="97" t="s">
        <v>48</v>
      </c>
    </row>
    <row customHeight="1" ht="15.75" r="3" s="68" spans="1:6">
      <c r="A3" s="101" t="s">
        <v>12</v>
      </c>
      <c r="C3" s="75">
        <f>'Table1 &amp; Fig1'!C10</f>
        <v/>
      </c>
      <c r="D3" s="75">
        <f>'Table1 &amp; Fig1'!C11</f>
        <v/>
      </c>
      <c r="E3" s="75" t="n"/>
      <c r="F3" s="97" t="n"/>
    </row>
    <row customHeight="1" ht="15.75" r="4" s="68" spans="1:6">
      <c r="A4" s="101" t="s">
        <v>26</v>
      </c>
      <c r="C4" s="75">
        <f>'Table1 &amp; Fig1'!C24</f>
        <v/>
      </c>
      <c r="D4" s="75">
        <f>'Table1 &amp; Fig1'!C23</f>
        <v/>
      </c>
      <c r="E4" s="75" t="n"/>
      <c r="F4" s="97" t="n"/>
    </row>
    <row customHeight="1" ht="15.75" r="5" s="68" spans="1:6">
      <c r="A5" s="101" t="s">
        <v>14</v>
      </c>
      <c r="B5" s="97" t="s">
        <v>49</v>
      </c>
      <c r="C5" s="75">
        <f>'Table1 &amp; Fig1'!C13</f>
        <v/>
      </c>
      <c r="D5" s="81">
        <f>'Table1 &amp; Fig1'!C14</f>
        <v/>
      </c>
      <c r="E5" s="81" t="n"/>
      <c r="F5" s="97" t="n"/>
    </row>
    <row customHeight="1" ht="15.75" r="6" s="68" spans="1:6">
      <c r="B6" s="97" t="s">
        <v>22</v>
      </c>
      <c r="C6" s="75">
        <f>'Table1 &amp; Fig1'!C19</f>
        <v/>
      </c>
      <c r="D6" s="81" t="n"/>
      <c r="E6" s="81" t="n"/>
      <c r="F6" s="97" t="n"/>
    </row>
    <row customHeight="1" ht="15.75" r="7" s="68" spans="1:6">
      <c r="B7" s="97" t="s">
        <v>23</v>
      </c>
      <c r="C7" s="75">
        <f>'Table1 &amp; Fig1'!C20</f>
        <v/>
      </c>
      <c r="D7" s="81" t="n"/>
      <c r="E7" s="81" t="n"/>
      <c r="F7" s="97" t="n"/>
    </row>
    <row customHeight="1" ht="15.75" r="8" s="68" spans="1:6">
      <c r="B8" s="97" t="s">
        <v>25</v>
      </c>
      <c r="C8" s="94">
        <f>Fig2A!C9</f>
        <v/>
      </c>
      <c r="D8" s="81">
        <f>Fig2A!C23</f>
        <v/>
      </c>
      <c r="E8" s="81" t="n"/>
      <c r="F8" s="97" t="n"/>
    </row>
    <row customHeight="1" ht="15.75" r="9" s="68" spans="1:6">
      <c r="B9" s="97" t="s">
        <v>24</v>
      </c>
      <c r="C9" s="75">
        <f>'Table1 &amp; Fig1'!C21</f>
        <v/>
      </c>
      <c r="D9" s="81">
        <f>Fig2A!C23</f>
        <v/>
      </c>
      <c r="E9" s="81" t="n"/>
      <c r="F9" s="97" t="n"/>
    </row>
    <row customHeight="1" ht="15.75" r="10" s="68" spans="1:6">
      <c r="B10" s="97" t="s">
        <v>15</v>
      </c>
      <c r="C10" s="75">
        <f>'Table1 &amp; Fig1'!C12</f>
        <v/>
      </c>
      <c r="D10" s="81" t="n"/>
      <c r="E10" s="81" t="n"/>
      <c r="F10" s="97" t="n"/>
    </row>
    <row customHeight="1" ht="15.75" r="11" s="68" spans="1:6">
      <c r="B11" s="97" t="s">
        <v>20</v>
      </c>
      <c r="C11" s="75">
        <f>Fig2A!C12</f>
        <v/>
      </c>
      <c r="D11" s="81">
        <f>Fig2A!C24</f>
        <v/>
      </c>
      <c r="E11" s="81" t="n"/>
      <c r="F11" s="97" t="n"/>
    </row>
    <row customHeight="1" ht="15.75" r="12" s="68" spans="1:6">
      <c r="B12" s="97" t="s">
        <v>21</v>
      </c>
      <c r="C12" s="81" t="n"/>
      <c r="D12" s="75">
        <f>'Table1 &amp; Fig1'!C18</f>
        <v/>
      </c>
      <c r="E12" s="81" t="n"/>
      <c r="F12" s="97" t="n"/>
    </row>
    <row customHeight="1" ht="15.75" r="13" s="68" spans="1:6">
      <c r="B13" s="97" t="s">
        <v>19</v>
      </c>
      <c r="C13" s="81" t="n"/>
      <c r="D13" s="75">
        <f>'Table1 &amp; Fig1'!C16</f>
        <v/>
      </c>
      <c r="E13" s="81" t="n"/>
      <c r="F13" s="97" t="n"/>
    </row>
    <row customHeight="1" ht="15.75" r="14" s="68" spans="1:6">
      <c r="B14" s="97" t="s">
        <v>39</v>
      </c>
      <c r="C14" s="81" t="n"/>
      <c r="D14" s="75">
        <f>'Table1 &amp; Fig1'!C15</f>
        <v/>
      </c>
      <c r="E14" s="81" t="n"/>
      <c r="F14" s="97" t="n"/>
    </row>
    <row customHeight="1" ht="15.75" r="15" s="68" spans="1:6">
      <c r="B15" s="97" t="s">
        <v>36</v>
      </c>
      <c r="C15" s="81">
        <f>SUM(C5:C14)</f>
        <v/>
      </c>
      <c r="D15" s="81">
        <f>SUM(D5:D14)</f>
        <v/>
      </c>
      <c r="E15" s="81">
        <f>SUM(E5:E14)</f>
        <v/>
      </c>
      <c r="F15" s="97" t="n"/>
    </row>
    <row customHeight="1" ht="15.75" r="16" s="68" spans="1:6">
      <c r="A16" s="101" t="s">
        <v>6</v>
      </c>
      <c r="C16" s="81">
        <f>'Table1 &amp; Fig1'!C4</f>
        <v/>
      </c>
      <c r="D16" s="81">
        <f>'Table1 &amp; Fig1'!C3</f>
        <v/>
      </c>
      <c r="E16" s="81">
        <f>'Table1 &amp; Fig1'!C2+'Table1 &amp; Fig1'!C5</f>
        <v/>
      </c>
      <c r="F16" s="97" t="n"/>
    </row>
    <row customHeight="1" ht="15.75" r="17" s="68" spans="1:6">
      <c r="A17" s="102" t="s">
        <v>11</v>
      </c>
      <c r="C17" s="83">
        <f>'Table1 &amp; Fig1'!C8</f>
        <v/>
      </c>
      <c r="D17" s="83">
        <f>'Table1 &amp; Fig1'!C7</f>
        <v/>
      </c>
      <c r="E17" s="83">
        <f>'Table1 &amp; Fig1'!C6+'Table1 &amp; Fig1'!C9</f>
        <v/>
      </c>
      <c r="F17" s="95" t="n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3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31" activeCellId="0" pane="topLeft" sqref="C31"/>
    </sheetView>
  </sheetViews>
  <sheetFormatPr baseColWidth="8" defaultRowHeight="15.75" outlineLevelCol="0"/>
  <cols>
    <col customWidth="1" max="1025" min="1" style="67" width="9.31632653061224"/>
  </cols>
  <sheetData>
    <row customHeight="1" ht="15.75" r="1" s="68" spans="1:8">
      <c r="A1" s="103" t="s">
        <v>13</v>
      </c>
    </row>
    <row customHeight="1" ht="15.75" r="2" s="68" spans="1:8">
      <c r="A2" s="103" t="s">
        <v>50</v>
      </c>
      <c r="D2" s="103" t="s">
        <v>51</v>
      </c>
      <c r="G2" s="81" t="n"/>
    </row>
    <row customHeight="1" ht="15.75" r="3" s="68" spans="1:8">
      <c r="A3" s="104" t="s">
        <v>31</v>
      </c>
      <c r="B3" s="85" t="s">
        <v>52</v>
      </c>
      <c r="C3" s="105" t="s">
        <v>2</v>
      </c>
      <c r="D3" s="85" t="s">
        <v>31</v>
      </c>
      <c r="E3" s="85" t="s">
        <v>52</v>
      </c>
      <c r="F3" s="105" t="s">
        <v>2</v>
      </c>
    </row>
    <row customHeight="1" ht="15.75" r="4" s="68" spans="1:8">
      <c r="A4" s="101" t="s">
        <v>28</v>
      </c>
      <c r="B4" s="75">
        <f>'Table1 &amp; Fig1'!C26</f>
        <v/>
      </c>
      <c r="C4" s="97" t="s">
        <v>53</v>
      </c>
      <c r="D4" s="81" t="s">
        <v>54</v>
      </c>
      <c r="E4" s="75">
        <f>'Table1 &amp; Fig1'!C4</f>
        <v/>
      </c>
      <c r="F4" s="106">
        <f>'Table1 &amp; Fig1'!E4</f>
        <v/>
      </c>
      <c r="G4" s="75" t="n"/>
    </row>
    <row customHeight="1" ht="15.75" r="5" s="68" spans="1:8">
      <c r="A5" s="107" t="n"/>
      <c r="C5" s="93" t="n"/>
      <c r="D5" s="76" t="s">
        <v>55</v>
      </c>
      <c r="E5" s="67">
        <f>'Table1 &amp; Fig1'!C8</f>
        <v/>
      </c>
      <c r="F5" s="97">
        <f>'Table1 &amp; Fig1'!E8</f>
        <v/>
      </c>
      <c r="G5" s="81" t="n"/>
    </row>
    <row customHeight="1" ht="15.75" r="6" s="68" spans="1:8">
      <c r="A6" s="107" t="n"/>
      <c r="C6" s="93" t="n"/>
      <c r="D6" s="76" t="s">
        <v>56</v>
      </c>
      <c r="E6" s="67">
        <f>'Table1 &amp; Fig1'!C10</f>
        <v/>
      </c>
      <c r="F6" s="97">
        <f>'Table1 &amp; Fig1'!E10</f>
        <v/>
      </c>
      <c r="G6" s="81" t="n"/>
    </row>
    <row customHeight="1" ht="15.75" r="7" s="68" spans="1:8">
      <c r="A7" s="107" t="n"/>
      <c r="C7" s="93" t="n"/>
      <c r="D7" s="81" t="s">
        <v>57</v>
      </c>
      <c r="E7" s="75">
        <f>'Table1 &amp; Fig1'!C24</f>
        <v/>
      </c>
      <c r="F7" s="97">
        <f>'Table1 &amp; Fig1'!E24</f>
        <v/>
      </c>
      <c r="G7" s="81" t="n"/>
    </row>
    <row customHeight="1" ht="15.75" r="8" s="68" spans="1:8">
      <c r="A8" s="107" t="n"/>
      <c r="C8" s="93" t="n"/>
      <c r="D8" s="81" t="s">
        <v>16</v>
      </c>
      <c r="E8" s="75">
        <f>'Table1 &amp; Fig1'!C13</f>
        <v/>
      </c>
      <c r="F8" s="97">
        <f>'Table1 &amp; Fig1'!E13</f>
        <v/>
      </c>
      <c r="G8" s="81" t="n"/>
    </row>
    <row customHeight="1" ht="15.75" r="9" s="68" spans="1:8">
      <c r="A9" s="107" t="n"/>
      <c r="C9" s="93" t="n"/>
      <c r="D9" s="81" t="s">
        <v>23</v>
      </c>
      <c r="E9" s="75">
        <f>'Table1 &amp; Fig1'!C20</f>
        <v/>
      </c>
      <c r="F9" s="97" t="n"/>
      <c r="G9" s="81" t="n"/>
    </row>
    <row customHeight="1" ht="15.75" r="10" s="68" spans="1:8">
      <c r="A10" s="107" t="n"/>
      <c r="C10" s="93" t="n"/>
      <c r="D10" s="81" t="s">
        <v>22</v>
      </c>
      <c r="E10" s="75">
        <f>'Table1 &amp; Fig1'!C19</f>
        <v/>
      </c>
      <c r="F10" s="97" t="n"/>
      <c r="G10" s="81" t="n"/>
    </row>
    <row customHeight="1" ht="15.75" r="11" s="68" spans="1:8">
      <c r="A11" s="107" t="n"/>
      <c r="C11" s="93" t="n"/>
      <c r="D11" s="81" t="s">
        <v>34</v>
      </c>
      <c r="E11" s="94">
        <f>Fig2A!C9</f>
        <v/>
      </c>
      <c r="F11" s="97">
        <f>Fig2A!D9</f>
        <v/>
      </c>
      <c r="G11" s="81" t="n"/>
    </row>
    <row customHeight="1" ht="15.75" r="12" s="68" spans="1:8">
      <c r="A12" s="107" t="n"/>
      <c r="C12" s="93" t="n"/>
      <c r="D12" s="81" t="s">
        <v>24</v>
      </c>
      <c r="E12" s="75">
        <f>'Table1 &amp; Fig1'!C21</f>
        <v/>
      </c>
      <c r="F12" s="97" t="n"/>
      <c r="G12" s="81" t="n"/>
    </row>
    <row customHeight="1" ht="15.75" r="13" s="68" spans="1:8">
      <c r="A13" s="107" t="n"/>
      <c r="C13" s="93" t="n"/>
      <c r="D13" s="81" t="s">
        <v>15</v>
      </c>
      <c r="E13" s="75">
        <f>'Table1 &amp; Fig1'!C12</f>
        <v/>
      </c>
      <c r="F13" s="93" t="n"/>
    </row>
    <row customHeight="1" ht="15.75" r="14" s="68" spans="1:8">
      <c r="A14" s="102" t="n"/>
      <c r="B14" s="83" t="n"/>
      <c r="C14" s="95" t="n"/>
      <c r="D14" s="83" t="s">
        <v>20</v>
      </c>
      <c r="E14" s="77">
        <f>Fig2A!C12</f>
        <v/>
      </c>
      <c r="F14" s="98" t="n"/>
    </row>
    <row customHeight="1" ht="37.5" r="16" s="68" spans="1:8">
      <c r="A16" s="104" t="n"/>
      <c r="B16" s="85" t="s">
        <v>52</v>
      </c>
      <c r="C16" s="108" t="s">
        <v>58</v>
      </c>
      <c r="D16" s="104" t="n"/>
      <c r="E16" s="85" t="s">
        <v>52</v>
      </c>
      <c r="F16" s="108" t="s">
        <v>58</v>
      </c>
    </row>
    <row customHeight="1" ht="15.75" r="17" s="68" spans="1:8">
      <c r="A17" s="102" t="s">
        <v>36</v>
      </c>
      <c r="B17" s="83">
        <f>B4</f>
        <v/>
      </c>
      <c r="C17" s="83" t="n">
        <v>450</v>
      </c>
      <c r="D17" s="102" t="s">
        <v>36</v>
      </c>
      <c r="E17" s="83">
        <f>SUM(E4:E14)</f>
        <v/>
      </c>
      <c r="F17" s="98" t="n">
        <v>20</v>
      </c>
    </row>
    <row customHeight="1" ht="15.75" r="19" s="68" spans="1:8">
      <c r="A19" s="103" t="s">
        <v>8</v>
      </c>
    </row>
    <row customHeight="1" ht="15.75" r="20" s="68" spans="1:8">
      <c r="A20" s="103" t="s">
        <v>50</v>
      </c>
      <c r="D20" s="103" t="s">
        <v>51</v>
      </c>
    </row>
    <row customHeight="1" ht="15.75" r="21" s="68" spans="1:8">
      <c r="A21" s="104" t="s">
        <v>31</v>
      </c>
      <c r="B21" s="85" t="s">
        <v>52</v>
      </c>
      <c r="C21" s="105" t="s">
        <v>2</v>
      </c>
      <c r="D21" s="85" t="s">
        <v>31</v>
      </c>
      <c r="E21" s="85" t="s">
        <v>52</v>
      </c>
      <c r="F21" s="105" t="s">
        <v>2</v>
      </c>
    </row>
    <row customHeight="1" ht="15.75" r="22" s="68" spans="1:8">
      <c r="A22" s="101" t="s">
        <v>59</v>
      </c>
      <c r="B22" s="75" t="n">
        <v>0.1125</v>
      </c>
      <c r="C22" s="93" t="n">
        <v>10</v>
      </c>
      <c r="D22" s="81" t="s">
        <v>60</v>
      </c>
      <c r="E22" s="75">
        <f>'Table1 &amp; Fig1'!C3</f>
        <v/>
      </c>
      <c r="F22" s="93">
        <f>'Table1 &amp; Fig1'!E3</f>
        <v/>
      </c>
      <c r="G22" s="75" t="n"/>
      <c r="H22" s="81" t="n"/>
    </row>
    <row customHeight="1" ht="15.75" r="23" s="68" spans="1:8">
      <c r="A23" s="101" t="s">
        <v>61</v>
      </c>
      <c r="B23" s="75" t="n">
        <v>0.138293166859394</v>
      </c>
      <c r="C23" s="93" t="n">
        <v>10</v>
      </c>
      <c r="D23" s="81" t="s">
        <v>62</v>
      </c>
      <c r="E23" s="75">
        <f>'Table1 &amp; Fig1'!C7</f>
        <v/>
      </c>
      <c r="F23" s="93">
        <f>'Table1 &amp; Fig1'!E7</f>
        <v/>
      </c>
      <c r="G23" s="75" t="n"/>
      <c r="H23" s="81" t="n"/>
    </row>
    <row customHeight="1" ht="15.75" r="24" s="68" spans="1:8">
      <c r="A24" s="101" t="s">
        <v>63</v>
      </c>
      <c r="B24" s="75" t="n">
        <v>0.123072661464681</v>
      </c>
      <c r="C24" s="93" t="n">
        <v>10</v>
      </c>
      <c r="D24" s="76" t="s">
        <v>40</v>
      </c>
      <c r="E24" s="67">
        <f>'Table1 &amp; Fig1'!C23-SUM(B24:B28)</f>
        <v/>
      </c>
      <c r="F24" s="93">
        <f>'Table1 &amp; Fig1'!E23</f>
        <v/>
      </c>
      <c r="G24" s="75" t="n"/>
      <c r="H24" s="81" t="n"/>
    </row>
    <row customHeight="1" ht="15.75" r="25" s="68" spans="1:8">
      <c r="A25" s="101" t="s">
        <v>64</v>
      </c>
      <c r="B25" s="75" t="n">
        <v>0.177174886840973</v>
      </c>
      <c r="C25" s="93" t="n">
        <v>10</v>
      </c>
      <c r="D25" s="81" t="s">
        <v>17</v>
      </c>
      <c r="E25" s="75">
        <f>'Table1 &amp; Fig1'!C14</f>
        <v/>
      </c>
      <c r="F25" s="93">
        <f>'Table1 &amp; Fig1'!E14</f>
        <v/>
      </c>
      <c r="G25" s="75" t="n"/>
      <c r="H25" s="81" t="n"/>
    </row>
    <row customHeight="1" ht="15.75" r="26" s="68" spans="1:8">
      <c r="A26" s="101" t="s">
        <v>65</v>
      </c>
      <c r="B26" s="75" t="n">
        <v>0.123072661464681</v>
      </c>
      <c r="C26" s="93" t="n">
        <v>10</v>
      </c>
      <c r="D26" s="81" t="s">
        <v>21</v>
      </c>
      <c r="E26" s="75">
        <f>'Table1 &amp; Fig1'!C18</f>
        <v/>
      </c>
      <c r="F26" s="93">
        <f>'Table1 &amp; Fig1'!E18</f>
        <v/>
      </c>
      <c r="G26" s="81" t="n"/>
      <c r="H26" s="81" t="n"/>
    </row>
    <row customHeight="1" ht="15.75" r="27" s="68" spans="1:8">
      <c r="A27" s="101" t="s">
        <v>66</v>
      </c>
      <c r="B27" s="81" t="n">
        <v>0.306594194335118</v>
      </c>
      <c r="C27" s="97" t="n">
        <v>10</v>
      </c>
      <c r="D27" s="81" t="s">
        <v>19</v>
      </c>
      <c r="E27" s="75">
        <f>'Table1 &amp; Fig1'!C16</f>
        <v/>
      </c>
      <c r="F27" s="93" t="n">
        <v>10</v>
      </c>
      <c r="G27" s="81" t="n"/>
      <c r="H27" s="81" t="n"/>
    </row>
    <row customHeight="1" ht="15.75" r="28" s="68" spans="1:8">
      <c r="A28" s="101" t="s">
        <v>67</v>
      </c>
      <c r="B28" s="67" t="n">
        <v>0.279463772249642</v>
      </c>
      <c r="C28" s="93" t="n">
        <v>10</v>
      </c>
      <c r="D28" s="81" t="s">
        <v>39</v>
      </c>
      <c r="E28" s="75">
        <f>'Table1 &amp; Fig1'!C15</f>
        <v/>
      </c>
      <c r="F28" s="93" t="n">
        <v>10</v>
      </c>
      <c r="G28" s="81" t="n"/>
      <c r="H28" s="81" t="n"/>
    </row>
    <row customHeight="1" ht="15.75" r="29" s="68" spans="1:8">
      <c r="A29" s="107" t="n"/>
      <c r="C29" s="93" t="n"/>
      <c r="D29" s="81" t="s">
        <v>41</v>
      </c>
      <c r="E29" s="75">
        <f>Fig2A!C23</f>
        <v/>
      </c>
      <c r="F29" s="93">
        <f>Fig2A!D23</f>
        <v/>
      </c>
      <c r="G29" s="81" t="n"/>
      <c r="H29" s="81" t="n"/>
    </row>
    <row customHeight="1" ht="15.75" r="30" s="68" spans="1:8">
      <c r="A30" s="107" t="n"/>
      <c r="C30" s="93" t="n"/>
      <c r="D30" s="81" t="s">
        <v>20</v>
      </c>
      <c r="E30" s="75">
        <f>Fig2A!C24</f>
        <v/>
      </c>
      <c r="F30" s="93" t="n">
        <v>10</v>
      </c>
      <c r="G30" s="81" t="n"/>
      <c r="H30" s="81" t="n"/>
    </row>
    <row customHeight="1" ht="15.75" r="31" s="68" spans="1:8">
      <c r="A31" s="109" t="n"/>
      <c r="B31" s="78" t="n"/>
      <c r="C31" s="98" t="n"/>
      <c r="D31" s="83" t="s">
        <v>12</v>
      </c>
      <c r="E31" s="77">
        <f>'Table1 &amp; Fig1'!C11</f>
        <v/>
      </c>
      <c r="F31" s="98" t="n">
        <v>10</v>
      </c>
    </row>
    <row customHeight="1" ht="37.5" r="33" s="68" spans="1:8">
      <c r="A33" s="104" t="n"/>
      <c r="B33" s="85" t="s">
        <v>52</v>
      </c>
      <c r="C33" s="108" t="s">
        <v>58</v>
      </c>
      <c r="D33" s="104" t="n"/>
      <c r="E33" s="85" t="s">
        <v>52</v>
      </c>
      <c r="F33" s="108" t="s">
        <v>58</v>
      </c>
    </row>
    <row customHeight="1" ht="15.75" r="34" s="68" spans="1:8">
      <c r="A34" s="102" t="s">
        <v>36</v>
      </c>
      <c r="B34" s="83">
        <f>SUM(B22:B28)</f>
        <v/>
      </c>
      <c r="C34" s="83" t="n">
        <v>1</v>
      </c>
      <c r="D34" s="102" t="s">
        <v>36</v>
      </c>
      <c r="E34" s="83">
        <f>SUM(E22:E31)</f>
        <v/>
      </c>
      <c r="F34" s="98" t="n">
        <v>5</v>
      </c>
    </row>
    <row customHeight="1" ht="15.75" r="1048576" s="68" spans="1:8"/>
  </sheetData>
  <mergeCells count="6">
    <mergeCell ref="A1:F1"/>
    <mergeCell ref="A2:C2"/>
    <mergeCell ref="D2:F2"/>
    <mergeCell ref="A19:F19"/>
    <mergeCell ref="A20:C20"/>
    <mergeCell ref="D20:F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2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E24" activeCellId="0" pane="topLeft" sqref="E24"/>
    </sheetView>
  </sheetViews>
  <sheetFormatPr baseColWidth="8" defaultRowHeight="15.75" outlineLevelCol="0"/>
  <cols>
    <col customWidth="1" max="1025" min="1" style="67" width="9.31632653061224"/>
  </cols>
  <sheetData>
    <row customHeight="1" ht="37.5" r="1" s="68" spans="1:5">
      <c r="A1" s="89" t="n">
        <v>0</v>
      </c>
      <c r="B1" s="89" t="n">
        <v>1</v>
      </c>
      <c r="C1" s="89" t="s">
        <v>0</v>
      </c>
      <c r="D1" s="89" t="s">
        <v>3</v>
      </c>
      <c r="E1" s="89" t="s">
        <v>4</v>
      </c>
    </row>
    <row customHeight="1" ht="15.75" r="2" s="68" spans="1:5">
      <c r="A2" s="90" t="s">
        <v>6</v>
      </c>
      <c r="B2" s="89" t="s">
        <v>8</v>
      </c>
      <c r="C2" s="73">
        <f>'Table1 &amp; Fig1'!C3</f>
        <v/>
      </c>
      <c r="D2" s="73">
        <f>SUM(C2:C3)</f>
        <v/>
      </c>
      <c r="E2" s="92" t="n">
        <v>9</v>
      </c>
    </row>
    <row customHeight="1" ht="15.75" r="3" s="68" spans="1:5">
      <c r="B3" s="89" t="s">
        <v>9</v>
      </c>
      <c r="C3" s="77">
        <f>'Table1 &amp; Fig1'!C4</f>
        <v/>
      </c>
    </row>
    <row customHeight="1" ht="15.75" r="4" s="68" spans="1:5">
      <c r="A4" s="90" t="s">
        <v>11</v>
      </c>
      <c r="B4" s="89" t="s">
        <v>68</v>
      </c>
      <c r="C4" s="73">
        <f>'Table1 &amp; Fig1'!C7</f>
        <v/>
      </c>
      <c r="D4" s="73">
        <f>SUM(C4:C5)</f>
        <v/>
      </c>
      <c r="E4" s="92" t="n">
        <v>1</v>
      </c>
    </row>
    <row customHeight="1" ht="15.75" r="5" s="68" spans="1:5">
      <c r="B5" s="89" t="s">
        <v>9</v>
      </c>
      <c r="C5" s="77">
        <f>'Table1 &amp; Fig1'!C8</f>
        <v/>
      </c>
    </row>
    <row customHeight="1" ht="15.75" r="6" s="68" spans="1:5">
      <c r="A6" s="90" t="s">
        <v>12</v>
      </c>
      <c r="B6" s="89" t="s">
        <v>13</v>
      </c>
      <c r="C6" s="73">
        <f>'Table1 &amp; Fig1'!C10</f>
        <v/>
      </c>
      <c r="D6" s="73">
        <f>SUM(C6:C7)</f>
        <v/>
      </c>
      <c r="E6" s="92" t="n">
        <v>13</v>
      </c>
    </row>
    <row customHeight="1" ht="15.75" r="7" s="68" spans="1:5">
      <c r="B7" s="89" t="s">
        <v>8</v>
      </c>
      <c r="C7" s="77">
        <f>'Table1 &amp; Fig1'!C11</f>
        <v/>
      </c>
    </row>
    <row customHeight="1" ht="15.75" r="8" s="68" spans="1:5">
      <c r="A8" s="90" t="s">
        <v>14</v>
      </c>
      <c r="B8" s="89" t="s">
        <v>15</v>
      </c>
      <c r="C8" s="73">
        <f>'Table1 &amp; Fig1'!C12</f>
        <v/>
      </c>
      <c r="D8" s="73">
        <f>SUM(C8:C18)</f>
        <v/>
      </c>
      <c r="E8" s="92" t="n">
        <v>3</v>
      </c>
    </row>
    <row customHeight="1" ht="15.75" r="9" s="68" spans="1:5">
      <c r="B9" s="89" t="s">
        <v>16</v>
      </c>
      <c r="C9" s="75">
        <f>'Table1 &amp; Fig1'!C13</f>
        <v/>
      </c>
    </row>
    <row customHeight="1" ht="15.75" r="10" s="68" spans="1:5">
      <c r="B10" s="89" t="s">
        <v>17</v>
      </c>
      <c r="C10" s="75">
        <f>'Table1 &amp; Fig1'!C14</f>
        <v/>
      </c>
    </row>
    <row customHeight="1" ht="15.75" r="11" s="68" spans="1:5">
      <c r="B11" s="89" t="s">
        <v>18</v>
      </c>
      <c r="C11" s="75">
        <f>'Table1 &amp; Fig1'!C15</f>
        <v/>
      </c>
    </row>
    <row customHeight="1" ht="15.75" r="12" s="68" spans="1:5">
      <c r="B12" s="89" t="s">
        <v>19</v>
      </c>
      <c r="C12" s="75">
        <f>'Table1 &amp; Fig1'!C16</f>
        <v/>
      </c>
    </row>
    <row customHeight="1" ht="15.75" r="13" s="68" spans="1:5">
      <c r="B13" s="89" t="s">
        <v>20</v>
      </c>
      <c r="C13" s="75">
        <f>'Table1 &amp; Fig1'!C17</f>
        <v/>
      </c>
    </row>
    <row customHeight="1" ht="15.75" r="14" s="68" spans="1:5">
      <c r="B14" s="89" t="s">
        <v>21</v>
      </c>
      <c r="C14" s="75">
        <f>'Table1 &amp; Fig1'!C18</f>
        <v/>
      </c>
    </row>
    <row customHeight="1" ht="15.75" r="15" s="68" spans="1:5">
      <c r="B15" s="89" t="s">
        <v>22</v>
      </c>
      <c r="C15" s="75">
        <f>'Table1 &amp; Fig1'!C19</f>
        <v/>
      </c>
    </row>
    <row customHeight="1" ht="15.75" r="16" s="68" spans="1:5">
      <c r="B16" s="89" t="s">
        <v>23</v>
      </c>
      <c r="C16" s="75">
        <f>'Table1 &amp; Fig1'!C20</f>
        <v/>
      </c>
    </row>
    <row customHeight="1" ht="15.75" r="17" s="68" spans="1:5">
      <c r="B17" s="89" t="s">
        <v>24</v>
      </c>
      <c r="C17" s="75">
        <f>'Table1 &amp; Fig1'!C21</f>
        <v/>
      </c>
    </row>
    <row customHeight="1" ht="15.75" r="18" s="68" spans="1:5">
      <c r="B18" s="89" t="s">
        <v>25</v>
      </c>
      <c r="C18" s="82">
        <f>'Table1 &amp; Fig1'!C22</f>
        <v/>
      </c>
    </row>
    <row customHeight="1" ht="15.75" r="19" s="68" spans="1:5">
      <c r="A19" s="90" t="s">
        <v>26</v>
      </c>
      <c r="B19" s="89" t="s">
        <v>8</v>
      </c>
      <c r="C19" s="73">
        <f>'Table1 &amp; Fig1'!C23</f>
        <v/>
      </c>
      <c r="D19" s="73">
        <f>SUM(C19:C20)</f>
        <v/>
      </c>
      <c r="E19" s="92" t="n">
        <v>4</v>
      </c>
    </row>
    <row customHeight="1" ht="15.75" r="20" s="68" spans="1:5">
      <c r="B20" s="89" t="s">
        <v>13</v>
      </c>
      <c r="C20" s="77">
        <f>'Table1 &amp; Fig1'!C24</f>
        <v/>
      </c>
    </row>
    <row customHeight="1" ht="15.75" r="21" s="68" spans="1:5">
      <c r="A21" s="89" t="s">
        <v>27</v>
      </c>
      <c r="B21" s="89" t="s">
        <v>27</v>
      </c>
      <c r="C21" s="84" t="n">
        <v>0.0607263039426008</v>
      </c>
      <c r="D21" s="105">
        <f>C21</f>
        <v/>
      </c>
      <c r="E21" s="105" t="n">
        <v>0.06</v>
      </c>
    </row>
    <row customHeight="1" ht="15.75" r="22" s="68" spans="1:5">
      <c r="A22" s="89" t="s">
        <v>28</v>
      </c>
      <c r="B22" s="89" t="s">
        <v>28</v>
      </c>
      <c r="C22" s="110" t="n">
        <v>152.093714855144</v>
      </c>
      <c r="D22" s="110">
        <f>C22</f>
        <v/>
      </c>
      <c r="E22" s="105" t="n">
        <v>150</v>
      </c>
    </row>
    <row customHeight="1" ht="15.75" r="23" s="68" spans="1:5">
      <c r="A23" s="89" t="n"/>
      <c r="B23" s="89" t="n"/>
      <c r="C23" s="81" t="n"/>
      <c r="D23" s="81" t="n"/>
      <c r="E23" s="93" t="n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3" activeCellId="0" pane="topLeft" sqref="B3"/>
    </sheetView>
  </sheetViews>
  <sheetFormatPr baseColWidth="8" defaultRowHeight="15.75" outlineLevelCol="0"/>
  <cols>
    <col customWidth="1" max="1" min="1" style="67" width="9.31632653061224"/>
    <col customWidth="1" max="2" min="2" style="67" width="15.6071428571429"/>
    <col customWidth="1" max="1025" min="3" style="67" width="9.31632653061224"/>
  </cols>
  <sheetData>
    <row customHeight="1" ht="26.25" r="1" s="68" spans="1:5">
      <c r="A1" s="89" t="s">
        <v>69</v>
      </c>
      <c r="B1" s="89" t="s">
        <v>0</v>
      </c>
      <c r="C1" s="89" t="s">
        <v>2</v>
      </c>
      <c r="D1" s="89" t="s">
        <v>70</v>
      </c>
      <c r="E1" s="89" t="s">
        <v>71</v>
      </c>
    </row>
    <row customHeight="1" ht="15.75" r="2" s="68" spans="1:5">
      <c r="A2" s="89" t="s">
        <v>72</v>
      </c>
      <c r="B2" s="111">
        <f>'Table1 &amp; Fig1'!C26*1000000000000000</f>
        <v/>
      </c>
      <c r="C2" s="75">
        <f>'Table1 &amp; Fig1'!E26</f>
        <v/>
      </c>
      <c r="D2" s="111">
        <f>'Table S1'!D25</f>
        <v/>
      </c>
      <c r="E2" s="97" t="n"/>
    </row>
    <row customHeight="1" ht="15.75" r="3" s="68" spans="1:5">
      <c r="A3" s="89" t="s">
        <v>28</v>
      </c>
      <c r="B3" s="112">
        <f>'Table1 &amp; Fig1'!C26*1000000000000000</f>
        <v/>
      </c>
      <c r="C3" s="75">
        <f>'Table1 &amp; Fig1'!E26</f>
        <v/>
      </c>
      <c r="D3" s="113" t="n"/>
      <c r="E3" s="106" t="n">
        <v>400000</v>
      </c>
    </row>
    <row customHeight="1" ht="15.75" r="4" s="68" spans="1:5">
      <c r="A4" s="89" t="s">
        <v>6</v>
      </c>
      <c r="B4" s="111">
        <f>'Table1 &amp; Fig1'!F2*1000000000000000</f>
        <v/>
      </c>
      <c r="C4" s="75">
        <f>'Table1 &amp; Fig1'!H2</f>
        <v/>
      </c>
      <c r="D4" s="111">
        <f>'Table S1'!F2</f>
        <v/>
      </c>
      <c r="E4" s="97" t="n"/>
    </row>
    <row customHeight="1" ht="15.75" r="5" s="68" spans="1:5">
      <c r="A5" s="89" t="s">
        <v>11</v>
      </c>
      <c r="B5" s="111">
        <f>'Table1 &amp; Fig1'!F6*1000000000000000</f>
        <v/>
      </c>
      <c r="C5" s="75">
        <f>'Table1 &amp; Fig1'!H6</f>
        <v/>
      </c>
      <c r="D5" s="111">
        <f>'Table S1'!F6</f>
        <v/>
      </c>
      <c r="E5" s="97" t="n"/>
    </row>
    <row customHeight="1" ht="15.75" r="6" s="68" spans="1:5">
      <c r="A6" s="89" t="s">
        <v>12</v>
      </c>
      <c r="B6" s="111">
        <f>'Table1 &amp; Fig1'!F10*1000000000000000</f>
        <v/>
      </c>
      <c r="C6" s="75">
        <f>'Table1 &amp; Fig1'!H10</f>
        <v/>
      </c>
      <c r="D6" s="111">
        <f>'Table S1'!F10</f>
        <v/>
      </c>
      <c r="E6" s="114" t="n">
        <v>1000000</v>
      </c>
    </row>
    <row customHeight="1" ht="15.75" r="7" s="68" spans="1:5">
      <c r="A7" s="89" t="s">
        <v>49</v>
      </c>
      <c r="B7" s="111">
        <f>SUM('Table1 &amp; Fig1'!C13:C14)*1000000000000000</f>
        <v/>
      </c>
      <c r="C7" s="75" t="n">
        <v>7.6146033482457</v>
      </c>
      <c r="D7" s="111">
        <f>'Table S1'!D14</f>
        <v/>
      </c>
      <c r="E7" s="106" t="n">
        <v>943383</v>
      </c>
    </row>
    <row customHeight="1" ht="15.75" r="8" s="68" spans="1:5">
      <c r="A8" s="89" t="s">
        <v>15</v>
      </c>
      <c r="B8" s="111">
        <f>'Table1 &amp; Fig1'!C12*1000000000000000</f>
        <v/>
      </c>
      <c r="C8" s="75" t="n">
        <v>10</v>
      </c>
      <c r="D8" s="111">
        <f>'Table S1'!D12</f>
        <v/>
      </c>
      <c r="E8" s="106" t="n">
        <v>13199</v>
      </c>
    </row>
    <row customHeight="1" ht="15.75" r="9" s="68" spans="1:5">
      <c r="A9" s="89" t="s">
        <v>19</v>
      </c>
      <c r="B9" s="111">
        <f>'Table1 &amp; Fig1'!C16*1000000000000000</f>
        <v/>
      </c>
      <c r="C9" s="75" t="n">
        <v>10</v>
      </c>
      <c r="D9" s="111">
        <f>'Table S1'!D16</f>
        <v/>
      </c>
      <c r="E9" s="106" t="n">
        <v>41642</v>
      </c>
    </row>
    <row customHeight="1" ht="15.75" r="10" s="68" spans="1:5">
      <c r="A10" s="89" t="s">
        <v>18</v>
      </c>
      <c r="B10" s="111">
        <f>'Table1 &amp; Fig1'!C15*1000000000000000</f>
        <v/>
      </c>
      <c r="C10" s="75" t="n">
        <v>10</v>
      </c>
      <c r="D10" s="111">
        <f>'Table S1'!D15</f>
        <v/>
      </c>
      <c r="E10" s="106" t="n">
        <v>11490</v>
      </c>
    </row>
    <row customHeight="1" ht="15.75" r="11" s="68" spans="1:5">
      <c r="A11" s="89" t="s">
        <v>21</v>
      </c>
      <c r="B11" s="111">
        <f>'Table1 &amp; Fig1'!C18*1000000000000000</f>
        <v/>
      </c>
      <c r="C11" s="75">
        <f>'Table1 &amp; Fig1'!E18</f>
        <v/>
      </c>
      <c r="D11" s="111">
        <f>'Table S1'!D18</f>
        <v/>
      </c>
      <c r="E11" s="106" t="n">
        <v>18223</v>
      </c>
    </row>
    <row customHeight="1" ht="15.75" r="12" s="68" spans="1:5">
      <c r="A12" s="89" t="s">
        <v>20</v>
      </c>
      <c r="B12" s="111">
        <f>'Table1 &amp; Fig1'!C17*1000000000000000</f>
        <v/>
      </c>
      <c r="C12" s="75" t="n">
        <v>10</v>
      </c>
      <c r="D12" s="111">
        <f>'Table S1'!D17</f>
        <v/>
      </c>
      <c r="E12" s="106" t="n">
        <v>9984</v>
      </c>
    </row>
    <row customHeight="1" ht="15.75" r="13" s="68" spans="1:5">
      <c r="A13" s="89" t="s">
        <v>23</v>
      </c>
      <c r="B13" s="111">
        <f>'Table1 &amp; Fig1'!C20*1000000000000000</f>
        <v/>
      </c>
      <c r="C13" s="75" t="n">
        <v>1.1</v>
      </c>
      <c r="D13" s="111">
        <f>'Table S1'!D20</f>
        <v/>
      </c>
      <c r="E13" s="97" t="n"/>
    </row>
    <row customHeight="1" ht="15.75" r="14" s="68" spans="1:5">
      <c r="A14" s="89" t="s">
        <v>22</v>
      </c>
      <c r="B14" s="111">
        <f>'Table1 &amp; Fig1'!C19*1000000000000000</f>
        <v/>
      </c>
      <c r="C14" s="75" t="n">
        <v>1.1</v>
      </c>
      <c r="D14" s="111">
        <f>'Table S1'!D19</f>
        <v/>
      </c>
      <c r="E14" s="97" t="n"/>
    </row>
    <row customHeight="1" ht="15.75" r="15" s="68" spans="1:5">
      <c r="A15" s="89" t="s">
        <v>26</v>
      </c>
      <c r="B15" s="111">
        <f>'Table1 &amp; Fig1'!F23*1000000000000000</f>
        <v/>
      </c>
      <c r="C15" s="75">
        <f>'Table1 &amp; Fig1'!H23</f>
        <v/>
      </c>
      <c r="D15" s="111">
        <f>'Table S1'!F23</f>
        <v/>
      </c>
      <c r="E15" s="106" t="n">
        <v>100000</v>
      </c>
    </row>
    <row customHeight="1" ht="15.75" r="16" s="68" spans="1:5">
      <c r="A16" s="89" t="s">
        <v>24</v>
      </c>
      <c r="B16" s="111">
        <f>'Table1 &amp; Fig1'!C21*1000000000000000</f>
        <v/>
      </c>
      <c r="C16" s="75" t="n">
        <v>10</v>
      </c>
      <c r="D16" s="111">
        <f>'Table S1'!D21</f>
        <v/>
      </c>
      <c r="E16" s="106" t="n">
        <v>7480</v>
      </c>
    </row>
    <row customHeight="1" ht="15.75" r="17" s="68" spans="1:5">
      <c r="A17" s="89" t="s">
        <v>73</v>
      </c>
      <c r="B17" s="115">
        <f>SUM('Table1 &amp; Fig1'!C18:C22)*1000000000000000</f>
        <v/>
      </c>
      <c r="C17" s="77" t="n">
        <v>9.159386946275511</v>
      </c>
      <c r="D17" s="83" t="n"/>
      <c r="E17" s="116" t="n">
        <v>49693</v>
      </c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F25" activeCellId="0" pane="topLeft" sqref="F25"/>
    </sheetView>
  </sheetViews>
  <sheetFormatPr baseColWidth="8" defaultRowHeight="15.75" outlineLevelCol="0"/>
  <cols>
    <col customWidth="1" max="1025" min="1" style="67" width="9.31632653061224"/>
  </cols>
  <sheetData>
    <row customHeight="1" ht="39.55" r="1" s="68" spans="1:7">
      <c r="A1" s="117" t="n"/>
      <c r="B1" s="117" t="n"/>
      <c r="C1" s="70" t="s">
        <v>74</v>
      </c>
      <c r="D1" s="70" t="s">
        <v>70</v>
      </c>
      <c r="E1" s="70" t="s">
        <v>75</v>
      </c>
      <c r="F1" s="70" t="s">
        <v>76</v>
      </c>
      <c r="G1" s="70" t="s">
        <v>77</v>
      </c>
    </row>
    <row customHeight="1" ht="13.8" r="2" s="68" spans="1:7">
      <c r="A2" s="70" t="s">
        <v>6</v>
      </c>
      <c r="B2" s="70" t="s">
        <v>7</v>
      </c>
      <c r="C2" s="73">
        <f>'Table1 &amp; Fig1'!D2</f>
        <v/>
      </c>
      <c r="D2" s="118" t="n">
        <v>2.23343437677231e+30</v>
      </c>
      <c r="E2" s="119" t="n">
        <v>1e+30</v>
      </c>
      <c r="F2" s="119">
        <f>SUM(D2:D5)</f>
        <v/>
      </c>
      <c r="G2" s="120" t="n">
        <v>1e+30</v>
      </c>
    </row>
    <row customHeight="1" ht="13.8" r="3" s="68" spans="1:7">
      <c r="B3" s="70" t="s">
        <v>8</v>
      </c>
      <c r="C3" s="75">
        <f>'Table1 &amp; Fig1'!D3</f>
        <v/>
      </c>
      <c r="D3" s="111" t="n">
        <v>9.8546603616924e+28</v>
      </c>
      <c r="E3" s="121" t="n">
        <v>9.999999999999999e+28</v>
      </c>
    </row>
    <row customHeight="1" ht="13.8" r="4" s="68" spans="1:7">
      <c r="B4" s="70" t="s">
        <v>9</v>
      </c>
      <c r="C4" s="75">
        <f>'Table1 &amp; Fig1'!D4</f>
        <v/>
      </c>
      <c r="D4" s="75" t="n">
        <v>2.4507659545056e+29</v>
      </c>
      <c r="E4" s="121" t="n">
        <v>9.999999999999999e+28</v>
      </c>
    </row>
    <row customHeight="1" ht="13.8" r="5" s="68" spans="1:7">
      <c r="B5" s="70" t="s">
        <v>10</v>
      </c>
      <c r="C5" s="77">
        <f>'Table1 &amp; Fig1'!C5</f>
        <v/>
      </c>
      <c r="D5" s="77" t="n">
        <v>2.77009025123733e+29</v>
      </c>
      <c r="E5" s="122" t="n">
        <v>9.999999999999999e+28</v>
      </c>
    </row>
    <row customHeight="1" ht="13.8" r="6" s="68" spans="1:7">
      <c r="A6" s="70" t="s">
        <v>11</v>
      </c>
      <c r="B6" s="70" t="s">
        <v>7</v>
      </c>
      <c r="C6" s="73">
        <f>'Table1 &amp; Fig1'!D6</f>
        <v/>
      </c>
      <c r="D6" s="118" t="n">
        <v>1.42559641070573e+29</v>
      </c>
      <c r="E6" s="119" t="n">
        <v>9.999999999999999e+28</v>
      </c>
      <c r="F6" s="119">
        <f>SUM(D6:D9)</f>
        <v/>
      </c>
      <c r="G6" s="120" t="n">
        <v>9.999999999999999e+28</v>
      </c>
    </row>
    <row customHeight="1" ht="13.8" r="7" s="68" spans="1:7">
      <c r="B7" s="70" t="s">
        <v>8</v>
      </c>
      <c r="C7" s="75">
        <f>'Table1 &amp; Fig1'!D7</f>
        <v/>
      </c>
      <c r="D7" s="111" t="n">
        <v>2.4636650904231e+28</v>
      </c>
      <c r="E7" s="121" t="n">
        <v>1e+28</v>
      </c>
    </row>
    <row customHeight="1" ht="13.8" r="8" s="68" spans="1:7">
      <c r="B8" s="70" t="s">
        <v>9</v>
      </c>
      <c r="C8" s="75">
        <f>'Table1 &amp; Fig1'!D8</f>
        <v/>
      </c>
      <c r="D8" s="75" t="n">
        <v>1.71901776973197e+28</v>
      </c>
      <c r="E8" s="121" t="n">
        <v>1e+28</v>
      </c>
    </row>
    <row customHeight="1" ht="13.8" r="9" s="68" spans="1:7">
      <c r="B9" s="70" t="s">
        <v>10</v>
      </c>
      <c r="C9" s="77">
        <f>'Table1 &amp; Fig1'!D9</f>
        <v/>
      </c>
      <c r="D9" s="77" t="n">
        <v>1.18718153624457e+29</v>
      </c>
      <c r="E9" s="122" t="n">
        <v>9.999999999999999e+28</v>
      </c>
    </row>
    <row customHeight="1" ht="13.8" r="10" s="68" spans="1:7">
      <c r="A10" s="70" t="s">
        <v>12</v>
      </c>
      <c r="B10" s="70" t="s">
        <v>13</v>
      </c>
      <c r="C10" s="73">
        <f>'Table1 &amp; Fig1'!D10</f>
        <v/>
      </c>
      <c r="D10" s="118" t="n">
        <v>7.8680031944364e+26</v>
      </c>
      <c r="E10" s="119" t="n"/>
      <c r="F10" s="119">
        <f>SUM(D10:D11)</f>
        <v/>
      </c>
      <c r="G10" s="120" t="n">
        <v>1e+27</v>
      </c>
    </row>
    <row customHeight="1" ht="13.8" r="11" s="68" spans="1:7">
      <c r="B11" s="70" t="s">
        <v>8</v>
      </c>
      <c r="C11" s="75">
        <f>'Table1 &amp; Fig1'!D11</f>
        <v/>
      </c>
      <c r="D11" s="75" t="n">
        <v>2.16546766429017e+25</v>
      </c>
    </row>
    <row customHeight="1" ht="13.8" r="12" s="68" spans="1:7">
      <c r="A12" s="70" t="s">
        <v>14</v>
      </c>
      <c r="B12" s="70" t="s">
        <v>15</v>
      </c>
      <c r="C12" s="73">
        <f>'Table1 &amp; Fig1'!D12</f>
        <v/>
      </c>
      <c r="D12" s="118" t="n">
        <v>7.714345037655521e+17</v>
      </c>
      <c r="E12" s="119" t="n">
        <v>1e+18</v>
      </c>
      <c r="F12" s="119">
        <f>SUM(D12:D22)</f>
        <v/>
      </c>
      <c r="G12" s="120" t="n">
        <v>1e+21</v>
      </c>
    </row>
    <row customHeight="1" ht="13.8" r="13" s="68" spans="1:7">
      <c r="B13" s="70" t="s">
        <v>16</v>
      </c>
      <c r="C13" s="75">
        <f>'Table1 &amp; Fig1'!D13</f>
        <v/>
      </c>
      <c r="D13" s="121" t="n">
        <v>1e+18</v>
      </c>
      <c r="E13" s="121" t="n">
        <v>1e+18</v>
      </c>
    </row>
    <row customHeight="1" ht="13.8" r="14" s="68" spans="1:7">
      <c r="B14" s="70" t="s">
        <v>17</v>
      </c>
      <c r="C14" s="75">
        <f>'Table1 &amp; Fig1'!D14</f>
        <v/>
      </c>
      <c r="D14" s="111" t="n">
        <v>1.4115435961363e+20</v>
      </c>
      <c r="E14" s="121" t="n">
        <v>1e+20</v>
      </c>
    </row>
    <row customHeight="1" ht="13.8" r="15" s="68" spans="1:7">
      <c r="B15" s="70" t="s">
        <v>18</v>
      </c>
      <c r="C15" s="75">
        <f>'Table1 &amp; Fig1'!D15</f>
        <v/>
      </c>
      <c r="D15" s="111" t="n">
        <v>1.96566735744801e+16</v>
      </c>
      <c r="E15" s="121" t="n">
        <v>1e+16</v>
      </c>
    </row>
    <row customHeight="1" ht="13.8" r="16" s="68" spans="1:7">
      <c r="B16" s="70" t="s">
        <v>19</v>
      </c>
      <c r="C16" s="75">
        <f>'Table1 &amp; Fig1'!D16</f>
        <v/>
      </c>
      <c r="D16" s="111" t="n">
        <v>4.97230526735166e+17</v>
      </c>
      <c r="E16" s="121" t="n">
        <v>1e+18</v>
      </c>
    </row>
    <row customHeight="1" ht="13.8" r="17" s="68" spans="1:7">
      <c r="B17" s="70" t="s">
        <v>20</v>
      </c>
      <c r="C17" s="75">
        <f>'Table1 &amp; Fig1'!D17</f>
        <v/>
      </c>
      <c r="D17" s="111" t="n">
        <v>4.81499298916082e+20</v>
      </c>
      <c r="E17" s="121" t="n">
        <v>1e+21</v>
      </c>
    </row>
    <row customHeight="1" ht="13.8" r="18" s="68" spans="1:7">
      <c r="B18" s="70" t="s">
        <v>21</v>
      </c>
      <c r="C18" s="75">
        <f>'Table1 &amp; Fig1'!D18</f>
        <v/>
      </c>
      <c r="D18" s="111" t="n">
        <v>1115687524901094</v>
      </c>
      <c r="E18" s="121" t="n">
        <v>1000000000000000</v>
      </c>
    </row>
    <row customHeight="1" ht="13.8" r="19" s="68" spans="1:7">
      <c r="B19" s="70" t="s">
        <v>22</v>
      </c>
      <c r="C19" s="75">
        <f>'Table1 &amp; Fig1'!D19</f>
        <v/>
      </c>
      <c r="D19" s="113" t="n">
        <v>4806634619</v>
      </c>
      <c r="E19" s="121" t="n">
        <v>10000000000</v>
      </c>
    </row>
    <row customHeight="1" ht="13.8" r="20" s="68" spans="1:7">
      <c r="B20" s="70" t="s">
        <v>23</v>
      </c>
      <c r="C20" s="75">
        <f>'Table1 &amp; Fig1'!D20</f>
        <v/>
      </c>
      <c r="D20" s="113" t="n">
        <v>7383008820</v>
      </c>
      <c r="E20" s="121" t="n">
        <v>10000000000</v>
      </c>
    </row>
    <row customHeight="1" ht="13.8" r="21" s="68" spans="1:7">
      <c r="B21" s="70" t="s">
        <v>24</v>
      </c>
      <c r="C21" s="75">
        <f>'Table1 &amp; Fig1'!D21</f>
        <v/>
      </c>
      <c r="D21" s="113" t="n">
        <v>300000000000</v>
      </c>
      <c r="E21" s="121" t="n">
        <v>300000000000</v>
      </c>
    </row>
    <row customHeight="1" ht="13.8" r="22" s="68" spans="1:7">
      <c r="B22" s="70" t="s">
        <v>25</v>
      </c>
      <c r="C22" s="82">
        <f>'Table1 &amp; Fig1'!D22</f>
        <v/>
      </c>
      <c r="D22" s="83" t="n"/>
      <c r="E22" s="78" t="n"/>
    </row>
    <row customHeight="1" ht="13.8" r="23" s="68" spans="1:7">
      <c r="A23" s="70" t="s">
        <v>26</v>
      </c>
      <c r="B23" s="70" t="s">
        <v>26</v>
      </c>
      <c r="C23" s="73">
        <f>'Table1 &amp; Fig1'!G23</f>
        <v/>
      </c>
      <c r="D23" s="118" t="n">
        <v>4.72121469726706e+26</v>
      </c>
      <c r="E23" s="119" t="n"/>
      <c r="F23" s="119">
        <f>SUM(D23:D23)</f>
        <v/>
      </c>
      <c r="G23" s="120" t="n">
        <v>1e+27</v>
      </c>
    </row>
    <row customHeight="1" ht="13.8" r="24" s="68" spans="1:7">
      <c r="A24" s="70" t="s">
        <v>27</v>
      </c>
      <c r="B24" s="70" t="s">
        <v>27</v>
      </c>
      <c r="C24" s="84">
        <f>'Table1 &amp; Fig1'!D25</f>
        <v/>
      </c>
      <c r="D24" s="123" t="n">
        <v>9.53678225208622e+30</v>
      </c>
      <c r="E24" s="124" t="n">
        <v>1e+31</v>
      </c>
      <c r="F24" s="85" t="n"/>
      <c r="G24" s="125" t="n">
        <v>1e+31</v>
      </c>
    </row>
    <row customHeight="1" ht="13.8" r="25" s="68" spans="1:7">
      <c r="A25" s="70" t="s">
        <v>28</v>
      </c>
      <c r="B25" s="70" t="s">
        <v>28</v>
      </c>
      <c r="C25" s="84">
        <f>'Table1 &amp; Fig1'!D26</f>
        <v/>
      </c>
      <c r="D25" s="123" t="n">
        <v>3000000000000</v>
      </c>
      <c r="E25" s="124" t="n">
        <v>10000000000000</v>
      </c>
      <c r="F25" s="85" t="n"/>
      <c r="G25" s="125" t="n">
        <v>10000000000000</v>
      </c>
    </row>
    <row customHeight="1" ht="12.8" r="1048568" s="68" spans="1:7"/>
    <row customHeight="1" ht="12.8" r="1048569" s="68" spans="1:7"/>
    <row customHeight="1" ht="12.8" r="1048570" s="68" spans="1:7"/>
    <row customHeight="1" ht="12.8" r="1048571" s="68" spans="1:7"/>
    <row customHeight="1" ht="12.8" r="1048572" s="68" spans="1:7"/>
    <row customHeight="1" ht="12.8" r="1048573" s="68" spans="1:7"/>
    <row customHeight="1" ht="12.8" r="1048574" s="68" spans="1:7"/>
    <row customHeight="1" ht="12.8" r="1048575" s="68" spans="1:7"/>
    <row customHeight="1" ht="12.8" r="1048576" s="68" spans="1:7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46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B38" activeCellId="0" pane="topLeft" sqref="B38"/>
    </sheetView>
  </sheetViews>
  <sheetFormatPr baseColWidth="8" defaultRowHeight="15.75" outlineLevelCol="0"/>
  <cols>
    <col customWidth="1" max="1" min="1" style="67" width="28.6173469387755"/>
    <col customWidth="1" max="3" min="2" style="67" width="9.31632653061224"/>
    <col customWidth="1" max="4" min="4" style="67" width="7.56122448979592"/>
    <col customWidth="1" max="1025" min="5" style="67" width="9.31632653061224"/>
  </cols>
  <sheetData>
    <row customHeight="1" ht="37.5" r="1" s="68" spans="1:12">
      <c r="A1" s="126" t="n"/>
      <c r="B1" s="70" t="s">
        <v>78</v>
      </c>
      <c r="C1" s="70" t="s">
        <v>79</v>
      </c>
      <c r="D1" s="70" t="s">
        <v>47</v>
      </c>
      <c r="E1" s="70" t="s"/>
      <c r="F1" s="70" t="s"/>
      <c r="G1" s="70" t="s"/>
      <c r="H1" s="70" t="s"/>
      <c r="I1" s="70" t="s"/>
      <c r="J1" s="70" t="s"/>
      <c r="K1" s="70" t="s"/>
      <c r="L1" s="70" t="s"/>
    </row>
    <row customHeight="1" ht="15.75" r="2" s="68" spans="1:12">
      <c r="A2" s="70" t="s">
        <v>80</v>
      </c>
      <c r="B2" s="127">
        <f>'Table1 &amp; Fig1'!F27</f>
        <v/>
      </c>
      <c r="C2" s="76" t="n">
        <v>550</v>
      </c>
      <c r="D2" s="93" t="s"/>
      <c r="E2" t="s"/>
      <c r="F2" t="s"/>
      <c r="G2" t="s"/>
      <c r="H2" t="s"/>
      <c r="I2" t="s"/>
      <c r="J2" t="s"/>
      <c r="K2" t="s"/>
      <c r="L2" t="s"/>
    </row>
    <row customHeight="1" ht="15.75" r="3" s="68" spans="1:12">
      <c r="A3" s="70" t="s">
        <v>81</v>
      </c>
      <c r="B3" s="67">
        <f>'Table1 &amp; Fig1'!C26</f>
        <v/>
      </c>
      <c r="C3" s="76" t="n">
        <v>450</v>
      </c>
      <c r="D3" s="93" t="s"/>
      <c r="E3" t="s"/>
      <c r="F3" t="s"/>
      <c r="G3" t="s"/>
      <c r="H3" t="s"/>
      <c r="I3" t="s"/>
      <c r="J3" t="s"/>
      <c r="K3" t="s"/>
      <c r="L3" t="s"/>
    </row>
    <row customHeight="1" ht="15.75" r="4" s="68" spans="1:12">
      <c r="A4" s="70" t="s">
        <v>82</v>
      </c>
      <c r="B4" s="128">
        <f>'Table1 &amp; Fig1'!C26/'Table1 &amp; Fig1'!F27</f>
        <v/>
      </c>
      <c r="C4" s="76" t="n">
        <v>0.8</v>
      </c>
      <c r="D4" s="93" t="s"/>
      <c r="E4" t="s"/>
      <c r="F4" t="s"/>
      <c r="G4" t="s"/>
      <c r="H4" t="s"/>
      <c r="I4" t="s"/>
      <c r="J4" t="s"/>
      <c r="K4" t="s"/>
      <c r="L4" t="s"/>
    </row>
    <row customHeight="1" ht="15.75" r="5" s="68" spans="1:12">
      <c r="A5" s="70" t="s">
        <v>83</v>
      </c>
      <c r="B5" s="67">
        <f>'Table1 &amp; Fig1'!F2</f>
        <v/>
      </c>
      <c r="C5" s="76" t="n">
        <v>70</v>
      </c>
      <c r="D5" s="93" t="s"/>
      <c r="E5" t="s"/>
      <c r="F5" t="s"/>
      <c r="G5" t="s"/>
      <c r="H5" t="s"/>
      <c r="I5" t="s"/>
      <c r="J5" t="s"/>
      <c r="K5" t="s"/>
      <c r="L5" t="s"/>
    </row>
    <row customHeight="1" ht="15.75" r="6" s="68" spans="1:12">
      <c r="A6" s="70" t="s">
        <v>84</v>
      </c>
      <c r="B6" s="129">
        <f>'Table1 &amp; Fig1'!G2/'Table1 &amp; Fig1'!F27</f>
        <v/>
      </c>
      <c r="C6" s="76" t="n">
        <v>0.15</v>
      </c>
      <c r="D6" s="93" t="s"/>
      <c r="E6" t="s"/>
      <c r="F6" t="s"/>
      <c r="G6" t="s"/>
      <c r="H6" t="s"/>
      <c r="I6" t="s"/>
      <c r="J6" t="s"/>
      <c r="K6" t="s"/>
      <c r="L6" t="s"/>
    </row>
    <row customHeight="1" ht="15.75" r="7" s="68" spans="1:12">
      <c r="A7" s="70" t="s">
        <v>85</v>
      </c>
      <c r="B7" s="67">
        <f>'Table1 &amp; Fig1'!C26-B10</f>
        <v/>
      </c>
      <c r="C7" s="76" t="n">
        <v>320</v>
      </c>
      <c r="D7" s="93" t="s"/>
      <c r="E7" t="s"/>
      <c r="F7" t="s"/>
      <c r="G7" t="s"/>
      <c r="H7" t="s"/>
      <c r="I7" t="s"/>
      <c r="J7" t="s"/>
      <c r="K7" t="s"/>
      <c r="L7" t="s"/>
    </row>
    <row customHeight="1" ht="15.75" r="8" s="68" spans="1:12">
      <c r="A8" s="70" t="s">
        <v>86</v>
      </c>
      <c r="B8" s="128">
        <f>B7/SUM(B9+B7)</f>
        <v/>
      </c>
      <c r="C8" s="76" t="n">
        <v>0.6</v>
      </c>
      <c r="D8" s="93" t="s"/>
      <c r="E8" t="s"/>
      <c r="F8" t="s"/>
      <c r="G8" t="s"/>
      <c r="H8" t="s"/>
      <c r="I8" t="s"/>
      <c r="J8" t="s"/>
      <c r="K8" t="s"/>
      <c r="L8" t="s"/>
    </row>
    <row customHeight="1" ht="15.75" r="9" s="68" spans="1:12">
      <c r="A9" s="70" t="s">
        <v>87</v>
      </c>
      <c r="B9" s="67">
        <f>B10+'Table1 &amp; Fig1'!C2+'Table1 &amp; Fig1'!C4+'Table1 &amp; Fig1'!C5+'Table1 &amp; Fig1'!C6+'Table1 &amp; Fig1'!C8+'Table1 &amp; Fig1'!C9+'Table1 &amp; Fig1'!C10+'Table1 &amp; Fig1'!C12+'Table1 &amp; Fig1'!C24</f>
        <v/>
      </c>
      <c r="C9" s="76" t="n">
        <v>230</v>
      </c>
      <c r="D9" s="93" t="s"/>
      <c r="E9" t="s"/>
      <c r="F9" t="s"/>
      <c r="G9" t="s"/>
      <c r="H9" t="s"/>
      <c r="I9" t="s"/>
      <c r="J9" t="s"/>
      <c r="K9" t="s"/>
      <c r="L9" t="s"/>
    </row>
    <row customHeight="1" ht="15.75" r="10" s="68" spans="1:12">
      <c r="A10" s="70" t="s">
        <v>88</v>
      </c>
      <c r="B10" s="76" t="n">
        <v>133.792857495139</v>
      </c>
      <c r="C10" s="76" t="n">
        <v>130</v>
      </c>
      <c r="D10" s="93" t="s"/>
      <c r="E10" t="s"/>
      <c r="F10" t="s"/>
      <c r="G10" s="130" t="s"/>
      <c r="H10" t="s"/>
      <c r="I10" t="s"/>
      <c r="J10" t="s"/>
      <c r="K10" t="s"/>
      <c r="L10" t="s"/>
    </row>
    <row customHeight="1" ht="15.75" r="11" s="68" spans="1:12">
      <c r="A11" s="70" t="s">
        <v>89</v>
      </c>
      <c r="B11" s="67">
        <f>B9-B10</f>
        <v/>
      </c>
      <c r="C11" s="76" t="n">
        <v>100</v>
      </c>
      <c r="D11" s="93" t="s"/>
      <c r="E11" t="s"/>
      <c r="F11" t="s"/>
      <c r="G11" t="s"/>
      <c r="H11" t="s"/>
      <c r="I11" t="s"/>
      <c r="J11" t="s"/>
      <c r="K11" t="s"/>
      <c r="L11" t="s"/>
    </row>
    <row customHeight="1" ht="15.75" r="12" s="68" spans="1:12">
      <c r="A12" s="70" t="s">
        <v>90</v>
      </c>
      <c r="B12" s="129">
        <f>(B3-B14)/B3</f>
        <v/>
      </c>
      <c r="C12" s="76" t="n">
        <v>0.7</v>
      </c>
      <c r="D12" s="93" t="s"/>
      <c r="E12" t="s"/>
      <c r="F12" t="s"/>
      <c r="G12" t="s"/>
      <c r="H12" t="s"/>
      <c r="I12" t="s"/>
      <c r="J12" t="s"/>
      <c r="K12" t="s"/>
      <c r="L12" t="s"/>
    </row>
    <row customHeight="1" ht="26.25" r="13" s="68" spans="1:12">
      <c r="A13" s="70" t="s">
        <v>91</v>
      </c>
      <c r="B13" s="128">
        <f>Fig2B!E16/SUM(Fig2B!C16:E16)</f>
        <v/>
      </c>
      <c r="C13" s="76" t="n">
        <v>0.9</v>
      </c>
      <c r="D13" s="93" t="s"/>
      <c r="E13" t="s"/>
      <c r="F13" t="s"/>
      <c r="G13" t="s"/>
      <c r="H13" t="s"/>
      <c r="I13" t="s"/>
      <c r="J13" t="s"/>
      <c r="K13" t="s"/>
      <c r="L13" t="s"/>
    </row>
    <row customHeight="1" ht="15.75" r="14" s="68" spans="1:12">
      <c r="A14" s="70" t="s">
        <v>92</v>
      </c>
      <c r="B14" s="76">
        <f>FigS1!D22</f>
        <v/>
      </c>
      <c r="C14" s="76" t="n">
        <v>150</v>
      </c>
      <c r="D14" s="93" t="s"/>
      <c r="E14" t="s"/>
      <c r="F14" t="s"/>
      <c r="G14" t="s"/>
      <c r="H14" t="s"/>
      <c r="I14" t="s"/>
      <c r="J14" t="s"/>
      <c r="K14" t="s"/>
      <c r="L14" t="s"/>
    </row>
    <row customHeight="1" ht="15.75" r="15" s="68" spans="1:12">
      <c r="A15" s="70" t="s">
        <v>93</v>
      </c>
      <c r="B15" s="67">
        <f>FigS1!D2</f>
        <v/>
      </c>
      <c r="C15" s="76" t="n">
        <v>9</v>
      </c>
      <c r="D15" s="93" t="s"/>
      <c r="E15" t="s"/>
      <c r="F15" t="s"/>
      <c r="G15" t="s"/>
      <c r="H15" t="s"/>
      <c r="I15" t="s"/>
      <c r="J15" t="s"/>
      <c r="K15" t="s"/>
      <c r="L15" t="s"/>
    </row>
    <row customHeight="1" ht="15.75" r="16" s="68" spans="1:12">
      <c r="A16" s="70" t="s">
        <v>94</v>
      </c>
      <c r="B16" s="76">
        <f>FigS1!D6</f>
        <v/>
      </c>
      <c r="C16" s="76" t="n">
        <v>13</v>
      </c>
      <c r="D16" s="93" t="s"/>
      <c r="E16" t="s"/>
      <c r="F16" t="s"/>
      <c r="G16" t="s"/>
      <c r="H16" t="s"/>
      <c r="I16" t="s"/>
      <c r="J16" t="s"/>
      <c r="K16" t="s"/>
      <c r="L16" t="s"/>
    </row>
    <row customHeight="1" ht="15.75" r="17" s="68" spans="1:12">
      <c r="A17" s="70" t="s">
        <v>95</v>
      </c>
      <c r="B17" s="131">
        <f>379*0.15/1000</f>
        <v/>
      </c>
      <c r="C17" s="76" t="n">
        <v>0.05</v>
      </c>
      <c r="D17" s="93" t="s"/>
      <c r="E17" t="s"/>
      <c r="F17" t="s"/>
      <c r="G17" t="s"/>
      <c r="H17" t="s"/>
      <c r="I17" t="s"/>
      <c r="J17" t="s"/>
      <c r="K17" t="s"/>
      <c r="L17" t="s"/>
    </row>
    <row customHeight="1" ht="15.75" r="18" s="68" spans="1:12">
      <c r="A18" s="70" t="s">
        <v>96</v>
      </c>
      <c r="B18" s="67">
        <f>'Table1 &amp; Fig1'!C20</f>
        <v/>
      </c>
      <c r="C18" s="76" t="n">
        <v>0.05</v>
      </c>
      <c r="D18" s="93" t="s"/>
      <c r="E18" t="s"/>
      <c r="F18" t="s"/>
      <c r="G18" t="s"/>
      <c r="H18" t="s"/>
      <c r="I18" t="s"/>
      <c r="J18" t="s"/>
      <c r="K18" t="s"/>
      <c r="L18" t="s"/>
    </row>
    <row customHeight="1" ht="15.75" r="19" s="68" spans="1:12">
      <c r="A19" s="70" t="s">
        <v>97</v>
      </c>
      <c r="B19" s="67">
        <f>'Table1 &amp; Fig1'!C19</f>
        <v/>
      </c>
      <c r="C19" s="76" t="n">
        <v>0.01</v>
      </c>
      <c r="D19" s="93" t="s"/>
      <c r="E19" t="s"/>
      <c r="F19" t="s"/>
      <c r="G19" t="s"/>
      <c r="H19" t="s"/>
      <c r="I19" t="s"/>
      <c r="J19" t="s"/>
      <c r="K19" t="s"/>
      <c r="L19" t="s"/>
    </row>
    <row customHeight="1" ht="15.75" r="20" s="68" spans="1:12">
      <c r="A20" s="70" t="s">
        <v>98</v>
      </c>
      <c r="B20" s="131">
        <f>'Table1 &amp; Fig1'!C22</f>
        <v/>
      </c>
      <c r="C20" s="76" t="n">
        <v>0.007</v>
      </c>
      <c r="D20" s="93" t="s"/>
      <c r="E20" t="s"/>
      <c r="F20" t="s"/>
      <c r="G20" t="s"/>
      <c r="H20" t="s"/>
      <c r="I20" t="s"/>
      <c r="J20" t="s"/>
      <c r="K20" t="s"/>
      <c r="L20" t="s"/>
    </row>
    <row customHeight="1" ht="15.75" r="21" s="68" spans="1:12">
      <c r="A21" s="70" t="s">
        <v>99</v>
      </c>
      <c r="B21" s="131" t="n">
        <v>0.00460820469</v>
      </c>
      <c r="C21" s="76" t="n">
        <v>0.005</v>
      </c>
      <c r="D21" s="93" t="s"/>
      <c r="E21" t="s"/>
      <c r="F21" t="s"/>
      <c r="G21" t="s"/>
      <c r="H21" t="s"/>
      <c r="I21" t="s"/>
      <c r="J21" t="s"/>
      <c r="K21" t="s"/>
      <c r="L21" t="s"/>
    </row>
    <row customHeight="1" ht="15.75" r="22" s="68" spans="1:12">
      <c r="A22" s="70" t="s">
        <v>100</v>
      </c>
      <c r="B22" s="131">
        <f>'Table1 &amp; Fig1'!C21</f>
        <v/>
      </c>
      <c r="C22" s="76" t="n">
        <v>0.002</v>
      </c>
      <c r="D22" s="93" t="s"/>
      <c r="E22" t="s"/>
      <c r="F22" t="s"/>
      <c r="G22" t="s"/>
      <c r="H22" t="s"/>
      <c r="I22" t="s"/>
      <c r="J22" t="s"/>
      <c r="K22" t="s"/>
      <c r="L22" t="s"/>
    </row>
    <row customHeight="1" ht="15.75" r="23" s="68" spans="1:12">
      <c r="A23" s="70" t="s">
        <v>101</v>
      </c>
      <c r="B23" s="128">
        <f>B21/B22</f>
        <v/>
      </c>
      <c r="C23" s="76" t="n">
        <v>2</v>
      </c>
      <c r="D23" s="93" t="s"/>
      <c r="E23" t="s"/>
      <c r="F23" t="s"/>
      <c r="G23" t="s"/>
      <c r="H23" t="s"/>
      <c r="I23" t="s"/>
      <c r="J23" t="s"/>
      <c r="K23" t="s"/>
      <c r="L23" t="s"/>
    </row>
    <row customHeight="1" ht="26.25" r="24" s="68" spans="1:12">
      <c r="A24" s="70" t="s">
        <v>102</v>
      </c>
      <c r="B24" s="129">
        <f>SUM(Fig2B!C6,Fig2B!C7)/SUM(Fig2B!C5:C11)</f>
        <v/>
      </c>
      <c r="C24" s="76" t="n">
        <v>0.25</v>
      </c>
      <c r="D24" s="93" t="s"/>
      <c r="E24" t="s"/>
      <c r="F24" t="s"/>
      <c r="G24" t="s"/>
      <c r="H24" t="s"/>
      <c r="I24" t="s"/>
      <c r="J24" t="s"/>
      <c r="K24" t="s"/>
      <c r="L24" t="s"/>
    </row>
    <row customHeight="1" ht="15.75" r="25" s="68" spans="1:12">
      <c r="A25" s="70" t="s">
        <v>103</v>
      </c>
      <c r="B25" s="128">
        <f>'Table1 &amp; Fig1'!F12</f>
        <v/>
      </c>
      <c r="C25" s="76">
        <f>'Table1 &amp; Fig1'!G12</f>
        <v/>
      </c>
      <c r="D25" s="93" t="s"/>
      <c r="E25" t="s"/>
      <c r="F25" t="s"/>
      <c r="G25" t="s"/>
      <c r="H25" t="s"/>
      <c r="I25" t="s"/>
      <c r="J25" t="s"/>
      <c r="K25" t="s"/>
      <c r="L25" t="s"/>
    </row>
    <row customHeight="1" ht="15.75" r="26" s="68" spans="1:12">
      <c r="A26" s="70" t="s">
        <v>104</v>
      </c>
      <c r="B26" s="67">
        <f>SUM('Table1 &amp; Fig1'!C13:C14)</f>
        <v/>
      </c>
      <c r="C26" s="76" t="n">
        <v>1</v>
      </c>
      <c r="D26" s="93" t="s"/>
      <c r="E26" t="s"/>
      <c r="F26" t="s"/>
      <c r="G26" t="s"/>
      <c r="H26" t="s"/>
      <c r="I26" t="s"/>
      <c r="J26" t="s"/>
      <c r="K26" t="s"/>
      <c r="L26" t="s"/>
    </row>
    <row customHeight="1" ht="15.75" r="27" s="68" spans="1:12">
      <c r="A27" s="70" t="s">
        <v>105</v>
      </c>
      <c r="B27" s="67">
        <f>'Table1 &amp; Fig1'!C18</f>
        <v/>
      </c>
      <c r="C27" s="67">
        <f>'Table1 &amp; Fig1'!D18</f>
        <v/>
      </c>
      <c r="D27" s="93" t="s"/>
      <c r="E27" t="s"/>
      <c r="F27" t="s"/>
      <c r="G27" t="s"/>
      <c r="H27" t="s"/>
      <c r="I27" t="s"/>
      <c r="J27" t="s"/>
      <c r="K27" t="s"/>
      <c r="L27" t="s"/>
    </row>
    <row customHeight="1" ht="26.25" r="28" s="68" spans="1:12">
      <c r="A28" s="70" t="s">
        <v>106</v>
      </c>
      <c r="B28" s="76" t="n">
        <v>0.0219326576168507</v>
      </c>
      <c r="C28" s="76" t="n">
        <v>0.02</v>
      </c>
      <c r="D28" s="96" t="s">
        <v>107</v>
      </c>
      <c r="E28" t="s"/>
      <c r="F28" t="s"/>
      <c r="G28" t="s"/>
      <c r="H28" t="s"/>
      <c r="I28" t="s"/>
      <c r="J28" t="s"/>
      <c r="K28" t="s"/>
      <c r="L28" t="s"/>
    </row>
    <row customHeight="1" ht="15.75" r="29" s="68" spans="1:12">
      <c r="A29" s="70" t="s">
        <v>108</v>
      </c>
      <c r="B29" s="131">
        <f>Fig2A!C9</f>
        <v/>
      </c>
      <c r="C29" s="76" t="n">
        <v>0.003</v>
      </c>
      <c r="D29" s="96" t="s"/>
      <c r="E29" t="s"/>
      <c r="F29" t="s"/>
      <c r="G29" t="s"/>
      <c r="H29" t="s"/>
      <c r="I29" t="s"/>
      <c r="J29" t="s"/>
      <c r="K29" t="s"/>
      <c r="L29" t="s"/>
    </row>
    <row customHeight="1" ht="26.25" r="30" s="68" spans="1:12">
      <c r="A30" s="70" t="s">
        <v>109</v>
      </c>
      <c r="B30" s="128">
        <f>B28/B29</f>
        <v/>
      </c>
      <c r="C30" s="76" t="n">
        <v>7</v>
      </c>
      <c r="D30" s="96" t="s"/>
      <c r="E30" t="s"/>
      <c r="F30" t="s"/>
      <c r="G30" t="s"/>
      <c r="H30" t="s"/>
      <c r="I30" t="s"/>
      <c r="J30" t="s"/>
      <c r="K30" t="s"/>
      <c r="L30" t="s"/>
    </row>
    <row customHeight="1" ht="26.25" r="31" s="68" spans="1:12">
      <c r="A31" s="70" t="s">
        <v>110</v>
      </c>
      <c r="B31" s="131" t="n">
        <v>0.01892784</v>
      </c>
      <c r="C31" s="76" t="n">
        <v>0.02</v>
      </c>
      <c r="D31" s="96" t="s">
        <v>111</v>
      </c>
      <c r="E31" t="s"/>
      <c r="F31" t="s"/>
      <c r="G31" t="s"/>
      <c r="H31" t="s"/>
      <c r="I31" t="s"/>
      <c r="J31" t="s"/>
      <c r="K31" t="s"/>
      <c r="L31" t="s"/>
    </row>
    <row customHeight="1" ht="15.75" r="32" s="68" spans="1:12">
      <c r="A32" s="70" t="s">
        <v>112</v>
      </c>
      <c r="B32" s="132">
        <f>Fig2B!D8</f>
        <v/>
      </c>
      <c r="C32" s="76" t="n">
        <v>0.004</v>
      </c>
      <c r="D32" s="93" t="s"/>
      <c r="E32" t="s"/>
      <c r="F32" t="s"/>
      <c r="G32" t="s"/>
      <c r="H32" t="s"/>
      <c r="I32" t="s"/>
      <c r="J32" t="s"/>
      <c r="K32" t="s"/>
      <c r="L32" t="s"/>
    </row>
    <row customHeight="1" ht="26.25" r="33" s="68" spans="1:12">
      <c r="A33" s="70" t="s">
        <v>113</v>
      </c>
      <c r="B33" s="128">
        <f>B31/B32</f>
        <v/>
      </c>
      <c r="C33" s="76" t="n">
        <v>5</v>
      </c>
      <c r="D33" s="93" t="s"/>
      <c r="E33" t="s"/>
      <c r="F33" t="s"/>
      <c r="G33" t="s"/>
      <c r="H33" t="s"/>
      <c r="I33" t="s"/>
      <c r="J33" t="s"/>
      <c r="K33" t="s"/>
      <c r="L33" t="s"/>
    </row>
    <row customHeight="1" ht="26.25" r="34" s="68" spans="1:12">
      <c r="A34" s="135" t="s">
        <v>114</v>
      </c>
      <c r="B34" s="128">
        <f>(B28+B31)/(B29+B32)</f>
        <v/>
      </c>
      <c r="C34" s="76" t="n">
        <v>6</v>
      </c>
      <c r="D34" s="93" t="s"/>
      <c r="E34" t="s"/>
      <c r="F34" t="s"/>
      <c r="G34" t="s"/>
      <c r="H34" t="s"/>
      <c r="I34" t="s"/>
      <c r="J34" t="s"/>
      <c r="K34" t="s"/>
      <c r="L34" t="s"/>
    </row>
    <row customHeight="1" ht="26.25" r="35" s="68" spans="1:12">
      <c r="A35" s="135" t="s">
        <v>115</v>
      </c>
      <c r="B35" s="128">
        <f>SUM(B18,B19,B29,B32)/SUM(B28,B31)</f>
        <v/>
      </c>
      <c r="C35" s="76" t="n">
        <v>4</v>
      </c>
      <c r="D35" s="93" t="s"/>
      <c r="E35" t="s"/>
      <c r="F35" t="s"/>
      <c r="G35" t="s"/>
      <c r="H35" t="s"/>
      <c r="I35" t="s"/>
      <c r="J35" t="s"/>
      <c r="K35" t="s"/>
      <c r="L35" t="s"/>
    </row>
    <row customHeight="1" ht="15.75" r="36" s="68" spans="1:12">
      <c r="A36" s="70" t="s">
        <v>116</v>
      </c>
      <c r="B36" s="131">
        <f>B28+B31</f>
        <v/>
      </c>
      <c r="C36" s="76" t="n">
        <v>0.04</v>
      </c>
      <c r="D36" s="93" t="s"/>
      <c r="E36" t="s"/>
      <c r="F36" t="s"/>
      <c r="G36" t="s"/>
      <c r="H36" t="s"/>
      <c r="I36" t="s"/>
      <c r="J36" t="s"/>
      <c r="K36" t="s"/>
      <c r="L36" t="s"/>
    </row>
    <row customHeight="1" ht="15.75" r="37" s="68" spans="1:12">
      <c r="A37" s="70" t="s">
        <v>117</v>
      </c>
      <c r="B37" s="131">
        <f>B32+B29+B18+B19</f>
        <v/>
      </c>
      <c r="C37" s="76" t="n">
        <v>0.16</v>
      </c>
      <c r="D37" s="93" t="s"/>
      <c r="E37" t="s"/>
      <c r="F37" t="s"/>
      <c r="G37" t="s"/>
      <c r="H37" t="s"/>
      <c r="I37" t="s"/>
      <c r="J37" t="s"/>
      <c r="K37" t="s"/>
      <c r="L37" t="s"/>
    </row>
    <row customHeight="1" ht="15.75" r="38" s="68" spans="1:12">
      <c r="A38" s="70" t="s">
        <v>118</v>
      </c>
      <c r="B38" s="76" t="n">
        <v>0.1192307692307693</v>
      </c>
      <c r="C38" s="76" t="n">
        <v>0.2</v>
      </c>
      <c r="D38" s="93" t="s"/>
      <c r="E38" t="s"/>
      <c r="F38" t="s"/>
      <c r="G38" t="s"/>
      <c r="H38" t="s"/>
      <c r="I38" t="s"/>
      <c r="J38" t="s"/>
      <c r="K38" t="s"/>
      <c r="L38" t="s"/>
    </row>
    <row customHeight="1" ht="60" r="39" s="68" spans="1:12">
      <c r="A39" s="70" t="s">
        <v>119</v>
      </c>
      <c r="B39" s="128">
        <f>(916-B3+B2)/B2</f>
        <v/>
      </c>
      <c r="C39" s="76" t="n">
        <v>2</v>
      </c>
      <c r="D39" s="96" t="s">
        <v>120</v>
      </c>
      <c r="E39" t="s"/>
      <c r="F39" t="s"/>
      <c r="G39" t="s"/>
      <c r="H39" t="s"/>
      <c r="I39" t="s"/>
      <c r="J39" t="s"/>
      <c r="K39" t="s"/>
      <c r="L39" t="s"/>
    </row>
    <row customHeight="1" ht="15.75" r="40" s="68" spans="1:12">
      <c r="A40" s="70" t="s">
        <v>121</v>
      </c>
      <c r="B40" s="127">
        <f>Fig2A!C14</f>
        <v/>
      </c>
      <c r="C40" s="76" t="n">
        <v>470</v>
      </c>
      <c r="D40" s="93" t="s"/>
      <c r="E40" t="s"/>
      <c r="F40" t="s"/>
      <c r="G40" t="s"/>
      <c r="H40" t="s"/>
      <c r="I40" t="s"/>
      <c r="J40" t="s"/>
      <c r="K40" t="s"/>
      <c r="L40" t="s"/>
    </row>
    <row customHeight="1" ht="15.75" r="41" s="68" spans="1:12">
      <c r="A41" s="70" t="s">
        <v>122</v>
      </c>
      <c r="B41" s="67">
        <f>Fig2A!C26</f>
        <v/>
      </c>
      <c r="C41" s="76" t="n">
        <v>6</v>
      </c>
      <c r="D41" s="93" t="s"/>
      <c r="E41" t="s"/>
      <c r="F41" t="s"/>
      <c r="G41" t="s"/>
      <c r="H41" t="s"/>
      <c r="I41" t="s"/>
      <c r="J41" t="s"/>
      <c r="K41" t="s"/>
      <c r="L41" t="s"/>
    </row>
    <row customHeight="1" ht="15.75" r="42" s="68" spans="1:12">
      <c r="A42" s="70" t="s">
        <v>123</v>
      </c>
      <c r="B42" s="67">
        <f>Fig2C!B34</f>
        <v/>
      </c>
      <c r="C42" s="76" t="n">
        <v>1</v>
      </c>
      <c r="D42" s="93" t="s"/>
      <c r="E42" t="s"/>
      <c r="F42" t="s"/>
      <c r="G42" t="s"/>
      <c r="H42" t="s"/>
      <c r="I42" t="s"/>
      <c r="J42" t="s"/>
      <c r="K42" t="s"/>
      <c r="L42" t="s"/>
    </row>
    <row customHeight="1" ht="15.75" r="43" s="68" spans="1:12">
      <c r="A43" s="70" t="s">
        <v>124</v>
      </c>
      <c r="B43" s="67">
        <f>Fig2C!E34</f>
        <v/>
      </c>
      <c r="C43" s="76" t="n">
        <v>5</v>
      </c>
      <c r="D43" s="93" t="s"/>
      <c r="E43" t="s"/>
      <c r="F43" t="s"/>
      <c r="G43" t="s"/>
      <c r="H43" t="s"/>
      <c r="I43" t="s"/>
      <c r="J43" t="s"/>
      <c r="K43" t="s"/>
      <c r="L43" t="s"/>
    </row>
    <row customHeight="1" ht="15.75" r="44" s="68" spans="1:12">
      <c r="A44" s="70" t="s">
        <v>125</v>
      </c>
      <c r="B44" s="129">
        <f>SUM(Fig2C!E22,Fig2C!E23,Fig2C!E24,Fig2C!E31,Fig2C!B24,Fig2C!B25,Fig2C!B26,Fig2C!B27,Fig2C!B28)/SUM(Fig2C!B34,Fig2C!E34)</f>
        <v/>
      </c>
      <c r="C44" s="76" t="n">
        <v>0.7</v>
      </c>
      <c r="D44" s="93" t="s"/>
      <c r="E44" t="s"/>
      <c r="F44" t="s"/>
      <c r="G44" t="s"/>
      <c r="H44" t="s"/>
      <c r="I44" t="s"/>
      <c r="J44" t="s"/>
      <c r="K44" t="s"/>
      <c r="L44" t="s"/>
    </row>
    <row customHeight="1" ht="26.25" r="45" s="68" spans="1:12">
      <c r="A45" s="70" t="s">
        <v>126</v>
      </c>
      <c r="B45" s="134">
        <f>Fig2A!C32/SUM(Fig2A!C32,Fig2A!C26,Fig2A!C14)</f>
        <v/>
      </c>
      <c r="C45" s="76" t="n">
        <v>0.15</v>
      </c>
      <c r="D45" s="93" t="s"/>
      <c r="E45" t="s"/>
      <c r="F45" t="s"/>
      <c r="G45" t="s"/>
      <c r="H45" t="s"/>
      <c r="I45" t="s"/>
      <c r="J45" t="s"/>
      <c r="K45" t="s"/>
      <c r="L45" t="s"/>
    </row>
    <row customHeight="1" ht="15.75" r="46" s="68" spans="1:12">
      <c r="A46" s="70" t="s">
        <v>127</v>
      </c>
      <c r="B46" s="78" t="n">
        <v>0.06701412</v>
      </c>
      <c r="C46" s="78" t="n">
        <v>0.05</v>
      </c>
      <c r="D46" s="98" t="s"/>
      <c r="E46" t="s"/>
      <c r="F46" t="s"/>
      <c r="G46" t="s"/>
      <c r="H46" t="s"/>
      <c r="I46" t="s"/>
      <c r="J46" t="s"/>
      <c r="K46" t="s"/>
      <c r="L46" t="s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2018-02-21T16:32:15Z</dcterms:created>
  <dcterms:modified xmlns:dcterms="http://purl.org/dc/terms/" xmlns:xsi="http://www.w3.org/2001/XMLSchema-instance" xsi:type="dcterms:W3CDTF">2018-03-29T12:12:21Z</dcterms:modified>
  <cp:revision>60</cp:revision>
</cp:coreProperties>
</file>