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1175" yWindow="-15" windowWidth="14025" windowHeight="11745" activeTab="1"/>
  </bookViews>
  <sheets>
    <sheet name="Centre 1" sheetId="7" r:id="rId1"/>
    <sheet name="Maggie's" sheetId="22" r:id="rId2"/>
  </sheets>
  <definedNames>
    <definedName name="_xlnm.Print_Area" localSheetId="0">'Centre 1'!$B$1:$M$177</definedName>
    <definedName name="_xlnm.Print_Area" localSheetId="1">'Maggie''s'!$A$1:$P$154</definedName>
  </definedNames>
  <calcPr calcId="145621"/>
</workbook>
</file>

<file path=xl/calcChain.xml><?xml version="1.0" encoding="utf-8"?>
<calcChain xmlns="http://schemas.openxmlformats.org/spreadsheetml/2006/main">
  <c r="N19" i="22" l="1"/>
  <c r="G26" i="22"/>
  <c r="H26" i="22"/>
  <c r="G27" i="22"/>
  <c r="H27" i="22"/>
  <c r="G28" i="22"/>
  <c r="H28" i="22"/>
  <c r="G29" i="22"/>
  <c r="H29" i="22"/>
  <c r="G30" i="22"/>
  <c r="H30" i="22"/>
  <c r="G31" i="22"/>
  <c r="H31" i="22"/>
  <c r="G32" i="22"/>
  <c r="H32" i="22"/>
  <c r="G33" i="22"/>
  <c r="H33" i="22"/>
  <c r="G34" i="22"/>
  <c r="H34" i="22"/>
  <c r="G35" i="22"/>
  <c r="H35" i="22"/>
  <c r="G36" i="22"/>
  <c r="H36" i="22"/>
  <c r="G37" i="22"/>
  <c r="H37" i="22"/>
  <c r="G39" i="22"/>
  <c r="H39" i="22"/>
  <c r="G40" i="22"/>
  <c r="H40" i="22"/>
  <c r="O30" i="22"/>
  <c r="O28" i="22"/>
  <c r="M34" i="22"/>
  <c r="O33" i="22" s="1"/>
  <c r="M66" i="22"/>
  <c r="O64" i="22" s="1"/>
  <c r="D65" i="22"/>
  <c r="D58" i="22"/>
  <c r="O65" i="22"/>
  <c r="P16" i="22"/>
  <c r="P15" i="22"/>
  <c r="P14" i="22"/>
  <c r="P13" i="22"/>
  <c r="P12" i="22"/>
  <c r="P10" i="22"/>
  <c r="P9" i="22"/>
  <c r="P8" i="22"/>
  <c r="P7" i="22"/>
  <c r="P6" i="22"/>
  <c r="P5" i="22"/>
  <c r="D17" i="22"/>
  <c r="E17" i="22"/>
  <c r="F17" i="22" s="1"/>
  <c r="G17" i="22"/>
  <c r="I17" i="22"/>
  <c r="J17" i="22"/>
  <c r="K17" i="22" s="1"/>
  <c r="L17" i="22"/>
  <c r="N17" i="22" s="1"/>
  <c r="M17" i="22"/>
  <c r="O17" i="22"/>
  <c r="N16" i="22"/>
  <c r="N15" i="22"/>
  <c r="N14" i="22"/>
  <c r="N13" i="22"/>
  <c r="N12" i="22"/>
  <c r="N10" i="22"/>
  <c r="N9" i="22"/>
  <c r="N8" i="22"/>
  <c r="N7" i="22"/>
  <c r="N6" i="22"/>
  <c r="N5" i="22"/>
  <c r="J11" i="22"/>
  <c r="J19" i="22" s="1"/>
  <c r="K16" i="22"/>
  <c r="K15" i="22"/>
  <c r="K14" i="22"/>
  <c r="K13" i="22"/>
  <c r="K12" i="22"/>
  <c r="K10" i="22"/>
  <c r="K9" i="22"/>
  <c r="K8" i="22"/>
  <c r="K7" i="22"/>
  <c r="K6" i="22"/>
  <c r="K5" i="22"/>
  <c r="O4" i="22"/>
  <c r="O11" i="22" s="1"/>
  <c r="O19" i="22" s="1"/>
  <c r="O21" i="22" s="1"/>
  <c r="M4" i="22"/>
  <c r="L4" i="22"/>
  <c r="L11" i="22" s="1"/>
  <c r="J4" i="22"/>
  <c r="I4" i="22"/>
  <c r="I11" i="22" s="1"/>
  <c r="H5" i="22"/>
  <c r="H6" i="22"/>
  <c r="H7" i="22"/>
  <c r="H8" i="22"/>
  <c r="H9" i="22"/>
  <c r="H10" i="22"/>
  <c r="H12" i="22"/>
  <c r="H13" i="22"/>
  <c r="H14" i="22"/>
  <c r="H15" i="22"/>
  <c r="H16" i="22"/>
  <c r="G4" i="22"/>
  <c r="G11" i="22" s="1"/>
  <c r="G19" i="22" s="1"/>
  <c r="F16" i="22"/>
  <c r="F15" i="22"/>
  <c r="F14" i="22"/>
  <c r="F13" i="22"/>
  <c r="F12" i="22"/>
  <c r="F10" i="22"/>
  <c r="F9" i="22"/>
  <c r="F8" i="22"/>
  <c r="F7" i="22"/>
  <c r="F6" i="22"/>
  <c r="F5" i="22"/>
  <c r="E4" i="22"/>
  <c r="E11" i="22" s="1"/>
  <c r="D4" i="22"/>
  <c r="D11" i="22" s="1"/>
  <c r="J125" i="7"/>
  <c r="I125" i="7"/>
  <c r="H125" i="7"/>
  <c r="G125" i="7"/>
  <c r="F125" i="7"/>
  <c r="G124" i="7"/>
  <c r="H124" i="7"/>
  <c r="I124" i="7"/>
  <c r="J124" i="7"/>
  <c r="F124" i="7"/>
  <c r="G106" i="7"/>
  <c r="H106" i="7"/>
  <c r="I106" i="7"/>
  <c r="J106" i="7"/>
  <c r="F106" i="7"/>
  <c r="G99" i="7"/>
  <c r="H99" i="7"/>
  <c r="I99" i="7"/>
  <c r="J99" i="7"/>
  <c r="F99" i="7"/>
  <c r="J127" i="7"/>
  <c r="G127" i="7"/>
  <c r="D127" i="7"/>
  <c r="D125" i="7"/>
  <c r="E123" i="7" s="1"/>
  <c r="E124" i="7"/>
  <c r="E122" i="7"/>
  <c r="E120" i="7"/>
  <c r="E119" i="7"/>
  <c r="E118" i="7"/>
  <c r="E116" i="7"/>
  <c r="E114" i="7"/>
  <c r="E113" i="7"/>
  <c r="E112" i="7"/>
  <c r="E111" i="7"/>
  <c r="E110" i="7"/>
  <c r="E109" i="7"/>
  <c r="E108" i="7"/>
  <c r="E107" i="7"/>
  <c r="E105" i="7"/>
  <c r="E104" i="7"/>
  <c r="E103" i="7"/>
  <c r="E102" i="7"/>
  <c r="E101" i="7"/>
  <c r="E100" i="7"/>
  <c r="D124" i="7"/>
  <c r="D106" i="7"/>
  <c r="E106" i="7"/>
  <c r="E99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85" i="7"/>
  <c r="I98" i="7"/>
  <c r="H96" i="7"/>
  <c r="J95" i="7"/>
  <c r="H90" i="7"/>
  <c r="G88" i="7"/>
  <c r="G87" i="7"/>
  <c r="G86" i="7"/>
  <c r="F85" i="7"/>
  <c r="D99" i="7"/>
  <c r="E80" i="7"/>
  <c r="E79" i="7"/>
  <c r="E78" i="7"/>
  <c r="E77" i="7"/>
  <c r="E76" i="7"/>
  <c r="E75" i="7"/>
  <c r="E74" i="7"/>
  <c r="E73" i="7"/>
  <c r="E72" i="7"/>
  <c r="D80" i="7"/>
  <c r="L67" i="7"/>
  <c r="L66" i="7"/>
  <c r="L64" i="7"/>
  <c r="L63" i="7"/>
  <c r="L62" i="7"/>
  <c r="L61" i="7"/>
  <c r="L60" i="7"/>
  <c r="L59" i="7"/>
  <c r="L58" i="7"/>
  <c r="L57" i="7"/>
  <c r="L56" i="7"/>
  <c r="L55" i="7"/>
  <c r="L54" i="7"/>
  <c r="L53" i="7"/>
  <c r="J67" i="7"/>
  <c r="J66" i="7"/>
  <c r="J64" i="7"/>
  <c r="J63" i="7"/>
  <c r="J62" i="7"/>
  <c r="J61" i="7"/>
  <c r="J60" i="7"/>
  <c r="J59" i="7"/>
  <c r="J58" i="7"/>
  <c r="J57" i="7"/>
  <c r="J56" i="7"/>
  <c r="J55" i="7"/>
  <c r="J54" i="7"/>
  <c r="J53" i="7"/>
  <c r="F67" i="7"/>
  <c r="E26" i="7"/>
  <c r="D26" i="7"/>
  <c r="E24" i="7"/>
  <c r="D24" i="7"/>
  <c r="F33" i="7"/>
  <c r="F31" i="7"/>
  <c r="F30" i="7"/>
  <c r="F32" i="7"/>
  <c r="F29" i="7"/>
  <c r="H28" i="7"/>
  <c r="H27" i="7"/>
  <c r="H24" i="7"/>
  <c r="G28" i="7"/>
  <c r="G27" i="7"/>
  <c r="G24" i="7"/>
  <c r="S4" i="7"/>
  <c r="S7" i="7" s="1"/>
  <c r="F25" i="7"/>
  <c r="F27" i="7"/>
  <c r="F28" i="7"/>
  <c r="F24" i="7"/>
  <c r="M59" i="22" l="1"/>
  <c r="P17" i="22"/>
  <c r="O29" i="22"/>
  <c r="O31" i="22"/>
  <c r="L19" i="22"/>
  <c r="O32" i="22"/>
  <c r="N4" i="22"/>
  <c r="H17" i="22"/>
  <c r="O26" i="22"/>
  <c r="O53" i="22"/>
  <c r="M56" i="22"/>
  <c r="D66" i="22"/>
  <c r="K11" i="22"/>
  <c r="I19" i="22"/>
  <c r="K19" i="22" s="1"/>
  <c r="F11" i="22"/>
  <c r="M11" i="22"/>
  <c r="K4" i="22"/>
  <c r="D19" i="22"/>
  <c r="P4" i="22"/>
  <c r="E19" i="22"/>
  <c r="H19" i="22" s="1"/>
  <c r="H11" i="22"/>
  <c r="H4" i="22"/>
  <c r="F4" i="22"/>
  <c r="E115" i="7"/>
  <c r="E121" i="7"/>
  <c r="E117" i="7"/>
  <c r="F26" i="7"/>
  <c r="S8" i="7"/>
  <c r="S6" i="7"/>
  <c r="S5" i="7"/>
  <c r="O41" i="22" l="1"/>
  <c r="O50" i="22"/>
  <c r="O55" i="22"/>
  <c r="O40" i="22"/>
  <c r="F59" i="22"/>
  <c r="F52" i="22"/>
  <c r="F46" i="22"/>
  <c r="O51" i="22"/>
  <c r="O52" i="22"/>
  <c r="F64" i="22"/>
  <c r="F57" i="22"/>
  <c r="F51" i="22"/>
  <c r="F45" i="22"/>
  <c r="O49" i="22"/>
  <c r="F63" i="22"/>
  <c r="F56" i="22"/>
  <c r="F50" i="22"/>
  <c r="F44" i="22"/>
  <c r="F47" i="22"/>
  <c r="O44" i="22"/>
  <c r="M61" i="22"/>
  <c r="O60" i="22" s="1"/>
  <c r="O48" i="22"/>
  <c r="F62" i="22"/>
  <c r="F55" i="22"/>
  <c r="F49" i="22"/>
  <c r="O45" i="22"/>
  <c r="O46" i="22"/>
  <c r="F61" i="22"/>
  <c r="F54" i="22"/>
  <c r="F48" i="22"/>
  <c r="O47" i="22"/>
  <c r="O43" i="22"/>
  <c r="F60" i="22"/>
  <c r="F53" i="22"/>
  <c r="F58" i="22"/>
  <c r="O42" i="22"/>
  <c r="F66" i="22"/>
  <c r="O54" i="22"/>
  <c r="O39" i="22"/>
  <c r="F19" i="22"/>
  <c r="O56" i="22"/>
  <c r="F65" i="22"/>
  <c r="M19" i="22"/>
  <c r="P11" i="22"/>
  <c r="N11" i="22"/>
  <c r="O59" i="22" l="1"/>
  <c r="P19" i="22"/>
  <c r="M21" i="22"/>
</calcChain>
</file>

<file path=xl/sharedStrings.xml><?xml version="1.0" encoding="utf-8"?>
<sst xmlns="http://schemas.openxmlformats.org/spreadsheetml/2006/main" count="284" uniqueCount="180">
  <si>
    <t>Centre</t>
  </si>
  <si>
    <t>-</t>
  </si>
  <si>
    <t>Total</t>
  </si>
  <si>
    <t>National average 2011</t>
  </si>
  <si>
    <t>% Increase</t>
  </si>
  <si>
    <t>Programme</t>
  </si>
  <si>
    <t>Networking Groups</t>
  </si>
  <si>
    <t>Tai Chi/Qi Gong</t>
  </si>
  <si>
    <t>Yoga</t>
  </si>
  <si>
    <t>Mindfulness</t>
  </si>
  <si>
    <t>Lecture Series</t>
  </si>
  <si>
    <t>Nutrition</t>
  </si>
  <si>
    <t>Where Now?</t>
  </si>
  <si>
    <t>Sleep</t>
  </si>
  <si>
    <t>Carers</t>
  </si>
  <si>
    <t>Creative Writing</t>
  </si>
  <si>
    <t>Gardening</t>
  </si>
  <si>
    <t>Kids Days</t>
  </si>
  <si>
    <t>Change in %</t>
  </si>
  <si>
    <t>Brain/CNS</t>
  </si>
  <si>
    <t>Breast</t>
  </si>
  <si>
    <t>Gynae</t>
  </si>
  <si>
    <t>Head/Neck</t>
  </si>
  <si>
    <t>Haemat</t>
  </si>
  <si>
    <t>Lower GI</t>
  </si>
  <si>
    <t>Lung</t>
  </si>
  <si>
    <t>Prostate</t>
  </si>
  <si>
    <t>Skin/Mel</t>
  </si>
  <si>
    <t>Upper GI</t>
  </si>
  <si>
    <t>Urolog</t>
  </si>
  <si>
    <t>Sarcoma</t>
  </si>
  <si>
    <t>Not Stated</t>
  </si>
  <si>
    <t>Total:</t>
  </si>
  <si>
    <t>PwC</t>
  </si>
  <si>
    <t>New PwC</t>
  </si>
  <si>
    <t>New Carers</t>
  </si>
  <si>
    <t>% male visits</t>
  </si>
  <si>
    <t>Journey Stage</t>
  </si>
  <si>
    <t>Pre-Diagnosis</t>
  </si>
  <si>
    <t>Curative Intent</t>
  </si>
  <si>
    <t>Non-Curative Intent</t>
  </si>
  <si>
    <t>Palliative Care</t>
  </si>
  <si>
    <t>End of Life</t>
  </si>
  <si>
    <t>Bereaved</t>
  </si>
  <si>
    <t>Centre Head</t>
  </si>
  <si>
    <t>Seen by</t>
  </si>
  <si>
    <t>CSS</t>
  </si>
  <si>
    <t>Psychologist</t>
  </si>
  <si>
    <t>Caring for someone with Cancer</t>
  </si>
  <si>
    <t>Facilitated Support Groups</t>
  </si>
  <si>
    <t>Psychological Support</t>
  </si>
  <si>
    <t>Benefits Workshop</t>
  </si>
  <si>
    <t>Sessional Staff</t>
  </si>
  <si>
    <t>Meditation</t>
  </si>
  <si>
    <t>Prosthesis</t>
  </si>
  <si>
    <t>Gentle Exercise</t>
  </si>
  <si>
    <t>Scrapbooking</t>
  </si>
  <si>
    <t>Benefits Advisors</t>
  </si>
  <si>
    <t>Post Treatment - Curative Intent</t>
  </si>
  <si>
    <t>% Growth</t>
  </si>
  <si>
    <t>Total Programme</t>
  </si>
  <si>
    <t>Total Drop-in</t>
  </si>
  <si>
    <t>Total Core Programme</t>
  </si>
  <si>
    <t>Programme &amp; Drop-in :</t>
  </si>
  <si>
    <t>Percentage Programme :</t>
  </si>
  <si>
    <t>Percentage Drop-in :</t>
  </si>
  <si>
    <t>Maggie's Total</t>
  </si>
  <si>
    <t>Jan</t>
  </si>
  <si>
    <t>Feb</t>
  </si>
  <si>
    <t>Mar</t>
  </si>
  <si>
    <t>Apr</t>
  </si>
  <si>
    <t>May</t>
  </si>
  <si>
    <t>Jun</t>
  </si>
  <si>
    <t>Monthly Visits 2015</t>
  </si>
  <si>
    <t>Additional Programme</t>
  </si>
  <si>
    <t xml:space="preserve">Year Opening </t>
  </si>
  <si>
    <t xml:space="preserve">% Growth 
New PwC </t>
  </si>
  <si>
    <t>% Growth
New Carer</t>
  </si>
  <si>
    <t>% Growth 
Total visits</t>
  </si>
  <si>
    <t>% Target
New PwC</t>
  </si>
  <si>
    <t>% Target
Total Visits</t>
  </si>
  <si>
    <t>Percentage figures for Cancer site</t>
  </si>
  <si>
    <t>Year End 
Target:</t>
  </si>
  <si>
    <t>All stats and figures below are representative of Maggie's UK (excl Online)</t>
  </si>
  <si>
    <t>Monthly Visits 2016</t>
  </si>
  <si>
    <t>Target Visits 2016</t>
  </si>
  <si>
    <t>Testicular</t>
  </si>
  <si>
    <t>International visit</t>
  </si>
  <si>
    <t>Architectural visit</t>
  </si>
  <si>
    <t>Professional visit</t>
  </si>
  <si>
    <t>Other visit</t>
  </si>
  <si>
    <t>Visits (PwC &amp; Carers)</t>
  </si>
  <si>
    <t>Rare</t>
  </si>
  <si>
    <t>Unknown Primary</t>
  </si>
  <si>
    <t>New PwC Only *</t>
  </si>
  <si>
    <t>* Bereaved = New Carers + New PwC</t>
  </si>
  <si>
    <t>Benefits Advice</t>
  </si>
  <si>
    <t>Genetics</t>
  </si>
  <si>
    <t>Getting Started With Cancer Treatment</t>
  </si>
  <si>
    <t>Look Good Feel Better</t>
  </si>
  <si>
    <t>Managing Stress</t>
  </si>
  <si>
    <t>Talking Heads; Managing Hair Loss</t>
  </si>
  <si>
    <t>Total Core</t>
  </si>
  <si>
    <t>Experssive Art</t>
  </si>
  <si>
    <t>Relaxation</t>
  </si>
  <si>
    <t>Auricular Acupuncture</t>
  </si>
  <si>
    <t>Bereavement Course</t>
  </si>
  <si>
    <t>Cancer in the Workplace</t>
  </si>
  <si>
    <t>Fatigue Management</t>
  </si>
  <si>
    <t>Introduction to Radiotherapy</t>
  </si>
  <si>
    <t>Living With and Beyond Prostate Cancer</t>
  </si>
  <si>
    <t>Mind over Mood</t>
  </si>
  <si>
    <t>Music Therapy/Choir</t>
  </si>
  <si>
    <t>Nordic Walking</t>
  </si>
  <si>
    <t>Pilates</t>
  </si>
  <si>
    <t>Total Additional</t>
  </si>
  <si>
    <t>Total Sessional (Core)</t>
  </si>
  <si>
    <t>Total Sessional</t>
  </si>
  <si>
    <t>Core Programme</t>
  </si>
  <si>
    <t>Visits Type</t>
  </si>
  <si>
    <t>Drop-In</t>
  </si>
  <si>
    <t>Total Programme &amp; Drop-In</t>
  </si>
  <si>
    <t xml:space="preserve">Male </t>
  </si>
  <si>
    <t>Female</t>
  </si>
  <si>
    <t>Total Gender Specified</t>
  </si>
  <si>
    <t>Gender</t>
  </si>
  <si>
    <t>Journey Stage: New PwC Only *</t>
  </si>
  <si>
    <t>2015 Q2</t>
  </si>
  <si>
    <t>2016 Q2</t>
  </si>
  <si>
    <t>2016 Q2 target</t>
  </si>
  <si>
    <t>Q2 Total</t>
  </si>
  <si>
    <t>Number of visits Q2</t>
  </si>
  <si>
    <t>Percentage of visits Q2</t>
  </si>
  <si>
    <t>Number of Visits Q2</t>
  </si>
  <si>
    <t>Percentage of Visits Q2</t>
  </si>
  <si>
    <t>Maggie's Centres Report - Q2 2016</t>
  </si>
  <si>
    <t>New PwC Q2 
Visits 2015</t>
  </si>
  <si>
    <t>New PwC Q2 
Visits 2016</t>
  </si>
  <si>
    <t>New PwC Q2
Target 2016</t>
  </si>
  <si>
    <t>New Carer Q2 
Visits 2015</t>
  </si>
  <si>
    <t>New Carer Q2 
Visits 2016</t>
  </si>
  <si>
    <t xml:space="preserve">Total Visits 
Q2 2015 </t>
  </si>
  <si>
    <t>Total Visits 
Q2 2016</t>
  </si>
  <si>
    <t>Q2 Visits 
Target</t>
  </si>
  <si>
    <t>Percentage of Programme Q2</t>
  </si>
  <si>
    <t>Percentage of Total Q2</t>
  </si>
  <si>
    <t>Q2 Visits</t>
  </si>
  <si>
    <t>Total Number of Visits to Maggie's Centres Q2 
2015 vs 2016 vs 2016 Target</t>
  </si>
  <si>
    <t>New PwC Visits to Maggie's Centres Q2 
2015 vs 2016 vs 2016 Target</t>
  </si>
  <si>
    <t>Maggie's Journey Stage by Visit Q2 2016</t>
  </si>
  <si>
    <t>Maggie's Journey Stage by Percentage Q2 2016</t>
  </si>
  <si>
    <t>Percentage Distribution of Core Programme Delivered in Q2</t>
  </si>
  <si>
    <t>National Average</t>
  </si>
  <si>
    <t>Percentage Figures by Cancer Site (New PwC)</t>
  </si>
  <si>
    <t>Programme Seen By Q2 2016</t>
  </si>
  <si>
    <t>Drop-in Seen By Q2 2016</t>
  </si>
  <si>
    <t>+/- Target</t>
  </si>
  <si>
    <t>Centre 1 2016 Q2 Report</t>
  </si>
  <si>
    <t>Cumulative Chart of Monthly Visits
Centre 1 15 vs 16 vs Target</t>
  </si>
  <si>
    <t>Centre 1 Q2
2015 vs 2016 vs Target</t>
  </si>
  <si>
    <t>Percentage Cancer site 2015-2016 vs National average 2011
Centre 1 (New PwC)</t>
  </si>
  <si>
    <t>Centre 1 Journey Stage By Visits Q2 2016</t>
  </si>
  <si>
    <t>Centre 1 Journey Stage By Percentage Q2 2016</t>
  </si>
  <si>
    <t>Centre 1 Core Programme Distribution Q2 2016</t>
  </si>
  <si>
    <t>Centre 1 Core Programme by Role Q2 2016</t>
  </si>
  <si>
    <t>2016 Forecast Visits</t>
  </si>
  <si>
    <t>Centre 1</t>
  </si>
  <si>
    <t>Centre 2</t>
  </si>
  <si>
    <t>Centre 3</t>
  </si>
  <si>
    <t>Centre 4</t>
  </si>
  <si>
    <t>Centre 5</t>
  </si>
  <si>
    <t>Centre 6</t>
  </si>
  <si>
    <t>Centre 7</t>
  </si>
  <si>
    <t>Centre 8</t>
  </si>
  <si>
    <t>Centre 9</t>
  </si>
  <si>
    <t>Centre 10</t>
  </si>
  <si>
    <t>Centre 11</t>
  </si>
  <si>
    <t>Centre 12</t>
  </si>
  <si>
    <t>Region 1 Total</t>
  </si>
  <si>
    <t>Region 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</si>
</sst>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#,##0_ ;\-#,##0\ "/>
    <numFmt numFmtId="166" formatCode="#?.00%"/>
    <numFmt numFmtId="167" formatCode="?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6"/>
      <color rgb="FF7C91C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36"/>
      <color rgb="FF7C91C6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6"/>
      <color rgb="FF7C91C6"/>
      <name val="Calibri"/>
      <family val="2"/>
      <scheme val="minor"/>
    </font>
    <font>
      <b/>
      <u/>
      <sz val="28"/>
      <color rgb="FF7C91C6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85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2" applyNumberFormat="1" applyFont="1" applyFill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Font="1"/>
    <xf numFmtId="3" fontId="0" fillId="0" borderId="0" xfId="0" applyNumberFormat="1" applyFont="1" applyAlignment="1">
      <alignment horizontal="center"/>
    </xf>
    <xf numFmtId="3" fontId="0" fillId="3" borderId="23" xfId="0" applyNumberFormat="1" applyFont="1" applyFill="1" applyBorder="1" applyAlignment="1">
      <alignment horizontal="center"/>
    </xf>
    <xf numFmtId="3" fontId="0" fillId="0" borderId="0" xfId="0" applyNumberFormat="1" applyFont="1"/>
    <xf numFmtId="3" fontId="0" fillId="0" borderId="23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Fill="1" applyBorder="1" applyAlignment="1">
      <alignment horizontal="right"/>
    </xf>
    <xf numFmtId="0" fontId="4" fillId="0" borderId="0" xfId="0" applyFont="1" applyAlignment="1">
      <alignment horizontal="center" vertical="center" wrapText="1" readingOrder="1"/>
    </xf>
    <xf numFmtId="3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164" fontId="0" fillId="0" borderId="0" xfId="2" applyNumberFormat="1" applyFont="1" applyBorder="1" applyAlignment="1"/>
    <xf numFmtId="0" fontId="3" fillId="0" borderId="0" xfId="0" applyFont="1" applyAlignment="1">
      <alignment horizontal="left"/>
    </xf>
    <xf numFmtId="0" fontId="6" fillId="0" borderId="0" xfId="0" applyFont="1" applyFill="1" applyBorder="1" applyAlignment="1">
      <alignment horizontal="right"/>
    </xf>
    <xf numFmtId="165" fontId="0" fillId="0" borderId="0" xfId="0" applyNumberFormat="1" applyFont="1"/>
    <xf numFmtId="0" fontId="0" fillId="0" borderId="0" xfId="0" applyFont="1" applyAlignment="1">
      <alignment wrapText="1"/>
    </xf>
    <xf numFmtId="0" fontId="7" fillId="0" borderId="0" xfId="0" applyFont="1"/>
    <xf numFmtId="0" fontId="0" fillId="0" borderId="0" xfId="0" applyFont="1" applyBorder="1" applyAlignment="1">
      <alignment horizontal="right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2" borderId="6" xfId="2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67" fontId="0" fillId="3" borderId="23" xfId="0" applyNumberFormat="1" applyFont="1" applyFill="1" applyBorder="1" applyAlignment="1">
      <alignment horizontal="center"/>
    </xf>
    <xf numFmtId="167" fontId="0" fillId="0" borderId="23" xfId="0" applyNumberFormat="1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2" fillId="0" borderId="0" xfId="0" applyFont="1"/>
    <xf numFmtId="0" fontId="0" fillId="0" borderId="0" xfId="0" applyAlignment="1"/>
    <xf numFmtId="0" fontId="11" fillId="0" borderId="0" xfId="0" applyFont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horizontal="center"/>
    </xf>
    <xf numFmtId="0" fontId="9" fillId="0" borderId="0" xfId="0" applyFont="1" applyAlignment="1"/>
    <xf numFmtId="164" fontId="9" fillId="0" borderId="0" xfId="2" applyNumberFormat="1" applyFont="1"/>
    <xf numFmtId="0" fontId="11" fillId="0" borderId="0" xfId="0" applyFont="1" applyAlignment="1">
      <alignment horizontal="center"/>
    </xf>
    <xf numFmtId="3" fontId="11" fillId="0" borderId="0" xfId="0" applyNumberFormat="1" applyFont="1"/>
    <xf numFmtId="3" fontId="0" fillId="0" borderId="0" xfId="0" applyNumberFormat="1" applyFont="1" applyBorder="1" applyAlignment="1">
      <alignment horizontal="center"/>
    </xf>
    <xf numFmtId="167" fontId="0" fillId="0" borderId="21" xfId="0" applyNumberFormat="1" applyFont="1" applyFill="1" applyBorder="1" applyAlignment="1">
      <alignment horizontal="center"/>
    </xf>
    <xf numFmtId="164" fontId="0" fillId="0" borderId="23" xfId="0" applyNumberFormat="1" applyFont="1" applyFill="1" applyBorder="1" applyAlignment="1">
      <alignment horizontal="center"/>
    </xf>
    <xf numFmtId="3" fontId="0" fillId="3" borderId="30" xfId="0" applyNumberFormat="1" applyFont="1" applyFill="1" applyBorder="1" applyAlignment="1">
      <alignment horizontal="center"/>
    </xf>
    <xf numFmtId="3" fontId="0" fillId="0" borderId="30" xfId="0" applyNumberFormat="1" applyFont="1" applyBorder="1" applyAlignment="1">
      <alignment horizontal="center"/>
    </xf>
    <xf numFmtId="167" fontId="0" fillId="3" borderId="24" xfId="0" applyNumberFormat="1" applyFont="1" applyFill="1" applyBorder="1" applyAlignment="1">
      <alignment horizontal="center"/>
    </xf>
    <xf numFmtId="164" fontId="0" fillId="3" borderId="24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2" fillId="2" borderId="32" xfId="0" applyFont="1" applyFill="1" applyBorder="1" applyAlignment="1">
      <alignment horizontal="center" vertical="center" wrapText="1"/>
    </xf>
    <xf numFmtId="165" fontId="0" fillId="0" borderId="23" xfId="1" applyNumberFormat="1" applyFont="1" applyBorder="1" applyAlignment="1">
      <alignment horizontal="center" vertical="center"/>
    </xf>
    <xf numFmtId="165" fontId="0" fillId="3" borderId="23" xfId="1" applyNumberFormat="1" applyFont="1" applyFill="1" applyBorder="1" applyAlignment="1">
      <alignment horizontal="center" vertical="center"/>
    </xf>
    <xf numFmtId="164" fontId="0" fillId="0" borderId="21" xfId="2" applyNumberFormat="1" applyFont="1" applyBorder="1" applyAlignment="1">
      <alignment horizontal="center"/>
    </xf>
    <xf numFmtId="165" fontId="0" fillId="0" borderId="30" xfId="1" applyNumberFormat="1" applyFont="1" applyBorder="1" applyAlignment="1">
      <alignment horizontal="center" vertical="center"/>
    </xf>
    <xf numFmtId="165" fontId="0" fillId="3" borderId="30" xfId="1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166" fontId="0" fillId="0" borderId="30" xfId="0" applyNumberFormat="1" applyFont="1" applyBorder="1" applyAlignment="1">
      <alignment horizontal="center"/>
    </xf>
    <xf numFmtId="166" fontId="0" fillId="3" borderId="30" xfId="0" applyNumberFormat="1" applyFont="1" applyFill="1" applyBorder="1" applyAlignment="1">
      <alignment horizontal="center"/>
    </xf>
    <xf numFmtId="166" fontId="0" fillId="3" borderId="31" xfId="0" applyNumberFormat="1" applyFont="1" applyFill="1" applyBorder="1" applyAlignment="1">
      <alignment horizontal="center"/>
    </xf>
    <xf numFmtId="164" fontId="0" fillId="0" borderId="30" xfId="0" applyNumberFormat="1" applyFont="1" applyFill="1" applyBorder="1" applyAlignment="1">
      <alignment horizontal="center"/>
    </xf>
    <xf numFmtId="3" fontId="0" fillId="3" borderId="37" xfId="0" applyNumberFormat="1" applyFont="1" applyFill="1" applyBorder="1" applyAlignment="1">
      <alignment horizontal="center"/>
    </xf>
    <xf numFmtId="3" fontId="0" fillId="3" borderId="34" xfId="0" applyNumberFormat="1" applyFont="1" applyFill="1" applyBorder="1" applyAlignment="1">
      <alignment horizontal="center"/>
    </xf>
    <xf numFmtId="167" fontId="0" fillId="3" borderId="34" xfId="0" applyNumberFormat="1" applyFont="1" applyFill="1" applyBorder="1" applyAlignment="1">
      <alignment horizontal="center"/>
    </xf>
    <xf numFmtId="166" fontId="0" fillId="3" borderId="37" xfId="0" applyNumberFormat="1" applyFont="1" applyFill="1" applyBorder="1" applyAlignment="1">
      <alignment horizontal="center"/>
    </xf>
    <xf numFmtId="164" fontId="0" fillId="3" borderId="31" xfId="0" applyNumberFormat="1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 wrapText="1"/>
    </xf>
    <xf numFmtId="164" fontId="0" fillId="0" borderId="43" xfId="2" applyNumberFormat="1" applyFont="1" applyBorder="1" applyAlignment="1">
      <alignment horizontal="center"/>
    </xf>
    <xf numFmtId="164" fontId="0" fillId="0" borderId="37" xfId="2" applyNumberFormat="1" applyFont="1" applyBorder="1" applyAlignment="1">
      <alignment horizontal="center"/>
    </xf>
    <xf numFmtId="0" fontId="2" fillId="2" borderId="44" xfId="0" applyFont="1" applyFill="1" applyBorder="1" applyAlignment="1">
      <alignment horizontal="center" wrapText="1"/>
    </xf>
    <xf numFmtId="165" fontId="0" fillId="0" borderId="44" xfId="1" applyNumberFormat="1" applyFont="1" applyBorder="1" applyAlignment="1">
      <alignment horizontal="center" vertical="center"/>
    </xf>
    <xf numFmtId="165" fontId="0" fillId="3" borderId="34" xfId="1" applyNumberFormat="1" applyFont="1" applyFill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5" xfId="0" applyNumberFormat="1" applyFont="1" applyFill="1" applyBorder="1" applyAlignment="1">
      <alignment horizontal="center" vertical="center"/>
    </xf>
    <xf numFmtId="9" fontId="0" fillId="0" borderId="20" xfId="2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 vertical="center"/>
    </xf>
    <xf numFmtId="9" fontId="0" fillId="3" borderId="20" xfId="2" applyNumberFormat="1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 vertical="center"/>
    </xf>
    <xf numFmtId="165" fontId="0" fillId="3" borderId="18" xfId="0" applyNumberFormat="1" applyFont="1" applyFill="1" applyBorder="1" applyAlignment="1">
      <alignment horizontal="center" vertical="center"/>
    </xf>
    <xf numFmtId="165" fontId="0" fillId="2" borderId="20" xfId="0" applyNumberFormat="1" applyFont="1" applyFill="1" applyBorder="1" applyAlignment="1">
      <alignment horizontal="center"/>
    </xf>
    <xf numFmtId="165" fontId="6" fillId="0" borderId="29" xfId="1" applyNumberFormat="1" applyFont="1" applyBorder="1" applyAlignment="1">
      <alignment horizontal="center" vertical="center"/>
    </xf>
    <xf numFmtId="164" fontId="6" fillId="0" borderId="39" xfId="2" applyNumberFormat="1" applyFont="1" applyBorder="1" applyAlignment="1">
      <alignment horizontal="center"/>
    </xf>
    <xf numFmtId="165" fontId="6" fillId="3" borderId="29" xfId="1" applyNumberFormat="1" applyFont="1" applyFill="1" applyBorder="1" applyAlignment="1">
      <alignment horizontal="center" vertical="center"/>
    </xf>
    <xf numFmtId="165" fontId="0" fillId="3" borderId="29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4" xfId="0" applyBorder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2" borderId="18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1" fontId="9" fillId="0" borderId="0" xfId="0" applyNumberFormat="1" applyFont="1" applyFill="1" applyBorder="1" applyAlignment="1">
      <alignment horizontal="center"/>
    </xf>
    <xf numFmtId="3" fontId="9" fillId="0" borderId="9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4" fontId="9" fillId="0" borderId="11" xfId="0" applyNumberFormat="1" applyFont="1" applyFill="1" applyBorder="1" applyAlignment="1">
      <alignment horizontal="center"/>
    </xf>
    <xf numFmtId="164" fontId="9" fillId="0" borderId="8" xfId="0" applyNumberFormat="1" applyFont="1" applyFill="1" applyBorder="1" applyAlignment="1">
      <alignment horizontal="center"/>
    </xf>
    <xf numFmtId="3" fontId="9" fillId="0" borderId="21" xfId="0" applyNumberFormat="1" applyFont="1" applyFill="1" applyBorder="1" applyAlignment="1">
      <alignment horizontal="center"/>
    </xf>
    <xf numFmtId="1" fontId="9" fillId="3" borderId="0" xfId="0" applyNumberFormat="1" applyFont="1" applyFill="1" applyBorder="1" applyAlignment="1">
      <alignment horizontal="center"/>
    </xf>
    <xf numFmtId="3" fontId="9" fillId="3" borderId="9" xfId="0" applyNumberFormat="1" applyFont="1" applyFill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3" fontId="9" fillId="3" borderId="21" xfId="0" applyNumberFormat="1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1" fontId="9" fillId="2" borderId="4" xfId="0" applyNumberFormat="1" applyFont="1" applyFill="1" applyBorder="1" applyAlignment="1">
      <alignment horizontal="center"/>
    </xf>
    <xf numFmtId="3" fontId="9" fillId="2" borderId="2" xfId="0" applyNumberFormat="1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/>
    </xf>
    <xf numFmtId="164" fontId="9" fillId="2" borderId="6" xfId="0" applyNumberFormat="1" applyFont="1" applyFill="1" applyBorder="1" applyAlignment="1">
      <alignment horizontal="center"/>
    </xf>
    <xf numFmtId="3" fontId="9" fillId="2" borderId="20" xfId="0" applyNumberFormat="1" applyFont="1" applyFill="1" applyBorder="1" applyAlignment="1">
      <alignment horizontal="center"/>
    </xf>
    <xf numFmtId="1" fontId="9" fillId="0" borderId="4" xfId="0" applyNumberFormat="1" applyFont="1" applyFill="1" applyBorder="1" applyAlignment="1">
      <alignment horizontal="center"/>
    </xf>
    <xf numFmtId="3" fontId="9" fillId="0" borderId="4" xfId="0" applyNumberFormat="1" applyFont="1" applyFill="1" applyBorder="1" applyAlignment="1">
      <alignment horizontal="center"/>
    </xf>
    <xf numFmtId="3" fontId="9" fillId="0" borderId="3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0" fontId="18" fillId="0" borderId="0" xfId="0" applyFont="1" applyAlignment="1">
      <alignment vertical="top"/>
    </xf>
    <xf numFmtId="0" fontId="15" fillId="2" borderId="7" xfId="0" applyFont="1" applyFill="1" applyBorder="1" applyAlignment="1">
      <alignment horizontal="center" vertical="center" wrapText="1"/>
    </xf>
    <xf numFmtId="3" fontId="15" fillId="2" borderId="7" xfId="0" applyNumberFormat="1" applyFont="1" applyFill="1" applyBorder="1" applyAlignment="1">
      <alignment horizontal="center" vertical="center" wrapText="1"/>
    </xf>
    <xf numFmtId="164" fontId="9" fillId="0" borderId="7" xfId="2" applyNumberFormat="1" applyFont="1" applyFill="1" applyBorder="1" applyAlignment="1">
      <alignment horizontal="center"/>
    </xf>
    <xf numFmtId="164" fontId="9" fillId="0" borderId="13" xfId="2" applyNumberFormat="1" applyFont="1" applyBorder="1" applyAlignment="1">
      <alignment horizontal="center"/>
    </xf>
    <xf numFmtId="9" fontId="9" fillId="0" borderId="7" xfId="2" applyFont="1" applyBorder="1" applyAlignment="1">
      <alignment horizontal="center"/>
    </xf>
    <xf numFmtId="9" fontId="9" fillId="0" borderId="13" xfId="2" applyFont="1" applyBorder="1" applyAlignment="1">
      <alignment horizontal="center"/>
    </xf>
    <xf numFmtId="164" fontId="9" fillId="3" borderId="8" xfId="2" applyNumberFormat="1" applyFont="1" applyFill="1" applyBorder="1" applyAlignment="1">
      <alignment horizontal="center"/>
    </xf>
    <xf numFmtId="164" fontId="9" fillId="3" borderId="11" xfId="2" applyNumberFormat="1" applyFont="1" applyFill="1" applyBorder="1" applyAlignment="1">
      <alignment horizontal="center"/>
    </xf>
    <xf numFmtId="9" fontId="9" fillId="3" borderId="8" xfId="2" applyFont="1" applyFill="1" applyBorder="1" applyAlignment="1">
      <alignment horizontal="center"/>
    </xf>
    <xf numFmtId="9" fontId="9" fillId="3" borderId="11" xfId="2" applyFont="1" applyFill="1" applyBorder="1" applyAlignment="1">
      <alignment horizontal="center"/>
    </xf>
    <xf numFmtId="164" fontId="9" fillId="0" borderId="8" xfId="2" applyNumberFormat="1" applyFont="1" applyBorder="1" applyAlignment="1">
      <alignment horizontal="center"/>
    </xf>
    <xf numFmtId="164" fontId="9" fillId="0" borderId="11" xfId="2" applyNumberFormat="1" applyFont="1" applyBorder="1" applyAlignment="1">
      <alignment horizontal="center"/>
    </xf>
    <xf numFmtId="9" fontId="9" fillId="0" borderId="8" xfId="2" applyFont="1" applyBorder="1" applyAlignment="1">
      <alignment horizontal="center"/>
    </xf>
    <xf numFmtId="9" fontId="9" fillId="0" borderId="11" xfId="2" applyFont="1" applyBorder="1" applyAlignment="1">
      <alignment horizontal="center"/>
    </xf>
    <xf numFmtId="164" fontId="9" fillId="0" borderId="8" xfId="2" applyNumberFormat="1" applyFont="1" applyFill="1" applyBorder="1" applyAlignment="1">
      <alignment horizontal="center"/>
    </xf>
    <xf numFmtId="164" fontId="9" fillId="0" borderId="11" xfId="2" applyNumberFormat="1" applyFont="1" applyFill="1" applyBorder="1" applyAlignment="1">
      <alignment horizontal="center"/>
    </xf>
    <xf numFmtId="164" fontId="9" fillId="3" borderId="12" xfId="2" applyNumberFormat="1" applyFont="1" applyFill="1" applyBorder="1" applyAlignment="1">
      <alignment horizontal="center"/>
    </xf>
    <xf numFmtId="164" fontId="9" fillId="3" borderId="14" xfId="2" applyNumberFormat="1" applyFont="1" applyFill="1" applyBorder="1" applyAlignment="1">
      <alignment horizontal="center"/>
    </xf>
    <xf numFmtId="9" fontId="9" fillId="3" borderId="12" xfId="2" applyFont="1" applyFill="1" applyBorder="1" applyAlignment="1">
      <alignment horizontal="center"/>
    </xf>
    <xf numFmtId="9" fontId="9" fillId="3" borderId="14" xfId="2" applyFont="1" applyFill="1" applyBorder="1" applyAlignment="1">
      <alignment horizontal="center"/>
    </xf>
    <xf numFmtId="43" fontId="0" fillId="0" borderId="0" xfId="1" applyFont="1" applyAlignment="1"/>
    <xf numFmtId="43" fontId="0" fillId="0" borderId="0" xfId="1" applyFont="1" applyAlignment="1">
      <alignment wrapText="1"/>
    </xf>
    <xf numFmtId="43" fontId="0" fillId="0" borderId="0" xfId="1" applyFont="1"/>
    <xf numFmtId="0" fontId="11" fillId="0" borderId="0" xfId="0" applyFont="1" applyBorder="1"/>
    <xf numFmtId="165" fontId="11" fillId="0" borderId="10" xfId="1" applyNumberFormat="1" applyFont="1" applyBorder="1" applyAlignment="1">
      <alignment horizontal="center" vertical="center"/>
    </xf>
    <xf numFmtId="9" fontId="11" fillId="0" borderId="10" xfId="2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9" fontId="9" fillId="3" borderId="8" xfId="2" applyFont="1" applyFill="1" applyBorder="1" applyAlignment="1">
      <alignment horizontal="center"/>
    </xf>
    <xf numFmtId="9" fontId="9" fillId="0" borderId="8" xfId="2" applyFont="1" applyBorder="1" applyAlignment="1">
      <alignment horizontal="center"/>
    </xf>
    <xf numFmtId="9" fontId="9" fillId="0" borderId="7" xfId="2" applyFont="1" applyBorder="1" applyAlignment="1">
      <alignment horizontal="center"/>
    </xf>
    <xf numFmtId="164" fontId="9" fillId="0" borderId="8" xfId="2" applyNumberFormat="1" applyFont="1" applyBorder="1" applyAlignment="1">
      <alignment horizontal="center"/>
    </xf>
    <xf numFmtId="0" fontId="0" fillId="2" borderId="21" xfId="0" applyFont="1" applyFill="1" applyBorder="1" applyAlignment="1">
      <alignment horizontal="right" indent="1"/>
    </xf>
    <xf numFmtId="0" fontId="0" fillId="2" borderId="30" xfId="0" applyFont="1" applyFill="1" applyBorder="1" applyAlignment="1">
      <alignment horizontal="right" indent="1"/>
    </xf>
    <xf numFmtId="0" fontId="0" fillId="0" borderId="21" xfId="0" applyFont="1" applyBorder="1" applyAlignment="1">
      <alignment horizontal="right" indent="1"/>
    </xf>
    <xf numFmtId="0" fontId="0" fillId="0" borderId="30" xfId="0" applyFont="1" applyBorder="1" applyAlignment="1">
      <alignment horizontal="right" indent="1"/>
    </xf>
    <xf numFmtId="0" fontId="0" fillId="2" borderId="22" xfId="0" applyFont="1" applyFill="1" applyBorder="1" applyAlignment="1">
      <alignment horizontal="right" indent="1"/>
    </xf>
    <xf numFmtId="0" fontId="0" fillId="2" borderId="31" xfId="0" applyFont="1" applyFill="1" applyBorder="1" applyAlignment="1">
      <alignment horizontal="right" indent="1"/>
    </xf>
    <xf numFmtId="0" fontId="0" fillId="0" borderId="26" xfId="0" applyNumberFormat="1" applyFont="1" applyFill="1" applyBorder="1" applyAlignment="1">
      <alignment horizontal="right"/>
    </xf>
    <xf numFmtId="0" fontId="0" fillId="0" borderId="38" xfId="0" applyNumberFormat="1" applyFont="1" applyFill="1" applyBorder="1" applyAlignment="1">
      <alignment horizontal="right"/>
    </xf>
    <xf numFmtId="0" fontId="3" fillId="2" borderId="33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3" fontId="3" fillId="2" borderId="33" xfId="0" applyNumberFormat="1" applyFont="1" applyFill="1" applyBorder="1" applyAlignment="1">
      <alignment horizontal="center" vertical="center" wrapText="1"/>
    </xf>
    <xf numFmtId="3" fontId="3" fillId="2" borderId="28" xfId="0" applyNumberFormat="1" applyFont="1" applyFill="1" applyBorder="1" applyAlignment="1">
      <alignment horizontal="center" vertical="center" wrapText="1"/>
    </xf>
    <xf numFmtId="3" fontId="3" fillId="2" borderId="4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2" borderId="21" xfId="0" applyNumberFormat="1" applyFont="1" applyFill="1" applyBorder="1" applyAlignment="1">
      <alignment horizontal="right"/>
    </xf>
    <xf numFmtId="0" fontId="0" fillId="2" borderId="30" xfId="0" applyNumberFormat="1" applyFont="1" applyFill="1" applyBorder="1" applyAlignment="1">
      <alignment horizontal="right"/>
    </xf>
    <xf numFmtId="0" fontId="0" fillId="2" borderId="35" xfId="0" applyNumberFormat="1" applyFont="1" applyFill="1" applyBorder="1" applyAlignment="1">
      <alignment horizontal="right"/>
    </xf>
    <xf numFmtId="0" fontId="0" fillId="2" borderId="37" xfId="0" applyNumberFormat="1" applyFont="1" applyFill="1" applyBorder="1" applyAlignment="1">
      <alignment horizontal="right"/>
    </xf>
    <xf numFmtId="0" fontId="0" fillId="0" borderId="21" xfId="0" applyNumberFormat="1" applyFont="1" applyFill="1" applyBorder="1" applyAlignment="1">
      <alignment horizontal="right"/>
    </xf>
    <xf numFmtId="0" fontId="0" fillId="0" borderId="30" xfId="0" applyNumberFormat="1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64" fontId="6" fillId="0" borderId="21" xfId="2" applyNumberFormat="1" applyFont="1" applyFill="1" applyBorder="1" applyAlignment="1">
      <alignment horizontal="center"/>
    </xf>
    <xf numFmtId="164" fontId="6" fillId="0" borderId="30" xfId="2" applyNumberFormat="1" applyFont="1" applyFill="1" applyBorder="1" applyAlignment="1">
      <alignment horizontal="center"/>
    </xf>
    <xf numFmtId="164" fontId="6" fillId="0" borderId="0" xfId="2" applyNumberFormat="1" applyFont="1" applyBorder="1" applyAlignment="1">
      <alignment horizontal="center"/>
    </xf>
    <xf numFmtId="164" fontId="6" fillId="0" borderId="21" xfId="2" applyNumberFormat="1" applyFont="1" applyBorder="1" applyAlignment="1">
      <alignment horizontal="center"/>
    </xf>
    <xf numFmtId="164" fontId="6" fillId="0" borderId="30" xfId="2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164" fontId="6" fillId="0" borderId="30" xfId="0" applyNumberFormat="1" applyFont="1" applyBorder="1" applyAlignment="1">
      <alignment horizontal="center"/>
    </xf>
    <xf numFmtId="0" fontId="6" fillId="2" borderId="21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164" fontId="6" fillId="3" borderId="21" xfId="2" applyNumberFormat="1" applyFont="1" applyFill="1" applyBorder="1" applyAlignment="1">
      <alignment horizontal="center"/>
    </xf>
    <xf numFmtId="164" fontId="6" fillId="3" borderId="30" xfId="2" applyNumberFormat="1" applyFont="1" applyFill="1" applyBorder="1" applyAlignment="1">
      <alignment horizontal="center"/>
    </xf>
    <xf numFmtId="164" fontId="6" fillId="3" borderId="0" xfId="2" applyNumberFormat="1" applyFont="1" applyFill="1" applyBorder="1" applyAlignment="1">
      <alignment horizontal="center"/>
    </xf>
    <xf numFmtId="164" fontId="6" fillId="3" borderId="35" xfId="2" applyNumberFormat="1" applyFont="1" applyFill="1" applyBorder="1" applyAlignment="1">
      <alignment horizontal="center"/>
    </xf>
    <xf numFmtId="164" fontId="6" fillId="3" borderId="37" xfId="2" applyNumberFormat="1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right"/>
    </xf>
    <xf numFmtId="0" fontId="0" fillId="0" borderId="42" xfId="0" applyFont="1" applyFill="1" applyBorder="1" applyAlignment="1">
      <alignment horizontal="right"/>
    </xf>
    <xf numFmtId="0" fontId="0" fillId="2" borderId="21" xfId="0" applyFont="1" applyFill="1" applyBorder="1" applyAlignment="1">
      <alignment horizontal="right"/>
    </xf>
    <xf numFmtId="0" fontId="0" fillId="2" borderId="0" xfId="0" applyFont="1" applyFill="1" applyBorder="1" applyAlignment="1">
      <alignment horizontal="right"/>
    </xf>
    <xf numFmtId="0" fontId="0" fillId="0" borderId="2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6" fillId="2" borderId="35" xfId="0" applyFont="1" applyFill="1" applyBorder="1" applyAlignment="1">
      <alignment horizontal="right"/>
    </xf>
    <xf numFmtId="0" fontId="6" fillId="2" borderId="36" xfId="0" applyFont="1" applyFill="1" applyBorder="1" applyAlignment="1">
      <alignment horizontal="right"/>
    </xf>
    <xf numFmtId="0" fontId="0" fillId="0" borderId="43" xfId="0" applyFont="1" applyFill="1" applyBorder="1" applyAlignment="1">
      <alignment horizontal="right"/>
    </xf>
    <xf numFmtId="0" fontId="2" fillId="2" borderId="32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right"/>
    </xf>
    <xf numFmtId="0" fontId="0" fillId="0" borderId="30" xfId="0" applyFont="1" applyFill="1" applyBorder="1" applyAlignment="1">
      <alignment horizontal="right"/>
    </xf>
    <xf numFmtId="0" fontId="0" fillId="2" borderId="35" xfId="0" applyFont="1" applyFill="1" applyBorder="1" applyAlignment="1">
      <alignment horizontal="right"/>
    </xf>
    <xf numFmtId="0" fontId="0" fillId="2" borderId="36" xfId="0" applyFont="1" applyFill="1" applyBorder="1" applyAlignment="1">
      <alignment horizontal="right"/>
    </xf>
    <xf numFmtId="0" fontId="0" fillId="0" borderId="35" xfId="0" applyFont="1" applyFill="1" applyBorder="1" applyAlignment="1">
      <alignment horizontal="right"/>
    </xf>
    <xf numFmtId="0" fontId="0" fillId="0" borderId="36" xfId="0" applyFont="1" applyFill="1" applyBorder="1" applyAlignment="1">
      <alignment horizontal="right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left"/>
    </xf>
    <xf numFmtId="0" fontId="6" fillId="0" borderId="27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6" fillId="2" borderId="39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5" fontId="9" fillId="0" borderId="1" xfId="0" applyNumberFormat="1" applyFont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9" fontId="9" fillId="0" borderId="7" xfId="2" applyFont="1" applyBorder="1" applyAlignment="1">
      <alignment vertical="center"/>
    </xf>
    <xf numFmtId="9" fontId="9" fillId="0" borderId="15" xfId="2" applyFont="1" applyBorder="1" applyAlignment="1">
      <alignment vertical="center"/>
    </xf>
    <xf numFmtId="9" fontId="9" fillId="3" borderId="12" xfId="0" applyNumberFormat="1" applyFont="1" applyFill="1" applyBorder="1"/>
    <xf numFmtId="9" fontId="9" fillId="3" borderId="17" xfId="0" applyNumberFormat="1" applyFont="1" applyFill="1" applyBorder="1"/>
    <xf numFmtId="0" fontId="15" fillId="2" borderId="10" xfId="0" applyFont="1" applyFill="1" applyBorder="1" applyAlignment="1">
      <alignment horizontal="center" vertical="center" wrapText="1"/>
    </xf>
    <xf numFmtId="0" fontId="15" fillId="2" borderId="15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center"/>
    </xf>
    <xf numFmtId="165" fontId="9" fillId="0" borderId="10" xfId="0" applyNumberFormat="1" applyFont="1" applyFill="1" applyBorder="1" applyAlignment="1">
      <alignment horizontal="center"/>
    </xf>
    <xf numFmtId="0" fontId="9" fillId="0" borderId="8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16" xfId="0" applyFont="1" applyFill="1" applyBorder="1" applyAlignment="1">
      <alignment horizontal="right"/>
    </xf>
    <xf numFmtId="0" fontId="9" fillId="2" borderId="8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right"/>
    </xf>
    <xf numFmtId="0" fontId="15" fillId="0" borderId="1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2" borderId="16" xfId="0" applyFont="1" applyFill="1" applyBorder="1" applyAlignment="1">
      <alignment horizontal="left"/>
    </xf>
    <xf numFmtId="0" fontId="9" fillId="0" borderId="12" xfId="0" applyFont="1" applyFill="1" applyBorder="1" applyAlignment="1">
      <alignment horizontal="left"/>
    </xf>
    <xf numFmtId="0" fontId="9" fillId="0" borderId="19" xfId="0" applyFont="1" applyFill="1" applyBorder="1" applyAlignment="1">
      <alignment horizontal="left"/>
    </xf>
    <xf numFmtId="0" fontId="9" fillId="0" borderId="17" xfId="0" applyFont="1" applyFill="1" applyBorder="1" applyAlignment="1">
      <alignment horizontal="left"/>
    </xf>
    <xf numFmtId="165" fontId="9" fillId="3" borderId="8" xfId="1" applyNumberFormat="1" applyFont="1" applyFill="1" applyBorder="1" applyAlignment="1">
      <alignment horizontal="center" vertical="center"/>
    </xf>
    <xf numFmtId="165" fontId="9" fillId="3" borderId="16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horizontal="center" vertical="center"/>
    </xf>
    <xf numFmtId="165" fontId="9" fillId="0" borderId="16" xfId="1" applyNumberFormat="1" applyFont="1" applyBorder="1" applyAlignment="1">
      <alignment horizontal="center" vertical="center"/>
    </xf>
    <xf numFmtId="0" fontId="9" fillId="0" borderId="7" xfId="0" applyFont="1" applyFill="1" applyBorder="1" applyAlignment="1">
      <alignment horizontal="left"/>
    </xf>
    <xf numFmtId="0" fontId="9" fillId="0" borderId="10" xfId="0" applyFont="1" applyFill="1" applyBorder="1" applyAlignment="1">
      <alignment horizontal="left"/>
    </xf>
    <xf numFmtId="0" fontId="9" fillId="0" borderId="15" xfId="0" applyFont="1" applyFill="1" applyBorder="1" applyAlignment="1">
      <alignment horizontal="left"/>
    </xf>
    <xf numFmtId="0" fontId="9" fillId="0" borderId="8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16" xfId="0" applyFont="1" applyFill="1" applyBorder="1" applyAlignment="1">
      <alignment horizontal="left"/>
    </xf>
    <xf numFmtId="165" fontId="9" fillId="0" borderId="7" xfId="1" applyNumberFormat="1" applyFont="1" applyBorder="1" applyAlignment="1">
      <alignment horizontal="center" vertical="center"/>
    </xf>
    <xf numFmtId="165" fontId="9" fillId="0" borderId="15" xfId="1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9" fontId="9" fillId="0" borderId="7" xfId="2" applyFont="1" applyBorder="1" applyAlignment="1">
      <alignment horizontal="center"/>
    </xf>
    <xf numFmtId="9" fontId="9" fillId="0" borderId="15" xfId="2" applyFont="1" applyBorder="1" applyAlignment="1">
      <alignment horizontal="center"/>
    </xf>
    <xf numFmtId="0" fontId="9" fillId="2" borderId="26" xfId="0" applyFont="1" applyFill="1" applyBorder="1" applyAlignment="1">
      <alignment horizontal="left"/>
    </xf>
    <xf numFmtId="0" fontId="9" fillId="2" borderId="10" xfId="0" applyFont="1" applyFill="1" applyBorder="1" applyAlignment="1">
      <alignment horizontal="left"/>
    </xf>
    <xf numFmtId="0" fontId="9" fillId="0" borderId="2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5" fillId="2" borderId="4" xfId="0" applyFont="1" applyFill="1" applyBorder="1" applyAlignment="1">
      <alignment horizontal="left"/>
    </xf>
    <xf numFmtId="0" fontId="15" fillId="2" borderId="18" xfId="0" applyFont="1" applyFill="1" applyBorder="1" applyAlignment="1">
      <alignment horizontal="left"/>
    </xf>
    <xf numFmtId="165" fontId="9" fillId="3" borderId="1" xfId="1" applyNumberFormat="1" applyFont="1" applyFill="1" applyBorder="1" applyAlignment="1">
      <alignment horizontal="center" vertical="center"/>
    </xf>
    <xf numFmtId="165" fontId="9" fillId="3" borderId="18" xfId="1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/>
    </xf>
    <xf numFmtId="0" fontId="9" fillId="2" borderId="19" xfId="0" applyFont="1" applyFill="1" applyBorder="1" applyAlignment="1">
      <alignment horizontal="left"/>
    </xf>
    <xf numFmtId="0" fontId="9" fillId="2" borderId="17" xfId="0" applyFont="1" applyFill="1" applyBorder="1" applyAlignment="1">
      <alignment horizontal="left"/>
    </xf>
    <xf numFmtId="0" fontId="9" fillId="2" borderId="12" xfId="0" applyFont="1" applyFill="1" applyBorder="1" applyAlignment="1">
      <alignment horizontal="right"/>
    </xf>
    <xf numFmtId="0" fontId="9" fillId="2" borderId="17" xfId="0" applyFont="1" applyFill="1" applyBorder="1" applyAlignment="1">
      <alignment horizontal="right"/>
    </xf>
    <xf numFmtId="0" fontId="9" fillId="0" borderId="7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15" fillId="2" borderId="1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164" fontId="9" fillId="3" borderId="16" xfId="2" applyNumberFormat="1" applyFont="1" applyFill="1" applyBorder="1" applyAlignment="1">
      <alignment horizontal="center"/>
    </xf>
    <xf numFmtId="164" fontId="9" fillId="0" borderId="15" xfId="2" applyNumberFormat="1" applyFont="1" applyBorder="1" applyAlignment="1">
      <alignment horizontal="center"/>
    </xf>
    <xf numFmtId="0" fontId="15" fillId="2" borderId="4" xfId="0" applyFont="1" applyFill="1" applyBorder="1" applyAlignment="1">
      <alignment horizontal="center" vertical="center" wrapText="1"/>
    </xf>
    <xf numFmtId="3" fontId="13" fillId="4" borderId="13" xfId="0" applyNumberFormat="1" applyFont="1" applyFill="1" applyBorder="1" applyAlignment="1">
      <alignment horizontal="center" vertical="center"/>
    </xf>
    <xf numFmtId="3" fontId="13" fillId="4" borderId="14" xfId="0" applyNumberFormat="1" applyFont="1" applyFill="1" applyBorder="1" applyAlignment="1">
      <alignment horizontal="center" vertical="center"/>
    </xf>
    <xf numFmtId="164" fontId="15" fillId="2" borderId="13" xfId="0" applyNumberFormat="1" applyFont="1" applyFill="1" applyBorder="1" applyAlignment="1">
      <alignment horizontal="center" vertical="center" wrapText="1"/>
    </xf>
    <xf numFmtId="164" fontId="15" fillId="2" borderId="14" xfId="0" applyNumberFormat="1" applyFont="1" applyFill="1" applyBorder="1" applyAlignment="1">
      <alignment horizontal="center" vertical="center"/>
    </xf>
    <xf numFmtId="164" fontId="13" fillId="0" borderId="13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3" fontId="15" fillId="2" borderId="7" xfId="0" applyNumberFormat="1" applyFont="1" applyFill="1" applyBorder="1" applyAlignment="1">
      <alignment horizontal="center" vertical="center" wrapText="1"/>
    </xf>
    <xf numFmtId="3" fontId="15" fillId="2" borderId="10" xfId="0" applyNumberFormat="1" applyFont="1" applyFill="1" applyBorder="1" applyAlignment="1">
      <alignment horizontal="center" vertical="center" wrapText="1"/>
    </xf>
    <xf numFmtId="3" fontId="15" fillId="2" borderId="12" xfId="0" applyNumberFormat="1" applyFont="1" applyFill="1" applyBorder="1" applyAlignment="1">
      <alignment horizontal="center" vertical="center" wrapText="1"/>
    </xf>
    <xf numFmtId="3" fontId="15" fillId="2" borderId="19" xfId="0" applyNumberFormat="1" applyFont="1" applyFill="1" applyBorder="1" applyAlignment="1">
      <alignment horizontal="center" vertical="center" wrapText="1"/>
    </xf>
    <xf numFmtId="164" fontId="9" fillId="0" borderId="8" xfId="2" applyNumberFormat="1" applyFont="1" applyBorder="1" applyAlignment="1">
      <alignment horizontal="center"/>
    </xf>
    <xf numFmtId="164" fontId="9" fillId="0" borderId="16" xfId="2" applyNumberFormat="1" applyFont="1" applyBorder="1" applyAlignment="1">
      <alignment horizontal="center"/>
    </xf>
    <xf numFmtId="0" fontId="9" fillId="2" borderId="19" xfId="0" applyFont="1" applyFill="1" applyBorder="1" applyAlignment="1">
      <alignment horizontal="right"/>
    </xf>
    <xf numFmtId="165" fontId="9" fillId="3" borderId="12" xfId="1" applyNumberFormat="1" applyFont="1" applyFill="1" applyBorder="1" applyAlignment="1">
      <alignment horizontal="center" vertical="center"/>
    </xf>
    <xf numFmtId="165" fontId="9" fillId="3" borderId="17" xfId="1" applyNumberFormat="1" applyFont="1" applyFill="1" applyBorder="1" applyAlignment="1">
      <alignment horizontal="center" vertical="center"/>
    </xf>
    <xf numFmtId="164" fontId="9" fillId="3" borderId="17" xfId="2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9" fillId="0" borderId="4" xfId="0" applyFont="1" applyFill="1" applyBorder="1" applyAlignment="1">
      <alignment horizontal="right"/>
    </xf>
    <xf numFmtId="0" fontId="9" fillId="0" borderId="18" xfId="0" applyFont="1" applyFill="1" applyBorder="1" applyAlignment="1">
      <alignment horizontal="right"/>
    </xf>
    <xf numFmtId="165" fontId="9" fillId="0" borderId="1" xfId="1" applyNumberFormat="1" applyFont="1" applyBorder="1" applyAlignment="1">
      <alignment horizontal="center" vertical="center"/>
    </xf>
    <xf numFmtId="165" fontId="9" fillId="0" borderId="18" xfId="1" applyNumberFormat="1" applyFont="1" applyBorder="1" applyAlignment="1">
      <alignment horizontal="center" vertical="center"/>
    </xf>
    <xf numFmtId="0" fontId="9" fillId="2" borderId="21" xfId="0" applyFont="1" applyFill="1" applyBorder="1" applyAlignment="1">
      <alignment horizontal="left"/>
    </xf>
    <xf numFmtId="9" fontId="9" fillId="3" borderId="8" xfId="2" applyFont="1" applyFill="1" applyBorder="1" applyAlignment="1">
      <alignment horizontal="center"/>
    </xf>
    <xf numFmtId="9" fontId="9" fillId="3" borderId="16" xfId="2" applyFont="1" applyFill="1" applyBorder="1" applyAlignment="1">
      <alignment horizontal="center"/>
    </xf>
    <xf numFmtId="0" fontId="9" fillId="0" borderId="26" xfId="0" applyFont="1" applyFill="1" applyBorder="1" applyAlignment="1">
      <alignment horizontal="left"/>
    </xf>
    <xf numFmtId="9" fontId="9" fillId="0" borderId="8" xfId="2" applyFont="1" applyBorder="1" applyAlignment="1">
      <alignment horizontal="center"/>
    </xf>
    <xf numFmtId="9" fontId="9" fillId="0" borderId="16" xfId="2" applyFont="1" applyBorder="1" applyAlignment="1">
      <alignment horizontal="center"/>
    </xf>
    <xf numFmtId="3" fontId="9" fillId="3" borderId="8" xfId="0" applyNumberFormat="1" applyFont="1" applyFill="1" applyBorder="1" applyAlignment="1">
      <alignment horizontal="center"/>
    </xf>
    <xf numFmtId="3" fontId="9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1" fontId="9" fillId="0" borderId="0" xfId="0" applyNumberFormat="1" applyFont="1"/>
    <xf numFmtId="3" fontId="0" fillId="0" borderId="0" xfId="0" applyNumberFormat="1" applyAlignment="1">
      <alignment horizontal="center" vertical="center"/>
    </xf>
    <xf numFmtId="164" fontId="0" fillId="0" borderId="0" xfId="0" applyNumberFormat="1" applyFont="1"/>
    <xf numFmtId="164" fontId="6" fillId="3" borderId="0" xfId="0" applyNumberFormat="1" applyFont="1" applyFill="1" applyBorder="1" applyAlignment="1">
      <alignment horizontal="center"/>
    </xf>
    <xf numFmtId="164" fontId="6" fillId="3" borderId="21" xfId="0" applyNumberFormat="1" applyFont="1" applyFill="1" applyBorder="1" applyAlignment="1">
      <alignment horizontal="center"/>
    </xf>
    <xf numFmtId="164" fontId="6" fillId="3" borderId="30" xfId="0" applyNumberFormat="1" applyFont="1" applyFill="1" applyBorder="1" applyAlignment="1">
      <alignment horizontal="center"/>
    </xf>
    <xf numFmtId="164" fontId="6" fillId="3" borderId="35" xfId="0" applyNumberFormat="1" applyFont="1" applyFill="1" applyBorder="1" applyAlignment="1">
      <alignment horizontal="center"/>
    </xf>
    <xf numFmtId="164" fontId="6" fillId="3" borderId="37" xfId="0" applyNumberFormat="1" applyFont="1" applyFill="1" applyBorder="1" applyAlignment="1">
      <alignment horizontal="center"/>
    </xf>
    <xf numFmtId="164" fontId="0" fillId="3" borderId="34" xfId="2" applyNumberFormat="1" applyFont="1" applyFill="1" applyBorder="1" applyAlignment="1">
      <alignment horizontal="center"/>
    </xf>
    <xf numFmtId="164" fontId="0" fillId="3" borderId="23" xfId="2" applyNumberFormat="1" applyFont="1" applyFill="1" applyBorder="1" applyAlignment="1">
      <alignment horizontal="center"/>
    </xf>
    <xf numFmtId="164" fontId="0" fillId="0" borderId="23" xfId="2" applyNumberFormat="1" applyFont="1" applyBorder="1" applyAlignment="1">
      <alignment horizontal="center"/>
    </xf>
    <xf numFmtId="164" fontId="9" fillId="0" borderId="14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0" xfId="0" applyFill="1"/>
    <xf numFmtId="0" fontId="9" fillId="0" borderId="0" xfId="0" applyFont="1" applyFill="1"/>
    <xf numFmtId="1" fontId="9" fillId="0" borderId="0" xfId="0" applyNumberFormat="1" applyFont="1" applyFill="1"/>
    <xf numFmtId="164" fontId="9" fillId="0" borderId="4" xfId="0" applyNumberFormat="1" applyFont="1" applyFill="1" applyBorder="1" applyAlignment="1">
      <alignment horizontal="center"/>
    </xf>
    <xf numFmtId="3" fontId="9" fillId="0" borderId="26" xfId="0" applyNumberFormat="1" applyFont="1" applyFill="1" applyBorder="1" applyAlignment="1">
      <alignment horizontal="center"/>
    </xf>
    <xf numFmtId="164" fontId="9" fillId="0" borderId="10" xfId="0" applyNumberFormat="1" applyFont="1" applyFill="1" applyBorder="1" applyAlignment="1">
      <alignment horizontal="center"/>
    </xf>
    <xf numFmtId="0" fontId="9" fillId="0" borderId="12" xfId="0" applyFont="1" applyFill="1" applyBorder="1" applyAlignment="1">
      <alignment horizontal="right"/>
    </xf>
    <xf numFmtId="0" fontId="9" fillId="0" borderId="17" xfId="0" applyFont="1" applyFill="1" applyBorder="1" applyAlignment="1">
      <alignment horizontal="right"/>
    </xf>
    <xf numFmtId="164" fontId="9" fillId="2" borderId="13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 vertical="center" wrapText="1"/>
    </xf>
    <xf numFmtId="9" fontId="11" fillId="0" borderId="1" xfId="2" applyFont="1" applyBorder="1" applyAlignment="1">
      <alignment horizontal="center"/>
    </xf>
    <xf numFmtId="9" fontId="11" fillId="0" borderId="18" xfId="2" applyFont="1" applyBorder="1" applyAlignment="1">
      <alignment horizontal="center"/>
    </xf>
    <xf numFmtId="9" fontId="11" fillId="3" borderId="1" xfId="2" applyFont="1" applyFill="1" applyBorder="1" applyAlignment="1">
      <alignment horizontal="center"/>
    </xf>
    <xf numFmtId="9" fontId="11" fillId="3" borderId="18" xfId="2" applyFont="1" applyFill="1" applyBorder="1" applyAlignment="1">
      <alignment horizontal="center"/>
    </xf>
    <xf numFmtId="3" fontId="9" fillId="3" borderId="0" xfId="0" applyNumberFormat="1" applyFont="1" applyFill="1" applyBorder="1" applyAlignment="1">
      <alignment horizontal="center"/>
    </xf>
    <xf numFmtId="9" fontId="9" fillId="3" borderId="12" xfId="2" applyFont="1" applyFill="1" applyBorder="1" applyAlignment="1">
      <alignment horizontal="center"/>
    </xf>
    <xf numFmtId="9" fontId="9" fillId="3" borderId="17" xfId="2" applyFont="1" applyFill="1" applyBorder="1" applyAlignment="1">
      <alignment horizontal="center"/>
    </xf>
    <xf numFmtId="165" fontId="9" fillId="3" borderId="0" xfId="1" applyNumberFormat="1" applyFont="1" applyFill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5" fontId="9" fillId="0" borderId="4" xfId="1" applyNumberFormat="1" applyFont="1" applyBorder="1" applyAlignment="1">
      <alignment horizontal="center" vertical="center"/>
    </xf>
    <xf numFmtId="165" fontId="9" fillId="3" borderId="4" xfId="1" applyNumberFormat="1" applyFont="1" applyFill="1" applyBorder="1" applyAlignment="1">
      <alignment horizontal="center" vertical="center"/>
    </xf>
    <xf numFmtId="9" fontId="11" fillId="0" borderId="12" xfId="2" applyFont="1" applyBorder="1" applyAlignment="1">
      <alignment horizontal="center"/>
    </xf>
    <xf numFmtId="9" fontId="11" fillId="0" borderId="17" xfId="2" applyFont="1" applyBorder="1" applyAlignment="1">
      <alignment horizontal="center"/>
    </xf>
    <xf numFmtId="9" fontId="9" fillId="0" borderId="0" xfId="2" applyFont="1" applyBorder="1" applyAlignment="1">
      <alignment horizontal="center"/>
    </xf>
    <xf numFmtId="165" fontId="9" fillId="0" borderId="10" xfId="1" applyNumberFormat="1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 wrapText="1"/>
    </xf>
    <xf numFmtId="9" fontId="11" fillId="3" borderId="12" xfId="2" applyFont="1" applyFill="1" applyBorder="1" applyAlignment="1">
      <alignment horizontal="center"/>
    </xf>
    <xf numFmtId="9" fontId="11" fillId="3" borderId="17" xfId="2" applyFont="1" applyFill="1" applyBorder="1" applyAlignment="1">
      <alignment horizontal="center"/>
    </xf>
    <xf numFmtId="9" fontId="9" fillId="0" borderId="12" xfId="2" applyFont="1" applyBorder="1" applyAlignment="1">
      <alignment horizontal="center"/>
    </xf>
    <xf numFmtId="9" fontId="9" fillId="0" borderId="17" xfId="2" applyFont="1" applyBorder="1" applyAlignment="1">
      <alignment horizontal="center"/>
    </xf>
    <xf numFmtId="9" fontId="9" fillId="3" borderId="0" xfId="2" applyFont="1" applyFill="1" applyBorder="1" applyAlignment="1">
      <alignment horizontal="center"/>
    </xf>
    <xf numFmtId="165" fontId="0" fillId="0" borderId="0" xfId="0" applyNumberFormat="1"/>
    <xf numFmtId="164" fontId="9" fillId="0" borderId="10" xfId="2" applyNumberFormat="1" applyFont="1" applyBorder="1" applyAlignment="1">
      <alignment horizontal="center"/>
    </xf>
    <xf numFmtId="164" fontId="9" fillId="3" borderId="0" xfId="2" applyNumberFormat="1" applyFont="1" applyFill="1" applyBorder="1" applyAlignment="1">
      <alignment horizontal="center"/>
    </xf>
    <xf numFmtId="164" fontId="9" fillId="0" borderId="0" xfId="2" applyNumberFormat="1" applyFont="1" applyBorder="1" applyAlignment="1">
      <alignment horizontal="center"/>
    </xf>
    <xf numFmtId="164" fontId="9" fillId="3" borderId="19" xfId="2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right"/>
    </xf>
    <xf numFmtId="0" fontId="9" fillId="0" borderId="10" xfId="0" applyFont="1" applyFill="1" applyBorder="1" applyAlignment="1">
      <alignment horizontal="right"/>
    </xf>
    <xf numFmtId="0" fontId="9" fillId="0" borderId="15" xfId="0" applyFont="1" applyFill="1" applyBorder="1" applyAlignment="1">
      <alignment horizontal="right"/>
    </xf>
    <xf numFmtId="0" fontId="9" fillId="0" borderId="8" xfId="0" applyFont="1" applyBorder="1"/>
  </cellXfs>
  <cellStyles count="4">
    <cellStyle name="Comma" xfId="1" builtinId="3"/>
    <cellStyle name="Normal" xfId="0" builtinId="0"/>
    <cellStyle name="Normal 3" xfId="3"/>
    <cellStyle name="Percent" xfId="2" builtinId="5"/>
  </cellStyles>
  <dxfs count="40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colors>
    <mruColors>
      <color rgb="FF74C9BE"/>
      <color rgb="FFBED500"/>
      <color rgb="FFFF61FF"/>
      <color rgb="FFFF00FF"/>
      <color rgb="FFE993EB"/>
      <color rgb="FFE7674B"/>
      <color rgb="FF76B700"/>
      <color rgb="FFBE660C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'Centre 1'!$J$23</c:f>
          <c:strCache>
            <c:ptCount val="1"/>
            <c:pt idx="0">
              <c:v>Centre 1 Q2
2015 vs 2016 vs Target</c:v>
            </c:pt>
          </c:strCache>
        </c:strRef>
      </c:tx>
      <c:layout>
        <c:manualLayout>
          <c:xMode val="edge"/>
          <c:yMode val="edge"/>
          <c:x val="0.32543481553667142"/>
          <c:y val="3.0431821215063797E-4"/>
        </c:manualLayout>
      </c:layout>
      <c:overlay val="1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37668155654282"/>
          <c:y val="0.22008592243509792"/>
          <c:w val="0.56928477774387021"/>
          <c:h val="0.660522391837598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'Centre 1'!$D$23</c:f>
              <c:strCache>
                <c:ptCount val="1"/>
                <c:pt idx="0">
                  <c:v>2015 Q2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'Centre 1'!$B$27:$B$28</c:f>
              <c:strCache>
                <c:ptCount val="2"/>
                <c:pt idx="0">
                  <c:v>New PwC</c:v>
                </c:pt>
                <c:pt idx="1">
                  <c:v>New Carers</c:v>
                </c:pt>
              </c:strCache>
            </c:strRef>
          </c:cat>
          <c:val>
            <c:numRef>
              <c:f>'Centre 1'!$D$27:$D$28</c:f>
              <c:numCache>
                <c:formatCode>#,##0</c:formatCode>
                <c:ptCount val="2"/>
                <c:pt idx="0">
                  <c:v>386</c:v>
                </c:pt>
                <c:pt idx="1">
                  <c:v>394</c:v>
                </c:pt>
              </c:numCache>
            </c:numRef>
          </c:val>
        </c:ser>
        <c:ser>
          <c:idx val="1"/>
          <c:order val="1"/>
          <c:tx>
            <c:strRef>
              <c:f>'Centre 1'!$E$23</c:f>
              <c:strCache>
                <c:ptCount val="1"/>
                <c:pt idx="0">
                  <c:v>2016 Q2</c:v>
                </c:pt>
              </c:strCache>
            </c:strRef>
          </c:tx>
          <c:spPr>
            <a:solidFill>
              <a:srgbClr val="E7674B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'Centre 1'!$B$27:$B$28</c:f>
              <c:strCache>
                <c:ptCount val="2"/>
                <c:pt idx="0">
                  <c:v>New PwC</c:v>
                </c:pt>
                <c:pt idx="1">
                  <c:v>New Carers</c:v>
                </c:pt>
              </c:strCache>
            </c:strRef>
          </c:cat>
          <c:val>
            <c:numRef>
              <c:f>'Centre 1'!$E$27:$E$28</c:f>
              <c:numCache>
                <c:formatCode>#,##0</c:formatCode>
                <c:ptCount val="2"/>
                <c:pt idx="0">
                  <c:v>379</c:v>
                </c:pt>
                <c:pt idx="1">
                  <c:v>426</c:v>
                </c:pt>
              </c:numCache>
            </c:numRef>
          </c:val>
        </c:ser>
        <c:ser>
          <c:idx val="2"/>
          <c:order val="2"/>
          <c:tx>
            <c:strRef>
              <c:f>'Centre 1'!$G$23</c:f>
              <c:strCache>
                <c:ptCount val="1"/>
                <c:pt idx="0">
                  <c:v>2016 Q2 target</c:v>
                </c:pt>
              </c:strCache>
            </c:strRef>
          </c:tx>
          <c:spPr>
            <a:solidFill>
              <a:srgbClr val="BED5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'Centre 1'!$B$27:$B$28</c:f>
              <c:strCache>
                <c:ptCount val="2"/>
                <c:pt idx="0">
                  <c:v>New PwC</c:v>
                </c:pt>
                <c:pt idx="1">
                  <c:v>New Carers</c:v>
                </c:pt>
              </c:strCache>
            </c:strRef>
          </c:cat>
          <c:val>
            <c:numRef>
              <c:f>'Centre 1'!$G$27:$G$28</c:f>
              <c:numCache>
                <c:formatCode>#,##0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040576"/>
        <c:axId val="152042112"/>
      </c:barChart>
      <c:catAx>
        <c:axId val="1520405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2042112"/>
        <c:crosses val="autoZero"/>
        <c:auto val="1"/>
        <c:lblAlgn val="ctr"/>
        <c:lblOffset val="100"/>
        <c:noMultiLvlLbl val="0"/>
      </c:catAx>
      <c:valAx>
        <c:axId val="152042112"/>
        <c:scaling>
          <c:orientation val="minMax"/>
          <c:min val="0"/>
        </c:scaling>
        <c:delete val="0"/>
        <c:axPos val="l"/>
        <c:majorGridlines/>
        <c:title>
          <c:tx>
            <c:strRef>
              <c:f>'Centre 1'!$K$26</c:f>
              <c:strCache>
                <c:ptCount val="1"/>
                <c:pt idx="0">
                  <c:v>Q2 Total</c:v>
                </c:pt>
              </c:strCache>
            </c:strRef>
          </c:tx>
          <c:layout>
            <c:manualLayout>
              <c:xMode val="edge"/>
              <c:yMode val="edge"/>
              <c:x val="1.6666666666666666E-2"/>
              <c:y val="0.40613626421697285"/>
            </c:manualLayout>
          </c:layout>
          <c:overlay val="0"/>
          <c:txPr>
            <a:bodyPr rot="-5400000" vert="horz"/>
            <a:lstStyle/>
            <a:p>
              <a:pPr>
                <a:defRPr sz="800"/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5204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05387872638383"/>
          <c:y val="0.12969708544841202"/>
          <c:w val="0.23897272001818615"/>
          <c:h val="0.69066945404507363"/>
        </c:manualLayout>
      </c:layout>
      <c:overlay val="0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'Centre 1'!$L$84</c:f>
          <c:strCache>
            <c:ptCount val="1"/>
            <c:pt idx="0">
              <c:v>Programme Seen By Q2 2016</c:v>
            </c:pt>
          </c:strCache>
        </c:strRef>
      </c:tx>
      <c:layout/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22643254121887"/>
          <c:y val="0.35706249682447128"/>
          <c:w val="0.67710309753342779"/>
          <c:h val="0.58515065745109518"/>
        </c:manualLayout>
      </c:layout>
      <c:pieChart>
        <c:varyColors val="1"/>
        <c:ser>
          <c:idx val="0"/>
          <c:order val="0"/>
          <c:tx>
            <c:strRef>
              <c:f>'Centre 1'!$F$83</c:f>
              <c:strCache>
                <c:ptCount val="1"/>
                <c:pt idx="0">
                  <c:v>Seen by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74C9BE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E7674B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rgbClr val="BED5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bubble3D val="0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'Centre 1'!$F$84:$J$84</c:f>
              <c:strCache>
                <c:ptCount val="5"/>
                <c:pt idx="0">
                  <c:v>Centre Head</c:v>
                </c:pt>
                <c:pt idx="1">
                  <c:v>CSS</c:v>
                </c:pt>
                <c:pt idx="2">
                  <c:v>Psychologist</c:v>
                </c:pt>
                <c:pt idx="3">
                  <c:v>Benefits Advisors</c:v>
                </c:pt>
                <c:pt idx="4">
                  <c:v>Sessional Staff</c:v>
                </c:pt>
              </c:strCache>
            </c:strRef>
          </c:cat>
          <c:val>
            <c:numRef>
              <c:f>'Centre 1'!$F$99:$J$99</c:f>
              <c:numCache>
                <c:formatCode>#,##0_ ;\-#,##0\ </c:formatCode>
                <c:ptCount val="5"/>
                <c:pt idx="0">
                  <c:v>57</c:v>
                </c:pt>
                <c:pt idx="1">
                  <c:v>1235</c:v>
                </c:pt>
                <c:pt idx="2">
                  <c:v>8</c:v>
                </c:pt>
                <c:pt idx="3">
                  <c:v>98</c:v>
                </c:pt>
                <c:pt idx="4">
                  <c:v>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"/>
          <c:y val="0.1255138307884747"/>
          <c:w val="0.99208522197489479"/>
          <c:h val="0.1731771122296161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'Maggie''s'!$H$68</c:f>
          <c:strCache>
            <c:ptCount val="1"/>
            <c:pt idx="0">
              <c:v>Total Number of Visits to Maggie's Centres Q2 
2015 vs 2016 vs 2016 Target</c:v>
            </c:pt>
          </c:strCache>
        </c:strRef>
      </c:tx>
      <c:layout>
        <c:manualLayout>
          <c:xMode val="edge"/>
          <c:yMode val="edge"/>
          <c:x val="0.41204887867664231"/>
          <c:y val="2.8236348505217336E-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11560221638959E-2"/>
          <c:y val="0.15937139767076855"/>
          <c:w val="0.95700516768737243"/>
          <c:h val="0.7485796436249488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'Maggie''s'!$L$3</c:f>
              <c:strCache>
                <c:ptCount val="1"/>
                <c:pt idx="0">
                  <c:v>Total Visits 
Q2 2015 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('Maggie''s'!$A$4:$B$10,'Maggie''s'!$A$12:$B$16,'Maggie''s'!$A$18:$B$18)</c:f>
              <c:strCache>
                <c:ptCount val="12"/>
                <c:pt idx="0">
                  <c:v>Centre 1</c:v>
                </c:pt>
                <c:pt idx="1">
                  <c:v>Centre 2</c:v>
                </c:pt>
                <c:pt idx="2">
                  <c:v>Centre 3</c:v>
                </c:pt>
                <c:pt idx="3">
                  <c:v>Centre 4</c:v>
                </c:pt>
                <c:pt idx="4">
                  <c:v>Centre 5</c:v>
                </c:pt>
                <c:pt idx="5">
                  <c:v>Centre 6</c:v>
                </c:pt>
                <c:pt idx="6">
                  <c:v>Centre 7</c:v>
                </c:pt>
                <c:pt idx="7">
                  <c:v>Centre 8</c:v>
                </c:pt>
                <c:pt idx="8">
                  <c:v>Centre 9</c:v>
                </c:pt>
                <c:pt idx="9">
                  <c:v>Centre 10</c:v>
                </c:pt>
                <c:pt idx="10">
                  <c:v>Centre 11</c:v>
                </c:pt>
                <c:pt idx="11">
                  <c:v>Centre 12</c:v>
                </c:pt>
              </c:strCache>
            </c:strRef>
          </c:cat>
          <c:val>
            <c:numRef>
              <c:f>('Maggie''s'!$L$4:$L$10,'Maggie''s'!$L$12:$L$16,'Maggie''s'!$L$18:$L$18)</c:f>
              <c:numCache>
                <c:formatCode>#,##0</c:formatCode>
                <c:ptCount val="13"/>
                <c:pt idx="0">
                  <c:v>4102.8641934280004</c:v>
                </c:pt>
                <c:pt idx="1">
                  <c:v>4000</c:v>
                </c:pt>
                <c:pt idx="2">
                  <c:v>4500</c:v>
                </c:pt>
                <c:pt idx="3">
                  <c:v>5000</c:v>
                </c:pt>
                <c:pt idx="4">
                  <c:v>5500</c:v>
                </c:pt>
                <c:pt idx="5">
                  <c:v>6000</c:v>
                </c:pt>
                <c:pt idx="6">
                  <c:v>6500</c:v>
                </c:pt>
                <c:pt idx="7">
                  <c:v>5000</c:v>
                </c:pt>
                <c:pt idx="8">
                  <c:v>4500</c:v>
                </c:pt>
                <c:pt idx="9">
                  <c:v>6000</c:v>
                </c:pt>
                <c:pt idx="10">
                  <c:v>5000</c:v>
                </c:pt>
                <c:pt idx="11">
                  <c:v>4500</c:v>
                </c:pt>
              </c:numCache>
            </c:numRef>
          </c:val>
        </c:ser>
        <c:ser>
          <c:idx val="3"/>
          <c:order val="1"/>
          <c:tx>
            <c:strRef>
              <c:f>'Maggie''s'!$M$3</c:f>
              <c:strCache>
                <c:ptCount val="1"/>
                <c:pt idx="0">
                  <c:v>Total Visits 
Q2 2016</c:v>
                </c:pt>
              </c:strCache>
            </c:strRef>
          </c:tx>
          <c:spPr>
            <a:solidFill>
              <a:srgbClr val="E7674B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('Maggie''s'!$A$4:$B$10,'Maggie''s'!$A$12:$B$16,'Maggie''s'!$A$18:$B$18)</c:f>
              <c:strCache>
                <c:ptCount val="12"/>
                <c:pt idx="0">
                  <c:v>Centre 1</c:v>
                </c:pt>
                <c:pt idx="1">
                  <c:v>Centre 2</c:v>
                </c:pt>
                <c:pt idx="2">
                  <c:v>Centre 3</c:v>
                </c:pt>
                <c:pt idx="3">
                  <c:v>Centre 4</c:v>
                </c:pt>
                <c:pt idx="4">
                  <c:v>Centre 5</c:v>
                </c:pt>
                <c:pt idx="5">
                  <c:v>Centre 6</c:v>
                </c:pt>
                <c:pt idx="6">
                  <c:v>Centre 7</c:v>
                </c:pt>
                <c:pt idx="7">
                  <c:v>Centre 8</c:v>
                </c:pt>
                <c:pt idx="8">
                  <c:v>Centre 9</c:v>
                </c:pt>
                <c:pt idx="9">
                  <c:v>Centre 10</c:v>
                </c:pt>
                <c:pt idx="10">
                  <c:v>Centre 11</c:v>
                </c:pt>
                <c:pt idx="11">
                  <c:v>Centre 12</c:v>
                </c:pt>
              </c:strCache>
            </c:strRef>
          </c:cat>
          <c:val>
            <c:numRef>
              <c:f>('Maggie''s'!$M$4:$M$10,'Maggie''s'!$M$12:$M$16,'Maggie''s'!$M$18:$M$18)</c:f>
              <c:numCache>
                <c:formatCode>#,##0</c:formatCode>
                <c:ptCount val="13"/>
                <c:pt idx="0">
                  <c:v>5118.4691306840004</c:v>
                </c:pt>
                <c:pt idx="1">
                  <c:v>5000</c:v>
                </c:pt>
                <c:pt idx="2">
                  <c:v>5250</c:v>
                </c:pt>
                <c:pt idx="3">
                  <c:v>5500</c:v>
                </c:pt>
                <c:pt idx="4">
                  <c:v>5750</c:v>
                </c:pt>
                <c:pt idx="5">
                  <c:v>6000</c:v>
                </c:pt>
                <c:pt idx="6">
                  <c:v>6250</c:v>
                </c:pt>
                <c:pt idx="7">
                  <c:v>4750</c:v>
                </c:pt>
                <c:pt idx="8">
                  <c:v>5500</c:v>
                </c:pt>
                <c:pt idx="9">
                  <c:v>6250</c:v>
                </c:pt>
                <c:pt idx="10">
                  <c:v>7000</c:v>
                </c:pt>
                <c:pt idx="11">
                  <c:v>7750</c:v>
                </c:pt>
              </c:numCache>
            </c:numRef>
          </c:val>
        </c:ser>
        <c:ser>
          <c:idx val="0"/>
          <c:order val="2"/>
          <c:tx>
            <c:strRef>
              <c:f>'Maggie''s'!$O$3</c:f>
              <c:strCache>
                <c:ptCount val="1"/>
                <c:pt idx="0">
                  <c:v>Q2 Visits 
Target</c:v>
                </c:pt>
              </c:strCache>
            </c:strRef>
          </c:tx>
          <c:spPr>
            <a:solidFill>
              <a:srgbClr val="BED5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('Maggie''s'!$A$4:$B$10,'Maggie''s'!$A$12:$B$16,'Maggie''s'!$A$18:$B$18)</c:f>
              <c:strCache>
                <c:ptCount val="12"/>
                <c:pt idx="0">
                  <c:v>Centre 1</c:v>
                </c:pt>
                <c:pt idx="1">
                  <c:v>Centre 2</c:v>
                </c:pt>
                <c:pt idx="2">
                  <c:v>Centre 3</c:v>
                </c:pt>
                <c:pt idx="3">
                  <c:v>Centre 4</c:v>
                </c:pt>
                <c:pt idx="4">
                  <c:v>Centre 5</c:v>
                </c:pt>
                <c:pt idx="5">
                  <c:v>Centre 6</c:v>
                </c:pt>
                <c:pt idx="6">
                  <c:v>Centre 7</c:v>
                </c:pt>
                <c:pt idx="7">
                  <c:v>Centre 8</c:v>
                </c:pt>
                <c:pt idx="8">
                  <c:v>Centre 9</c:v>
                </c:pt>
                <c:pt idx="9">
                  <c:v>Centre 10</c:v>
                </c:pt>
                <c:pt idx="10">
                  <c:v>Centre 11</c:v>
                </c:pt>
                <c:pt idx="11">
                  <c:v>Centre 12</c:v>
                </c:pt>
              </c:strCache>
            </c:strRef>
          </c:cat>
          <c:val>
            <c:numRef>
              <c:f>('Maggie''s'!$O$4:$O$10,'Maggie''s'!$O$12:$O$16,'Maggie''s'!$O$18:$O$18)</c:f>
              <c:numCache>
                <c:formatCode>#,##0</c:formatCode>
                <c:ptCount val="13"/>
                <c:pt idx="0">
                  <c:v>5500</c:v>
                </c:pt>
                <c:pt idx="1">
                  <c:v>5250</c:v>
                </c:pt>
                <c:pt idx="2">
                  <c:v>5500</c:v>
                </c:pt>
                <c:pt idx="3">
                  <c:v>5750</c:v>
                </c:pt>
                <c:pt idx="4">
                  <c:v>6000</c:v>
                </c:pt>
                <c:pt idx="5">
                  <c:v>6250</c:v>
                </c:pt>
                <c:pt idx="6">
                  <c:v>6500</c:v>
                </c:pt>
                <c:pt idx="7">
                  <c:v>5500</c:v>
                </c:pt>
                <c:pt idx="8">
                  <c:v>5750</c:v>
                </c:pt>
                <c:pt idx="9">
                  <c:v>6000</c:v>
                </c:pt>
                <c:pt idx="10">
                  <c:v>6250</c:v>
                </c:pt>
                <c:pt idx="11">
                  <c:v>6500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43072"/>
        <c:axId val="179844608"/>
      </c:barChart>
      <c:catAx>
        <c:axId val="17984307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844608"/>
        <c:crosses val="autoZero"/>
        <c:auto val="1"/>
        <c:lblAlgn val="ctr"/>
        <c:lblOffset val="100"/>
        <c:noMultiLvlLbl val="0"/>
      </c:catAx>
      <c:valAx>
        <c:axId val="179844608"/>
        <c:scaling>
          <c:orientation val="minMax"/>
        </c:scaling>
        <c:delete val="0"/>
        <c:axPos val="l"/>
        <c:majorGridlines/>
        <c:title>
          <c:tx>
            <c:strRef>
              <c:f>'Maggie''s'!$A$68</c:f>
              <c:strCache>
                <c:ptCount val="1"/>
                <c:pt idx="0">
                  <c:v>Q2 Visits</c:v>
                </c:pt>
              </c:strCache>
            </c:strRef>
          </c:tx>
          <c:layout>
            <c:manualLayout>
              <c:xMode val="edge"/>
              <c:yMode val="edge"/>
              <c:x val="2.4423459523075625E-3"/>
              <c:y val="0.40410217015555983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843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017125750740244"/>
          <c:y val="2.5983238581663611E-4"/>
          <c:w val="0.33911321583022763"/>
          <c:h val="0.1591603491424037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'Maggie''s'!$H$90</c:f>
          <c:strCache>
            <c:ptCount val="1"/>
            <c:pt idx="0">
              <c:v>New PwC Visits to Maggie's Centres Q2 
2015 vs 2016 vs 2016 Target</c:v>
            </c:pt>
          </c:strCache>
        </c:strRef>
      </c:tx>
      <c:layout>
        <c:manualLayout>
          <c:xMode val="edge"/>
          <c:yMode val="edge"/>
          <c:x val="0.42450439469087714"/>
          <c:y val="2.8236348505217336E-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11560221638959E-2"/>
          <c:y val="0.14777656639073961"/>
          <c:w val="0.95700516768737243"/>
          <c:h val="0.7582862911366848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'Maggie''s'!$D$3</c:f>
              <c:strCache>
                <c:ptCount val="1"/>
                <c:pt idx="0">
                  <c:v>New PwC Q2 
Visits 2015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('Maggie''s'!$A$4:$B$10,'Maggie''s'!$A$12:$B$16,'Maggie''s'!$A$18:$B$18)</c:f>
              <c:strCache>
                <c:ptCount val="12"/>
                <c:pt idx="0">
                  <c:v>Centre 1</c:v>
                </c:pt>
                <c:pt idx="1">
                  <c:v>Centre 2</c:v>
                </c:pt>
                <c:pt idx="2">
                  <c:v>Centre 3</c:v>
                </c:pt>
                <c:pt idx="3">
                  <c:v>Centre 4</c:v>
                </c:pt>
                <c:pt idx="4">
                  <c:v>Centre 5</c:v>
                </c:pt>
                <c:pt idx="5">
                  <c:v>Centre 6</c:v>
                </c:pt>
                <c:pt idx="6">
                  <c:v>Centre 7</c:v>
                </c:pt>
                <c:pt idx="7">
                  <c:v>Centre 8</c:v>
                </c:pt>
                <c:pt idx="8">
                  <c:v>Centre 9</c:v>
                </c:pt>
                <c:pt idx="9">
                  <c:v>Centre 10</c:v>
                </c:pt>
                <c:pt idx="10">
                  <c:v>Centre 11</c:v>
                </c:pt>
                <c:pt idx="11">
                  <c:v>Centre 12</c:v>
                </c:pt>
              </c:strCache>
            </c:strRef>
          </c:cat>
          <c:val>
            <c:numRef>
              <c:f>('Maggie''s'!$D$4:$D$10,'Maggie''s'!$D$12:$D$16,'Maggie''s'!$D$18:$D$18)</c:f>
              <c:numCache>
                <c:formatCode>#,##0</c:formatCode>
                <c:ptCount val="13"/>
                <c:pt idx="0">
                  <c:v>386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</c:numCache>
            </c:numRef>
          </c:val>
        </c:ser>
        <c:ser>
          <c:idx val="3"/>
          <c:order val="1"/>
          <c:tx>
            <c:strRef>
              <c:f>'Maggie''s'!$E$3</c:f>
              <c:strCache>
                <c:ptCount val="1"/>
                <c:pt idx="0">
                  <c:v>New PwC Q2 
Visits 2016</c:v>
                </c:pt>
              </c:strCache>
            </c:strRef>
          </c:tx>
          <c:spPr>
            <a:solidFill>
              <a:srgbClr val="E7674B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('Maggie''s'!$A$4:$B$10,'Maggie''s'!$A$12:$B$16,'Maggie''s'!$A$18:$B$18)</c:f>
              <c:strCache>
                <c:ptCount val="12"/>
                <c:pt idx="0">
                  <c:v>Centre 1</c:v>
                </c:pt>
                <c:pt idx="1">
                  <c:v>Centre 2</c:v>
                </c:pt>
                <c:pt idx="2">
                  <c:v>Centre 3</c:v>
                </c:pt>
                <c:pt idx="3">
                  <c:v>Centre 4</c:v>
                </c:pt>
                <c:pt idx="4">
                  <c:v>Centre 5</c:v>
                </c:pt>
                <c:pt idx="5">
                  <c:v>Centre 6</c:v>
                </c:pt>
                <c:pt idx="6">
                  <c:v>Centre 7</c:v>
                </c:pt>
                <c:pt idx="7">
                  <c:v>Centre 8</c:v>
                </c:pt>
                <c:pt idx="8">
                  <c:v>Centre 9</c:v>
                </c:pt>
                <c:pt idx="9">
                  <c:v>Centre 10</c:v>
                </c:pt>
                <c:pt idx="10">
                  <c:v>Centre 11</c:v>
                </c:pt>
                <c:pt idx="11">
                  <c:v>Centre 12</c:v>
                </c:pt>
              </c:strCache>
            </c:strRef>
          </c:cat>
          <c:val>
            <c:numRef>
              <c:f>('Maggie''s'!$E$4:$E$10,'Maggie''s'!$E$12:$E$16,'Maggie''s'!$E$18:$E$18)</c:f>
              <c:numCache>
                <c:formatCode>#,##0</c:formatCode>
                <c:ptCount val="13"/>
                <c:pt idx="0">
                  <c:v>379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1100</c:v>
                </c:pt>
                <c:pt idx="11">
                  <c:v>1200</c:v>
                </c:pt>
              </c:numCache>
            </c:numRef>
          </c:val>
        </c:ser>
        <c:ser>
          <c:idx val="0"/>
          <c:order val="2"/>
          <c:tx>
            <c:strRef>
              <c:f>'Maggie''s'!$G$3</c:f>
              <c:strCache>
                <c:ptCount val="1"/>
                <c:pt idx="0">
                  <c:v>New PwC Q2
Target 2016</c:v>
                </c:pt>
              </c:strCache>
            </c:strRef>
          </c:tx>
          <c:spPr>
            <a:solidFill>
              <a:srgbClr val="BED5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('Maggie''s'!$A$4:$B$10,'Maggie''s'!$A$12:$B$16,'Maggie''s'!$A$18:$B$18)</c:f>
              <c:strCache>
                <c:ptCount val="12"/>
                <c:pt idx="0">
                  <c:v>Centre 1</c:v>
                </c:pt>
                <c:pt idx="1">
                  <c:v>Centre 2</c:v>
                </c:pt>
                <c:pt idx="2">
                  <c:v>Centre 3</c:v>
                </c:pt>
                <c:pt idx="3">
                  <c:v>Centre 4</c:v>
                </c:pt>
                <c:pt idx="4">
                  <c:v>Centre 5</c:v>
                </c:pt>
                <c:pt idx="5">
                  <c:v>Centre 6</c:v>
                </c:pt>
                <c:pt idx="6">
                  <c:v>Centre 7</c:v>
                </c:pt>
                <c:pt idx="7">
                  <c:v>Centre 8</c:v>
                </c:pt>
                <c:pt idx="8">
                  <c:v>Centre 9</c:v>
                </c:pt>
                <c:pt idx="9">
                  <c:v>Centre 10</c:v>
                </c:pt>
                <c:pt idx="10">
                  <c:v>Centre 11</c:v>
                </c:pt>
                <c:pt idx="11">
                  <c:v>Centre 12</c:v>
                </c:pt>
              </c:strCache>
            </c:strRef>
          </c:cat>
          <c:val>
            <c:numRef>
              <c:f>('Maggie''s'!$G$4:$G$10,'Maggie''s'!$G$12:$G$16,'Maggie''s'!$G$18:$G$18)</c:f>
              <c:numCache>
                <c:formatCode>#,##0</c:formatCode>
                <c:ptCount val="13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440512"/>
        <c:axId val="187442304"/>
      </c:barChart>
      <c:catAx>
        <c:axId val="187440512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7442304"/>
        <c:crosses val="autoZero"/>
        <c:auto val="1"/>
        <c:lblAlgn val="ctr"/>
        <c:lblOffset val="100"/>
        <c:noMultiLvlLbl val="0"/>
      </c:catAx>
      <c:valAx>
        <c:axId val="187442304"/>
        <c:scaling>
          <c:orientation val="minMax"/>
        </c:scaling>
        <c:delete val="0"/>
        <c:axPos val="l"/>
        <c:majorGridlines/>
        <c:title>
          <c:tx>
            <c:strRef>
              <c:f>'Maggie''s'!$A$68</c:f>
              <c:strCache>
                <c:ptCount val="1"/>
                <c:pt idx="0">
                  <c:v>Q2 Visits</c:v>
                </c:pt>
              </c:strCache>
            </c:strRef>
          </c:tx>
          <c:layout>
            <c:manualLayout>
              <c:xMode val="edge"/>
              <c:yMode val="edge"/>
              <c:x val="4.8148381452318458E-3"/>
              <c:y val="0.41385826771653544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744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017125750740244"/>
          <c:y val="2.5983238581663611E-4"/>
          <c:w val="0.33911321583022763"/>
          <c:h val="0.1591603491424037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'Maggie''s'!$A$25</c:f>
          <c:strCache>
            <c:ptCount val="1"/>
            <c:pt idx="0">
              <c:v>Percentage Figures by Cancer Site (New PwC)</c:v>
            </c:pt>
          </c:strCache>
        </c:strRef>
      </c:tx>
      <c:layout>
        <c:manualLayout>
          <c:xMode val="edge"/>
          <c:yMode val="edge"/>
          <c:x val="0.30841378368749695"/>
          <c:y val="2.8236220472440945E-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495013123359579E-2"/>
          <c:y val="0.1647475065616798"/>
          <c:w val="0.93395953233118589"/>
          <c:h val="0.59276587926509183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'Maggie''s'!$E$25</c:f>
              <c:strCache>
                <c:ptCount val="1"/>
                <c:pt idx="0">
                  <c:v>2015 Q2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'Maggie''s'!$A$26:$C$41</c:f>
              <c:strCache>
                <c:ptCount val="16"/>
                <c:pt idx="0">
                  <c:v>Brain/CNS</c:v>
                </c:pt>
                <c:pt idx="1">
                  <c:v>Breast</c:v>
                </c:pt>
                <c:pt idx="2">
                  <c:v>Gynae</c:v>
                </c:pt>
                <c:pt idx="3">
                  <c:v>Head/Neck</c:v>
                </c:pt>
                <c:pt idx="4">
                  <c:v>Haemat</c:v>
                </c:pt>
                <c:pt idx="5">
                  <c:v>Lower GI</c:v>
                </c:pt>
                <c:pt idx="6">
                  <c:v>Lung</c:v>
                </c:pt>
                <c:pt idx="7">
                  <c:v>Prostate</c:v>
                </c:pt>
                <c:pt idx="8">
                  <c:v>Rare</c:v>
                </c:pt>
                <c:pt idx="9">
                  <c:v>Sarcoma</c:v>
                </c:pt>
                <c:pt idx="10">
                  <c:v>Skin/Mel</c:v>
                </c:pt>
                <c:pt idx="11">
                  <c:v>Testicular</c:v>
                </c:pt>
                <c:pt idx="12">
                  <c:v>Unknown Primary</c:v>
                </c:pt>
                <c:pt idx="13">
                  <c:v>Upper GI</c:v>
                </c:pt>
                <c:pt idx="14">
                  <c:v>Urolog</c:v>
                </c:pt>
                <c:pt idx="15">
                  <c:v>Not Stated</c:v>
                </c:pt>
              </c:strCache>
            </c:strRef>
          </c:cat>
          <c:val>
            <c:numRef>
              <c:f>'Maggie''s'!$E$26:$E$41</c:f>
              <c:numCache>
                <c:formatCode>0.0%</c:formatCode>
                <c:ptCount val="16"/>
                <c:pt idx="0">
                  <c:v>1.4999999999999999E-2</c:v>
                </c:pt>
                <c:pt idx="1">
                  <c:v>0.154</c:v>
                </c:pt>
                <c:pt idx="2">
                  <c:v>5.5E-2</c:v>
                </c:pt>
                <c:pt idx="3">
                  <c:v>1.2E-2</c:v>
                </c:pt>
                <c:pt idx="4">
                  <c:v>4.1000000000000002E-2</c:v>
                </c:pt>
                <c:pt idx="5">
                  <c:v>0.129</c:v>
                </c:pt>
                <c:pt idx="6">
                  <c:v>0.13100000000000001</c:v>
                </c:pt>
                <c:pt idx="7">
                  <c:v>0.123</c:v>
                </c:pt>
                <c:pt idx="8">
                  <c:v>0.11</c:v>
                </c:pt>
                <c:pt idx="9">
                  <c:v>0.02</c:v>
                </c:pt>
                <c:pt idx="10">
                  <c:v>2.7E-2</c:v>
                </c:pt>
                <c:pt idx="11">
                  <c:v>0.01</c:v>
                </c:pt>
                <c:pt idx="12">
                  <c:v>0</c:v>
                </c:pt>
                <c:pt idx="13">
                  <c:v>0.11</c:v>
                </c:pt>
                <c:pt idx="14">
                  <c:v>6.25E-2</c:v>
                </c:pt>
                <c:pt idx="15">
                  <c:v>0</c:v>
                </c:pt>
              </c:numCache>
            </c:numRef>
          </c:val>
        </c:ser>
        <c:ser>
          <c:idx val="3"/>
          <c:order val="1"/>
          <c:tx>
            <c:strRef>
              <c:f>'Maggie''s'!$F$25</c:f>
              <c:strCache>
                <c:ptCount val="1"/>
                <c:pt idx="0">
                  <c:v>2016 Q2</c:v>
                </c:pt>
              </c:strCache>
            </c:strRef>
          </c:tx>
          <c:spPr>
            <a:solidFill>
              <a:srgbClr val="E7674B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'Maggie''s'!$A$26:$C$41</c:f>
              <c:strCache>
                <c:ptCount val="16"/>
                <c:pt idx="0">
                  <c:v>Brain/CNS</c:v>
                </c:pt>
                <c:pt idx="1">
                  <c:v>Breast</c:v>
                </c:pt>
                <c:pt idx="2">
                  <c:v>Gynae</c:v>
                </c:pt>
                <c:pt idx="3">
                  <c:v>Head/Neck</c:v>
                </c:pt>
                <c:pt idx="4">
                  <c:v>Haemat</c:v>
                </c:pt>
                <c:pt idx="5">
                  <c:v>Lower GI</c:v>
                </c:pt>
                <c:pt idx="6">
                  <c:v>Lung</c:v>
                </c:pt>
                <c:pt idx="7">
                  <c:v>Prostate</c:v>
                </c:pt>
                <c:pt idx="8">
                  <c:v>Rare</c:v>
                </c:pt>
                <c:pt idx="9">
                  <c:v>Sarcoma</c:v>
                </c:pt>
                <c:pt idx="10">
                  <c:v>Skin/Mel</c:v>
                </c:pt>
                <c:pt idx="11">
                  <c:v>Testicular</c:v>
                </c:pt>
                <c:pt idx="12">
                  <c:v>Unknown Primary</c:v>
                </c:pt>
                <c:pt idx="13">
                  <c:v>Upper GI</c:v>
                </c:pt>
                <c:pt idx="14">
                  <c:v>Urolog</c:v>
                </c:pt>
                <c:pt idx="15">
                  <c:v>Not Stated</c:v>
                </c:pt>
              </c:strCache>
            </c:strRef>
          </c:cat>
          <c:val>
            <c:numRef>
              <c:f>'Maggie''s'!$F$26:$F$41</c:f>
              <c:numCache>
                <c:formatCode>0%</c:formatCode>
                <c:ptCount val="16"/>
                <c:pt idx="0">
                  <c:v>1.9E-2</c:v>
                </c:pt>
                <c:pt idx="1">
                  <c:v>0.17100000000000001</c:v>
                </c:pt>
                <c:pt idx="2">
                  <c:v>6.2E-2</c:v>
                </c:pt>
                <c:pt idx="3">
                  <c:v>1.0999999999999999E-2</c:v>
                </c:pt>
                <c:pt idx="4">
                  <c:v>3.7999999999999999E-2</c:v>
                </c:pt>
                <c:pt idx="5">
                  <c:v>0.12</c:v>
                </c:pt>
                <c:pt idx="6">
                  <c:v>0.13900000000000001</c:v>
                </c:pt>
                <c:pt idx="7">
                  <c:v>0.121</c:v>
                </c:pt>
                <c:pt idx="8">
                  <c:v>0.123</c:v>
                </c:pt>
                <c:pt idx="9">
                  <c:v>1.4999999999999999E-2</c:v>
                </c:pt>
                <c:pt idx="10">
                  <c:v>3.3163265306122451E-2</c:v>
                </c:pt>
                <c:pt idx="11">
                  <c:v>7.6530612244897957E-3</c:v>
                </c:pt>
                <c:pt idx="12">
                  <c:v>0</c:v>
                </c:pt>
                <c:pt idx="13">
                  <c:v>9.8000000000000004E-2</c:v>
                </c:pt>
                <c:pt idx="14">
                  <c:v>4.2000000000000003E-2</c:v>
                </c:pt>
                <c:pt idx="15">
                  <c:v>0</c:v>
                </c:pt>
              </c:numCache>
            </c:numRef>
          </c:val>
        </c:ser>
        <c:ser>
          <c:idx val="0"/>
          <c:order val="2"/>
          <c:tx>
            <c:strRef>
              <c:f>'Maggie''s'!$D$25</c:f>
              <c:strCache>
                <c:ptCount val="1"/>
                <c:pt idx="0">
                  <c:v>National Average</c:v>
                </c:pt>
              </c:strCache>
            </c:strRef>
          </c:tx>
          <c:spPr>
            <a:solidFill>
              <a:srgbClr val="BED5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'Maggie''s'!$A$26:$C$41</c:f>
              <c:strCache>
                <c:ptCount val="16"/>
                <c:pt idx="0">
                  <c:v>Brain/CNS</c:v>
                </c:pt>
                <c:pt idx="1">
                  <c:v>Breast</c:v>
                </c:pt>
                <c:pt idx="2">
                  <c:v>Gynae</c:v>
                </c:pt>
                <c:pt idx="3">
                  <c:v>Head/Neck</c:v>
                </c:pt>
                <c:pt idx="4">
                  <c:v>Haemat</c:v>
                </c:pt>
                <c:pt idx="5">
                  <c:v>Lower GI</c:v>
                </c:pt>
                <c:pt idx="6">
                  <c:v>Lung</c:v>
                </c:pt>
                <c:pt idx="7">
                  <c:v>Prostate</c:v>
                </c:pt>
                <c:pt idx="8">
                  <c:v>Rare</c:v>
                </c:pt>
                <c:pt idx="9">
                  <c:v>Sarcoma</c:v>
                </c:pt>
                <c:pt idx="10">
                  <c:v>Skin/Mel</c:v>
                </c:pt>
                <c:pt idx="11">
                  <c:v>Testicular</c:v>
                </c:pt>
                <c:pt idx="12">
                  <c:v>Unknown Primary</c:v>
                </c:pt>
                <c:pt idx="13">
                  <c:v>Upper GI</c:v>
                </c:pt>
                <c:pt idx="14">
                  <c:v>Urolog</c:v>
                </c:pt>
                <c:pt idx="15">
                  <c:v>Not Stated</c:v>
                </c:pt>
              </c:strCache>
            </c:strRef>
          </c:cat>
          <c:val>
            <c:numRef>
              <c:f>'Maggie''s'!$D$26:$D$41</c:f>
              <c:numCache>
                <c:formatCode>0.0%</c:formatCode>
                <c:ptCount val="16"/>
                <c:pt idx="0">
                  <c:v>1.5800000000000002E-2</c:v>
                </c:pt>
                <c:pt idx="1">
                  <c:v>0.15890000000000001</c:v>
                </c:pt>
                <c:pt idx="2">
                  <c:v>5.7099999999999998E-2</c:v>
                </c:pt>
                <c:pt idx="3">
                  <c:v>1.7000000000000001E-2</c:v>
                </c:pt>
                <c:pt idx="4">
                  <c:v>3.8900000000000004E-2</c:v>
                </c:pt>
                <c:pt idx="5">
                  <c:v>0.12720000000000001</c:v>
                </c:pt>
                <c:pt idx="6">
                  <c:v>0.13350000000000001</c:v>
                </c:pt>
                <c:pt idx="7">
                  <c:v>0.11899999999999999</c:v>
                </c:pt>
                <c:pt idx="8">
                  <c:v>0.13089999999999999</c:v>
                </c:pt>
                <c:pt idx="9">
                  <c:v>0.01</c:v>
                </c:pt>
                <c:pt idx="10">
                  <c:v>3.3099999999999997E-2</c:v>
                </c:pt>
                <c:pt idx="11">
                  <c:v>6.0000000000000001E-3</c:v>
                </c:pt>
                <c:pt idx="12">
                  <c:v>0</c:v>
                </c:pt>
                <c:pt idx="13">
                  <c:v>9.1899999999999996E-2</c:v>
                </c:pt>
                <c:pt idx="14">
                  <c:v>6.1100000000000002E-2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919488"/>
        <c:axId val="179929472"/>
      </c:barChart>
      <c:catAx>
        <c:axId val="1799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929472"/>
        <c:crosses val="autoZero"/>
        <c:auto val="1"/>
        <c:lblAlgn val="ctr"/>
        <c:lblOffset val="100"/>
        <c:noMultiLvlLbl val="0"/>
      </c:catAx>
      <c:valAx>
        <c:axId val="17992947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9919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802840269966255"/>
          <c:y val="2.5983238581663611E-4"/>
          <c:w val="0.35197159730033745"/>
          <c:h val="0.1065265988092951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'Maggie''s'!$I$108</c:f>
          <c:strCache>
            <c:ptCount val="1"/>
            <c:pt idx="0">
              <c:v>Maggie's Journey Stage by Visit Q2 2016</c:v>
            </c:pt>
          </c:strCache>
        </c:strRef>
      </c:tx>
      <c:layout>
        <c:manualLayout>
          <c:xMode val="edge"/>
          <c:yMode val="edge"/>
          <c:x val="0.18863442069741282"/>
          <c:y val="1.904761904761904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86465887456023"/>
          <c:y val="0.12792670727479818"/>
          <c:w val="0.78244321223820978"/>
          <c:h val="0.667259743475461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'Maggie''s'!$J$25:$L$25</c:f>
              <c:strCache>
                <c:ptCount val="1"/>
                <c:pt idx="0">
                  <c:v>Journey Stage: New PwC Only *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Lit>
              <c:ptCount val="8"/>
              <c:pt idx="0">
                <c:v>Pre-diag..</c:v>
              </c:pt>
              <c:pt idx="1">
                <c:v>Curative..</c:v>
              </c:pt>
              <c:pt idx="2">
                <c:v>Post Cur..</c:v>
              </c:pt>
              <c:pt idx="3">
                <c:v>Non-Cur..</c:v>
              </c:pt>
              <c:pt idx="4">
                <c:v>Palliative..</c:v>
              </c:pt>
              <c:pt idx="5">
                <c:v>End of..</c:v>
              </c:pt>
              <c:pt idx="6">
                <c:v>Bereav..</c:v>
              </c:pt>
              <c:pt idx="7">
                <c:v>Not Sta..</c:v>
              </c:pt>
            </c:strLit>
          </c:cat>
          <c:val>
            <c:numRef>
              <c:f>'Maggie''s'!$M$26:$M$33</c:f>
              <c:numCache>
                <c:formatCode>#,##0_ ;\-#,##0\ </c:formatCode>
                <c:ptCount val="8"/>
                <c:pt idx="0">
                  <c:v>336</c:v>
                </c:pt>
                <c:pt idx="1">
                  <c:v>12714</c:v>
                </c:pt>
                <c:pt idx="2">
                  <c:v>3706</c:v>
                </c:pt>
                <c:pt idx="3">
                  <c:v>6264</c:v>
                </c:pt>
                <c:pt idx="4">
                  <c:v>918</c:v>
                </c:pt>
                <c:pt idx="5">
                  <c:v>62</c:v>
                </c:pt>
                <c:pt idx="6">
                  <c:v>1222</c:v>
                </c:pt>
                <c:pt idx="7">
                  <c:v>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85340288"/>
        <c:axId val="185341824"/>
      </c:barChart>
      <c:catAx>
        <c:axId val="185340288"/>
        <c:scaling>
          <c:orientation val="maxMin"/>
        </c:scaling>
        <c:delete val="0"/>
        <c:axPos val="l"/>
        <c:majorTickMark val="out"/>
        <c:minorTickMark val="none"/>
        <c:tickLblPos val="low"/>
        <c:txPr>
          <a:bodyPr rot="-2700000" vert="horz" anchor="ctr" anchorCtr="0"/>
          <a:lstStyle/>
          <a:p>
            <a:pPr>
              <a:defRPr sz="1400"/>
            </a:pPr>
            <a:endParaRPr lang="en-US"/>
          </a:p>
        </c:txPr>
        <c:crossAx val="185341824"/>
        <c:crosses val="autoZero"/>
        <c:auto val="1"/>
        <c:lblAlgn val="ctr"/>
        <c:lblOffset val="100"/>
        <c:noMultiLvlLbl val="0"/>
      </c:catAx>
      <c:valAx>
        <c:axId val="185341824"/>
        <c:scaling>
          <c:orientation val="minMax"/>
        </c:scaling>
        <c:delete val="0"/>
        <c:axPos val="t"/>
        <c:majorGridlines/>
        <c:numFmt formatCode="#,##0" sourceLinked="0"/>
        <c:majorTickMark val="out"/>
        <c:minorTickMark val="none"/>
        <c:tickLblPos val="high"/>
        <c:txPr>
          <a:bodyPr/>
          <a:lstStyle/>
          <a:p>
            <a:pPr>
              <a:defRPr sz="1600"/>
            </a:pPr>
            <a:endParaRPr lang="en-US"/>
          </a:p>
        </c:txPr>
        <c:crossAx val="185340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'Maggie''s'!$M$108</c:f>
          <c:strCache>
            <c:ptCount val="1"/>
            <c:pt idx="0">
              <c:v>Maggie's Journey Stage by Percentage Q2 2016</c:v>
            </c:pt>
          </c:strCache>
        </c:strRef>
      </c:tx>
      <c:layout>
        <c:manualLayout>
          <c:xMode val="edge"/>
          <c:yMode val="edge"/>
          <c:x val="0.13963717770572798"/>
          <c:y val="0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0007763114117"/>
          <c:y val="0.31444094488188978"/>
          <c:w val="0.46948079553436101"/>
          <c:h val="0.63491688538932634"/>
        </c:manualLayout>
      </c:layout>
      <c:pieChart>
        <c:varyColors val="1"/>
        <c:ser>
          <c:idx val="0"/>
          <c:order val="0"/>
          <c:tx>
            <c:strRef>
              <c:f>'Maggie''s'!$J$25:$L$25</c:f>
              <c:strCache>
                <c:ptCount val="1"/>
                <c:pt idx="0">
                  <c:v>Journey Stage: New PwC Only *</c:v>
                </c:pt>
              </c:strCache>
            </c:strRef>
          </c:tx>
          <c:dPt>
            <c:idx val="2"/>
            <c:bubble3D val="0"/>
            <c:spPr>
              <a:solidFill>
                <a:srgbClr val="BED500"/>
              </a:solidFill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4"/>
            <c:bubble3D val="0"/>
            <c:spPr>
              <a:solidFill>
                <a:srgbClr val="74C9BE"/>
              </a:solidFill>
            </c:spPr>
          </c:dPt>
          <c:dLbls>
            <c:dLbl>
              <c:idx val="3"/>
              <c:layout>
                <c:manualLayout>
                  <c:x val="1.5881852796569444E-2"/>
                  <c:y val="-0.21156458074319656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'Maggie''s'!$J$26:$J$34</c:f>
              <c:strCache>
                <c:ptCount val="9"/>
                <c:pt idx="0">
                  <c:v>Pre-Diagnosis</c:v>
                </c:pt>
                <c:pt idx="1">
                  <c:v>Curative Intent</c:v>
                </c:pt>
                <c:pt idx="2">
                  <c:v>Post Treatment - Curative Intent</c:v>
                </c:pt>
                <c:pt idx="3">
                  <c:v>Non-Curative Intent</c:v>
                </c:pt>
                <c:pt idx="4">
                  <c:v>Palliative Care</c:v>
                </c:pt>
                <c:pt idx="5">
                  <c:v>End of Life</c:v>
                </c:pt>
                <c:pt idx="6">
                  <c:v>Bereaved</c:v>
                </c:pt>
                <c:pt idx="7">
                  <c:v>Not Stated</c:v>
                </c:pt>
                <c:pt idx="8">
                  <c:v>Total</c:v>
                </c:pt>
              </c:strCache>
            </c:strRef>
          </c:cat>
          <c:val>
            <c:numRef>
              <c:f>'Maggie''s'!$O$26:$O$33</c:f>
              <c:numCache>
                <c:formatCode>0.0%</c:formatCode>
                <c:ptCount val="8"/>
                <c:pt idx="0">
                  <c:v>1.2834224598930482E-2</c:v>
                </c:pt>
                <c:pt idx="1">
                  <c:v>0.48449003226073289</c:v>
                </c:pt>
                <c:pt idx="2">
                  <c:v>0.14155844155844155</c:v>
                </c:pt>
                <c:pt idx="3">
                  <c:v>0.23926661573720398</c:v>
                </c:pt>
                <c:pt idx="4">
                  <c:v>3.5064935064935063E-2</c:v>
                </c:pt>
                <c:pt idx="5">
                  <c:v>2.3682200152788388E-3</c:v>
                </c:pt>
                <c:pt idx="6">
                  <c:v>4.6676852559205499E-2</c:v>
                </c:pt>
                <c:pt idx="7">
                  <c:v>3.6592818945760122E-2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34715906990497"/>
          <c:y val="8.7433362496354625E-2"/>
          <c:w val="0.4221389532190829"/>
          <c:h val="0.8868381452318460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'Maggie''s'!$A$133</c:f>
          <c:strCache>
            <c:ptCount val="1"/>
            <c:pt idx="0">
              <c:v>Percentage Distribution of Core Programme Delivered in Q2</c:v>
            </c:pt>
          </c:strCache>
        </c:strRef>
      </c:tx>
      <c:layout>
        <c:manualLayout>
          <c:xMode val="edge"/>
          <c:yMode val="edge"/>
          <c:x val="0.37824104949514759"/>
          <c:y val="2.8236220472440945E-3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818421273853227E-2"/>
          <c:y val="8.3183406952179739E-2"/>
          <c:w val="0.95700516768737243"/>
          <c:h val="0.5572972280903911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'Maggie''s'!$F$43:$G$43</c:f>
              <c:strCache>
                <c:ptCount val="1"/>
                <c:pt idx="0">
                  <c:v>Percentage of Programme Q2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('Maggie''s'!$A$44:$C$57,'Maggie''s'!$A$59:$C$64)</c:f>
              <c:strCache>
                <c:ptCount val="20"/>
                <c:pt idx="0">
                  <c:v>Facilitated Support Groups</c:v>
                </c:pt>
                <c:pt idx="1">
                  <c:v>Networking Groups</c:v>
                </c:pt>
                <c:pt idx="2">
                  <c:v>Psychological Support</c:v>
                </c:pt>
                <c:pt idx="3">
                  <c:v>Benefits Advice</c:v>
                </c:pt>
                <c:pt idx="4">
                  <c:v>Benefits Workshop</c:v>
                </c:pt>
                <c:pt idx="5">
                  <c:v>Caring for someone with Cancer</c:v>
                </c:pt>
                <c:pt idx="6">
                  <c:v>Genetics</c:v>
                </c:pt>
                <c:pt idx="7">
                  <c:v>Getting Started With Cancer Treatment</c:v>
                </c:pt>
                <c:pt idx="8">
                  <c:v>Kids Days</c:v>
                </c:pt>
                <c:pt idx="9">
                  <c:v>Lecture Series</c:v>
                </c:pt>
                <c:pt idx="10">
                  <c:v>Look Good Feel Better</c:v>
                </c:pt>
                <c:pt idx="11">
                  <c:v>Managing Stress</c:v>
                </c:pt>
                <c:pt idx="12">
                  <c:v>Talking Heads; Managing Hair Loss</c:v>
                </c:pt>
                <c:pt idx="13">
                  <c:v>Where Now?</c:v>
                </c:pt>
                <c:pt idx="14">
                  <c:v>Creative Writing</c:v>
                </c:pt>
                <c:pt idx="15">
                  <c:v>Experssive Art</c:v>
                </c:pt>
                <c:pt idx="16">
                  <c:v>Nutrition</c:v>
                </c:pt>
                <c:pt idx="17">
                  <c:v>Relaxation</c:v>
                </c:pt>
                <c:pt idx="18">
                  <c:v>Tai Chi/Qi Gong</c:v>
                </c:pt>
                <c:pt idx="19">
                  <c:v>Yoga</c:v>
                </c:pt>
              </c:strCache>
            </c:strRef>
          </c:cat>
          <c:val>
            <c:numRef>
              <c:f>('Maggie''s'!$F$44:$F$57,'Maggie''s'!$F$59:$F$64)</c:f>
              <c:numCache>
                <c:formatCode>0%</c:formatCode>
                <c:ptCount val="20"/>
                <c:pt idx="0">
                  <c:v>4.3853345155319114E-2</c:v>
                </c:pt>
                <c:pt idx="1">
                  <c:v>7.4329180083065008E-2</c:v>
                </c:pt>
                <c:pt idx="2">
                  <c:v>9.6753620483145897E-2</c:v>
                </c:pt>
                <c:pt idx="3">
                  <c:v>0.14266025790595299</c:v>
                </c:pt>
                <c:pt idx="4">
                  <c:v>2.6132810677119791E-4</c:v>
                </c:pt>
                <c:pt idx="5">
                  <c:v>9.3331466703999255E-4</c:v>
                </c:pt>
                <c:pt idx="6">
                  <c:v>1.2195311649322569E-3</c:v>
                </c:pt>
                <c:pt idx="7">
                  <c:v>1.4684150761429217E-3</c:v>
                </c:pt>
                <c:pt idx="8">
                  <c:v>1.8044083562773188E-3</c:v>
                </c:pt>
                <c:pt idx="9">
                  <c:v>8.3376110255572664E-3</c:v>
                </c:pt>
                <c:pt idx="10">
                  <c:v>2.2685768506852087E-2</c:v>
                </c:pt>
                <c:pt idx="11">
                  <c:v>1.3925054832236688E-2</c:v>
                </c:pt>
                <c:pt idx="12">
                  <c:v>1.1647767044659106E-2</c:v>
                </c:pt>
                <c:pt idx="13">
                  <c:v>1.9724049963445175E-2</c:v>
                </c:pt>
                <c:pt idx="14">
                  <c:v>4.7287943130026287E-3</c:v>
                </c:pt>
                <c:pt idx="15">
                  <c:v>9.6255852660724565E-3</c:v>
                </c:pt>
                <c:pt idx="16">
                  <c:v>7.7154012475306045E-4</c:v>
                </c:pt>
                <c:pt idx="17">
                  <c:v>2.1516014124161962E-2</c:v>
                </c:pt>
                <c:pt idx="18">
                  <c:v>2.0165818905844107E-2</c:v>
                </c:pt>
                <c:pt idx="19">
                  <c:v>1.0310016021901784E-2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6"/>
        <c:axId val="185386880"/>
        <c:axId val="185388416"/>
      </c:barChart>
      <c:catAx>
        <c:axId val="185386880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5388416"/>
        <c:crosses val="autoZero"/>
        <c:auto val="1"/>
        <c:lblAlgn val="ctr"/>
        <c:lblOffset val="100"/>
        <c:noMultiLvlLbl val="0"/>
      </c:catAx>
      <c:valAx>
        <c:axId val="18538841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538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'Centre 1'!$B$35</c:f>
          <c:strCache>
            <c:ptCount val="1"/>
            <c:pt idx="0">
              <c:v>Percentage Cancer site 2015-2016 vs National average 2011
Centre 1 (New PwC)</c:v>
            </c:pt>
          </c:strCache>
        </c:strRef>
      </c:tx>
      <c:layout>
        <c:manualLayout>
          <c:xMode val="edge"/>
          <c:yMode val="edge"/>
          <c:x val="0.3124104469335699"/>
          <c:y val="7.3891056873022833E-6"/>
        </c:manualLayout>
      </c:layout>
      <c:overlay val="1"/>
      <c:txPr>
        <a:bodyPr/>
        <a:lstStyle/>
        <a:p>
          <a:pPr algn="ctr"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260779683753071E-2"/>
          <c:y val="5.5904031518836717E-2"/>
          <c:w val="0.91962525687789609"/>
          <c:h val="0.74875470478213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'Centre 1'!$F$52</c:f>
              <c:strCache>
                <c:ptCount val="1"/>
                <c:pt idx="0">
                  <c:v>2015 Q2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'Centre 1'!$B$53:$B$67</c:f>
              <c:strCache>
                <c:ptCount val="15"/>
                <c:pt idx="0">
                  <c:v>Brain/CNS</c:v>
                </c:pt>
                <c:pt idx="1">
                  <c:v>Breast</c:v>
                </c:pt>
                <c:pt idx="2">
                  <c:v>Gynae</c:v>
                </c:pt>
                <c:pt idx="3">
                  <c:v>Head/Neck</c:v>
                </c:pt>
                <c:pt idx="4">
                  <c:v>Haemat</c:v>
                </c:pt>
                <c:pt idx="5">
                  <c:v>Lower GI</c:v>
                </c:pt>
                <c:pt idx="6">
                  <c:v>Lung</c:v>
                </c:pt>
                <c:pt idx="7">
                  <c:v>Prostate</c:v>
                </c:pt>
                <c:pt idx="8">
                  <c:v>Rare</c:v>
                </c:pt>
                <c:pt idx="9">
                  <c:v>Sarcoma</c:v>
                </c:pt>
                <c:pt idx="10">
                  <c:v>Skin/Mel</c:v>
                </c:pt>
                <c:pt idx="11">
                  <c:v>Testicular</c:v>
                </c:pt>
                <c:pt idx="12">
                  <c:v>Unknown Primary</c:v>
                </c:pt>
                <c:pt idx="13">
                  <c:v>Upper GI</c:v>
                </c:pt>
                <c:pt idx="14">
                  <c:v>Urolog</c:v>
                </c:pt>
              </c:strCache>
            </c:strRef>
          </c:cat>
          <c:val>
            <c:numRef>
              <c:f>'Centre 1'!$F$53:$F$67</c:f>
              <c:numCache>
                <c:formatCode>0.0%</c:formatCode>
                <c:ptCount val="15"/>
                <c:pt idx="0">
                  <c:v>1.4999999999999999E-2</c:v>
                </c:pt>
                <c:pt idx="1">
                  <c:v>0.154</c:v>
                </c:pt>
                <c:pt idx="2">
                  <c:v>5.5E-2</c:v>
                </c:pt>
                <c:pt idx="3">
                  <c:v>1.2E-2</c:v>
                </c:pt>
                <c:pt idx="4">
                  <c:v>4.1000000000000002E-2</c:v>
                </c:pt>
                <c:pt idx="5">
                  <c:v>0.129</c:v>
                </c:pt>
                <c:pt idx="6">
                  <c:v>0.13100000000000001</c:v>
                </c:pt>
                <c:pt idx="7">
                  <c:v>0.123</c:v>
                </c:pt>
                <c:pt idx="8">
                  <c:v>0.11</c:v>
                </c:pt>
                <c:pt idx="9">
                  <c:v>0.02</c:v>
                </c:pt>
                <c:pt idx="10">
                  <c:v>2.7E-2</c:v>
                </c:pt>
                <c:pt idx="11">
                  <c:v>0.01</c:v>
                </c:pt>
                <c:pt idx="12">
                  <c:v>0</c:v>
                </c:pt>
                <c:pt idx="13">
                  <c:v>0.11</c:v>
                </c:pt>
                <c:pt idx="14">
                  <c:v>6.25E-2</c:v>
                </c:pt>
              </c:numCache>
            </c:numRef>
          </c:val>
        </c:ser>
        <c:ser>
          <c:idx val="1"/>
          <c:order val="1"/>
          <c:tx>
            <c:strRef>
              <c:f>'Centre 1'!$H$52</c:f>
              <c:strCache>
                <c:ptCount val="1"/>
                <c:pt idx="0">
                  <c:v>2016 Q2</c:v>
                </c:pt>
              </c:strCache>
            </c:strRef>
          </c:tx>
          <c:spPr>
            <a:solidFill>
              <a:srgbClr val="E7674B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'Centre 1'!$B$53:$B$67</c:f>
              <c:strCache>
                <c:ptCount val="15"/>
                <c:pt idx="0">
                  <c:v>Brain/CNS</c:v>
                </c:pt>
                <c:pt idx="1">
                  <c:v>Breast</c:v>
                </c:pt>
                <c:pt idx="2">
                  <c:v>Gynae</c:v>
                </c:pt>
                <c:pt idx="3">
                  <c:v>Head/Neck</c:v>
                </c:pt>
                <c:pt idx="4">
                  <c:v>Haemat</c:v>
                </c:pt>
                <c:pt idx="5">
                  <c:v>Lower GI</c:v>
                </c:pt>
                <c:pt idx="6">
                  <c:v>Lung</c:v>
                </c:pt>
                <c:pt idx="7">
                  <c:v>Prostate</c:v>
                </c:pt>
                <c:pt idx="8">
                  <c:v>Rare</c:v>
                </c:pt>
                <c:pt idx="9">
                  <c:v>Sarcoma</c:v>
                </c:pt>
                <c:pt idx="10">
                  <c:v>Skin/Mel</c:v>
                </c:pt>
                <c:pt idx="11">
                  <c:v>Testicular</c:v>
                </c:pt>
                <c:pt idx="12">
                  <c:v>Unknown Primary</c:v>
                </c:pt>
                <c:pt idx="13">
                  <c:v>Upper GI</c:v>
                </c:pt>
                <c:pt idx="14">
                  <c:v>Urolog</c:v>
                </c:pt>
              </c:strCache>
            </c:strRef>
          </c:cat>
          <c:val>
            <c:numRef>
              <c:f>'Centre 1'!$H$53:$H$67</c:f>
              <c:numCache>
                <c:formatCode>0.0%</c:formatCode>
                <c:ptCount val="15"/>
                <c:pt idx="0">
                  <c:v>1.9E-2</c:v>
                </c:pt>
                <c:pt idx="1">
                  <c:v>0.17100000000000001</c:v>
                </c:pt>
                <c:pt idx="2">
                  <c:v>6.2E-2</c:v>
                </c:pt>
                <c:pt idx="3">
                  <c:v>1.0999999999999999E-2</c:v>
                </c:pt>
                <c:pt idx="4">
                  <c:v>3.7999999999999999E-2</c:v>
                </c:pt>
                <c:pt idx="5">
                  <c:v>0.12</c:v>
                </c:pt>
                <c:pt idx="6">
                  <c:v>0.13900000000000001</c:v>
                </c:pt>
                <c:pt idx="7">
                  <c:v>0.121</c:v>
                </c:pt>
                <c:pt idx="8">
                  <c:v>0.123</c:v>
                </c:pt>
                <c:pt idx="9">
                  <c:v>1.4999999999999999E-2</c:v>
                </c:pt>
                <c:pt idx="10">
                  <c:v>3.3163265306122451E-2</c:v>
                </c:pt>
                <c:pt idx="11">
                  <c:v>7.6530612244897957E-3</c:v>
                </c:pt>
                <c:pt idx="12">
                  <c:v>0</c:v>
                </c:pt>
                <c:pt idx="13">
                  <c:v>9.8000000000000004E-2</c:v>
                </c:pt>
                <c:pt idx="14">
                  <c:v>4.2000000000000003E-2</c:v>
                </c:pt>
              </c:numCache>
            </c:numRef>
          </c:val>
        </c:ser>
        <c:ser>
          <c:idx val="2"/>
          <c:order val="2"/>
          <c:tx>
            <c:strRef>
              <c:f>'Centre 1'!$D$52</c:f>
              <c:strCache>
                <c:ptCount val="1"/>
                <c:pt idx="0">
                  <c:v>National average 2011</c:v>
                </c:pt>
              </c:strCache>
            </c:strRef>
          </c:tx>
          <c:spPr>
            <a:solidFill>
              <a:srgbClr val="BED5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'Centre 1'!$B$53:$B$67</c:f>
              <c:strCache>
                <c:ptCount val="15"/>
                <c:pt idx="0">
                  <c:v>Brain/CNS</c:v>
                </c:pt>
                <c:pt idx="1">
                  <c:v>Breast</c:v>
                </c:pt>
                <c:pt idx="2">
                  <c:v>Gynae</c:v>
                </c:pt>
                <c:pt idx="3">
                  <c:v>Head/Neck</c:v>
                </c:pt>
                <c:pt idx="4">
                  <c:v>Haemat</c:v>
                </c:pt>
                <c:pt idx="5">
                  <c:v>Lower GI</c:v>
                </c:pt>
                <c:pt idx="6">
                  <c:v>Lung</c:v>
                </c:pt>
                <c:pt idx="7">
                  <c:v>Prostate</c:v>
                </c:pt>
                <c:pt idx="8">
                  <c:v>Rare</c:v>
                </c:pt>
                <c:pt idx="9">
                  <c:v>Sarcoma</c:v>
                </c:pt>
                <c:pt idx="10">
                  <c:v>Skin/Mel</c:v>
                </c:pt>
                <c:pt idx="11">
                  <c:v>Testicular</c:v>
                </c:pt>
                <c:pt idx="12">
                  <c:v>Unknown Primary</c:v>
                </c:pt>
                <c:pt idx="13">
                  <c:v>Upper GI</c:v>
                </c:pt>
                <c:pt idx="14">
                  <c:v>Urolog</c:v>
                </c:pt>
              </c:strCache>
            </c:strRef>
          </c:cat>
          <c:val>
            <c:numRef>
              <c:f>'Centre 1'!$D$53:$D$67</c:f>
              <c:numCache>
                <c:formatCode>0.0%</c:formatCode>
                <c:ptCount val="15"/>
                <c:pt idx="0">
                  <c:v>1.5800000000000002E-2</c:v>
                </c:pt>
                <c:pt idx="1">
                  <c:v>0.15890000000000001</c:v>
                </c:pt>
                <c:pt idx="2">
                  <c:v>5.7099999999999998E-2</c:v>
                </c:pt>
                <c:pt idx="3">
                  <c:v>1.7000000000000001E-2</c:v>
                </c:pt>
                <c:pt idx="4">
                  <c:v>3.8900000000000004E-2</c:v>
                </c:pt>
                <c:pt idx="5">
                  <c:v>0.12720000000000001</c:v>
                </c:pt>
                <c:pt idx="6">
                  <c:v>0.13350000000000001</c:v>
                </c:pt>
                <c:pt idx="7">
                  <c:v>0.1186</c:v>
                </c:pt>
                <c:pt idx="8">
                  <c:v>0.13089999999999999</c:v>
                </c:pt>
                <c:pt idx="9">
                  <c:v>0.01</c:v>
                </c:pt>
                <c:pt idx="10">
                  <c:v>3.3099999999999997E-2</c:v>
                </c:pt>
                <c:pt idx="11">
                  <c:v>6.0000000000000001E-3</c:v>
                </c:pt>
                <c:pt idx="12">
                  <c:v>0</c:v>
                </c:pt>
                <c:pt idx="13">
                  <c:v>9.1899999999999996E-2</c:v>
                </c:pt>
                <c:pt idx="14">
                  <c:v>6.1100000000000002E-2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169024"/>
        <c:axId val="163170560"/>
      </c:barChart>
      <c:catAx>
        <c:axId val="1631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170560"/>
        <c:crosses val="autoZero"/>
        <c:auto val="1"/>
        <c:lblAlgn val="ctr"/>
        <c:lblOffset val="100"/>
        <c:noMultiLvlLbl val="0"/>
      </c:catAx>
      <c:valAx>
        <c:axId val="16317056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63169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45930151119559"/>
          <c:y val="5.1531538607549367E-2"/>
          <c:w val="0.16427561443242047"/>
          <c:h val="0.13379098186292798"/>
        </c:manualLayout>
      </c:layout>
      <c:overlay val="1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'Centre 1'!$B$129</c:f>
          <c:strCache>
            <c:ptCount val="1"/>
            <c:pt idx="0">
              <c:v>Centre 1 Core Programme Distribution Q2 2016</c:v>
            </c:pt>
          </c:strCache>
        </c:strRef>
      </c:tx>
      <c:layout>
        <c:manualLayout>
          <c:xMode val="edge"/>
          <c:yMode val="edge"/>
          <c:x val="0.16352165657111453"/>
          <c:y val="6.6612370725128243E-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982937084191683"/>
          <c:y val="5.741254687445458E-2"/>
          <c:w val="0.61830466104426796"/>
          <c:h val="0.874424096423007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'Centre 1'!$C$83</c:f>
              <c:strCache>
                <c:ptCount val="1"/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('Centre 1'!$B$85:$B$98,'Centre 1'!$B$100:$B$105)</c:f>
              <c:strCache>
                <c:ptCount val="20"/>
                <c:pt idx="0">
                  <c:v>Facilitated Support Groups</c:v>
                </c:pt>
                <c:pt idx="1">
                  <c:v>Networking Groups</c:v>
                </c:pt>
                <c:pt idx="2">
                  <c:v>Psychological Support</c:v>
                </c:pt>
                <c:pt idx="3">
                  <c:v>Benefits Advice</c:v>
                </c:pt>
                <c:pt idx="4">
                  <c:v>Benefits Workshop</c:v>
                </c:pt>
                <c:pt idx="5">
                  <c:v>Caring for someone with Cancer</c:v>
                </c:pt>
                <c:pt idx="6">
                  <c:v>Genetics</c:v>
                </c:pt>
                <c:pt idx="7">
                  <c:v>Getting Started With Cancer Treatment</c:v>
                </c:pt>
                <c:pt idx="8">
                  <c:v>Kids Days</c:v>
                </c:pt>
                <c:pt idx="9">
                  <c:v>Lecture Series</c:v>
                </c:pt>
                <c:pt idx="10">
                  <c:v>Look Good Feel Better</c:v>
                </c:pt>
                <c:pt idx="11">
                  <c:v>Managing Stress</c:v>
                </c:pt>
                <c:pt idx="12">
                  <c:v>Talking Heads; Managing Hair Loss</c:v>
                </c:pt>
                <c:pt idx="13">
                  <c:v>Where Now?</c:v>
                </c:pt>
                <c:pt idx="14">
                  <c:v>Creative Writing</c:v>
                </c:pt>
                <c:pt idx="15">
                  <c:v>Experssive Art</c:v>
                </c:pt>
                <c:pt idx="16">
                  <c:v>Nutrition</c:v>
                </c:pt>
                <c:pt idx="17">
                  <c:v>Relaxation</c:v>
                </c:pt>
                <c:pt idx="18">
                  <c:v>Tai Chi/Qi Gong</c:v>
                </c:pt>
                <c:pt idx="19">
                  <c:v>Yoga</c:v>
                </c:pt>
              </c:strCache>
            </c:strRef>
          </c:cat>
          <c:val>
            <c:numRef>
              <c:f>('Centre 1'!$C$85:$C$98,'Centre 1'!$C$100:$C$105)</c:f>
              <c:numCache>
                <c:formatCode>General</c:formatCode>
                <c:ptCount val="20"/>
              </c:numCache>
            </c:numRef>
          </c:val>
        </c:ser>
        <c:ser>
          <c:idx val="1"/>
          <c:order val="1"/>
          <c:tx>
            <c:strRef>
              <c:f>'Centre 1'!$E$83</c:f>
              <c:strCache>
                <c:ptCount val="1"/>
                <c:pt idx="0">
                  <c:v>Percentage of Visits Q2</c:v>
                </c:pt>
              </c:strCache>
            </c:strRef>
          </c:tx>
          <c:invertIfNegative val="0"/>
          <c:cat>
            <c:strRef>
              <c:f>('Centre 1'!$B$85:$B$98,'Centre 1'!$B$100:$B$105)</c:f>
              <c:strCache>
                <c:ptCount val="20"/>
                <c:pt idx="0">
                  <c:v>Facilitated Support Groups</c:v>
                </c:pt>
                <c:pt idx="1">
                  <c:v>Networking Groups</c:v>
                </c:pt>
                <c:pt idx="2">
                  <c:v>Psychological Support</c:v>
                </c:pt>
                <c:pt idx="3">
                  <c:v>Benefits Advice</c:v>
                </c:pt>
                <c:pt idx="4">
                  <c:v>Benefits Workshop</c:v>
                </c:pt>
                <c:pt idx="5">
                  <c:v>Caring for someone with Cancer</c:v>
                </c:pt>
                <c:pt idx="6">
                  <c:v>Genetics</c:v>
                </c:pt>
                <c:pt idx="7">
                  <c:v>Getting Started With Cancer Treatment</c:v>
                </c:pt>
                <c:pt idx="8">
                  <c:v>Kids Days</c:v>
                </c:pt>
                <c:pt idx="9">
                  <c:v>Lecture Series</c:v>
                </c:pt>
                <c:pt idx="10">
                  <c:v>Look Good Feel Better</c:v>
                </c:pt>
                <c:pt idx="11">
                  <c:v>Managing Stress</c:v>
                </c:pt>
                <c:pt idx="12">
                  <c:v>Talking Heads; Managing Hair Loss</c:v>
                </c:pt>
                <c:pt idx="13">
                  <c:v>Where Now?</c:v>
                </c:pt>
                <c:pt idx="14">
                  <c:v>Creative Writing</c:v>
                </c:pt>
                <c:pt idx="15">
                  <c:v>Experssive Art</c:v>
                </c:pt>
                <c:pt idx="16">
                  <c:v>Nutrition</c:v>
                </c:pt>
                <c:pt idx="17">
                  <c:v>Relaxation</c:v>
                </c:pt>
                <c:pt idx="18">
                  <c:v>Tai Chi/Qi Gong</c:v>
                </c:pt>
                <c:pt idx="19">
                  <c:v>Yoga</c:v>
                </c:pt>
              </c:strCache>
            </c:strRef>
          </c:cat>
          <c:val>
            <c:numRef>
              <c:f>('Centre 1'!$E$85:$E$98,'Centre 1'!$E$100:$E$105)</c:f>
              <c:numCache>
                <c:formatCode>0.0%</c:formatCode>
                <c:ptCount val="20"/>
                <c:pt idx="0">
                  <c:v>2.4750325662179766E-2</c:v>
                </c:pt>
                <c:pt idx="1">
                  <c:v>8.4237950499348679E-2</c:v>
                </c:pt>
                <c:pt idx="2">
                  <c:v>6.6435084672166744E-2</c:v>
                </c:pt>
                <c:pt idx="3">
                  <c:v>0.38558402084237953</c:v>
                </c:pt>
                <c:pt idx="4">
                  <c:v>0</c:v>
                </c:pt>
                <c:pt idx="5">
                  <c:v>8.6843247937472864E-4</c:v>
                </c:pt>
                <c:pt idx="6">
                  <c:v>0</c:v>
                </c:pt>
                <c:pt idx="7">
                  <c:v>0</c:v>
                </c:pt>
                <c:pt idx="8">
                  <c:v>1.7368649587494573E-3</c:v>
                </c:pt>
                <c:pt idx="9">
                  <c:v>0</c:v>
                </c:pt>
                <c:pt idx="10">
                  <c:v>6.2092922275293096E-2</c:v>
                </c:pt>
                <c:pt idx="11">
                  <c:v>8.6843247937472864E-4</c:v>
                </c:pt>
                <c:pt idx="12">
                  <c:v>1.9539730785931395E-2</c:v>
                </c:pt>
                <c:pt idx="13">
                  <c:v>4.2553191489361701E-2</c:v>
                </c:pt>
                <c:pt idx="14">
                  <c:v>1.0855405992184108E-2</c:v>
                </c:pt>
                <c:pt idx="15">
                  <c:v>3.0395136778115501E-3</c:v>
                </c:pt>
                <c:pt idx="16">
                  <c:v>1.3894919669995658E-2</c:v>
                </c:pt>
                <c:pt idx="17">
                  <c:v>0.13894919669995659</c:v>
                </c:pt>
                <c:pt idx="18">
                  <c:v>0.10855405992184107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63187712"/>
        <c:axId val="163197696"/>
      </c:barChart>
      <c:catAx>
        <c:axId val="163187712"/>
        <c:scaling>
          <c:orientation val="maxMin"/>
        </c:scaling>
        <c:delete val="0"/>
        <c:axPos val="l"/>
        <c:numFmt formatCode="General" sourceLinked="1"/>
        <c:majorTickMark val="none"/>
        <c:minorTickMark val="out"/>
        <c:tickLblPos val="low"/>
        <c:txPr>
          <a:bodyPr rot="-2880000"/>
          <a:lstStyle/>
          <a:p>
            <a:pPr>
              <a:defRPr sz="1100"/>
            </a:pPr>
            <a:endParaRPr lang="en-US"/>
          </a:p>
        </c:txPr>
        <c:crossAx val="163197696"/>
        <c:crosses val="autoZero"/>
        <c:auto val="1"/>
        <c:lblAlgn val="ctr"/>
        <c:lblOffset val="100"/>
        <c:noMultiLvlLbl val="0"/>
      </c:catAx>
      <c:valAx>
        <c:axId val="163197696"/>
        <c:scaling>
          <c:orientation val="minMax"/>
        </c:scaling>
        <c:delete val="0"/>
        <c:axPos val="t"/>
        <c:majorGridlines/>
        <c:title>
          <c:tx>
            <c:strRef>
              <c:f>'Centre 1'!$E$83</c:f>
              <c:strCache>
                <c:ptCount val="1"/>
                <c:pt idx="0">
                  <c:v>Percentage of Visits Q2</c:v>
                </c:pt>
              </c:strCache>
            </c:strRef>
          </c:tx>
          <c:layout>
            <c:manualLayout>
              <c:xMode val="edge"/>
              <c:yMode val="edge"/>
              <c:x val="0.36755190792119635"/>
              <c:y val="0.96504130957786816"/>
            </c:manualLayout>
          </c:layout>
          <c:overlay val="0"/>
          <c:txPr>
            <a:bodyPr/>
            <a:lstStyle/>
            <a:p>
              <a:pPr>
                <a:defRPr sz="1200"/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crossAx val="163187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'Centre 1'!$G$71</c:f>
          <c:strCache>
            <c:ptCount val="1"/>
            <c:pt idx="0">
              <c:v>Centre 1 Journey Stage By Visits Q2 2016</c:v>
            </c:pt>
          </c:strCache>
        </c:strRef>
      </c:tx>
      <c:layout>
        <c:manualLayout>
          <c:xMode val="edge"/>
          <c:yMode val="edge"/>
          <c:x val="0.12434871794871795"/>
          <c:y val="0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86465887456023"/>
          <c:y val="0.12792670727479818"/>
          <c:w val="0.78244321223820978"/>
          <c:h val="0.667259743475461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'Centre 1'!$D$71</c:f>
              <c:strCache>
                <c:ptCount val="1"/>
                <c:pt idx="0">
                  <c:v>Number of Visits Q2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Lit>
              <c:ptCount val="8"/>
              <c:pt idx="0">
                <c:v>Pre-diag...</c:v>
              </c:pt>
              <c:pt idx="1">
                <c:v>Curative...</c:v>
              </c:pt>
              <c:pt idx="2">
                <c:v>Post Cur...</c:v>
              </c:pt>
              <c:pt idx="3">
                <c:v>Non-Cur..</c:v>
              </c:pt>
              <c:pt idx="4">
                <c:v>Palliative..</c:v>
              </c:pt>
              <c:pt idx="5">
                <c:v>End of..</c:v>
              </c:pt>
              <c:pt idx="6">
                <c:v>Bereav..</c:v>
              </c:pt>
              <c:pt idx="7">
                <c:v>Not Sta..</c:v>
              </c:pt>
            </c:strLit>
          </c:cat>
          <c:val>
            <c:numRef>
              <c:f>'Centre 1'!$D$72:$D$79</c:f>
              <c:numCache>
                <c:formatCode>#,##0_ ;\-#,##0\ </c:formatCode>
                <c:ptCount val="8"/>
                <c:pt idx="0">
                  <c:v>5</c:v>
                </c:pt>
                <c:pt idx="1">
                  <c:v>287</c:v>
                </c:pt>
                <c:pt idx="2">
                  <c:v>41</c:v>
                </c:pt>
                <c:pt idx="3">
                  <c:v>189</c:v>
                </c:pt>
                <c:pt idx="4">
                  <c:v>6</c:v>
                </c:pt>
                <c:pt idx="5">
                  <c:v>3</c:v>
                </c:pt>
                <c:pt idx="6">
                  <c:v>59</c:v>
                </c:pt>
                <c:pt idx="7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63238656"/>
        <c:axId val="163240192"/>
      </c:barChart>
      <c:catAx>
        <c:axId val="163238656"/>
        <c:scaling>
          <c:orientation val="maxMin"/>
        </c:scaling>
        <c:delete val="0"/>
        <c:axPos val="l"/>
        <c:majorTickMark val="out"/>
        <c:minorTickMark val="none"/>
        <c:tickLblPos val="low"/>
        <c:txPr>
          <a:bodyPr rot="-2700000" vert="horz" anchor="ctr" anchorCtr="0"/>
          <a:lstStyle/>
          <a:p>
            <a:pPr>
              <a:defRPr sz="800"/>
            </a:pPr>
            <a:endParaRPr lang="en-US"/>
          </a:p>
        </c:txPr>
        <c:crossAx val="163240192"/>
        <c:crosses val="autoZero"/>
        <c:auto val="1"/>
        <c:lblAlgn val="ctr"/>
        <c:lblOffset val="100"/>
        <c:noMultiLvlLbl val="0"/>
      </c:catAx>
      <c:valAx>
        <c:axId val="163240192"/>
        <c:scaling>
          <c:orientation val="minMax"/>
        </c:scaling>
        <c:delete val="0"/>
        <c:axPos val="t"/>
        <c:majorGridlines/>
        <c:title>
          <c:tx>
            <c:strRef>
              <c:f>'Centre 1'!$D$71</c:f>
              <c:strCache>
                <c:ptCount val="1"/>
                <c:pt idx="0">
                  <c:v>Number of Visits Q2</c:v>
                </c:pt>
              </c:strCache>
            </c:strRef>
          </c:tx>
          <c:layout>
            <c:manualLayout>
              <c:xMode val="edge"/>
              <c:yMode val="edge"/>
              <c:x val="0.37318186254973296"/>
              <c:y val="0.88050314465408808"/>
            </c:manualLayout>
          </c:layout>
          <c:overlay val="0"/>
        </c:title>
        <c:numFmt formatCode="General" sourceLinked="0"/>
        <c:majorTickMark val="out"/>
        <c:minorTickMark val="none"/>
        <c:tickLblPos val="high"/>
        <c:crossAx val="163238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'Centre 1'!$P$2</c:f>
          <c:strCache>
            <c:ptCount val="1"/>
            <c:pt idx="0">
              <c:v>Cumulative Chart of Monthly Visits
Centre 1 15 vs 16 vs Target</c:v>
            </c:pt>
          </c:strCache>
        </c:strRef>
      </c:tx>
      <c:layout>
        <c:manualLayout>
          <c:xMode val="edge"/>
          <c:yMode val="edge"/>
          <c:x val="0.37796999973089834"/>
          <c:y val="0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945387937076394E-2"/>
          <c:y val="0.12249650483180212"/>
          <c:w val="0.8888658484538956"/>
          <c:h val="0.7510314729036498"/>
        </c:manualLayout>
      </c:layout>
      <c:lineChart>
        <c:grouping val="standard"/>
        <c:varyColors val="0"/>
        <c:ser>
          <c:idx val="0"/>
          <c:order val="0"/>
          <c:tx>
            <c:strRef>
              <c:f>'Centre 1'!$Q$2</c:f>
              <c:strCache>
                <c:ptCount val="1"/>
                <c:pt idx="0">
                  <c:v>Monthly Visits 2015</c:v>
                </c:pt>
              </c:strCache>
            </c:strRef>
          </c:tx>
          <c:spPr>
            <a:ln w="3175">
              <a:solidFill>
                <a:srgbClr val="7C91C6"/>
              </a:solidFill>
            </a:ln>
          </c:spPr>
          <c:marker>
            <c:symbol val="circle"/>
            <c:size val="6"/>
            <c:spPr>
              <a:solidFill>
                <a:srgbClr val="E7674B"/>
              </a:solidFill>
              <a:ln>
                <a:noFill/>
              </a:ln>
            </c:spPr>
          </c:marker>
          <c:cat>
            <c:strRef>
              <c:f>'Centre 1'!$P$3:$P$9</c:f>
              <c:strCache>
                <c:ptCount val="7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'Centre 1'!$Q$3:$Q$9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697.66666596899995</c:v>
                </c:pt>
                <c:pt idx="2">
                  <c:v>1445.8888874429999</c:v>
                </c:pt>
                <c:pt idx="3">
                  <c:v>2203.0987632289998</c:v>
                </c:pt>
                <c:pt idx="4">
                  <c:v>2832.2345650689999</c:v>
                </c:pt>
                <c:pt idx="5">
                  <c:v>3455.753082964</c:v>
                </c:pt>
                <c:pt idx="6">
                  <c:v>4102.8641934280004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'Centre 1'!$R$2</c:f>
              <c:strCache>
                <c:ptCount val="1"/>
                <c:pt idx="0">
                  <c:v>Monthly Visits 2016</c:v>
                </c:pt>
              </c:strCache>
            </c:strRef>
          </c:tx>
          <c:spPr>
            <a:ln w="3175" cap="flat" cmpd="sng" algn="ctr">
              <a:solidFill>
                <a:srgbClr val="AC1A2F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7C91C6"/>
              </a:solidFill>
              <a:ln w="25400" cap="flat" cmpd="sng" algn="ctr">
                <a:noFill/>
                <a:prstDash val="solid"/>
              </a:ln>
              <a:effectLst/>
            </c:spPr>
          </c:marker>
          <c:cat>
            <c:strRef>
              <c:f>'Centre 1'!$P$3:$P$9</c:f>
              <c:strCache>
                <c:ptCount val="7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'Centre 1'!$R$3:$R$9</c:f>
              <c:numCache>
                <c:formatCode>#,##0</c:formatCode>
                <c:ptCount val="7"/>
                <c:pt idx="0" formatCode="General">
                  <c:v>0</c:v>
                </c:pt>
                <c:pt idx="1">
                  <c:v>727.99999927199997</c:v>
                </c:pt>
                <c:pt idx="2">
                  <c:v>1697.543208179</c:v>
                </c:pt>
                <c:pt idx="3">
                  <c:v>2583.9506147000002</c:v>
                </c:pt>
                <c:pt idx="4">
                  <c:v>3426.5432064500001</c:v>
                </c:pt>
                <c:pt idx="5">
                  <c:v>4298.3456747139999</c:v>
                </c:pt>
                <c:pt idx="6">
                  <c:v>5118.4691306840004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'Centre 1'!$S$2</c:f>
              <c:strCache>
                <c:ptCount val="1"/>
                <c:pt idx="0">
                  <c:v>Target Visits 2016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cat>
            <c:strRef>
              <c:f>'Centre 1'!$P$3:$P$9</c:f>
              <c:strCache>
                <c:ptCount val="7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</c:strCache>
            </c:strRef>
          </c:cat>
          <c:val>
            <c:numRef>
              <c:f>'Centre 1'!$S$3:$S$9</c:f>
              <c:numCache>
                <c:formatCode>0</c:formatCode>
                <c:ptCount val="7"/>
                <c:pt idx="0" formatCode="General">
                  <c:v>0</c:v>
                </c:pt>
                <c:pt idx="1">
                  <c:v>916.66666666666663</c:v>
                </c:pt>
                <c:pt idx="2">
                  <c:v>1833.3333333333333</c:v>
                </c:pt>
                <c:pt idx="3">
                  <c:v>2750</c:v>
                </c:pt>
                <c:pt idx="4">
                  <c:v>3666.6666666666665</c:v>
                </c:pt>
                <c:pt idx="5">
                  <c:v>4583.333333333333</c:v>
                </c:pt>
                <c:pt idx="6">
                  <c:v>5500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88576"/>
        <c:axId val="163290112"/>
      </c:lineChart>
      <c:catAx>
        <c:axId val="1632885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3290112"/>
        <c:crosses val="autoZero"/>
        <c:auto val="1"/>
        <c:lblAlgn val="ctr"/>
        <c:lblOffset val="100"/>
        <c:noMultiLvlLbl val="0"/>
      </c:catAx>
      <c:valAx>
        <c:axId val="16329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GB" sz="1100"/>
                  <a:t>Number</a:t>
                </a:r>
                <a:r>
                  <a:rPr lang="en-GB" sz="1100" baseline="0"/>
                  <a:t> of Visits</a:t>
                </a:r>
              </a:p>
            </c:rich>
          </c:tx>
          <c:layout>
            <c:manualLayout>
              <c:xMode val="edge"/>
              <c:yMode val="edge"/>
              <c:x val="3.2894736842105261E-3"/>
              <c:y val="0.32735725856863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63288576"/>
        <c:crossesAt val="1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63841372690207132"/>
          <c:y val="1.2897812773403324E-2"/>
          <c:w val="0.35147084525939304"/>
          <c:h val="0.10630761154855643"/>
        </c:manualLayout>
      </c:layout>
      <c:overlay val="1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'Centre 1'!$C$129</c:f>
          <c:strCache>
            <c:ptCount val="1"/>
            <c:pt idx="0">
              <c:v>Centre 1 Core Programme by Role Q2 2016</c:v>
            </c:pt>
          </c:strCache>
        </c:strRef>
      </c:tx>
      <c:layout>
        <c:manualLayout>
          <c:xMode val="edge"/>
          <c:yMode val="edge"/>
          <c:x val="0.24054609450705011"/>
          <c:y val="1.4209238337961378E-2"/>
        </c:manualLayout>
      </c:layout>
      <c:overlay val="1"/>
      <c:txPr>
        <a:bodyPr/>
        <a:lstStyle/>
        <a:p>
          <a:pPr algn="ctr">
            <a:defRPr sz="14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44820021026978"/>
          <c:y val="7.3880389951256092E-2"/>
          <c:w val="0.72544717476126352"/>
          <c:h val="0.825529433820772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'Centre 1'!$F$84</c:f>
              <c:strCache>
                <c:ptCount val="1"/>
                <c:pt idx="0">
                  <c:v>Centre Head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('Centre 1'!$B$85:$C$87,'Centre 1'!$B$89:$C$98,'Centre 1'!$B$100:$C$105)</c:f>
              <c:strCache>
                <c:ptCount val="19"/>
                <c:pt idx="0">
                  <c:v>Facilitated Support Groups</c:v>
                </c:pt>
                <c:pt idx="1">
                  <c:v>Networking Groups</c:v>
                </c:pt>
                <c:pt idx="2">
                  <c:v>Psychological Support</c:v>
                </c:pt>
                <c:pt idx="3">
                  <c:v>Benefits Workshop</c:v>
                </c:pt>
                <c:pt idx="4">
                  <c:v>Caring for someone with Cancer</c:v>
                </c:pt>
                <c:pt idx="5">
                  <c:v>Genetics</c:v>
                </c:pt>
                <c:pt idx="6">
                  <c:v>Getting Started With Cancer Treatment</c:v>
                </c:pt>
                <c:pt idx="7">
                  <c:v>Kids Days</c:v>
                </c:pt>
                <c:pt idx="8">
                  <c:v>Lecture Series</c:v>
                </c:pt>
                <c:pt idx="9">
                  <c:v>Look Good Feel Better</c:v>
                </c:pt>
                <c:pt idx="10">
                  <c:v>Managing Stress</c:v>
                </c:pt>
                <c:pt idx="11">
                  <c:v>Talking Heads; Managing Hair Loss</c:v>
                </c:pt>
                <c:pt idx="12">
                  <c:v>Where Now?</c:v>
                </c:pt>
                <c:pt idx="13">
                  <c:v>Creative Writing</c:v>
                </c:pt>
                <c:pt idx="14">
                  <c:v>Experssive Art</c:v>
                </c:pt>
                <c:pt idx="15">
                  <c:v>Nutrition</c:v>
                </c:pt>
                <c:pt idx="16">
                  <c:v>Relaxation</c:v>
                </c:pt>
                <c:pt idx="17">
                  <c:v>Tai Chi/Qi Gong</c:v>
                </c:pt>
                <c:pt idx="18">
                  <c:v>Yoga</c:v>
                </c:pt>
              </c:strCache>
            </c:strRef>
          </c:cat>
          <c:val>
            <c:numRef>
              <c:f>('Centre 1'!$F$85:$F$87,'Centre 1'!$F$89:$F$98,'Centre 1'!$F$100:$F$105)</c:f>
              <c:numCache>
                <c:formatCode>#,##0_ ;\-#,##0\ </c:formatCode>
                <c:ptCount val="19"/>
                <c:pt idx="0">
                  <c:v>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95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ser>
          <c:idx val="2"/>
          <c:order val="1"/>
          <c:tx>
            <c:strRef>
              <c:f>'Centre 1'!$G$84</c:f>
              <c:strCache>
                <c:ptCount val="1"/>
                <c:pt idx="0">
                  <c:v>CSS</c:v>
                </c:pt>
              </c:strCache>
            </c:strRef>
          </c:tx>
          <c:spPr>
            <a:solidFill>
              <a:srgbClr val="BED5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('Centre 1'!$B$85:$C$87,'Centre 1'!$B$89:$C$98,'Centre 1'!$B$100:$C$105)</c:f>
              <c:strCache>
                <c:ptCount val="19"/>
                <c:pt idx="0">
                  <c:v>Facilitated Support Groups</c:v>
                </c:pt>
                <c:pt idx="1">
                  <c:v>Networking Groups</c:v>
                </c:pt>
                <c:pt idx="2">
                  <c:v>Psychological Support</c:v>
                </c:pt>
                <c:pt idx="3">
                  <c:v>Benefits Workshop</c:v>
                </c:pt>
                <c:pt idx="4">
                  <c:v>Caring for someone with Cancer</c:v>
                </c:pt>
                <c:pt idx="5">
                  <c:v>Genetics</c:v>
                </c:pt>
                <c:pt idx="6">
                  <c:v>Getting Started With Cancer Treatment</c:v>
                </c:pt>
                <c:pt idx="7">
                  <c:v>Kids Days</c:v>
                </c:pt>
                <c:pt idx="8">
                  <c:v>Lecture Series</c:v>
                </c:pt>
                <c:pt idx="9">
                  <c:v>Look Good Feel Better</c:v>
                </c:pt>
                <c:pt idx="10">
                  <c:v>Managing Stress</c:v>
                </c:pt>
                <c:pt idx="11">
                  <c:v>Talking Heads; Managing Hair Loss</c:v>
                </c:pt>
                <c:pt idx="12">
                  <c:v>Where Now?</c:v>
                </c:pt>
                <c:pt idx="13">
                  <c:v>Creative Writing</c:v>
                </c:pt>
                <c:pt idx="14">
                  <c:v>Experssive Art</c:v>
                </c:pt>
                <c:pt idx="15">
                  <c:v>Nutrition</c:v>
                </c:pt>
                <c:pt idx="16">
                  <c:v>Relaxation</c:v>
                </c:pt>
                <c:pt idx="17">
                  <c:v>Tai Chi/Qi Gong</c:v>
                </c:pt>
                <c:pt idx="18">
                  <c:v>Yoga</c:v>
                </c:pt>
              </c:strCache>
            </c:strRef>
          </c:cat>
          <c:val>
            <c:numRef>
              <c:f>('Centre 1'!$G$85:$G$87,'Centre 1'!$G$89:$G$98,'Centre 1'!$G$100:$G$105)</c:f>
              <c:numCache>
                <c:formatCode>#,##0_ ;\-#,##0\ </c:formatCode>
                <c:ptCount val="19"/>
                <c:pt idx="0">
                  <c:v>0</c:v>
                </c:pt>
                <c:pt idx="1">
                  <c:v>194</c:v>
                </c:pt>
                <c:pt idx="2">
                  <c:v>153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</c:ser>
        <c:ser>
          <c:idx val="1"/>
          <c:order val="2"/>
          <c:tx>
            <c:strRef>
              <c:f>'Centre 1'!$H$84</c:f>
              <c:strCache>
                <c:ptCount val="1"/>
                <c:pt idx="0">
                  <c:v>Psychologist</c:v>
                </c:pt>
              </c:strCache>
            </c:strRef>
          </c:tx>
          <c:spPr>
            <a:solidFill>
              <a:srgbClr val="E7674B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('Centre 1'!$B$85:$C$87,'Centre 1'!$B$89:$C$98,'Centre 1'!$B$100:$C$105)</c:f>
              <c:strCache>
                <c:ptCount val="19"/>
                <c:pt idx="0">
                  <c:v>Facilitated Support Groups</c:v>
                </c:pt>
                <c:pt idx="1">
                  <c:v>Networking Groups</c:v>
                </c:pt>
                <c:pt idx="2">
                  <c:v>Psychological Support</c:v>
                </c:pt>
                <c:pt idx="3">
                  <c:v>Benefits Workshop</c:v>
                </c:pt>
                <c:pt idx="4">
                  <c:v>Caring for someone with Cancer</c:v>
                </c:pt>
                <c:pt idx="5">
                  <c:v>Genetics</c:v>
                </c:pt>
                <c:pt idx="6">
                  <c:v>Getting Started With Cancer Treatment</c:v>
                </c:pt>
                <c:pt idx="7">
                  <c:v>Kids Days</c:v>
                </c:pt>
                <c:pt idx="8">
                  <c:v>Lecture Series</c:v>
                </c:pt>
                <c:pt idx="9">
                  <c:v>Look Good Feel Better</c:v>
                </c:pt>
                <c:pt idx="10">
                  <c:v>Managing Stress</c:v>
                </c:pt>
                <c:pt idx="11">
                  <c:v>Talking Heads; Managing Hair Loss</c:v>
                </c:pt>
                <c:pt idx="12">
                  <c:v>Where Now?</c:v>
                </c:pt>
                <c:pt idx="13">
                  <c:v>Creative Writing</c:v>
                </c:pt>
                <c:pt idx="14">
                  <c:v>Experssive Art</c:v>
                </c:pt>
                <c:pt idx="15">
                  <c:v>Nutrition</c:v>
                </c:pt>
                <c:pt idx="16">
                  <c:v>Relaxation</c:v>
                </c:pt>
                <c:pt idx="17">
                  <c:v>Tai Chi/Qi Gong</c:v>
                </c:pt>
                <c:pt idx="18">
                  <c:v>Yoga</c:v>
                </c:pt>
              </c:strCache>
            </c:strRef>
          </c:cat>
          <c:val>
            <c:numRef>
              <c:f>('Centre 1'!$H$85:$H$87,'Centre 1'!$H$89:$H$98,'Centre 1'!$H$100:$H$105)</c:f>
              <c:numCache>
                <c:formatCode>#,##0_ ;\-#,##0\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'Centre 1'!$J$84</c:f>
              <c:strCache>
                <c:ptCount val="1"/>
                <c:pt idx="0">
                  <c:v>Sessional Staff</c:v>
                </c:pt>
              </c:strCache>
            </c:strRef>
          </c:tx>
          <c:spPr>
            <a:solidFill>
              <a:srgbClr val="FFC00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('Centre 1'!$B$85:$C$87,'Centre 1'!$B$89:$C$98,'Centre 1'!$B$100:$C$105)</c:f>
              <c:strCache>
                <c:ptCount val="19"/>
                <c:pt idx="0">
                  <c:v>Facilitated Support Groups</c:v>
                </c:pt>
                <c:pt idx="1">
                  <c:v>Networking Groups</c:v>
                </c:pt>
                <c:pt idx="2">
                  <c:v>Psychological Support</c:v>
                </c:pt>
                <c:pt idx="3">
                  <c:v>Benefits Workshop</c:v>
                </c:pt>
                <c:pt idx="4">
                  <c:v>Caring for someone with Cancer</c:v>
                </c:pt>
                <c:pt idx="5">
                  <c:v>Genetics</c:v>
                </c:pt>
                <c:pt idx="6">
                  <c:v>Getting Started With Cancer Treatment</c:v>
                </c:pt>
                <c:pt idx="7">
                  <c:v>Kids Days</c:v>
                </c:pt>
                <c:pt idx="8">
                  <c:v>Lecture Series</c:v>
                </c:pt>
                <c:pt idx="9">
                  <c:v>Look Good Feel Better</c:v>
                </c:pt>
                <c:pt idx="10">
                  <c:v>Managing Stress</c:v>
                </c:pt>
                <c:pt idx="11">
                  <c:v>Talking Heads; Managing Hair Loss</c:v>
                </c:pt>
                <c:pt idx="12">
                  <c:v>Where Now?</c:v>
                </c:pt>
                <c:pt idx="13">
                  <c:v>Creative Writing</c:v>
                </c:pt>
                <c:pt idx="14">
                  <c:v>Experssive Art</c:v>
                </c:pt>
                <c:pt idx="15">
                  <c:v>Nutrition</c:v>
                </c:pt>
                <c:pt idx="16">
                  <c:v>Relaxation</c:v>
                </c:pt>
                <c:pt idx="17">
                  <c:v>Tai Chi/Qi Gong</c:v>
                </c:pt>
                <c:pt idx="18">
                  <c:v>Yoga</c:v>
                </c:pt>
              </c:strCache>
            </c:strRef>
          </c:cat>
          <c:val>
            <c:numRef>
              <c:f>('Centre 1'!$J$85:$J$87,'Centre 1'!$J$89:$J$98,'Centre 1'!$J$100:$J$105)</c:f>
              <c:numCache>
                <c:formatCode>#,##0_ ;\-#,##0\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</c:v>
                </c:pt>
                <c:pt idx="10">
                  <c:v>0</c:v>
                </c:pt>
                <c:pt idx="11">
                  <c:v>45</c:v>
                </c:pt>
                <c:pt idx="12">
                  <c:v>0</c:v>
                </c:pt>
                <c:pt idx="13">
                  <c:v>25</c:v>
                </c:pt>
                <c:pt idx="14">
                  <c:v>7</c:v>
                </c:pt>
                <c:pt idx="15">
                  <c:v>32</c:v>
                </c:pt>
                <c:pt idx="16">
                  <c:v>148</c:v>
                </c:pt>
                <c:pt idx="17">
                  <c:v>244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2"/>
        <c:axId val="165751040"/>
        <c:axId val="165756928"/>
      </c:barChart>
      <c:catAx>
        <c:axId val="165751040"/>
        <c:scaling>
          <c:orientation val="maxMin"/>
        </c:scaling>
        <c:delete val="0"/>
        <c:axPos val="l"/>
        <c:numFmt formatCode="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5756928"/>
        <c:crosses val="autoZero"/>
        <c:auto val="1"/>
        <c:lblAlgn val="ctr"/>
        <c:lblOffset val="100"/>
        <c:noMultiLvlLbl val="0"/>
      </c:catAx>
      <c:valAx>
        <c:axId val="165756928"/>
        <c:scaling>
          <c:orientation val="minMax"/>
        </c:scaling>
        <c:delete val="0"/>
        <c:axPos val="t"/>
        <c:majorGridlines/>
        <c:title>
          <c:tx>
            <c:strRef>
              <c:f>'Centre 1'!$D$83</c:f>
              <c:strCache>
                <c:ptCount val="1"/>
                <c:pt idx="0">
                  <c:v>Number of Visits Q2</c:v>
                </c:pt>
              </c:strCache>
            </c:strRef>
          </c:tx>
          <c:layout>
            <c:manualLayout>
              <c:xMode val="edge"/>
              <c:yMode val="edge"/>
              <c:x val="0.44051239520505003"/>
              <c:y val="0.9376297365267422"/>
            </c:manualLayout>
          </c:layout>
          <c:overlay val="0"/>
          <c:txPr>
            <a:bodyPr/>
            <a:lstStyle/>
            <a:p>
              <a:pPr>
                <a:defRPr sz="1200"/>
              </a:pPr>
              <a:endParaRPr lang="en-US"/>
            </a:p>
          </c:txPr>
        </c:title>
        <c:numFmt formatCode="#,##0_ ;\-#,##0\ " sourceLinked="1"/>
        <c:majorTickMark val="none"/>
        <c:minorTickMark val="none"/>
        <c:tickLblPos val="high"/>
        <c:crossAx val="16575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8440107906149322E-3"/>
          <c:y val="3.8275374998415053E-2"/>
          <c:w val="0.9843271309695496"/>
          <c:h val="3.0226888305628464E-2"/>
        </c:manualLayout>
      </c:layout>
      <c:overlay val="1"/>
      <c:txPr>
        <a:bodyPr/>
        <a:lstStyle/>
        <a:p>
          <a:pPr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'Centre 1'!$K$71</c:f>
          <c:strCache>
            <c:ptCount val="1"/>
            <c:pt idx="0">
              <c:v>Centre 1 Journey Stage By Percentage Q2 2016</c:v>
            </c:pt>
          </c:strCache>
        </c:strRef>
      </c:tx>
      <c:layout>
        <c:manualLayout>
          <c:xMode val="edge"/>
          <c:yMode val="edge"/>
          <c:x val="0.13963717770572798"/>
          <c:y val="0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'Centre 1'!$E$83</c:f>
              <c:strCache>
                <c:ptCount val="1"/>
                <c:pt idx="0">
                  <c:v>Percentage of Visits Q2</c:v>
                </c:pt>
              </c:strCache>
            </c:strRef>
          </c:tx>
          <c:dPt>
            <c:idx val="1"/>
            <c:bubble3D val="0"/>
            <c:spPr>
              <a:solidFill>
                <a:srgbClr val="E7674B"/>
              </a:solidFill>
            </c:spPr>
          </c:dPt>
          <c:dPt>
            <c:idx val="2"/>
            <c:bubble3D val="0"/>
            <c:spPr>
              <a:solidFill>
                <a:srgbClr val="BED500"/>
              </a:solidFill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4"/>
            <c:bubble3D val="0"/>
            <c:spPr>
              <a:solidFill>
                <a:srgbClr val="74C9BE"/>
              </a:solidFill>
            </c:spPr>
          </c:dPt>
          <c:dPt>
            <c:idx val="5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6"/>
            <c:bubble3D val="0"/>
            <c:spPr>
              <a:solidFill>
                <a:srgbClr val="FF61FF"/>
              </a:solidFill>
            </c:spPr>
          </c:dPt>
          <c:dPt>
            <c:idx val="7"/>
            <c:bubble3D val="0"/>
            <c:spPr>
              <a:solidFill>
                <a:srgbClr val="76B700"/>
              </a:solidFill>
            </c:spPr>
          </c:dPt>
          <c:dPt>
            <c:idx val="8"/>
            <c:bubble3D val="0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'Centre 1'!$B$72:$B$79</c:f>
              <c:strCache>
                <c:ptCount val="8"/>
                <c:pt idx="0">
                  <c:v>Pre-Diagnosis</c:v>
                </c:pt>
                <c:pt idx="1">
                  <c:v>Curative Intent</c:v>
                </c:pt>
                <c:pt idx="2">
                  <c:v>Post Treatment - Curative Intent</c:v>
                </c:pt>
                <c:pt idx="3">
                  <c:v>Non-Curative Intent</c:v>
                </c:pt>
                <c:pt idx="4">
                  <c:v>Palliative Care</c:v>
                </c:pt>
                <c:pt idx="5">
                  <c:v>End of Life</c:v>
                </c:pt>
                <c:pt idx="6">
                  <c:v>Bereaved</c:v>
                </c:pt>
                <c:pt idx="7">
                  <c:v>Not Stated</c:v>
                </c:pt>
              </c:strCache>
            </c:strRef>
          </c:cat>
          <c:val>
            <c:numRef>
              <c:f>'Centre 1'!$E$72:$E$79</c:f>
              <c:numCache>
                <c:formatCode>0.0%</c:formatCode>
                <c:ptCount val="8"/>
                <c:pt idx="0">
                  <c:v>7.4962518740629685E-3</c:v>
                </c:pt>
                <c:pt idx="1">
                  <c:v>0.43028485757121437</c:v>
                </c:pt>
                <c:pt idx="2">
                  <c:v>6.1469265367316339E-2</c:v>
                </c:pt>
                <c:pt idx="3">
                  <c:v>0.28335832083958024</c:v>
                </c:pt>
                <c:pt idx="4">
                  <c:v>8.9955022488755615E-3</c:v>
                </c:pt>
                <c:pt idx="5">
                  <c:v>4.4977511244377807E-3</c:v>
                </c:pt>
                <c:pt idx="6">
                  <c:v>8.8455772113943024E-2</c:v>
                </c:pt>
                <c:pt idx="7">
                  <c:v>0.11544227886056972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199969121506866"/>
          <c:y val="0.15092530617413485"/>
          <c:w val="0.4221389532190829"/>
          <c:h val="0.84556823869220987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'Centre 1'!$L$126</c:f>
          <c:strCache>
            <c:ptCount val="1"/>
            <c:pt idx="0">
              <c:v>Drop-in Seen By Q2 2016</c:v>
            </c:pt>
          </c:strCache>
        </c:strRef>
      </c:tx>
      <c:layout/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029458292289926"/>
          <c:y val="0.3788312175263806"/>
          <c:w val="0.53603311958145516"/>
          <c:h val="0.56338186298141302"/>
        </c:manualLayout>
      </c:layout>
      <c:pieChart>
        <c:varyColors val="1"/>
        <c:ser>
          <c:idx val="0"/>
          <c:order val="0"/>
          <c:tx>
            <c:strRef>
              <c:f>'Centre 1'!$F$83</c:f>
              <c:strCache>
                <c:ptCount val="1"/>
                <c:pt idx="0">
                  <c:v>Seen by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rgbClr val="74C9BE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1"/>
            <c:bubble3D val="0"/>
            <c:spPr>
              <a:solidFill>
                <a:srgbClr val="E7674B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2"/>
            <c:bubble3D val="0"/>
            <c:spPr>
              <a:solidFill>
                <a:srgbClr val="BED5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Pt>
            <c:idx val="4"/>
            <c:bubble3D val="0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'Centre 1'!$F$84:$J$84</c:f>
              <c:strCache>
                <c:ptCount val="5"/>
                <c:pt idx="0">
                  <c:v>Centre Head</c:v>
                </c:pt>
                <c:pt idx="1">
                  <c:v>CSS</c:v>
                </c:pt>
                <c:pt idx="2">
                  <c:v>Psychologist</c:v>
                </c:pt>
                <c:pt idx="3">
                  <c:v>Benefits Advisors</c:v>
                </c:pt>
                <c:pt idx="4">
                  <c:v>Sessional Staff</c:v>
                </c:pt>
              </c:strCache>
            </c:strRef>
          </c:cat>
          <c:val>
            <c:numRef>
              <c:f>'Centre 1'!$F$126:$J$126</c:f>
              <c:numCache>
                <c:formatCode>#,##0_ ;\-#,##0\ </c:formatCode>
                <c:ptCount val="5"/>
                <c:pt idx="0">
                  <c:v>1136</c:v>
                </c:pt>
                <c:pt idx="1">
                  <c:v>1010</c:v>
                </c:pt>
                <c:pt idx="2">
                  <c:v>92</c:v>
                </c:pt>
                <c:pt idx="3">
                  <c:v>279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"/>
          <c:y val="0.1255138307884747"/>
          <c:w val="0.99208522197489479"/>
          <c:h val="0.1731771122296161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'Centre 1'!$L$126</c:f>
          <c:strCache>
            <c:ptCount val="1"/>
            <c:pt idx="0">
              <c:v>Drop-in Seen By Q2 2016</c:v>
            </c:pt>
          </c:strCache>
        </c:strRef>
      </c:tx>
      <c:layout>
        <c:manualLayout>
          <c:xMode val="edge"/>
          <c:yMode val="edge"/>
          <c:x val="0.2355457809223214"/>
          <c:y val="0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34066148544661"/>
          <c:y val="0.12792670727479818"/>
          <c:w val="0.64767836973945647"/>
          <c:h val="0.626227702669241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'Centre 1'!$B$126</c:f>
              <c:strCache>
                <c:ptCount val="1"/>
                <c:pt idx="0">
                  <c:v>Total Drop-in</c:v>
                </c:pt>
              </c:strCache>
            </c:strRef>
          </c:tx>
          <c:spPr>
            <a:solidFill>
              <a:srgbClr val="74C9BE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'Centre 1'!$F$84:$J$84</c:f>
              <c:strCache>
                <c:ptCount val="5"/>
                <c:pt idx="0">
                  <c:v>Centre Head</c:v>
                </c:pt>
                <c:pt idx="1">
                  <c:v>CSS</c:v>
                </c:pt>
                <c:pt idx="2">
                  <c:v>Psychologist</c:v>
                </c:pt>
                <c:pt idx="3">
                  <c:v>Benefits Advisors</c:v>
                </c:pt>
                <c:pt idx="4">
                  <c:v>Sessional Staff</c:v>
                </c:pt>
              </c:strCache>
            </c:strRef>
          </c:cat>
          <c:val>
            <c:numRef>
              <c:f>'Centre 1'!$F$126:$J$126</c:f>
              <c:numCache>
                <c:formatCode>#,##0_ ;\-#,##0\ </c:formatCode>
                <c:ptCount val="5"/>
                <c:pt idx="0">
                  <c:v>1136</c:v>
                </c:pt>
                <c:pt idx="1">
                  <c:v>1010</c:v>
                </c:pt>
                <c:pt idx="2">
                  <c:v>92</c:v>
                </c:pt>
                <c:pt idx="3">
                  <c:v>279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165451264"/>
        <c:axId val="165452800"/>
      </c:barChart>
      <c:catAx>
        <c:axId val="165451264"/>
        <c:scaling>
          <c:orientation val="maxMin"/>
        </c:scaling>
        <c:delete val="0"/>
        <c:axPos val="l"/>
        <c:majorTickMark val="out"/>
        <c:minorTickMark val="none"/>
        <c:tickLblPos val="low"/>
        <c:txPr>
          <a:bodyPr rot="-2700000" vert="horz" anchor="ctr" anchorCtr="0"/>
          <a:lstStyle/>
          <a:p>
            <a:pPr>
              <a:defRPr sz="800"/>
            </a:pPr>
            <a:endParaRPr lang="en-US"/>
          </a:p>
        </c:txPr>
        <c:crossAx val="165452800"/>
        <c:crosses val="autoZero"/>
        <c:auto val="1"/>
        <c:lblAlgn val="ctr"/>
        <c:lblOffset val="100"/>
        <c:noMultiLvlLbl val="0"/>
      </c:catAx>
      <c:valAx>
        <c:axId val="165452800"/>
        <c:scaling>
          <c:orientation val="minMax"/>
        </c:scaling>
        <c:delete val="0"/>
        <c:axPos val="t"/>
        <c:majorGridlines/>
        <c:title>
          <c:tx>
            <c:strRef>
              <c:f>'Centre 1'!$D$71</c:f>
              <c:strCache>
                <c:ptCount val="1"/>
                <c:pt idx="0">
                  <c:v>Number of Visits Q2</c:v>
                </c:pt>
              </c:strCache>
            </c:strRef>
          </c:tx>
          <c:layout>
            <c:manualLayout>
              <c:xMode val="edge"/>
              <c:yMode val="edge"/>
              <c:x val="0.37318186254973296"/>
              <c:y val="0.86540880503144657"/>
            </c:manualLayout>
          </c:layout>
          <c:overlay val="0"/>
        </c:title>
        <c:numFmt formatCode="General" sourceLinked="0"/>
        <c:majorTickMark val="out"/>
        <c:minorTickMark val="none"/>
        <c:tickLblPos val="high"/>
        <c:crossAx val="16545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21</xdr:row>
      <xdr:rowOff>161926</xdr:rowOff>
    </xdr:from>
    <xdr:to>
      <xdr:col>12</xdr:col>
      <xdr:colOff>828675</xdr:colOff>
      <xdr:row>33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13</xdr:col>
      <xdr:colOff>0</xdr:colOff>
      <xdr:row>49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6</xdr:col>
      <xdr:colOff>0</xdr:colOff>
      <xdr:row>177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250031</xdr:colOff>
      <xdr:row>69</xdr:row>
      <xdr:rowOff>0</xdr:rowOff>
    </xdr:from>
    <xdr:to>
      <xdr:col>9</xdr:col>
      <xdr:colOff>218281</xdr:colOff>
      <xdr:row>80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13</xdr:col>
      <xdr:colOff>0</xdr:colOff>
      <xdr:row>21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178594</xdr:colOff>
      <xdr:row>128</xdr:row>
      <xdr:rowOff>0</xdr:rowOff>
    </xdr:from>
    <xdr:to>
      <xdr:col>13</xdr:col>
      <xdr:colOff>0</xdr:colOff>
      <xdr:row>177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248046</xdr:colOff>
      <xdr:row>69</xdr:row>
      <xdr:rowOff>0</xdr:rowOff>
    </xdr:from>
    <xdr:to>
      <xdr:col>12</xdr:col>
      <xdr:colOff>785811</xdr:colOff>
      <xdr:row>79</xdr:row>
      <xdr:rowOff>188514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47625</xdr:colOff>
      <xdr:row>110</xdr:row>
      <xdr:rowOff>109141</xdr:rowOff>
    </xdr:from>
    <xdr:to>
      <xdr:col>13</xdr:col>
      <xdr:colOff>0</xdr:colOff>
      <xdr:row>127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27214</xdr:colOff>
      <xdr:row>96</xdr:row>
      <xdr:rowOff>69452</xdr:rowOff>
    </xdr:from>
    <xdr:to>
      <xdr:col>12</xdr:col>
      <xdr:colOff>840126</xdr:colOff>
      <xdr:row>110</xdr:row>
      <xdr:rowOff>89296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47625</xdr:colOff>
      <xdr:row>81</xdr:row>
      <xdr:rowOff>96319</xdr:rowOff>
    </xdr:from>
    <xdr:to>
      <xdr:col>13</xdr:col>
      <xdr:colOff>0</xdr:colOff>
      <xdr:row>96</xdr:row>
      <xdr:rowOff>64213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0</xdr:rowOff>
    </xdr:from>
    <xdr:to>
      <xdr:col>16</xdr:col>
      <xdr:colOff>0</xdr:colOff>
      <xdr:row>87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89</xdr:row>
      <xdr:rowOff>0</xdr:rowOff>
    </xdr:from>
    <xdr:to>
      <xdr:col>16</xdr:col>
      <xdr:colOff>0</xdr:colOff>
      <xdr:row>108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111</xdr:row>
      <xdr:rowOff>15875</xdr:rowOff>
    </xdr:from>
    <xdr:to>
      <xdr:col>7</xdr:col>
      <xdr:colOff>1352550</xdr:colOff>
      <xdr:row>131</xdr:row>
      <xdr:rowOff>15875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12</xdr:col>
      <xdr:colOff>0</xdr:colOff>
      <xdr:row>133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190500</xdr:colOff>
      <xdr:row>113</xdr:row>
      <xdr:rowOff>0</xdr:rowOff>
    </xdr:from>
    <xdr:to>
      <xdr:col>16</xdr:col>
      <xdr:colOff>0</xdr:colOff>
      <xdr:row>133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16</xdr:col>
      <xdr:colOff>0</xdr:colOff>
      <xdr:row>154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T195"/>
  <sheetViews>
    <sheetView zoomScaleNormal="100" workbookViewId="0">
      <selection activeCell="O35" sqref="O35"/>
    </sheetView>
  </sheetViews>
  <sheetFormatPr defaultRowHeight="15" x14ac:dyDescent="0.25"/>
  <cols>
    <col min="1" max="1" width="9.140625" style="6"/>
    <col min="2" max="2" width="20.85546875" style="6" customWidth="1"/>
    <col min="3" max="3" width="18.7109375" style="6" customWidth="1"/>
    <col min="4" max="4" width="12.42578125" style="6" customWidth="1"/>
    <col min="5" max="5" width="14.140625" style="6" customWidth="1"/>
    <col min="6" max="6" width="12" style="6" customWidth="1"/>
    <col min="7" max="7" width="10.7109375" style="6" customWidth="1"/>
    <col min="8" max="8" width="12.140625" style="6" customWidth="1"/>
    <col min="9" max="9" width="12.5703125" style="6" customWidth="1"/>
    <col min="10" max="10" width="14.28515625" style="6" customWidth="1"/>
    <col min="11" max="11" width="13.85546875" style="6" customWidth="1"/>
    <col min="12" max="12" width="14.42578125" style="6" customWidth="1"/>
    <col min="13" max="13" width="12.7109375" style="6" customWidth="1"/>
    <col min="14" max="15" width="12.5703125" style="6" customWidth="1"/>
    <col min="16" max="16" width="11.140625" style="6" bestFit="1" customWidth="1"/>
    <col min="17" max="18" width="18.42578125" style="6" bestFit="1" customWidth="1"/>
    <col min="19" max="19" width="16.42578125" style="6" bestFit="1" customWidth="1"/>
    <col min="20" max="21" width="12.5703125" style="6" customWidth="1"/>
    <col min="22" max="16384" width="9.140625" style="6"/>
  </cols>
  <sheetData>
    <row r="1" spans="1:20" ht="21" x14ac:dyDescent="0.35">
      <c r="B1" s="167" t="s">
        <v>157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5"/>
    </row>
    <row r="2" spans="1:20" ht="19.5" customHeight="1" x14ac:dyDescent="0.25"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P2" s="21" t="s">
        <v>158</v>
      </c>
      <c r="Q2" s="6" t="s">
        <v>73</v>
      </c>
      <c r="R2" s="6" t="s">
        <v>84</v>
      </c>
      <c r="S2" s="6" t="s">
        <v>85</v>
      </c>
      <c r="T2" s="6" t="s">
        <v>34</v>
      </c>
    </row>
    <row r="3" spans="1:20" ht="15" customHeight="1" x14ac:dyDescent="0.25"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7"/>
      <c r="O3" s="14"/>
      <c r="P3" s="15"/>
      <c r="Q3" s="28">
        <v>0</v>
      </c>
      <c r="R3" s="28">
        <v>0</v>
      </c>
      <c r="S3">
        <v>0</v>
      </c>
      <c r="T3">
        <v>0</v>
      </c>
    </row>
    <row r="4" spans="1:20" ht="15" customHeight="1" x14ac:dyDescent="0.25"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7"/>
      <c r="O4" s="14">
        <v>1</v>
      </c>
      <c r="P4" s="15" t="s">
        <v>67</v>
      </c>
      <c r="Q4" s="333">
        <v>697.66666596899995</v>
      </c>
      <c r="R4" s="333">
        <v>727.99999927199997</v>
      </c>
      <c r="S4" s="29">
        <f>S9/6</f>
        <v>916.66666666666663</v>
      </c>
      <c r="T4" s="29">
        <v>50</v>
      </c>
    </row>
    <row r="5" spans="1:20" ht="15" customHeight="1" x14ac:dyDescent="0.25"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7"/>
      <c r="O5" s="14">
        <v>2</v>
      </c>
      <c r="P5" s="15" t="s">
        <v>68</v>
      </c>
      <c r="Q5" s="333">
        <v>1445.8888874429999</v>
      </c>
      <c r="R5" s="333">
        <v>1697.543208179</v>
      </c>
      <c r="S5" s="29">
        <f>$S$4*2</f>
        <v>1833.3333333333333</v>
      </c>
      <c r="T5" s="29">
        <v>100</v>
      </c>
    </row>
    <row r="6" spans="1:20" ht="15" customHeight="1" x14ac:dyDescent="0.25">
      <c r="B6" s="168"/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7"/>
      <c r="O6" s="14">
        <v>3</v>
      </c>
      <c r="P6" s="15" t="s">
        <v>69</v>
      </c>
      <c r="Q6" s="333">
        <v>2203.0987632289998</v>
      </c>
      <c r="R6" s="333">
        <v>2583.9506147000002</v>
      </c>
      <c r="S6" s="29">
        <f>$S$4*3</f>
        <v>2750</v>
      </c>
      <c r="T6" s="29">
        <v>150</v>
      </c>
    </row>
    <row r="7" spans="1:20" ht="15" customHeight="1" x14ac:dyDescent="0.25">
      <c r="B7" s="168"/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7"/>
      <c r="O7" s="14">
        <v>4</v>
      </c>
      <c r="P7" s="15" t="s">
        <v>70</v>
      </c>
      <c r="Q7" s="333">
        <v>2832.2345650689999</v>
      </c>
      <c r="R7" s="333">
        <v>3426.5432064500001</v>
      </c>
      <c r="S7" s="29">
        <f>$S$4*4</f>
        <v>3666.6666666666665</v>
      </c>
      <c r="T7" s="29">
        <v>200</v>
      </c>
    </row>
    <row r="8" spans="1:20" ht="15" customHeight="1" x14ac:dyDescent="0.25">
      <c r="B8" s="168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7"/>
      <c r="O8" s="14">
        <v>5</v>
      </c>
      <c r="P8" s="15" t="s">
        <v>71</v>
      </c>
      <c r="Q8" s="333">
        <v>3455.753082964</v>
      </c>
      <c r="R8" s="333">
        <v>4298.3456747139999</v>
      </c>
      <c r="S8" s="29">
        <f>$S$4*5</f>
        <v>4583.333333333333</v>
      </c>
      <c r="T8" s="29">
        <v>250</v>
      </c>
    </row>
    <row r="9" spans="1:20" ht="15" customHeight="1" x14ac:dyDescent="0.25"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7"/>
      <c r="O9" s="14">
        <v>6</v>
      </c>
      <c r="P9" s="15" t="s">
        <v>72</v>
      </c>
      <c r="Q9" s="333">
        <v>4102.8641934280004</v>
      </c>
      <c r="R9" s="333">
        <v>5118.4691306840004</v>
      </c>
      <c r="S9" s="29">
        <v>5500</v>
      </c>
      <c r="T9" s="29">
        <v>400</v>
      </c>
    </row>
    <row r="10" spans="1:20" ht="15" customHeight="1" x14ac:dyDescent="0.25"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7"/>
      <c r="O10" s="14"/>
      <c r="P10" s="15"/>
      <c r="Q10" s="2"/>
      <c r="R10" s="2"/>
      <c r="S10" s="29"/>
      <c r="T10" s="29"/>
    </row>
    <row r="11" spans="1:20" ht="15" customHeight="1" x14ac:dyDescent="0.25">
      <c r="B11" s="168"/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7"/>
      <c r="O11" s="14"/>
      <c r="P11" s="15"/>
      <c r="Q11" s="2"/>
      <c r="R11" s="2"/>
      <c r="S11" s="29"/>
      <c r="T11" s="29"/>
    </row>
    <row r="12" spans="1:20" ht="15" customHeight="1" x14ac:dyDescent="0.25"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7"/>
      <c r="O12" s="14"/>
      <c r="P12" s="15"/>
      <c r="Q12" s="327"/>
      <c r="R12" s="327"/>
      <c r="S12" s="327"/>
      <c r="T12" s="327"/>
    </row>
    <row r="13" spans="1:20" ht="15" customHeight="1" x14ac:dyDescent="0.25">
      <c r="A13" s="33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7"/>
      <c r="O13" s="14"/>
      <c r="P13" s="15"/>
      <c r="Q13" s="327"/>
      <c r="R13" s="327"/>
      <c r="S13" s="327"/>
      <c r="T13" s="327"/>
    </row>
    <row r="14" spans="1:20" ht="15" customHeight="1" x14ac:dyDescent="0.25">
      <c r="A14" s="33"/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7"/>
      <c r="O14" s="14"/>
      <c r="P14" s="15"/>
      <c r="Q14" s="327"/>
      <c r="R14" s="327"/>
      <c r="S14" s="327"/>
      <c r="T14" s="327"/>
    </row>
    <row r="15" spans="1:20" ht="15" customHeight="1" x14ac:dyDescent="0.25">
      <c r="A15" s="33"/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7"/>
      <c r="O15" s="14"/>
      <c r="P15" s="15"/>
      <c r="Q15" s="327"/>
      <c r="R15" s="327"/>
      <c r="S15" s="327"/>
      <c r="T15" s="327"/>
    </row>
    <row r="16" spans="1:20" ht="15" customHeight="1" x14ac:dyDescent="0.25">
      <c r="A16" s="33"/>
      <c r="B16" s="168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7"/>
      <c r="O16" s="14"/>
      <c r="P16" s="15"/>
      <c r="Q16" s="327"/>
      <c r="R16" s="327"/>
      <c r="S16" s="327"/>
      <c r="T16" s="327"/>
    </row>
    <row r="17" spans="1:20" ht="15" customHeight="1" x14ac:dyDescent="0.25">
      <c r="A17" s="33"/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7"/>
      <c r="O17" s="14"/>
      <c r="P17" s="15"/>
      <c r="Q17" s="327"/>
      <c r="R17" s="327"/>
      <c r="S17" s="327"/>
      <c r="T17" s="327"/>
    </row>
    <row r="18" spans="1:20" ht="15" customHeight="1" x14ac:dyDescent="0.25">
      <c r="A18" s="33"/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7"/>
      <c r="O18" s="7"/>
    </row>
    <row r="19" spans="1:20" ht="15" customHeight="1" x14ac:dyDescent="0.25">
      <c r="A19" s="33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7"/>
      <c r="O19" s="7"/>
    </row>
    <row r="20" spans="1:20" ht="15" customHeight="1" x14ac:dyDescent="0.25"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7"/>
      <c r="O20" s="7"/>
    </row>
    <row r="21" spans="1:20" ht="15" customHeight="1" x14ac:dyDescent="0.25"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7"/>
    </row>
    <row r="22" spans="1:20" x14ac:dyDescent="0.25">
      <c r="I22" s="7"/>
      <c r="J22" s="7"/>
      <c r="K22" s="7"/>
      <c r="L22" s="7"/>
      <c r="M22" s="7"/>
      <c r="N22" s="7"/>
    </row>
    <row r="23" spans="1:20" ht="30" x14ac:dyDescent="0.25">
      <c r="B23" s="169" t="s">
        <v>32</v>
      </c>
      <c r="C23" s="170"/>
      <c r="D23" s="151" t="s">
        <v>127</v>
      </c>
      <c r="E23" s="150" t="s">
        <v>128</v>
      </c>
      <c r="F23" s="54" t="s">
        <v>59</v>
      </c>
      <c r="G23" s="54" t="s">
        <v>129</v>
      </c>
      <c r="H23" s="60" t="s">
        <v>156</v>
      </c>
      <c r="J23" s="174" t="s">
        <v>159</v>
      </c>
      <c r="K23" s="174"/>
      <c r="L23" s="174"/>
    </row>
    <row r="24" spans="1:20" x14ac:dyDescent="0.25">
      <c r="B24" s="158" t="s">
        <v>91</v>
      </c>
      <c r="C24" s="159"/>
      <c r="D24" s="50">
        <f>Q9</f>
        <v>4102.8641934280004</v>
      </c>
      <c r="E24" s="10">
        <f>R9</f>
        <v>5118.4691306840004</v>
      </c>
      <c r="F24" s="31">
        <f>(E24/D24)-100%</f>
        <v>0.24753559693318739</v>
      </c>
      <c r="G24" s="10">
        <f>S9</f>
        <v>5500</v>
      </c>
      <c r="H24" s="61">
        <f>(E24/G24)-1</f>
        <v>-6.9369248966545394E-2</v>
      </c>
      <c r="P24" s="9"/>
    </row>
    <row r="25" spans="1:20" x14ac:dyDescent="0.25">
      <c r="B25" s="156" t="s">
        <v>33</v>
      </c>
      <c r="C25" s="157"/>
      <c r="D25" s="49">
        <v>3311</v>
      </c>
      <c r="E25" s="8">
        <v>3562</v>
      </c>
      <c r="F25" s="30">
        <f t="shared" ref="F25:F28" si="0">(E25/D25)-100%</f>
        <v>7.5807913017215345E-2</v>
      </c>
      <c r="G25" s="8"/>
      <c r="H25" s="62"/>
      <c r="J25" s="9"/>
    </row>
    <row r="26" spans="1:20" x14ac:dyDescent="0.25">
      <c r="B26" s="158" t="s">
        <v>14</v>
      </c>
      <c r="C26" s="159"/>
      <c r="D26" s="50">
        <f>D24-D25</f>
        <v>791.86419342800036</v>
      </c>
      <c r="E26" s="10">
        <f>E24-E25</f>
        <v>1556.4691306840004</v>
      </c>
      <c r="F26" s="31">
        <f t="shared" si="0"/>
        <v>0.96557584444626254</v>
      </c>
      <c r="G26" s="10"/>
      <c r="H26" s="61"/>
      <c r="K26" s="16" t="s">
        <v>130</v>
      </c>
    </row>
    <row r="27" spans="1:20" x14ac:dyDescent="0.25">
      <c r="B27" s="156" t="s">
        <v>34</v>
      </c>
      <c r="C27" s="157"/>
      <c r="D27" s="49">
        <v>386</v>
      </c>
      <c r="E27" s="8">
        <v>379</v>
      </c>
      <c r="F27" s="30">
        <f t="shared" si="0"/>
        <v>-1.8134715025906689E-2</v>
      </c>
      <c r="G27" s="8">
        <f>T9</f>
        <v>400</v>
      </c>
      <c r="H27" s="62">
        <f>(E27/G27)-1</f>
        <v>-5.2499999999999991E-2</v>
      </c>
    </row>
    <row r="28" spans="1:20" x14ac:dyDescent="0.25">
      <c r="B28" s="158" t="s">
        <v>35</v>
      </c>
      <c r="C28" s="159"/>
      <c r="D28" s="50">
        <v>394</v>
      </c>
      <c r="E28" s="10">
        <v>426</v>
      </c>
      <c r="F28" s="31">
        <f t="shared" si="0"/>
        <v>8.1218274111675148E-2</v>
      </c>
      <c r="G28" s="10">
        <f>T9</f>
        <v>400</v>
      </c>
      <c r="H28" s="61">
        <f>(E28/G28)-1</f>
        <v>6.4999999999999947E-2</v>
      </c>
    </row>
    <row r="29" spans="1:20" ht="15.75" thickBot="1" x14ac:dyDescent="0.3">
      <c r="B29" s="160" t="s">
        <v>36</v>
      </c>
      <c r="C29" s="161"/>
      <c r="D29" s="69">
        <v>0.33400000000000002</v>
      </c>
      <c r="E29" s="52">
        <v>0.34100000000000003</v>
      </c>
      <c r="F29" s="51">
        <f>E29-D29</f>
        <v>7.0000000000000062E-3</v>
      </c>
      <c r="G29" s="52"/>
      <c r="H29" s="63"/>
    </row>
    <row r="30" spans="1:20" ht="15.75" customHeight="1" x14ac:dyDescent="0.25">
      <c r="B30" s="162" t="s">
        <v>87</v>
      </c>
      <c r="C30" s="163"/>
      <c r="D30" s="46">
        <v>3</v>
      </c>
      <c r="E30" s="10">
        <v>5</v>
      </c>
      <c r="F30" s="47">
        <f>(E30/D30)-100%</f>
        <v>0.66666666666666674</v>
      </c>
      <c r="G30" s="48"/>
      <c r="H30" s="64"/>
    </row>
    <row r="31" spans="1:20" x14ac:dyDescent="0.25">
      <c r="B31" s="175" t="s">
        <v>88</v>
      </c>
      <c r="C31" s="176"/>
      <c r="D31" s="49">
        <v>7</v>
      </c>
      <c r="E31" s="8">
        <v>6</v>
      </c>
      <c r="F31" s="30">
        <f t="shared" ref="F31:F33" si="1">(E31/D31)-100%</f>
        <v>-0.1428571428571429</v>
      </c>
      <c r="G31" s="8"/>
      <c r="H31" s="62"/>
    </row>
    <row r="32" spans="1:20" x14ac:dyDescent="0.25">
      <c r="B32" s="179" t="s">
        <v>89</v>
      </c>
      <c r="C32" s="180"/>
      <c r="D32" s="50">
        <v>259</v>
      </c>
      <c r="E32" s="46">
        <v>183</v>
      </c>
      <c r="F32" s="47">
        <f>(E32/D32)-100%</f>
        <v>-0.29343629343629341</v>
      </c>
      <c r="G32" s="48"/>
      <c r="H32" s="64"/>
    </row>
    <row r="33" spans="2:8" x14ac:dyDescent="0.25">
      <c r="B33" s="177" t="s">
        <v>90</v>
      </c>
      <c r="C33" s="178"/>
      <c r="D33" s="65">
        <v>409</v>
      </c>
      <c r="E33" s="66">
        <v>404</v>
      </c>
      <c r="F33" s="67">
        <f t="shared" si="1"/>
        <v>-1.2224938875305624E-2</v>
      </c>
      <c r="G33" s="66"/>
      <c r="H33" s="68"/>
    </row>
    <row r="35" spans="2:8" ht="90" customHeight="1" x14ac:dyDescent="0.25">
      <c r="B35" s="13" t="s">
        <v>160</v>
      </c>
    </row>
    <row r="51" spans="2:15" ht="15.75" x14ac:dyDescent="0.25">
      <c r="B51" s="18" t="s">
        <v>81</v>
      </c>
      <c r="C51" s="11"/>
      <c r="D51" s="11"/>
      <c r="E51" s="11"/>
      <c r="F51" s="7"/>
      <c r="G51" s="7"/>
    </row>
    <row r="52" spans="2:15" ht="32.25" customHeight="1" x14ac:dyDescent="0.25">
      <c r="B52" s="164" t="s">
        <v>34</v>
      </c>
      <c r="C52" s="165"/>
      <c r="D52" s="164" t="s">
        <v>3</v>
      </c>
      <c r="E52" s="166"/>
      <c r="F52" s="165" t="s">
        <v>127</v>
      </c>
      <c r="G52" s="165"/>
      <c r="H52" s="171" t="s">
        <v>128</v>
      </c>
      <c r="I52" s="172"/>
      <c r="J52" s="173" t="s">
        <v>4</v>
      </c>
      <c r="K52" s="173"/>
      <c r="L52" s="171" t="s">
        <v>18</v>
      </c>
      <c r="M52" s="172"/>
    </row>
    <row r="53" spans="2:15" ht="15.75" x14ac:dyDescent="0.25">
      <c r="B53" s="181" t="s">
        <v>19</v>
      </c>
      <c r="C53" s="182"/>
      <c r="D53" s="183">
        <v>1.5800000000000002E-2</v>
      </c>
      <c r="E53" s="184"/>
      <c r="F53" s="185">
        <v>1.4999999999999999E-2</v>
      </c>
      <c r="G53" s="185"/>
      <c r="H53" s="186">
        <v>1.9E-2</v>
      </c>
      <c r="I53" s="187"/>
      <c r="J53" s="188">
        <f>(H53/F53)-100%</f>
        <v>0.26666666666666661</v>
      </c>
      <c r="K53" s="188"/>
      <c r="L53" s="189">
        <f>H53-F53</f>
        <v>4.0000000000000001E-3</v>
      </c>
      <c r="M53" s="190"/>
    </row>
    <row r="54" spans="2:15" ht="15.75" x14ac:dyDescent="0.25">
      <c r="B54" s="191" t="s">
        <v>20</v>
      </c>
      <c r="C54" s="192"/>
      <c r="D54" s="193">
        <v>0.15890000000000001</v>
      </c>
      <c r="E54" s="194"/>
      <c r="F54" s="195">
        <v>0.154</v>
      </c>
      <c r="G54" s="195"/>
      <c r="H54" s="193">
        <v>0.17100000000000001</v>
      </c>
      <c r="I54" s="194"/>
      <c r="J54" s="335">
        <f t="shared" ref="J54:J68" si="2">(H54/F54)-100%</f>
        <v>0.11038961038961048</v>
      </c>
      <c r="K54" s="335"/>
      <c r="L54" s="336">
        <f t="shared" ref="L54:L68" si="3">H54-F54</f>
        <v>1.7000000000000015E-2</v>
      </c>
      <c r="M54" s="337"/>
    </row>
    <row r="55" spans="2:15" ht="15.75" x14ac:dyDescent="0.25">
      <c r="B55" s="181" t="s">
        <v>21</v>
      </c>
      <c r="C55" s="182"/>
      <c r="D55" s="186">
        <v>5.7099999999999998E-2</v>
      </c>
      <c r="E55" s="187"/>
      <c r="F55" s="185">
        <v>5.5E-2</v>
      </c>
      <c r="G55" s="185"/>
      <c r="H55" s="186">
        <v>6.2E-2</v>
      </c>
      <c r="I55" s="187"/>
      <c r="J55" s="188">
        <f t="shared" si="2"/>
        <v>0.1272727272727272</v>
      </c>
      <c r="K55" s="188"/>
      <c r="L55" s="189">
        <f t="shared" si="3"/>
        <v>6.9999999999999993E-3</v>
      </c>
      <c r="M55" s="190"/>
    </row>
    <row r="56" spans="2:15" ht="15.75" x14ac:dyDescent="0.25">
      <c r="B56" s="191" t="s">
        <v>22</v>
      </c>
      <c r="C56" s="192"/>
      <c r="D56" s="193">
        <v>1.7000000000000001E-2</v>
      </c>
      <c r="E56" s="194"/>
      <c r="F56" s="195">
        <v>1.2E-2</v>
      </c>
      <c r="G56" s="195"/>
      <c r="H56" s="193">
        <v>1.0999999999999999E-2</v>
      </c>
      <c r="I56" s="194"/>
      <c r="J56" s="335">
        <f t="shared" si="2"/>
        <v>-8.333333333333337E-2</v>
      </c>
      <c r="K56" s="335"/>
      <c r="L56" s="336">
        <f t="shared" si="3"/>
        <v>-1.0000000000000009E-3</v>
      </c>
      <c r="M56" s="337"/>
    </row>
    <row r="57" spans="2:15" ht="15.75" x14ac:dyDescent="0.25">
      <c r="B57" s="181" t="s">
        <v>23</v>
      </c>
      <c r="C57" s="182"/>
      <c r="D57" s="186">
        <v>3.8900000000000004E-2</v>
      </c>
      <c r="E57" s="187"/>
      <c r="F57" s="185">
        <v>4.1000000000000002E-2</v>
      </c>
      <c r="G57" s="185"/>
      <c r="H57" s="186">
        <v>3.7999999999999999E-2</v>
      </c>
      <c r="I57" s="187"/>
      <c r="J57" s="188">
        <f t="shared" si="2"/>
        <v>-7.3170731707317138E-2</v>
      </c>
      <c r="K57" s="188"/>
      <c r="L57" s="189">
        <f t="shared" si="3"/>
        <v>-3.0000000000000027E-3</v>
      </c>
      <c r="M57" s="190"/>
    </row>
    <row r="58" spans="2:15" ht="15.75" x14ac:dyDescent="0.25">
      <c r="B58" s="191" t="s">
        <v>24</v>
      </c>
      <c r="C58" s="192"/>
      <c r="D58" s="193">
        <v>0.12720000000000001</v>
      </c>
      <c r="E58" s="194"/>
      <c r="F58" s="195">
        <v>0.129</v>
      </c>
      <c r="G58" s="195"/>
      <c r="H58" s="193">
        <v>0.12</v>
      </c>
      <c r="I58" s="194"/>
      <c r="J58" s="335">
        <f t="shared" si="2"/>
        <v>-6.9767441860465129E-2</v>
      </c>
      <c r="K58" s="335"/>
      <c r="L58" s="336">
        <f t="shared" si="3"/>
        <v>-9.000000000000008E-3</v>
      </c>
      <c r="M58" s="337"/>
    </row>
    <row r="59" spans="2:15" ht="15.75" x14ac:dyDescent="0.25">
      <c r="B59" s="181" t="s">
        <v>25</v>
      </c>
      <c r="C59" s="182"/>
      <c r="D59" s="186">
        <v>0.13350000000000001</v>
      </c>
      <c r="E59" s="187"/>
      <c r="F59" s="185">
        <v>0.13100000000000001</v>
      </c>
      <c r="G59" s="185"/>
      <c r="H59" s="186">
        <v>0.13900000000000001</v>
      </c>
      <c r="I59" s="187"/>
      <c r="J59" s="188">
        <f t="shared" si="2"/>
        <v>6.1068702290076438E-2</v>
      </c>
      <c r="K59" s="188"/>
      <c r="L59" s="189">
        <f t="shared" si="3"/>
        <v>8.0000000000000071E-3</v>
      </c>
      <c r="M59" s="190"/>
    </row>
    <row r="60" spans="2:15" ht="15.75" x14ac:dyDescent="0.25">
      <c r="B60" s="191" t="s">
        <v>26</v>
      </c>
      <c r="C60" s="192"/>
      <c r="D60" s="193">
        <v>0.1186</v>
      </c>
      <c r="E60" s="194"/>
      <c r="F60" s="195">
        <v>0.123</v>
      </c>
      <c r="G60" s="195"/>
      <c r="H60" s="193">
        <v>0.121</v>
      </c>
      <c r="I60" s="194"/>
      <c r="J60" s="335">
        <f t="shared" si="2"/>
        <v>-1.6260162601625994E-2</v>
      </c>
      <c r="K60" s="335"/>
      <c r="L60" s="336">
        <f t="shared" si="3"/>
        <v>-2.0000000000000018E-3</v>
      </c>
      <c r="M60" s="337"/>
    </row>
    <row r="61" spans="2:15" ht="15.75" x14ac:dyDescent="0.25">
      <c r="B61" s="181" t="s">
        <v>92</v>
      </c>
      <c r="C61" s="182"/>
      <c r="D61" s="186">
        <v>0.13089999999999999</v>
      </c>
      <c r="E61" s="187"/>
      <c r="F61" s="185">
        <v>0.11</v>
      </c>
      <c r="G61" s="185"/>
      <c r="H61" s="186">
        <v>0.123</v>
      </c>
      <c r="I61" s="187"/>
      <c r="J61" s="188">
        <f t="shared" si="2"/>
        <v>0.11818181818181817</v>
      </c>
      <c r="K61" s="188"/>
      <c r="L61" s="189">
        <f t="shared" si="3"/>
        <v>1.2999999999999998E-2</v>
      </c>
      <c r="M61" s="190"/>
      <c r="O61" s="334"/>
    </row>
    <row r="62" spans="2:15" ht="15.75" x14ac:dyDescent="0.25">
      <c r="B62" s="191" t="s">
        <v>30</v>
      </c>
      <c r="C62" s="192"/>
      <c r="D62" s="193">
        <v>0.01</v>
      </c>
      <c r="E62" s="194"/>
      <c r="F62" s="195">
        <v>0.02</v>
      </c>
      <c r="G62" s="195"/>
      <c r="H62" s="193">
        <v>1.4999999999999999E-2</v>
      </c>
      <c r="I62" s="194"/>
      <c r="J62" s="335">
        <f t="shared" si="2"/>
        <v>-0.25</v>
      </c>
      <c r="K62" s="335"/>
      <c r="L62" s="336">
        <f t="shared" si="3"/>
        <v>-5.000000000000001E-3</v>
      </c>
      <c r="M62" s="337"/>
    </row>
    <row r="63" spans="2:15" ht="15.75" x14ac:dyDescent="0.25">
      <c r="B63" s="181" t="s">
        <v>27</v>
      </c>
      <c r="C63" s="182"/>
      <c r="D63" s="186">
        <v>3.3099999999999997E-2</v>
      </c>
      <c r="E63" s="187"/>
      <c r="F63" s="185">
        <v>2.7E-2</v>
      </c>
      <c r="G63" s="185"/>
      <c r="H63" s="186">
        <v>3.3163265306122451E-2</v>
      </c>
      <c r="I63" s="187"/>
      <c r="J63" s="188">
        <f t="shared" si="2"/>
        <v>0.22826908541194268</v>
      </c>
      <c r="K63" s="188"/>
      <c r="L63" s="189">
        <f t="shared" si="3"/>
        <v>6.1632653061224514E-3</v>
      </c>
      <c r="M63" s="190"/>
    </row>
    <row r="64" spans="2:15" ht="16.5" customHeight="1" x14ac:dyDescent="0.25">
      <c r="B64" s="191" t="s">
        <v>86</v>
      </c>
      <c r="C64" s="192"/>
      <c r="D64" s="193">
        <v>6.0000000000000001E-3</v>
      </c>
      <c r="E64" s="194"/>
      <c r="F64" s="195">
        <v>0.01</v>
      </c>
      <c r="G64" s="195"/>
      <c r="H64" s="193">
        <v>7.6530612244897957E-3</v>
      </c>
      <c r="I64" s="194"/>
      <c r="J64" s="335">
        <f t="shared" si="2"/>
        <v>-0.23469387755102045</v>
      </c>
      <c r="K64" s="335"/>
      <c r="L64" s="336">
        <f t="shared" si="3"/>
        <v>-2.3469387755102045E-3</v>
      </c>
      <c r="M64" s="337"/>
    </row>
    <row r="65" spans="2:13" ht="15.75" x14ac:dyDescent="0.25">
      <c r="B65" s="181" t="s">
        <v>93</v>
      </c>
      <c r="C65" s="182"/>
      <c r="D65" s="186" t="s">
        <v>1</v>
      </c>
      <c r="E65" s="187"/>
      <c r="F65" s="185" t="s">
        <v>1</v>
      </c>
      <c r="G65" s="185"/>
      <c r="H65" s="186" t="s">
        <v>1</v>
      </c>
      <c r="I65" s="187"/>
      <c r="J65" s="188" t="s">
        <v>1</v>
      </c>
      <c r="K65" s="188"/>
      <c r="L65" s="189" t="s">
        <v>1</v>
      </c>
      <c r="M65" s="190"/>
    </row>
    <row r="66" spans="2:13" ht="15.75" x14ac:dyDescent="0.25">
      <c r="B66" s="191" t="s">
        <v>28</v>
      </c>
      <c r="C66" s="192"/>
      <c r="D66" s="193">
        <v>9.1899999999999996E-2</v>
      </c>
      <c r="E66" s="194"/>
      <c r="F66" s="195">
        <v>0.11</v>
      </c>
      <c r="G66" s="195"/>
      <c r="H66" s="193">
        <v>9.8000000000000004E-2</v>
      </c>
      <c r="I66" s="194"/>
      <c r="J66" s="335">
        <f t="shared" si="2"/>
        <v>-0.10909090909090902</v>
      </c>
      <c r="K66" s="335"/>
      <c r="L66" s="336">
        <f t="shared" si="3"/>
        <v>-1.1999999999999997E-2</v>
      </c>
      <c r="M66" s="337"/>
    </row>
    <row r="67" spans="2:13" ht="15.75" x14ac:dyDescent="0.25">
      <c r="B67" s="181" t="s">
        <v>29</v>
      </c>
      <c r="C67" s="182"/>
      <c r="D67" s="186">
        <v>6.1100000000000002E-2</v>
      </c>
      <c r="E67" s="187"/>
      <c r="F67" s="185">
        <f t="shared" ref="F54:F68" si="4">0.0625</f>
        <v>6.25E-2</v>
      </c>
      <c r="G67" s="185"/>
      <c r="H67" s="186">
        <v>4.2000000000000003E-2</v>
      </c>
      <c r="I67" s="187"/>
      <c r="J67" s="188">
        <f t="shared" si="2"/>
        <v>-0.32799999999999996</v>
      </c>
      <c r="K67" s="188"/>
      <c r="L67" s="189">
        <f t="shared" si="3"/>
        <v>-2.0499999999999997E-2</v>
      </c>
      <c r="M67" s="190"/>
    </row>
    <row r="68" spans="2:13" ht="15.75" x14ac:dyDescent="0.25">
      <c r="B68" s="206" t="s">
        <v>31</v>
      </c>
      <c r="C68" s="207"/>
      <c r="D68" s="196" t="s">
        <v>1</v>
      </c>
      <c r="E68" s="197"/>
      <c r="F68" s="196" t="s">
        <v>1</v>
      </c>
      <c r="G68" s="197"/>
      <c r="H68" s="196" t="s">
        <v>1</v>
      </c>
      <c r="I68" s="197"/>
      <c r="J68" s="338" t="s">
        <v>1</v>
      </c>
      <c r="K68" s="339"/>
      <c r="L68" s="338" t="s">
        <v>1</v>
      </c>
      <c r="M68" s="339"/>
    </row>
    <row r="69" spans="2:13" x14ac:dyDescent="0.25">
      <c r="B69" s="12"/>
      <c r="C69" s="3"/>
      <c r="D69" s="3"/>
      <c r="E69" s="3"/>
      <c r="F69" s="17"/>
      <c r="G69" s="17"/>
      <c r="H69" s="4"/>
      <c r="L69" s="16"/>
      <c r="M69" s="16"/>
    </row>
    <row r="70" spans="2:13" x14ac:dyDescent="0.25">
      <c r="B70" s="11" t="s">
        <v>37</v>
      </c>
    </row>
    <row r="71" spans="2:13" ht="30" x14ac:dyDescent="0.25">
      <c r="B71" s="198" t="s">
        <v>94</v>
      </c>
      <c r="C71" s="199"/>
      <c r="D71" s="73" t="s">
        <v>133</v>
      </c>
      <c r="E71" s="70" t="s">
        <v>132</v>
      </c>
      <c r="G71" s="22" t="s">
        <v>161</v>
      </c>
      <c r="K71" s="22" t="s">
        <v>162</v>
      </c>
    </row>
    <row r="72" spans="2:13" x14ac:dyDescent="0.25">
      <c r="B72" s="200" t="s">
        <v>38</v>
      </c>
      <c r="C72" s="201"/>
      <c r="D72" s="74">
        <v>5</v>
      </c>
      <c r="E72" s="71">
        <f>D72/$D$80</f>
        <v>7.4962518740629685E-3</v>
      </c>
    </row>
    <row r="73" spans="2:13" x14ac:dyDescent="0.25">
      <c r="B73" s="202" t="s">
        <v>39</v>
      </c>
      <c r="C73" s="203"/>
      <c r="D73" s="56">
        <v>287</v>
      </c>
      <c r="E73" s="341">
        <f t="shared" ref="E73:E79" si="5">D73/$D$80</f>
        <v>0.43028485757121437</v>
      </c>
    </row>
    <row r="74" spans="2:13" x14ac:dyDescent="0.25">
      <c r="B74" s="204" t="s">
        <v>58</v>
      </c>
      <c r="C74" s="205"/>
      <c r="D74" s="55">
        <v>41</v>
      </c>
      <c r="E74" s="342">
        <f t="shared" si="5"/>
        <v>6.1469265367316339E-2</v>
      </c>
    </row>
    <row r="75" spans="2:13" x14ac:dyDescent="0.25">
      <c r="B75" s="202" t="s">
        <v>40</v>
      </c>
      <c r="C75" s="203"/>
      <c r="D75" s="56">
        <v>189</v>
      </c>
      <c r="E75" s="341">
        <f t="shared" si="5"/>
        <v>0.28335832083958024</v>
      </c>
    </row>
    <row r="76" spans="2:13" x14ac:dyDescent="0.25">
      <c r="B76" s="204" t="s">
        <v>41</v>
      </c>
      <c r="C76" s="205"/>
      <c r="D76" s="55">
        <v>6</v>
      </c>
      <c r="E76" s="342">
        <f t="shared" si="5"/>
        <v>8.9955022488755615E-3</v>
      </c>
    </row>
    <row r="77" spans="2:13" x14ac:dyDescent="0.25">
      <c r="B77" s="202" t="s">
        <v>42</v>
      </c>
      <c r="C77" s="203"/>
      <c r="D77" s="56">
        <v>3</v>
      </c>
      <c r="E77" s="341">
        <f t="shared" si="5"/>
        <v>4.4977511244377807E-3</v>
      </c>
    </row>
    <row r="78" spans="2:13" x14ac:dyDescent="0.25">
      <c r="B78" s="204" t="s">
        <v>43</v>
      </c>
      <c r="C78" s="205"/>
      <c r="D78" s="55">
        <v>59</v>
      </c>
      <c r="E78" s="342">
        <f t="shared" si="5"/>
        <v>8.8455772113943024E-2</v>
      </c>
    </row>
    <row r="79" spans="2:13" x14ac:dyDescent="0.25">
      <c r="B79" s="213" t="s">
        <v>31</v>
      </c>
      <c r="C79" s="214"/>
      <c r="D79" s="75">
        <v>77</v>
      </c>
      <c r="E79" s="340">
        <f t="shared" si="5"/>
        <v>0.11544227886056972</v>
      </c>
    </row>
    <row r="80" spans="2:13" x14ac:dyDescent="0.25">
      <c r="B80" s="215" t="s">
        <v>2</v>
      </c>
      <c r="C80" s="216"/>
      <c r="D80" s="76">
        <f>SUM(D72:D79)</f>
        <v>667</v>
      </c>
      <c r="E80" s="72">
        <f>SUM(E72:E79)</f>
        <v>0.99999999999999989</v>
      </c>
    </row>
    <row r="81" spans="2:13" ht="15.75" x14ac:dyDescent="0.25">
      <c r="B81" s="53" t="s">
        <v>95</v>
      </c>
      <c r="C81" s="3"/>
      <c r="D81" s="3"/>
      <c r="E81" s="3"/>
      <c r="F81" s="17"/>
      <c r="G81" s="17"/>
      <c r="H81" s="4"/>
      <c r="L81" s="16"/>
      <c r="M81" s="16"/>
    </row>
    <row r="82" spans="2:13" ht="7.5" customHeight="1" x14ac:dyDescent="0.25">
      <c r="B82" s="19"/>
      <c r="C82" s="3"/>
      <c r="D82" s="3"/>
      <c r="E82" s="3"/>
      <c r="F82" s="17"/>
      <c r="G82" s="17"/>
      <c r="H82" s="4"/>
      <c r="L82" s="16"/>
      <c r="M82" s="16"/>
    </row>
    <row r="83" spans="2:13" ht="16.5" customHeight="1" x14ac:dyDescent="0.25">
      <c r="B83" s="217" t="s">
        <v>5</v>
      </c>
      <c r="C83" s="218"/>
      <c r="D83" s="209" t="s">
        <v>133</v>
      </c>
      <c r="E83" s="209" t="s">
        <v>134</v>
      </c>
      <c r="F83" s="210" t="s">
        <v>45</v>
      </c>
      <c r="G83" s="210"/>
      <c r="H83" s="210"/>
      <c r="I83" s="210"/>
      <c r="J83" s="210"/>
    </row>
    <row r="84" spans="2:13" ht="30" x14ac:dyDescent="0.25">
      <c r="B84" s="217"/>
      <c r="C84" s="218"/>
      <c r="D84" s="209"/>
      <c r="E84" s="169"/>
      <c r="F84" s="54" t="s">
        <v>44</v>
      </c>
      <c r="G84" s="54" t="s">
        <v>46</v>
      </c>
      <c r="H84" s="60" t="s">
        <v>47</v>
      </c>
      <c r="I84" s="60" t="s">
        <v>57</v>
      </c>
      <c r="J84" s="60" t="s">
        <v>52</v>
      </c>
      <c r="L84" s="22" t="s">
        <v>154</v>
      </c>
    </row>
    <row r="85" spans="2:13" x14ac:dyDescent="0.25">
      <c r="B85" s="200" t="s">
        <v>49</v>
      </c>
      <c r="C85" s="208"/>
      <c r="D85" s="55">
        <v>57</v>
      </c>
      <c r="E85" s="57">
        <f>D85/$D$125</f>
        <v>2.4750325662179766E-2</v>
      </c>
      <c r="F85" s="55">
        <f>D85</f>
        <v>57</v>
      </c>
      <c r="G85" s="55">
        <v>0</v>
      </c>
      <c r="H85" s="55">
        <v>0</v>
      </c>
      <c r="I85" s="55">
        <v>0</v>
      </c>
      <c r="J85" s="55">
        <v>0</v>
      </c>
    </row>
    <row r="86" spans="2:13" x14ac:dyDescent="0.25">
      <c r="B86" s="202" t="s">
        <v>6</v>
      </c>
      <c r="C86" s="211"/>
      <c r="D86" s="56">
        <v>194</v>
      </c>
      <c r="E86" s="57">
        <f t="shared" ref="E86:E123" si="6">D86/$D$125</f>
        <v>8.4237950499348679E-2</v>
      </c>
      <c r="F86" s="56">
        <v>0</v>
      </c>
      <c r="G86" s="56">
        <f>D86</f>
        <v>194</v>
      </c>
      <c r="H86" s="56">
        <v>0</v>
      </c>
      <c r="I86" s="56">
        <v>0</v>
      </c>
      <c r="J86" s="56">
        <v>0</v>
      </c>
    </row>
    <row r="87" spans="2:13" x14ac:dyDescent="0.25">
      <c r="B87" s="204" t="s">
        <v>50</v>
      </c>
      <c r="C87" s="212"/>
      <c r="D87" s="55">
        <v>153</v>
      </c>
      <c r="E87" s="57">
        <f t="shared" si="6"/>
        <v>6.6435084672166744E-2</v>
      </c>
      <c r="F87" s="55">
        <v>0</v>
      </c>
      <c r="G87" s="55">
        <f>D87</f>
        <v>153</v>
      </c>
      <c r="H87" s="55">
        <v>0</v>
      </c>
      <c r="I87" s="55">
        <v>0</v>
      </c>
      <c r="J87" s="55">
        <v>0</v>
      </c>
    </row>
    <row r="88" spans="2:13" x14ac:dyDescent="0.25">
      <c r="B88" s="202" t="s">
        <v>96</v>
      </c>
      <c r="C88" s="211"/>
      <c r="D88" s="56">
        <v>888</v>
      </c>
      <c r="E88" s="57">
        <f t="shared" si="6"/>
        <v>0.38558402084237953</v>
      </c>
      <c r="F88" s="56">
        <v>0</v>
      </c>
      <c r="G88" s="56">
        <f>D88</f>
        <v>888</v>
      </c>
      <c r="H88" s="56">
        <v>0</v>
      </c>
      <c r="I88" s="56">
        <v>0</v>
      </c>
      <c r="J88" s="56">
        <v>0</v>
      </c>
    </row>
    <row r="89" spans="2:13" x14ac:dyDescent="0.25">
      <c r="B89" s="204" t="s">
        <v>51</v>
      </c>
      <c r="C89" s="212"/>
      <c r="D89" s="55">
        <v>0</v>
      </c>
      <c r="E89" s="57">
        <f t="shared" si="6"/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</row>
    <row r="90" spans="2:13" x14ac:dyDescent="0.25">
      <c r="B90" s="202" t="s">
        <v>48</v>
      </c>
      <c r="C90" s="211"/>
      <c r="D90" s="56">
        <v>2</v>
      </c>
      <c r="E90" s="57">
        <f t="shared" si="6"/>
        <v>8.6843247937472864E-4</v>
      </c>
      <c r="F90" s="56">
        <v>0</v>
      </c>
      <c r="G90" s="56">
        <v>0</v>
      </c>
      <c r="H90" s="59">
        <f>D90</f>
        <v>2</v>
      </c>
      <c r="I90" s="56">
        <v>0</v>
      </c>
      <c r="J90" s="56">
        <v>0</v>
      </c>
    </row>
    <row r="91" spans="2:13" x14ac:dyDescent="0.25">
      <c r="B91" s="204" t="s">
        <v>97</v>
      </c>
      <c r="C91" s="212"/>
      <c r="D91" s="55">
        <v>0</v>
      </c>
      <c r="E91" s="57">
        <f t="shared" si="6"/>
        <v>0</v>
      </c>
      <c r="F91" s="55">
        <v>0</v>
      </c>
      <c r="G91" s="55">
        <v>0</v>
      </c>
      <c r="H91" s="55">
        <v>0</v>
      </c>
      <c r="I91" s="55">
        <v>0</v>
      </c>
      <c r="J91" s="55">
        <v>0</v>
      </c>
    </row>
    <row r="92" spans="2:13" x14ac:dyDescent="0.25">
      <c r="B92" s="202" t="s">
        <v>98</v>
      </c>
      <c r="C92" s="211"/>
      <c r="D92" s="56">
        <v>0</v>
      </c>
      <c r="E92" s="57">
        <f t="shared" si="6"/>
        <v>0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</row>
    <row r="93" spans="2:13" x14ac:dyDescent="0.25">
      <c r="B93" s="204" t="s">
        <v>17</v>
      </c>
      <c r="C93" s="212"/>
      <c r="D93" s="55">
        <v>4</v>
      </c>
      <c r="E93" s="57">
        <f t="shared" si="6"/>
        <v>1.7368649587494573E-3</v>
      </c>
      <c r="F93" s="55">
        <v>0</v>
      </c>
      <c r="G93" s="55">
        <v>0</v>
      </c>
      <c r="H93" s="55">
        <v>4</v>
      </c>
      <c r="I93" s="55">
        <v>0</v>
      </c>
      <c r="J93" s="55">
        <v>0</v>
      </c>
    </row>
    <row r="94" spans="2:13" x14ac:dyDescent="0.25">
      <c r="B94" s="202" t="s">
        <v>10</v>
      </c>
      <c r="C94" s="211"/>
      <c r="D94" s="56">
        <v>0</v>
      </c>
      <c r="E94" s="57">
        <f t="shared" si="6"/>
        <v>0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</row>
    <row r="95" spans="2:13" x14ac:dyDescent="0.25">
      <c r="B95" s="204" t="s">
        <v>99</v>
      </c>
      <c r="C95" s="212"/>
      <c r="D95" s="55">
        <v>143</v>
      </c>
      <c r="E95" s="57">
        <f t="shared" si="6"/>
        <v>6.2092922275293096E-2</v>
      </c>
      <c r="F95" s="55">
        <v>0</v>
      </c>
      <c r="G95" s="55">
        <v>0</v>
      </c>
      <c r="H95" s="55">
        <v>0</v>
      </c>
      <c r="I95" s="55">
        <v>0</v>
      </c>
      <c r="J95" s="58">
        <f>D95</f>
        <v>143</v>
      </c>
    </row>
    <row r="96" spans="2:13" x14ac:dyDescent="0.25">
      <c r="B96" s="202" t="s">
        <v>100</v>
      </c>
      <c r="C96" s="211"/>
      <c r="D96" s="56">
        <v>2</v>
      </c>
      <c r="E96" s="57">
        <f t="shared" si="6"/>
        <v>8.6843247937472864E-4</v>
      </c>
      <c r="F96" s="56">
        <v>0</v>
      </c>
      <c r="G96" s="56">
        <v>0</v>
      </c>
      <c r="H96" s="59">
        <f>D96</f>
        <v>2</v>
      </c>
      <c r="I96" s="56">
        <v>0</v>
      </c>
      <c r="J96" s="56">
        <v>0</v>
      </c>
    </row>
    <row r="97" spans="2:17" x14ac:dyDescent="0.25">
      <c r="B97" s="204" t="s">
        <v>101</v>
      </c>
      <c r="C97" s="212"/>
      <c r="D97" s="55">
        <v>45</v>
      </c>
      <c r="E97" s="57">
        <f t="shared" si="6"/>
        <v>1.9539730785931395E-2</v>
      </c>
      <c r="F97" s="55">
        <v>0</v>
      </c>
      <c r="G97" s="55">
        <v>0</v>
      </c>
      <c r="H97" s="55">
        <v>0</v>
      </c>
      <c r="I97" s="55">
        <v>0</v>
      </c>
      <c r="J97" s="55">
        <v>45</v>
      </c>
    </row>
    <row r="98" spans="2:17" x14ac:dyDescent="0.25">
      <c r="B98" s="202" t="s">
        <v>12</v>
      </c>
      <c r="C98" s="211"/>
      <c r="D98" s="56">
        <v>98</v>
      </c>
      <c r="E98" s="57">
        <f t="shared" si="6"/>
        <v>4.2553191489361701E-2</v>
      </c>
      <c r="F98" s="56">
        <v>0</v>
      </c>
      <c r="G98" s="56">
        <v>0</v>
      </c>
      <c r="H98" s="56">
        <v>0</v>
      </c>
      <c r="I98" s="59">
        <f>D98</f>
        <v>98</v>
      </c>
      <c r="J98" s="56">
        <v>0</v>
      </c>
    </row>
    <row r="99" spans="2:17" ht="16.5" thickBot="1" x14ac:dyDescent="0.3">
      <c r="B99" s="219" t="s">
        <v>102</v>
      </c>
      <c r="C99" s="220"/>
      <c r="D99" s="84">
        <f>SUM(D85:D98)</f>
        <v>1586</v>
      </c>
      <c r="E99" s="85">
        <f>D99/$D$125</f>
        <v>0.68866695614415974</v>
      </c>
      <c r="F99" s="84">
        <f>SUM(F85:F98)</f>
        <v>57</v>
      </c>
      <c r="G99" s="84">
        <f t="shared" ref="G99:J99" si="7">SUM(G85:G98)</f>
        <v>1235</v>
      </c>
      <c r="H99" s="84">
        <f t="shared" si="7"/>
        <v>8</v>
      </c>
      <c r="I99" s="84">
        <f t="shared" si="7"/>
        <v>98</v>
      </c>
      <c r="J99" s="84">
        <f t="shared" si="7"/>
        <v>188</v>
      </c>
    </row>
    <row r="100" spans="2:17" x14ac:dyDescent="0.25">
      <c r="B100" s="202" t="s">
        <v>15</v>
      </c>
      <c r="C100" s="211"/>
      <c r="D100" s="56">
        <v>25</v>
      </c>
      <c r="E100" s="57">
        <f t="shared" si="6"/>
        <v>1.0855405992184108E-2</v>
      </c>
      <c r="F100" s="56">
        <v>0</v>
      </c>
      <c r="G100" s="56">
        <v>0</v>
      </c>
      <c r="H100" s="59">
        <v>0</v>
      </c>
      <c r="I100" s="59">
        <v>0</v>
      </c>
      <c r="J100" s="59">
        <v>25</v>
      </c>
    </row>
    <row r="101" spans="2:17" x14ac:dyDescent="0.25">
      <c r="B101" s="204" t="s">
        <v>103</v>
      </c>
      <c r="C101" s="212"/>
      <c r="D101" s="55">
        <v>7</v>
      </c>
      <c r="E101" s="57">
        <f t="shared" si="6"/>
        <v>3.0395136778115501E-3</v>
      </c>
      <c r="F101" s="55">
        <v>0</v>
      </c>
      <c r="G101" s="55">
        <v>0</v>
      </c>
      <c r="H101" s="58">
        <v>0</v>
      </c>
      <c r="I101" s="58">
        <v>0</v>
      </c>
      <c r="J101" s="58">
        <v>7</v>
      </c>
    </row>
    <row r="102" spans="2:17" x14ac:dyDescent="0.25">
      <c r="B102" s="202" t="s">
        <v>11</v>
      </c>
      <c r="C102" s="211"/>
      <c r="D102" s="56">
        <v>32</v>
      </c>
      <c r="E102" s="57">
        <f t="shared" si="6"/>
        <v>1.3894919669995658E-2</v>
      </c>
      <c r="F102" s="56">
        <v>0</v>
      </c>
      <c r="G102" s="56">
        <v>0</v>
      </c>
      <c r="H102" s="59">
        <v>0</v>
      </c>
      <c r="I102" s="59">
        <v>0</v>
      </c>
      <c r="J102" s="59">
        <v>32</v>
      </c>
    </row>
    <row r="103" spans="2:17" x14ac:dyDescent="0.25">
      <c r="B103" s="204" t="s">
        <v>104</v>
      </c>
      <c r="C103" s="212"/>
      <c r="D103" s="55">
        <v>320</v>
      </c>
      <c r="E103" s="57">
        <f t="shared" si="6"/>
        <v>0.13894919669995659</v>
      </c>
      <c r="F103" s="55">
        <v>95</v>
      </c>
      <c r="G103" s="55">
        <v>50</v>
      </c>
      <c r="H103" s="58">
        <v>20</v>
      </c>
      <c r="I103" s="58">
        <v>7</v>
      </c>
      <c r="J103" s="58">
        <v>148</v>
      </c>
    </row>
    <row r="104" spans="2:17" x14ac:dyDescent="0.25">
      <c r="B104" s="202" t="s">
        <v>7</v>
      </c>
      <c r="C104" s="211"/>
      <c r="D104" s="56">
        <v>250</v>
      </c>
      <c r="E104" s="57">
        <f t="shared" si="6"/>
        <v>0.10855405992184107</v>
      </c>
      <c r="F104" s="56">
        <v>1</v>
      </c>
      <c r="G104" s="56">
        <v>3</v>
      </c>
      <c r="H104" s="59">
        <v>0</v>
      </c>
      <c r="I104" s="59">
        <v>2</v>
      </c>
      <c r="J104" s="59">
        <v>244</v>
      </c>
    </row>
    <row r="105" spans="2:17" x14ac:dyDescent="0.25">
      <c r="B105" s="204" t="s">
        <v>8</v>
      </c>
      <c r="C105" s="212"/>
      <c r="D105" s="55">
        <v>0</v>
      </c>
      <c r="E105" s="57">
        <f t="shared" si="6"/>
        <v>0</v>
      </c>
      <c r="F105" s="55">
        <v>0</v>
      </c>
      <c r="G105" s="55">
        <v>0</v>
      </c>
      <c r="H105" s="58">
        <v>0</v>
      </c>
      <c r="I105" s="58">
        <v>0</v>
      </c>
      <c r="J105" s="58">
        <v>0</v>
      </c>
    </row>
    <row r="106" spans="2:17" ht="16.5" thickBot="1" x14ac:dyDescent="0.3">
      <c r="B106" s="223" t="s">
        <v>116</v>
      </c>
      <c r="C106" s="224"/>
      <c r="D106" s="86">
        <f>SUM(D100:D105)</f>
        <v>634</v>
      </c>
      <c r="E106" s="85">
        <f>D106/$D$125</f>
        <v>0.27529309596178897</v>
      </c>
      <c r="F106" s="86">
        <f>SUM(F100:F105)</f>
        <v>96</v>
      </c>
      <c r="G106" s="86">
        <f t="shared" ref="G106:J106" si="8">SUM(G100:G105)</f>
        <v>53</v>
      </c>
      <c r="H106" s="86">
        <f t="shared" si="8"/>
        <v>20</v>
      </c>
      <c r="I106" s="86">
        <f t="shared" si="8"/>
        <v>9</v>
      </c>
      <c r="J106" s="86">
        <f t="shared" si="8"/>
        <v>456</v>
      </c>
    </row>
    <row r="107" spans="2:17" x14ac:dyDescent="0.25">
      <c r="B107" s="204" t="s">
        <v>105</v>
      </c>
      <c r="C107" s="212"/>
      <c r="D107" s="55">
        <v>0</v>
      </c>
      <c r="E107" s="57">
        <f t="shared" si="6"/>
        <v>0</v>
      </c>
      <c r="F107" s="55">
        <v>0</v>
      </c>
      <c r="G107" s="55">
        <v>0</v>
      </c>
      <c r="H107" s="58">
        <v>0</v>
      </c>
      <c r="I107" s="58">
        <v>0</v>
      </c>
      <c r="J107" s="58">
        <v>0</v>
      </c>
    </row>
    <row r="108" spans="2:17" x14ac:dyDescent="0.25">
      <c r="B108" s="202" t="s">
        <v>106</v>
      </c>
      <c r="C108" s="211"/>
      <c r="D108" s="56">
        <v>0</v>
      </c>
      <c r="E108" s="57">
        <f t="shared" si="6"/>
        <v>0</v>
      </c>
      <c r="F108" s="56">
        <v>0</v>
      </c>
      <c r="G108" s="56">
        <v>0</v>
      </c>
      <c r="H108" s="59">
        <v>0</v>
      </c>
      <c r="I108" s="59">
        <v>0</v>
      </c>
      <c r="J108" s="59">
        <v>0</v>
      </c>
    </row>
    <row r="109" spans="2:17" x14ac:dyDescent="0.25">
      <c r="B109" s="204" t="s">
        <v>107</v>
      </c>
      <c r="C109" s="212"/>
      <c r="D109" s="55">
        <v>0</v>
      </c>
      <c r="E109" s="57">
        <f t="shared" si="6"/>
        <v>0</v>
      </c>
      <c r="F109" s="55">
        <v>0</v>
      </c>
      <c r="G109" s="55">
        <v>0</v>
      </c>
      <c r="H109" s="58">
        <v>0</v>
      </c>
      <c r="I109" s="58">
        <v>0</v>
      </c>
      <c r="J109" s="58">
        <v>0</v>
      </c>
    </row>
    <row r="110" spans="2:17" x14ac:dyDescent="0.25">
      <c r="B110" s="202" t="s">
        <v>108</v>
      </c>
      <c r="C110" s="211"/>
      <c r="D110" s="56">
        <v>0</v>
      </c>
      <c r="E110" s="57">
        <f t="shared" si="6"/>
        <v>0</v>
      </c>
      <c r="F110" s="56">
        <v>0</v>
      </c>
      <c r="G110" s="56">
        <v>0</v>
      </c>
      <c r="H110" s="59">
        <v>0</v>
      </c>
      <c r="I110" s="59">
        <v>0</v>
      </c>
      <c r="J110" s="59">
        <v>0</v>
      </c>
    </row>
    <row r="111" spans="2:17" x14ac:dyDescent="0.25">
      <c r="B111" s="204" t="s">
        <v>16</v>
      </c>
      <c r="C111" s="212"/>
      <c r="D111" s="55">
        <v>0</v>
      </c>
      <c r="E111" s="57">
        <f t="shared" si="6"/>
        <v>0</v>
      </c>
      <c r="F111" s="55">
        <v>0</v>
      </c>
      <c r="G111" s="55">
        <v>0</v>
      </c>
      <c r="H111" s="58">
        <v>0</v>
      </c>
      <c r="I111" s="58">
        <v>0</v>
      </c>
      <c r="J111" s="58">
        <v>0</v>
      </c>
    </row>
    <row r="112" spans="2:17" x14ac:dyDescent="0.25">
      <c r="B112" s="202" t="s">
        <v>55</v>
      </c>
      <c r="C112" s="211"/>
      <c r="D112" s="56">
        <v>0</v>
      </c>
      <c r="E112" s="57">
        <f t="shared" si="6"/>
        <v>0</v>
      </c>
      <c r="F112" s="56">
        <v>0</v>
      </c>
      <c r="G112" s="56">
        <v>0</v>
      </c>
      <c r="H112" s="59">
        <v>0</v>
      </c>
      <c r="I112" s="59">
        <v>0</v>
      </c>
      <c r="J112" s="59">
        <v>0</v>
      </c>
      <c r="Q112" s="20"/>
    </row>
    <row r="113" spans="2:12" x14ac:dyDescent="0.25">
      <c r="B113" s="204" t="s">
        <v>109</v>
      </c>
      <c r="C113" s="212"/>
      <c r="D113" s="55">
        <v>0</v>
      </c>
      <c r="E113" s="57">
        <f t="shared" si="6"/>
        <v>0</v>
      </c>
      <c r="F113" s="55">
        <v>0</v>
      </c>
      <c r="G113" s="55">
        <v>0</v>
      </c>
      <c r="H113" s="58">
        <v>0</v>
      </c>
      <c r="I113" s="58">
        <v>0</v>
      </c>
      <c r="J113" s="58">
        <v>0</v>
      </c>
    </row>
    <row r="114" spans="2:12" x14ac:dyDescent="0.25">
      <c r="B114" s="202" t="s">
        <v>110</v>
      </c>
      <c r="C114" s="211"/>
      <c r="D114" s="56">
        <v>0</v>
      </c>
      <c r="E114" s="57">
        <f t="shared" si="6"/>
        <v>0</v>
      </c>
      <c r="F114" s="56">
        <v>0</v>
      </c>
      <c r="G114" s="56">
        <v>0</v>
      </c>
      <c r="H114" s="59">
        <v>0</v>
      </c>
      <c r="I114" s="59">
        <v>0</v>
      </c>
      <c r="J114" s="59">
        <v>0</v>
      </c>
    </row>
    <row r="115" spans="2:12" x14ac:dyDescent="0.25">
      <c r="B115" s="204" t="s">
        <v>53</v>
      </c>
      <c r="C115" s="212"/>
      <c r="D115" s="55">
        <v>0</v>
      </c>
      <c r="E115" s="57">
        <f t="shared" si="6"/>
        <v>0</v>
      </c>
      <c r="F115" s="55">
        <v>0</v>
      </c>
      <c r="G115" s="55">
        <v>0</v>
      </c>
      <c r="H115" s="58">
        <v>0</v>
      </c>
      <c r="I115" s="58">
        <v>0</v>
      </c>
      <c r="J115" s="58">
        <v>0</v>
      </c>
    </row>
    <row r="116" spans="2:12" x14ac:dyDescent="0.25">
      <c r="B116" s="202" t="s">
        <v>111</v>
      </c>
      <c r="C116" s="211"/>
      <c r="D116" s="56">
        <v>0</v>
      </c>
      <c r="E116" s="57">
        <f t="shared" si="6"/>
        <v>0</v>
      </c>
      <c r="F116" s="56">
        <v>0</v>
      </c>
      <c r="G116" s="56">
        <v>0</v>
      </c>
      <c r="H116" s="59">
        <v>0</v>
      </c>
      <c r="I116" s="59">
        <v>0</v>
      </c>
      <c r="J116" s="59">
        <v>0</v>
      </c>
    </row>
    <row r="117" spans="2:12" x14ac:dyDescent="0.25">
      <c r="B117" s="204" t="s">
        <v>9</v>
      </c>
      <c r="C117" s="212"/>
      <c r="D117" s="55">
        <v>56</v>
      </c>
      <c r="E117" s="57">
        <f t="shared" si="6"/>
        <v>2.4316109422492401E-2</v>
      </c>
      <c r="F117" s="55">
        <v>0</v>
      </c>
      <c r="G117" s="55">
        <v>0</v>
      </c>
      <c r="H117" s="58">
        <v>56</v>
      </c>
      <c r="I117" s="58">
        <v>0</v>
      </c>
      <c r="J117" s="58">
        <v>0</v>
      </c>
    </row>
    <row r="118" spans="2:12" x14ac:dyDescent="0.25">
      <c r="B118" s="202" t="s">
        <v>112</v>
      </c>
      <c r="C118" s="211"/>
      <c r="D118" s="56">
        <v>0</v>
      </c>
      <c r="E118" s="57">
        <f t="shared" si="6"/>
        <v>0</v>
      </c>
      <c r="F118" s="56">
        <v>0</v>
      </c>
      <c r="G118" s="56">
        <v>0</v>
      </c>
      <c r="H118" s="59">
        <v>0</v>
      </c>
      <c r="I118" s="59">
        <v>0</v>
      </c>
      <c r="J118" s="59">
        <v>0</v>
      </c>
    </row>
    <row r="119" spans="2:12" x14ac:dyDescent="0.25">
      <c r="B119" s="204" t="s">
        <v>113</v>
      </c>
      <c r="C119" s="212"/>
      <c r="D119" s="55">
        <v>0</v>
      </c>
      <c r="E119" s="57">
        <f t="shared" si="6"/>
        <v>0</v>
      </c>
      <c r="F119" s="55">
        <v>0</v>
      </c>
      <c r="G119" s="55">
        <v>0</v>
      </c>
      <c r="H119" s="58">
        <v>0</v>
      </c>
      <c r="I119" s="58">
        <v>0</v>
      </c>
      <c r="J119" s="58">
        <v>0</v>
      </c>
    </row>
    <row r="120" spans="2:12" x14ac:dyDescent="0.25">
      <c r="B120" s="202" t="s">
        <v>114</v>
      </c>
      <c r="C120" s="211"/>
      <c r="D120" s="56">
        <v>0</v>
      </c>
      <c r="E120" s="57">
        <f t="shared" si="6"/>
        <v>0</v>
      </c>
      <c r="F120" s="56">
        <v>0</v>
      </c>
      <c r="G120" s="56">
        <v>0</v>
      </c>
      <c r="H120" s="59">
        <v>0</v>
      </c>
      <c r="I120" s="59">
        <v>0</v>
      </c>
      <c r="J120" s="59">
        <v>0</v>
      </c>
    </row>
    <row r="121" spans="2:12" x14ac:dyDescent="0.25">
      <c r="B121" s="204" t="s">
        <v>54</v>
      </c>
      <c r="C121" s="212"/>
      <c r="D121" s="55">
        <v>0</v>
      </c>
      <c r="E121" s="57">
        <f t="shared" si="6"/>
        <v>0</v>
      </c>
      <c r="F121" s="55">
        <v>0</v>
      </c>
      <c r="G121" s="55">
        <v>0</v>
      </c>
      <c r="H121" s="58">
        <v>0</v>
      </c>
      <c r="I121" s="58">
        <v>0</v>
      </c>
      <c r="J121" s="58">
        <v>0</v>
      </c>
    </row>
    <row r="122" spans="2:12" x14ac:dyDescent="0.25">
      <c r="B122" s="202" t="s">
        <v>56</v>
      </c>
      <c r="C122" s="211"/>
      <c r="D122" s="56">
        <v>0</v>
      </c>
      <c r="E122" s="57">
        <f t="shared" si="6"/>
        <v>0</v>
      </c>
      <c r="F122" s="56">
        <v>0</v>
      </c>
      <c r="G122" s="56">
        <v>0</v>
      </c>
      <c r="H122" s="59">
        <v>0</v>
      </c>
      <c r="I122" s="59">
        <v>0</v>
      </c>
      <c r="J122" s="59">
        <v>0</v>
      </c>
    </row>
    <row r="123" spans="2:12" x14ac:dyDescent="0.25">
      <c r="B123" s="204" t="s">
        <v>13</v>
      </c>
      <c r="C123" s="212"/>
      <c r="D123" s="55">
        <v>27</v>
      </c>
      <c r="E123" s="57">
        <f t="shared" si="6"/>
        <v>1.1723838471558836E-2</v>
      </c>
      <c r="F123" s="55">
        <v>0</v>
      </c>
      <c r="G123" s="55">
        <v>0</v>
      </c>
      <c r="H123" s="58">
        <v>27</v>
      </c>
      <c r="I123" s="58">
        <v>0</v>
      </c>
      <c r="J123" s="58">
        <v>0</v>
      </c>
    </row>
    <row r="124" spans="2:12" ht="16.5" thickBot="1" x14ac:dyDescent="0.3">
      <c r="B124" s="223" t="s">
        <v>115</v>
      </c>
      <c r="C124" s="224"/>
      <c r="D124" s="87">
        <f>SUM(D107:D123)</f>
        <v>83</v>
      </c>
      <c r="E124" s="85">
        <f>D124/$D$125</f>
        <v>3.6039947894051239E-2</v>
      </c>
      <c r="F124" s="87">
        <f>SUM(F107:F123)</f>
        <v>0</v>
      </c>
      <c r="G124" s="87">
        <f t="shared" ref="G124:J124" si="9">SUM(G107:G123)</f>
        <v>0</v>
      </c>
      <c r="H124" s="87">
        <f t="shared" si="9"/>
        <v>83</v>
      </c>
      <c r="I124" s="87">
        <f t="shared" si="9"/>
        <v>0</v>
      </c>
      <c r="J124" s="87">
        <f t="shared" si="9"/>
        <v>0</v>
      </c>
    </row>
    <row r="125" spans="2:12" ht="15.75" thickBot="1" x14ac:dyDescent="0.3">
      <c r="B125" s="225" t="s">
        <v>60</v>
      </c>
      <c r="C125" s="226"/>
      <c r="D125" s="77">
        <f>SUM(D99,D106,D124)</f>
        <v>2303</v>
      </c>
      <c r="E125" s="78" t="s">
        <v>1</v>
      </c>
      <c r="F125" s="77">
        <f>SUM(F99,F106,F124)</f>
        <v>153</v>
      </c>
      <c r="G125" s="77">
        <f t="shared" ref="G125:J125" si="10">SUM(G99,G106,G124)</f>
        <v>1288</v>
      </c>
      <c r="H125" s="77">
        <f t="shared" si="10"/>
        <v>111</v>
      </c>
      <c r="I125" s="77">
        <f t="shared" si="10"/>
        <v>107</v>
      </c>
      <c r="J125" s="77">
        <f t="shared" si="10"/>
        <v>644</v>
      </c>
    </row>
    <row r="126" spans="2:12" ht="15.75" thickBot="1" x14ac:dyDescent="0.3">
      <c r="B126" s="227" t="s">
        <v>61</v>
      </c>
      <c r="C126" s="228"/>
      <c r="D126" s="79">
        <v>2518</v>
      </c>
      <c r="E126" s="80" t="s">
        <v>1</v>
      </c>
      <c r="F126" s="79">
        <v>1136</v>
      </c>
      <c r="G126" s="79">
        <v>1010</v>
      </c>
      <c r="H126" s="81">
        <v>92</v>
      </c>
      <c r="I126" s="81">
        <v>279</v>
      </c>
      <c r="J126" s="82">
        <v>1</v>
      </c>
      <c r="K126" s="20"/>
      <c r="L126" s="16" t="s">
        <v>155</v>
      </c>
    </row>
    <row r="127" spans="2:12" ht="15.75" thickBot="1" x14ac:dyDescent="0.3">
      <c r="B127" s="229" t="s">
        <v>63</v>
      </c>
      <c r="C127" s="230"/>
      <c r="D127" s="83">
        <f>D125+D126</f>
        <v>4821</v>
      </c>
      <c r="E127" s="221" t="s">
        <v>64</v>
      </c>
      <c r="F127" s="222"/>
      <c r="G127" s="26">
        <f>D125/D127</f>
        <v>0.47770172163451569</v>
      </c>
      <c r="H127" s="221" t="s">
        <v>65</v>
      </c>
      <c r="I127" s="222"/>
      <c r="J127" s="26">
        <f>D126/D127</f>
        <v>0.52229827836548437</v>
      </c>
    </row>
    <row r="128" spans="2:12" x14ac:dyDescent="0.25">
      <c r="B128" s="23"/>
      <c r="C128" s="23"/>
      <c r="D128" s="24"/>
      <c r="E128" s="25"/>
      <c r="F128" s="25"/>
      <c r="G128" s="4"/>
      <c r="H128" s="25"/>
      <c r="I128" s="25"/>
      <c r="J128" s="4"/>
    </row>
    <row r="129" spans="2:3" x14ac:dyDescent="0.25">
      <c r="B129" s="6" t="s">
        <v>163</v>
      </c>
      <c r="C129" s="6" t="s">
        <v>164</v>
      </c>
    </row>
    <row r="164" spans="2:6" ht="15" customHeight="1" x14ac:dyDescent="0.25">
      <c r="B164"/>
      <c r="C164"/>
      <c r="D164"/>
      <c r="E164"/>
      <c r="F164"/>
    </row>
    <row r="165" spans="2:6" ht="15" customHeight="1" x14ac:dyDescent="0.25">
      <c r="B165"/>
      <c r="C165"/>
      <c r="D165"/>
      <c r="E165"/>
      <c r="F165"/>
    </row>
    <row r="166" spans="2:6" ht="15" customHeight="1" x14ac:dyDescent="0.25">
      <c r="B166"/>
      <c r="C166"/>
      <c r="D166"/>
      <c r="E166"/>
    </row>
    <row r="167" spans="2:6" ht="21" customHeight="1" x14ac:dyDescent="0.25">
      <c r="B167"/>
      <c r="C167"/>
      <c r="D167"/>
      <c r="E167"/>
    </row>
    <row r="168" spans="2:6" ht="21" customHeight="1" x14ac:dyDescent="0.25">
      <c r="B168"/>
      <c r="C168"/>
      <c r="D168"/>
      <c r="E168"/>
    </row>
    <row r="169" spans="2:6" ht="15" customHeight="1" x14ac:dyDescent="0.25">
      <c r="B169"/>
      <c r="C169"/>
      <c r="D169"/>
      <c r="E169"/>
    </row>
    <row r="170" spans="2:6" x14ac:dyDescent="0.25">
      <c r="B170"/>
      <c r="C170"/>
      <c r="D170"/>
      <c r="E170"/>
    </row>
    <row r="171" spans="2:6" x14ac:dyDescent="0.25">
      <c r="B171"/>
      <c r="C171"/>
      <c r="D171"/>
      <c r="E171"/>
    </row>
    <row r="172" spans="2:6" x14ac:dyDescent="0.25">
      <c r="B172"/>
      <c r="C172"/>
      <c r="D172"/>
      <c r="E172"/>
    </row>
    <row r="173" spans="2:6" x14ac:dyDescent="0.25">
      <c r="B173"/>
      <c r="C173"/>
      <c r="D173"/>
      <c r="E173"/>
    </row>
    <row r="174" spans="2:6" x14ac:dyDescent="0.25">
      <c r="B174"/>
      <c r="C174"/>
      <c r="D174"/>
      <c r="E174"/>
    </row>
    <row r="175" spans="2:6" ht="15" customHeight="1" x14ac:dyDescent="0.25">
      <c r="B175"/>
      <c r="C175"/>
      <c r="D175"/>
      <c r="E175"/>
    </row>
    <row r="176" spans="2:6" ht="15" customHeight="1" x14ac:dyDescent="0.25">
      <c r="B176"/>
      <c r="C176"/>
      <c r="D176"/>
      <c r="E176"/>
    </row>
    <row r="177" spans="1:5" ht="15" customHeight="1" x14ac:dyDescent="0.25">
      <c r="A177" s="27"/>
      <c r="B177"/>
      <c r="C177"/>
      <c r="D177"/>
      <c r="E177"/>
    </row>
    <row r="178" spans="1:5" x14ac:dyDescent="0.25">
      <c r="B178"/>
      <c r="C178"/>
      <c r="D178"/>
      <c r="E178"/>
    </row>
    <row r="179" spans="1:5" x14ac:dyDescent="0.25">
      <c r="A179"/>
      <c r="B179"/>
      <c r="C179"/>
      <c r="D179"/>
      <c r="E179"/>
    </row>
    <row r="180" spans="1:5" ht="15" customHeight="1" x14ac:dyDescent="0.25">
      <c r="A180"/>
      <c r="B180"/>
      <c r="C180"/>
      <c r="D180"/>
      <c r="E180"/>
    </row>
    <row r="181" spans="1:5" ht="15" customHeight="1" x14ac:dyDescent="0.25">
      <c r="A181"/>
      <c r="B181"/>
      <c r="C181"/>
      <c r="D181"/>
      <c r="E181"/>
    </row>
    <row r="182" spans="1:5" ht="15" customHeight="1" x14ac:dyDescent="0.25">
      <c r="A182"/>
    </row>
    <row r="183" spans="1:5" ht="15" customHeight="1" x14ac:dyDescent="0.25">
      <c r="A183"/>
    </row>
    <row r="184" spans="1:5" x14ac:dyDescent="0.25">
      <c r="A184"/>
    </row>
    <row r="185" spans="1:5" ht="15" customHeight="1" x14ac:dyDescent="0.25">
      <c r="A185"/>
    </row>
    <row r="186" spans="1:5" x14ac:dyDescent="0.25">
      <c r="A186"/>
    </row>
    <row r="187" spans="1:5" x14ac:dyDescent="0.25">
      <c r="A187"/>
    </row>
    <row r="188" spans="1:5" x14ac:dyDescent="0.25">
      <c r="A188"/>
    </row>
    <row r="189" spans="1:5" x14ac:dyDescent="0.25">
      <c r="A189"/>
    </row>
    <row r="190" spans="1:5" x14ac:dyDescent="0.25">
      <c r="A190"/>
    </row>
    <row r="191" spans="1:5" ht="15" customHeight="1" x14ac:dyDescent="0.25">
      <c r="A191"/>
    </row>
    <row r="192" spans="1:5" ht="15" customHeight="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</sheetData>
  <mergeCells count="175">
    <mergeCell ref="B65:C65"/>
    <mergeCell ref="D65:E65"/>
    <mergeCell ref="F65:G65"/>
    <mergeCell ref="H65:I65"/>
    <mergeCell ref="J65:K65"/>
    <mergeCell ref="L65:M65"/>
    <mergeCell ref="B93:C93"/>
    <mergeCell ref="B121:C121"/>
    <mergeCell ref="B122:C122"/>
    <mergeCell ref="B113:C113"/>
    <mergeCell ref="B114:C114"/>
    <mergeCell ref="B115:C115"/>
    <mergeCell ref="B116:C116"/>
    <mergeCell ref="B106:C106"/>
    <mergeCell ref="B107:C107"/>
    <mergeCell ref="B108:C108"/>
    <mergeCell ref="B109:C109"/>
    <mergeCell ref="B110:C110"/>
    <mergeCell ref="B111:C111"/>
    <mergeCell ref="B100:C100"/>
    <mergeCell ref="B101:C101"/>
    <mergeCell ref="B102:C102"/>
    <mergeCell ref="B103:C103"/>
    <mergeCell ref="B104:C104"/>
    <mergeCell ref="E127:F127"/>
    <mergeCell ref="H127:I127"/>
    <mergeCell ref="B112:C112"/>
    <mergeCell ref="B123:C123"/>
    <mergeCell ref="B124:C124"/>
    <mergeCell ref="B125:C125"/>
    <mergeCell ref="B126:C126"/>
    <mergeCell ref="B127:C127"/>
    <mergeCell ref="B117:C117"/>
    <mergeCell ref="B118:C118"/>
    <mergeCell ref="B119:C119"/>
    <mergeCell ref="B120:C120"/>
    <mergeCell ref="B105:C105"/>
    <mergeCell ref="B94:C94"/>
    <mergeCell ref="B95:C95"/>
    <mergeCell ref="B96:C96"/>
    <mergeCell ref="B97:C97"/>
    <mergeCell ref="B98:C98"/>
    <mergeCell ref="B99:C99"/>
    <mergeCell ref="B88:C88"/>
    <mergeCell ref="B89:C89"/>
    <mergeCell ref="B90:C90"/>
    <mergeCell ref="B91:C91"/>
    <mergeCell ref="B92:C92"/>
    <mergeCell ref="B85:C85"/>
    <mergeCell ref="D83:D84"/>
    <mergeCell ref="E83:E84"/>
    <mergeCell ref="F83:J83"/>
    <mergeCell ref="B86:C86"/>
    <mergeCell ref="B87:C87"/>
    <mergeCell ref="B76:C76"/>
    <mergeCell ref="B77:C77"/>
    <mergeCell ref="B78:C78"/>
    <mergeCell ref="B79:C79"/>
    <mergeCell ref="B80:C80"/>
    <mergeCell ref="B83:C84"/>
    <mergeCell ref="B71:C71"/>
    <mergeCell ref="B72:C72"/>
    <mergeCell ref="B73:C73"/>
    <mergeCell ref="B74:C74"/>
    <mergeCell ref="B75:C75"/>
    <mergeCell ref="B68:C68"/>
    <mergeCell ref="D68:E68"/>
    <mergeCell ref="F68:G68"/>
    <mergeCell ref="H68:I68"/>
    <mergeCell ref="J68:K68"/>
    <mergeCell ref="L68:M68"/>
    <mergeCell ref="B62:C62"/>
    <mergeCell ref="D62:E62"/>
    <mergeCell ref="F62:G62"/>
    <mergeCell ref="H62:I62"/>
    <mergeCell ref="J62:K62"/>
    <mergeCell ref="L62:M62"/>
    <mergeCell ref="B67:C67"/>
    <mergeCell ref="D67:E67"/>
    <mergeCell ref="F67:G67"/>
    <mergeCell ref="H67:I67"/>
    <mergeCell ref="J67:K67"/>
    <mergeCell ref="L67:M67"/>
    <mergeCell ref="B66:C66"/>
    <mergeCell ref="D66:E66"/>
    <mergeCell ref="F66:G66"/>
    <mergeCell ref="H66:I66"/>
    <mergeCell ref="J66:K66"/>
    <mergeCell ref="L66:M66"/>
    <mergeCell ref="B64:C64"/>
    <mergeCell ref="D64:E64"/>
    <mergeCell ref="F64:G64"/>
    <mergeCell ref="H64:I64"/>
    <mergeCell ref="J64:K64"/>
    <mergeCell ref="L64:M64"/>
    <mergeCell ref="B63:C63"/>
    <mergeCell ref="D63:E63"/>
    <mergeCell ref="F63:G63"/>
    <mergeCell ref="H63:I63"/>
    <mergeCell ref="J63:K63"/>
    <mergeCell ref="L63:M63"/>
    <mergeCell ref="B60:C60"/>
    <mergeCell ref="D60:E60"/>
    <mergeCell ref="F60:G60"/>
    <mergeCell ref="H60:I60"/>
    <mergeCell ref="J60:K60"/>
    <mergeCell ref="L60:M60"/>
    <mergeCell ref="B61:C61"/>
    <mergeCell ref="D61:E61"/>
    <mergeCell ref="F61:G61"/>
    <mergeCell ref="H61:I61"/>
    <mergeCell ref="J61:K61"/>
    <mergeCell ref="L61:M61"/>
    <mergeCell ref="B59:C59"/>
    <mergeCell ref="D59:E59"/>
    <mergeCell ref="F59:G59"/>
    <mergeCell ref="H59:I59"/>
    <mergeCell ref="J59:K59"/>
    <mergeCell ref="L59:M59"/>
    <mergeCell ref="B58:C58"/>
    <mergeCell ref="D58:E58"/>
    <mergeCell ref="F58:G58"/>
    <mergeCell ref="H58:I58"/>
    <mergeCell ref="J58:K58"/>
    <mergeCell ref="L58:M58"/>
    <mergeCell ref="B57:C57"/>
    <mergeCell ref="D57:E57"/>
    <mergeCell ref="F57:G57"/>
    <mergeCell ref="H57:I57"/>
    <mergeCell ref="J57:K57"/>
    <mergeCell ref="L57:M57"/>
    <mergeCell ref="B56:C56"/>
    <mergeCell ref="D56:E56"/>
    <mergeCell ref="F56:G56"/>
    <mergeCell ref="H56:I56"/>
    <mergeCell ref="J56:K56"/>
    <mergeCell ref="L56:M56"/>
    <mergeCell ref="B53:C53"/>
    <mergeCell ref="D53:E53"/>
    <mergeCell ref="F53:G53"/>
    <mergeCell ref="H53:I53"/>
    <mergeCell ref="J53:K53"/>
    <mergeCell ref="L53:M53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J54:K54"/>
    <mergeCell ref="L54:M54"/>
    <mergeCell ref="B27:C27"/>
    <mergeCell ref="B28:C28"/>
    <mergeCell ref="B29:C29"/>
    <mergeCell ref="B30:C30"/>
    <mergeCell ref="B52:C52"/>
    <mergeCell ref="D52:E52"/>
    <mergeCell ref="B1:M1"/>
    <mergeCell ref="B3:M21"/>
    <mergeCell ref="B23:C23"/>
    <mergeCell ref="B24:C24"/>
    <mergeCell ref="B25:C25"/>
    <mergeCell ref="B26:C26"/>
    <mergeCell ref="F52:G52"/>
    <mergeCell ref="H52:I52"/>
    <mergeCell ref="J52:K52"/>
    <mergeCell ref="L52:M52"/>
    <mergeCell ref="J23:L23"/>
    <mergeCell ref="B31:C31"/>
    <mergeCell ref="B33:C33"/>
    <mergeCell ref="B32:C32"/>
  </mergeCells>
  <conditionalFormatting sqref="B2:N2 N1 I22:N22 B83">
    <cfRule type="cellIs" dxfId="39" priority="102" operator="equal">
      <formula>"-"</formula>
    </cfRule>
  </conditionalFormatting>
  <conditionalFormatting sqref="B1">
    <cfRule type="cellIs" dxfId="38" priority="101" operator="equal">
      <formula>"-"</formula>
    </cfRule>
  </conditionalFormatting>
  <conditionalFormatting sqref="N18:O21 N3:N17">
    <cfRule type="cellIs" dxfId="37" priority="100" operator="equal">
      <formula>"-"</formula>
    </cfRule>
  </conditionalFormatting>
  <conditionalFormatting sqref="B3">
    <cfRule type="cellIs" dxfId="36" priority="99" operator="equal">
      <formula>"-"</formula>
    </cfRule>
  </conditionalFormatting>
  <conditionalFormatting sqref="B70:B71">
    <cfRule type="cellIs" dxfId="35" priority="98" operator="equal">
      <formula>"-"</formula>
    </cfRule>
  </conditionalFormatting>
  <conditionalFormatting sqref="S9:S11 O3:O11">
    <cfRule type="cellIs" dxfId="34" priority="36" operator="equal">
      <formula>"-"</formula>
    </cfRule>
  </conditionalFormatting>
  <conditionalFormatting sqref="O12:O17">
    <cfRule type="cellIs" dxfId="33" priority="1" operator="equal">
      <formula>"-"</formula>
    </cfRule>
  </conditionalFormatting>
  <pageMargins left="0.43307086614173229" right="0.43307086614173229" top="0.39370078740157483" bottom="0" header="0.31496062992125984" footer="0.31496062992125984"/>
  <pageSetup paperSize="9" scale="56" fitToHeight="0" orientation="portrait" r:id="rId1"/>
  <rowBreaks count="1" manualBreakCount="1">
    <brk id="81" min="1" max="1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A1:T133"/>
  <sheetViews>
    <sheetView tabSelected="1" zoomScale="60" zoomScaleNormal="60" workbookViewId="0"/>
  </sheetViews>
  <sheetFormatPr defaultRowHeight="15" x14ac:dyDescent="0.25"/>
  <cols>
    <col min="1" max="2" width="20" customWidth="1"/>
    <col min="3" max="16" width="23" customWidth="1"/>
  </cols>
  <sheetData>
    <row r="1" spans="1:19" ht="35.1" customHeight="1" x14ac:dyDescent="0.7">
      <c r="B1" s="41"/>
      <c r="C1" s="41"/>
      <c r="D1" s="41"/>
      <c r="E1" s="41"/>
      <c r="F1" s="41"/>
      <c r="G1" s="92"/>
      <c r="H1" s="41"/>
      <c r="I1" s="93" t="s">
        <v>135</v>
      </c>
      <c r="J1" s="41"/>
      <c r="K1" s="41"/>
      <c r="L1" s="41"/>
      <c r="M1" s="41"/>
      <c r="N1" s="41"/>
      <c r="O1" s="41"/>
      <c r="P1" s="41"/>
    </row>
    <row r="2" spans="1:19" ht="5.0999999999999996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9" s="2" customFormat="1" ht="42.75" customHeight="1" thickBot="1" x14ac:dyDescent="0.3">
      <c r="A3" s="241" t="s">
        <v>0</v>
      </c>
      <c r="B3" s="243"/>
      <c r="C3" s="94" t="s">
        <v>75</v>
      </c>
      <c r="D3" s="95" t="s">
        <v>136</v>
      </c>
      <c r="E3" s="95" t="s">
        <v>137</v>
      </c>
      <c r="F3" s="96" t="s">
        <v>76</v>
      </c>
      <c r="G3" s="97" t="s">
        <v>138</v>
      </c>
      <c r="H3" s="98" t="s">
        <v>79</v>
      </c>
      <c r="I3" s="98" t="s">
        <v>139</v>
      </c>
      <c r="J3" s="99" t="s">
        <v>140</v>
      </c>
      <c r="K3" s="96" t="s">
        <v>77</v>
      </c>
      <c r="L3" s="95" t="s">
        <v>141</v>
      </c>
      <c r="M3" s="100" t="s">
        <v>142</v>
      </c>
      <c r="N3" s="96" t="s">
        <v>78</v>
      </c>
      <c r="O3" s="98" t="s">
        <v>143</v>
      </c>
      <c r="P3" s="96" t="s">
        <v>80</v>
      </c>
      <c r="R3" s="149"/>
    </row>
    <row r="4" spans="1:19" ht="18.75" x14ac:dyDescent="0.3">
      <c r="A4" s="291" t="s">
        <v>166</v>
      </c>
      <c r="B4" s="292"/>
      <c r="C4" s="101">
        <v>1995</v>
      </c>
      <c r="D4" s="102">
        <f>'Centre 1'!D27</f>
        <v>386</v>
      </c>
      <c r="E4" s="103">
        <f>'Centre 1'!E27</f>
        <v>379</v>
      </c>
      <c r="F4" s="104">
        <f>(E4/D4)-100%</f>
        <v>-1.8134715025906689E-2</v>
      </c>
      <c r="G4" s="102">
        <f>'Centre 1'!T9</f>
        <v>400</v>
      </c>
      <c r="H4" s="105">
        <f>E4/G4</f>
        <v>0.94750000000000001</v>
      </c>
      <c r="I4" s="102">
        <f>'Centre 1'!D28</f>
        <v>394</v>
      </c>
      <c r="J4" s="106">
        <f>'Centre 1'!E28</f>
        <v>426</v>
      </c>
      <c r="K4" s="104">
        <f>(J4/I4)-100%</f>
        <v>8.1218274111675148E-2</v>
      </c>
      <c r="L4" s="102">
        <f>'Centre 1'!D24</f>
        <v>4102.8641934280004</v>
      </c>
      <c r="M4" s="106">
        <f>'Centre 1'!E24</f>
        <v>5118.4691306840004</v>
      </c>
      <c r="N4" s="104">
        <f>(M4/L4)-100%</f>
        <v>0.24753559693318739</v>
      </c>
      <c r="O4" s="102">
        <f>'Centre 1'!G24</f>
        <v>5500</v>
      </c>
      <c r="P4" s="104">
        <f>M4/O4</f>
        <v>0.93063075103345461</v>
      </c>
    </row>
    <row r="5" spans="1:19" ht="18.75" x14ac:dyDescent="0.3">
      <c r="A5" s="249" t="s">
        <v>167</v>
      </c>
      <c r="B5" s="251"/>
      <c r="C5" s="107">
        <v>1996</v>
      </c>
      <c r="D5" s="108">
        <v>400</v>
      </c>
      <c r="E5" s="109">
        <v>450</v>
      </c>
      <c r="F5" s="112">
        <f t="shared" ref="F5:F19" si="0">(E5/D5)-100%</f>
        <v>0.125</v>
      </c>
      <c r="G5" s="108">
        <v>500</v>
      </c>
      <c r="H5" s="110">
        <f t="shared" ref="H5:H19" si="1">E5/G5</f>
        <v>0.9</v>
      </c>
      <c r="I5" s="108">
        <v>500</v>
      </c>
      <c r="J5" s="111">
        <v>450</v>
      </c>
      <c r="K5" s="112">
        <f t="shared" ref="K5:K19" si="2">(J5/I5)-100%</f>
        <v>-9.9999999999999978E-2</v>
      </c>
      <c r="L5" s="108">
        <v>4000</v>
      </c>
      <c r="M5" s="111">
        <v>5000</v>
      </c>
      <c r="N5" s="112">
        <f t="shared" ref="N5:N19" si="3">(M5/L5)-100%</f>
        <v>0.25</v>
      </c>
      <c r="O5" s="108">
        <v>5250</v>
      </c>
      <c r="P5" s="112">
        <f t="shared" ref="P5:P17" si="4">M5/O5</f>
        <v>0.95238095238095233</v>
      </c>
    </row>
    <row r="6" spans="1:19" ht="18.75" x14ac:dyDescent="0.3">
      <c r="A6" s="246" t="s">
        <v>168</v>
      </c>
      <c r="B6" s="248"/>
      <c r="C6" s="101">
        <v>1997</v>
      </c>
      <c r="D6" s="102">
        <v>500</v>
      </c>
      <c r="E6" s="103">
        <v>500</v>
      </c>
      <c r="F6" s="104">
        <f t="shared" si="0"/>
        <v>0</v>
      </c>
      <c r="G6" s="102">
        <v>600</v>
      </c>
      <c r="H6" s="105">
        <f t="shared" si="1"/>
        <v>0.83333333333333337</v>
      </c>
      <c r="I6" s="102">
        <v>600</v>
      </c>
      <c r="J6" s="106">
        <v>550</v>
      </c>
      <c r="K6" s="104">
        <f t="shared" si="2"/>
        <v>-8.333333333333337E-2</v>
      </c>
      <c r="L6" s="102">
        <v>4500</v>
      </c>
      <c r="M6" s="106">
        <v>5250</v>
      </c>
      <c r="N6" s="104">
        <f t="shared" si="3"/>
        <v>0.16666666666666674</v>
      </c>
      <c r="O6" s="102">
        <v>5500</v>
      </c>
      <c r="P6" s="104">
        <f t="shared" si="4"/>
        <v>0.95454545454545459</v>
      </c>
    </row>
    <row r="7" spans="1:19" ht="18.75" x14ac:dyDescent="0.3">
      <c r="A7" s="249" t="s">
        <v>169</v>
      </c>
      <c r="B7" s="251"/>
      <c r="C7" s="107">
        <v>1998</v>
      </c>
      <c r="D7" s="108">
        <v>600</v>
      </c>
      <c r="E7" s="109">
        <v>550</v>
      </c>
      <c r="F7" s="112">
        <f t="shared" si="0"/>
        <v>-8.333333333333337E-2</v>
      </c>
      <c r="G7" s="108">
        <v>600</v>
      </c>
      <c r="H7" s="110">
        <f t="shared" si="1"/>
        <v>0.91666666666666663</v>
      </c>
      <c r="I7" s="108">
        <v>600</v>
      </c>
      <c r="J7" s="111">
        <v>650</v>
      </c>
      <c r="K7" s="112">
        <f t="shared" si="2"/>
        <v>8.3333333333333259E-2</v>
      </c>
      <c r="L7" s="108">
        <v>5000</v>
      </c>
      <c r="M7" s="111">
        <v>5500</v>
      </c>
      <c r="N7" s="112">
        <f t="shared" si="3"/>
        <v>0.10000000000000009</v>
      </c>
      <c r="O7" s="108">
        <v>5750</v>
      </c>
      <c r="P7" s="112">
        <f t="shared" si="4"/>
        <v>0.95652173913043481</v>
      </c>
    </row>
    <row r="8" spans="1:19" ht="18.75" x14ac:dyDescent="0.3">
      <c r="A8" s="246" t="s">
        <v>170</v>
      </c>
      <c r="B8" s="248"/>
      <c r="C8" s="101">
        <v>2002</v>
      </c>
      <c r="D8" s="102">
        <v>700</v>
      </c>
      <c r="E8" s="103">
        <v>600</v>
      </c>
      <c r="F8" s="104">
        <f t="shared" si="0"/>
        <v>-0.1428571428571429</v>
      </c>
      <c r="G8" s="102">
        <v>700</v>
      </c>
      <c r="H8" s="105">
        <f t="shared" si="1"/>
        <v>0.8571428571428571</v>
      </c>
      <c r="I8" s="102">
        <v>700</v>
      </c>
      <c r="J8" s="106">
        <v>750</v>
      </c>
      <c r="K8" s="104">
        <f t="shared" si="2"/>
        <v>7.1428571428571397E-2</v>
      </c>
      <c r="L8" s="102">
        <v>5500</v>
      </c>
      <c r="M8" s="106">
        <v>5750</v>
      </c>
      <c r="N8" s="104">
        <f t="shared" si="3"/>
        <v>4.5454545454545414E-2</v>
      </c>
      <c r="O8" s="102">
        <v>6000</v>
      </c>
      <c r="P8" s="104">
        <f t="shared" si="4"/>
        <v>0.95833333333333337</v>
      </c>
    </row>
    <row r="9" spans="1:19" ht="18.75" x14ac:dyDescent="0.3">
      <c r="A9" s="249" t="s">
        <v>171</v>
      </c>
      <c r="B9" s="251"/>
      <c r="C9" s="107">
        <v>2004</v>
      </c>
      <c r="D9" s="108">
        <v>800</v>
      </c>
      <c r="E9" s="109">
        <v>650</v>
      </c>
      <c r="F9" s="112">
        <f t="shared" si="0"/>
        <v>-0.1875</v>
      </c>
      <c r="G9" s="108">
        <v>800</v>
      </c>
      <c r="H9" s="110">
        <f t="shared" si="1"/>
        <v>0.8125</v>
      </c>
      <c r="I9" s="108">
        <v>800</v>
      </c>
      <c r="J9" s="111">
        <v>850</v>
      </c>
      <c r="K9" s="112">
        <f t="shared" si="2"/>
        <v>6.25E-2</v>
      </c>
      <c r="L9" s="108">
        <v>6000</v>
      </c>
      <c r="M9" s="111">
        <v>6000</v>
      </c>
      <c r="N9" s="112">
        <f t="shared" si="3"/>
        <v>0</v>
      </c>
      <c r="O9" s="108">
        <v>6250</v>
      </c>
      <c r="P9" s="112">
        <f t="shared" si="4"/>
        <v>0.96</v>
      </c>
    </row>
    <row r="10" spans="1:19" ht="19.5" thickBot="1" x14ac:dyDescent="0.35">
      <c r="A10" s="351" t="s">
        <v>172</v>
      </c>
      <c r="B10" s="352"/>
      <c r="C10" s="101">
        <v>2001</v>
      </c>
      <c r="D10" s="102">
        <v>900</v>
      </c>
      <c r="E10" s="103">
        <v>700</v>
      </c>
      <c r="F10" s="104">
        <f t="shared" si="0"/>
        <v>-0.22222222222222221</v>
      </c>
      <c r="G10" s="102">
        <v>900</v>
      </c>
      <c r="H10" s="105">
        <f t="shared" si="1"/>
        <v>0.77777777777777779</v>
      </c>
      <c r="I10" s="102">
        <v>900</v>
      </c>
      <c r="J10" s="106">
        <v>950</v>
      </c>
      <c r="K10" s="104">
        <f t="shared" si="2"/>
        <v>5.555555555555558E-2</v>
      </c>
      <c r="L10" s="102">
        <v>6500</v>
      </c>
      <c r="M10" s="106">
        <v>6250</v>
      </c>
      <c r="N10" s="104">
        <f t="shared" si="3"/>
        <v>-3.8461538461538436E-2</v>
      </c>
      <c r="O10" s="102">
        <v>6500</v>
      </c>
      <c r="P10" s="104">
        <f t="shared" si="4"/>
        <v>0.96153846153846156</v>
      </c>
    </row>
    <row r="11" spans="1:19" ht="19.5" thickBot="1" x14ac:dyDescent="0.35">
      <c r="A11" s="293" t="s">
        <v>178</v>
      </c>
      <c r="B11" s="294"/>
      <c r="C11" s="113"/>
      <c r="D11" s="114">
        <f>SUM(D4:D10)</f>
        <v>4286</v>
      </c>
      <c r="E11" s="115">
        <f>SUM(E4:E10)</f>
        <v>3829</v>
      </c>
      <c r="F11" s="116">
        <f t="shared" si="0"/>
        <v>-0.10662622491833873</v>
      </c>
      <c r="G11" s="115">
        <f>SUM(G4:G10)</f>
        <v>4500</v>
      </c>
      <c r="H11" s="116">
        <f t="shared" si="1"/>
        <v>0.85088888888888892</v>
      </c>
      <c r="I11" s="115">
        <f>SUM(I4:I10)</f>
        <v>4494</v>
      </c>
      <c r="J11" s="117">
        <f>SUM(J4:J10)</f>
        <v>4626</v>
      </c>
      <c r="K11" s="116">
        <f t="shared" si="2"/>
        <v>2.9372496662216196E-2</v>
      </c>
      <c r="L11" s="115">
        <f>SUM(L4:L10)</f>
        <v>35602.864193428002</v>
      </c>
      <c r="M11" s="117">
        <f>SUM(M4:M10)</f>
        <v>38868.469130683996</v>
      </c>
      <c r="N11" s="116">
        <f t="shared" si="3"/>
        <v>9.1723096195693188E-2</v>
      </c>
      <c r="O11" s="117">
        <f>SUM(O4:O10)</f>
        <v>40750</v>
      </c>
      <c r="P11" s="116">
        <f t="shared" si="4"/>
        <v>0.95382746332966861</v>
      </c>
    </row>
    <row r="12" spans="1:19" ht="18.75" x14ac:dyDescent="0.3">
      <c r="A12" s="246" t="s">
        <v>173</v>
      </c>
      <c r="B12" s="248"/>
      <c r="C12" s="101">
        <v>2011</v>
      </c>
      <c r="D12" s="102">
        <v>1000</v>
      </c>
      <c r="E12" s="103">
        <v>1300</v>
      </c>
      <c r="F12" s="104">
        <f t="shared" si="0"/>
        <v>0.30000000000000004</v>
      </c>
      <c r="G12" s="102">
        <v>1200</v>
      </c>
      <c r="H12" s="105">
        <f t="shared" si="1"/>
        <v>1.0833333333333333</v>
      </c>
      <c r="I12" s="102">
        <v>1200</v>
      </c>
      <c r="J12" s="106">
        <v>1100</v>
      </c>
      <c r="K12" s="104">
        <f t="shared" si="2"/>
        <v>-8.333333333333337E-2</v>
      </c>
      <c r="L12" s="102">
        <v>5000</v>
      </c>
      <c r="M12" s="106">
        <v>4750</v>
      </c>
      <c r="N12" s="104">
        <f t="shared" si="3"/>
        <v>-5.0000000000000044E-2</v>
      </c>
      <c r="O12" s="102">
        <v>5500</v>
      </c>
      <c r="P12" s="104">
        <f t="shared" si="4"/>
        <v>0.86363636363636365</v>
      </c>
      <c r="R12" s="32"/>
      <c r="S12" s="332"/>
    </row>
    <row r="13" spans="1:19" ht="18.75" x14ac:dyDescent="0.3">
      <c r="A13" s="249" t="s">
        <v>174</v>
      </c>
      <c r="B13" s="251"/>
      <c r="C13" s="107">
        <v>2012</v>
      </c>
      <c r="D13" s="108">
        <v>1100</v>
      </c>
      <c r="E13" s="109">
        <v>1400</v>
      </c>
      <c r="F13" s="112">
        <f t="shared" si="0"/>
        <v>0.27272727272727271</v>
      </c>
      <c r="G13" s="108">
        <v>1300</v>
      </c>
      <c r="H13" s="110">
        <f t="shared" si="1"/>
        <v>1.0769230769230769</v>
      </c>
      <c r="I13" s="108">
        <v>1300</v>
      </c>
      <c r="J13" s="111">
        <v>1300</v>
      </c>
      <c r="K13" s="112">
        <f t="shared" si="2"/>
        <v>0</v>
      </c>
      <c r="L13" s="108">
        <v>4500</v>
      </c>
      <c r="M13" s="111">
        <v>5500</v>
      </c>
      <c r="N13" s="112">
        <f t="shared" si="3"/>
        <v>0.22222222222222232</v>
      </c>
      <c r="O13" s="108">
        <v>5750</v>
      </c>
      <c r="P13" s="112">
        <f t="shared" si="4"/>
        <v>0.95652173913043481</v>
      </c>
      <c r="R13" s="32"/>
      <c r="S13" s="332"/>
    </row>
    <row r="14" spans="1:19" ht="18.75" x14ac:dyDescent="0.3">
      <c r="A14" s="246" t="s">
        <v>175</v>
      </c>
      <c r="B14" s="248"/>
      <c r="C14" s="101">
        <v>2015</v>
      </c>
      <c r="D14" s="102">
        <v>1200</v>
      </c>
      <c r="E14" s="103">
        <v>1500</v>
      </c>
      <c r="F14" s="104">
        <f t="shared" si="0"/>
        <v>0.25</v>
      </c>
      <c r="G14" s="102">
        <v>1400</v>
      </c>
      <c r="H14" s="105">
        <f t="shared" si="1"/>
        <v>1.0714285714285714</v>
      </c>
      <c r="I14" s="102">
        <v>1400</v>
      </c>
      <c r="J14" s="106">
        <v>1200</v>
      </c>
      <c r="K14" s="104">
        <f t="shared" si="2"/>
        <v>-0.1428571428571429</v>
      </c>
      <c r="L14" s="102">
        <v>6000</v>
      </c>
      <c r="M14" s="106">
        <v>6250</v>
      </c>
      <c r="N14" s="104">
        <f t="shared" si="3"/>
        <v>4.1666666666666741E-2</v>
      </c>
      <c r="O14" s="102">
        <v>6000</v>
      </c>
      <c r="P14" s="104">
        <f t="shared" si="4"/>
        <v>1.0416666666666667</v>
      </c>
      <c r="S14" s="332"/>
    </row>
    <row r="15" spans="1:19" ht="18.75" x14ac:dyDescent="0.3">
      <c r="A15" s="249" t="s">
        <v>176</v>
      </c>
      <c r="B15" s="251"/>
      <c r="C15" s="107">
        <v>2007</v>
      </c>
      <c r="D15" s="108">
        <v>1300</v>
      </c>
      <c r="E15" s="109">
        <v>1100</v>
      </c>
      <c r="F15" s="112">
        <f t="shared" si="0"/>
        <v>-0.15384615384615385</v>
      </c>
      <c r="G15" s="108">
        <v>1500</v>
      </c>
      <c r="H15" s="110">
        <f t="shared" si="1"/>
        <v>0.73333333333333328</v>
      </c>
      <c r="I15" s="108">
        <v>1500</v>
      </c>
      <c r="J15" s="111">
        <v>1300</v>
      </c>
      <c r="K15" s="112">
        <f t="shared" si="2"/>
        <v>-0.1333333333333333</v>
      </c>
      <c r="L15" s="108">
        <v>5000</v>
      </c>
      <c r="M15" s="111">
        <v>7000</v>
      </c>
      <c r="N15" s="112">
        <f t="shared" si="3"/>
        <v>0.39999999999999991</v>
      </c>
      <c r="O15" s="108">
        <v>6250</v>
      </c>
      <c r="P15" s="112">
        <f t="shared" si="4"/>
        <v>1.1200000000000001</v>
      </c>
      <c r="R15" s="43"/>
      <c r="S15" s="332"/>
    </row>
    <row r="16" spans="1:19" ht="19.5" thickBot="1" x14ac:dyDescent="0.35">
      <c r="A16" s="246" t="s">
        <v>177</v>
      </c>
      <c r="B16" s="248"/>
      <c r="C16" s="101">
        <v>2014</v>
      </c>
      <c r="D16" s="102">
        <v>1400</v>
      </c>
      <c r="E16" s="103">
        <v>1200</v>
      </c>
      <c r="F16" s="104">
        <f t="shared" si="0"/>
        <v>-0.1428571428571429</v>
      </c>
      <c r="G16" s="102">
        <v>1600</v>
      </c>
      <c r="H16" s="105">
        <f t="shared" si="1"/>
        <v>0.75</v>
      </c>
      <c r="I16" s="102">
        <v>1600</v>
      </c>
      <c r="J16" s="106">
        <v>2000</v>
      </c>
      <c r="K16" s="343">
        <f t="shared" si="2"/>
        <v>0.25</v>
      </c>
      <c r="L16" s="102">
        <v>4500</v>
      </c>
      <c r="M16" s="106">
        <v>7750</v>
      </c>
      <c r="N16" s="104">
        <f t="shared" si="3"/>
        <v>0.72222222222222232</v>
      </c>
      <c r="O16" s="102">
        <v>6500</v>
      </c>
      <c r="P16" s="104">
        <f t="shared" si="4"/>
        <v>1.1923076923076923</v>
      </c>
      <c r="S16" s="332"/>
    </row>
    <row r="17" spans="1:20" ht="19.5" thickBot="1" x14ac:dyDescent="0.35">
      <c r="A17" s="293" t="s">
        <v>179</v>
      </c>
      <c r="B17" s="294"/>
      <c r="C17" s="113"/>
      <c r="D17" s="117">
        <f>SUM(D12:D16)</f>
        <v>6000</v>
      </c>
      <c r="E17" s="117">
        <f>SUM(E12:E16)</f>
        <v>6500</v>
      </c>
      <c r="F17" s="116">
        <f t="shared" si="0"/>
        <v>8.3333333333333259E-2</v>
      </c>
      <c r="G17" s="117">
        <f>SUM(G12:G16)</f>
        <v>7000</v>
      </c>
      <c r="H17" s="121">
        <f t="shared" si="1"/>
        <v>0.9285714285714286</v>
      </c>
      <c r="I17" s="117">
        <f>SUM(I12:I16)</f>
        <v>7000</v>
      </c>
      <c r="J17" s="117">
        <f>SUM(J12:J16)</f>
        <v>6900</v>
      </c>
      <c r="K17" s="116">
        <f t="shared" si="2"/>
        <v>-1.4285714285714235E-2</v>
      </c>
      <c r="L17" s="117">
        <f>SUM(L12:L16)</f>
        <v>25000</v>
      </c>
      <c r="M17" s="117">
        <f>SUM(M12:M16)</f>
        <v>31250</v>
      </c>
      <c r="N17" s="116">
        <f t="shared" si="3"/>
        <v>0.25</v>
      </c>
      <c r="O17" s="117">
        <f>SUM(O12:O16)</f>
        <v>30000</v>
      </c>
      <c r="P17" s="116">
        <f t="shared" si="4"/>
        <v>1.0416666666666667</v>
      </c>
      <c r="S17" s="332"/>
    </row>
    <row r="18" spans="1:20" s="345" customFormat="1" ht="19.5" thickBot="1" x14ac:dyDescent="0.35">
      <c r="A18" s="246"/>
      <c r="B18" s="247"/>
      <c r="C18" s="118"/>
      <c r="D18" s="119"/>
      <c r="E18" s="119"/>
      <c r="F18" s="119"/>
      <c r="G18" s="119"/>
      <c r="H18" s="348"/>
      <c r="I18" s="119"/>
      <c r="J18" s="119"/>
      <c r="K18" s="119"/>
      <c r="L18" s="120"/>
      <c r="M18" s="349"/>
      <c r="N18" s="103"/>
      <c r="O18" s="119"/>
      <c r="P18" s="350"/>
      <c r="R18" s="346"/>
      <c r="S18" s="347"/>
    </row>
    <row r="19" spans="1:20" ht="19.5" thickBot="1" x14ac:dyDescent="0.35">
      <c r="A19" s="293" t="s">
        <v>66</v>
      </c>
      <c r="B19" s="294"/>
      <c r="C19" s="114"/>
      <c r="D19" s="114">
        <f>SUM(D11,D17)</f>
        <v>10286</v>
      </c>
      <c r="E19" s="114">
        <f>SUM(E11,E17)</f>
        <v>10329</v>
      </c>
      <c r="F19" s="121">
        <f t="shared" si="0"/>
        <v>4.1804394322380034E-3</v>
      </c>
      <c r="G19" s="115">
        <f>SUM(G11,G17)</f>
        <v>11500</v>
      </c>
      <c r="H19" s="116">
        <f t="shared" si="1"/>
        <v>0.89817391304347827</v>
      </c>
      <c r="I19" s="115">
        <f>SUM(I11,I17)</f>
        <v>11494</v>
      </c>
      <c r="J19" s="115">
        <f>SUM(J11,J17)</f>
        <v>11526</v>
      </c>
      <c r="K19" s="116">
        <f t="shared" si="2"/>
        <v>2.7840612493474914E-3</v>
      </c>
      <c r="L19" s="115">
        <f>SUM(L11,L17)</f>
        <v>60602.864193428002</v>
      </c>
      <c r="M19" s="115">
        <f>SUM(M11,M17)</f>
        <v>70118.469130683996</v>
      </c>
      <c r="N19" s="116">
        <f t="shared" si="3"/>
        <v>0.15701576260298111</v>
      </c>
      <c r="O19" s="115">
        <f>SUM(O11,O17)</f>
        <v>70750</v>
      </c>
      <c r="P19" s="353">
        <f>M19/O19</f>
        <v>0.99107376863157592</v>
      </c>
      <c r="R19" s="43"/>
      <c r="S19" s="332"/>
    </row>
    <row r="20" spans="1:20" ht="9.9499999999999993" customHeight="1" thickBot="1" x14ac:dyDescent="0.35">
      <c r="H20" s="344"/>
      <c r="P20" s="91"/>
      <c r="S20" s="332"/>
    </row>
    <row r="21" spans="1:20" ht="19.5" x14ac:dyDescent="0.3">
      <c r="A21" s="328"/>
      <c r="B21" s="328"/>
      <c r="C21" s="329"/>
      <c r="D21" s="329"/>
      <c r="E21" s="329"/>
      <c r="F21" s="329"/>
      <c r="G21" s="329"/>
      <c r="H21" s="329"/>
      <c r="I21" s="329"/>
      <c r="K21" s="304" t="s">
        <v>165</v>
      </c>
      <c r="L21" s="305"/>
      <c r="M21" s="298">
        <f>M19*2</f>
        <v>140236.93826136799</v>
      </c>
      <c r="N21" s="300" t="s">
        <v>82</v>
      </c>
      <c r="O21" s="298">
        <f>O19*2</f>
        <v>141500</v>
      </c>
      <c r="P21" s="302">
        <v>0.99832976673884444</v>
      </c>
      <c r="S21" s="332"/>
    </row>
    <row r="22" spans="1:20" ht="20.25" thickBot="1" x14ac:dyDescent="0.35">
      <c r="A22" s="330"/>
      <c r="B22" s="330"/>
      <c r="C22" s="37"/>
      <c r="D22" s="38"/>
      <c r="E22" s="38"/>
      <c r="F22" s="38"/>
      <c r="G22" s="38"/>
      <c r="H22" s="38"/>
      <c r="I22" s="331"/>
      <c r="J22" s="42"/>
      <c r="K22" s="306"/>
      <c r="L22" s="307"/>
      <c r="M22" s="299"/>
      <c r="N22" s="301"/>
      <c r="O22" s="299"/>
      <c r="P22" s="303"/>
    </row>
    <row r="23" spans="1:20" ht="3" customHeight="1" x14ac:dyDescent="0.3">
      <c r="A23" s="39"/>
      <c r="B23" s="39"/>
      <c r="C23" s="39"/>
      <c r="D23" s="39"/>
      <c r="E23" s="39"/>
      <c r="F23" s="39"/>
      <c r="G23" s="39"/>
      <c r="H23" s="44"/>
      <c r="I23" s="39"/>
      <c r="J23" s="39"/>
      <c r="K23" s="39"/>
      <c r="L23" s="45"/>
      <c r="M23" s="45"/>
      <c r="O23" s="39"/>
      <c r="P23" s="39"/>
      <c r="R23" s="42"/>
      <c r="S23" s="42"/>
    </row>
    <row r="24" spans="1:20" ht="20.100000000000001" customHeight="1" thickBot="1" x14ac:dyDescent="0.35">
      <c r="A24" s="122" t="s">
        <v>83</v>
      </c>
      <c r="B24" s="39"/>
      <c r="C24" s="39"/>
      <c r="D24" s="39"/>
      <c r="E24" s="39"/>
      <c r="F24" s="39"/>
      <c r="G24" s="39"/>
      <c r="H24" s="44"/>
      <c r="I24" s="39"/>
      <c r="J24" s="88"/>
      <c r="K24" s="39"/>
      <c r="L24" s="45"/>
      <c r="M24" s="45"/>
      <c r="O24" s="39"/>
      <c r="P24" s="39"/>
      <c r="R24" s="42"/>
      <c r="S24" s="42"/>
    </row>
    <row r="25" spans="1:20" s="2" customFormat="1" ht="20.25" customHeight="1" thickBot="1" x14ac:dyDescent="0.35">
      <c r="A25" s="239" t="s">
        <v>153</v>
      </c>
      <c r="B25" s="297"/>
      <c r="C25" s="240"/>
      <c r="D25" s="123" t="s">
        <v>152</v>
      </c>
      <c r="E25" s="98" t="s">
        <v>127</v>
      </c>
      <c r="F25" s="98" t="s">
        <v>128</v>
      </c>
      <c r="G25" s="124" t="s">
        <v>4</v>
      </c>
      <c r="H25" s="354" t="s">
        <v>18</v>
      </c>
      <c r="I25" s="36"/>
      <c r="J25" s="241" t="s">
        <v>126</v>
      </c>
      <c r="K25" s="242"/>
      <c r="L25" s="243"/>
      <c r="M25" s="370" t="s">
        <v>131</v>
      </c>
      <c r="N25" s="238"/>
      <c r="O25" s="297" t="s">
        <v>132</v>
      </c>
      <c r="P25" s="240"/>
      <c r="R25" s="42"/>
      <c r="S25" s="42"/>
    </row>
    <row r="26" spans="1:20" ht="19.5" x14ac:dyDescent="0.3">
      <c r="A26" s="265" t="s">
        <v>19</v>
      </c>
      <c r="B26" s="266"/>
      <c r="C26" s="267"/>
      <c r="D26" s="125">
        <v>1.5800000000000002E-2</v>
      </c>
      <c r="E26" s="126">
        <v>1.4999999999999999E-2</v>
      </c>
      <c r="F26" s="127">
        <v>1.9E-2</v>
      </c>
      <c r="G26" s="154">
        <f>(F26/E26)-100%</f>
        <v>0.26666666666666661</v>
      </c>
      <c r="H26" s="128">
        <f>F26-E26</f>
        <v>4.0000000000000001E-3</v>
      </c>
      <c r="I26" s="39"/>
      <c r="J26" s="381" t="s">
        <v>38</v>
      </c>
      <c r="K26" s="382"/>
      <c r="L26" s="383"/>
      <c r="M26" s="271">
        <v>336</v>
      </c>
      <c r="N26" s="272"/>
      <c r="O26" s="377">
        <f>M26/$M$34</f>
        <v>1.2834224598930482E-2</v>
      </c>
      <c r="P26" s="296"/>
      <c r="R26" s="42"/>
      <c r="S26" s="42"/>
      <c r="T26" s="376"/>
    </row>
    <row r="27" spans="1:20" ht="19.5" x14ac:dyDescent="0.3">
      <c r="A27" s="255" t="s">
        <v>20</v>
      </c>
      <c r="B27" s="256"/>
      <c r="C27" s="257"/>
      <c r="D27" s="129">
        <v>0.15890000000000001</v>
      </c>
      <c r="E27" s="130">
        <v>0.154</v>
      </c>
      <c r="F27" s="131">
        <v>0.17100000000000001</v>
      </c>
      <c r="G27" s="152">
        <f>(F27/E27)-100%</f>
        <v>0.11038961038961048</v>
      </c>
      <c r="H27" s="132">
        <f t="shared" ref="H27:H41" si="5">F27-E27</f>
        <v>1.7000000000000015E-2</v>
      </c>
      <c r="I27" s="39"/>
      <c r="J27" s="249" t="s">
        <v>39</v>
      </c>
      <c r="K27" s="250"/>
      <c r="L27" s="251"/>
      <c r="M27" s="362">
        <v>12714</v>
      </c>
      <c r="N27" s="262"/>
      <c r="O27" s="378">
        <v>0.48449003226073289</v>
      </c>
      <c r="P27" s="295"/>
      <c r="R27" s="42"/>
      <c r="S27" s="42"/>
      <c r="T27" s="376"/>
    </row>
    <row r="28" spans="1:20" ht="19.5" x14ac:dyDescent="0.3">
      <c r="A28" s="268" t="s">
        <v>21</v>
      </c>
      <c r="B28" s="269"/>
      <c r="C28" s="270"/>
      <c r="D28" s="133">
        <v>5.7099999999999998E-2</v>
      </c>
      <c r="E28" s="134">
        <v>5.5E-2</v>
      </c>
      <c r="F28" s="135">
        <v>6.2E-2</v>
      </c>
      <c r="G28" s="153">
        <f t="shared" ref="G28:G41" si="6">(F28/E28)-100%</f>
        <v>0.1272727272727272</v>
      </c>
      <c r="H28" s="136">
        <f t="shared" si="5"/>
        <v>6.9999999999999993E-3</v>
      </c>
      <c r="I28" s="39"/>
      <c r="J28" s="246" t="s">
        <v>58</v>
      </c>
      <c r="K28" s="247"/>
      <c r="L28" s="248"/>
      <c r="M28" s="363">
        <v>3706</v>
      </c>
      <c r="N28" s="363"/>
      <c r="O28" s="308">
        <f t="shared" ref="O28:O32" si="7">M28/$M$34</f>
        <v>0.14155844155844155</v>
      </c>
      <c r="P28" s="309"/>
      <c r="T28" s="376"/>
    </row>
    <row r="29" spans="1:20" ht="19.5" customHeight="1" x14ac:dyDescent="0.3">
      <c r="A29" s="255" t="s">
        <v>22</v>
      </c>
      <c r="B29" s="256"/>
      <c r="C29" s="257"/>
      <c r="D29" s="129">
        <v>1.7000000000000001E-2</v>
      </c>
      <c r="E29" s="130">
        <v>1.2E-2</v>
      </c>
      <c r="F29" s="131">
        <v>1.0999999999999999E-2</v>
      </c>
      <c r="G29" s="152">
        <f t="shared" si="6"/>
        <v>-8.333333333333337E-2</v>
      </c>
      <c r="H29" s="132">
        <f t="shared" si="5"/>
        <v>-1.0000000000000009E-3</v>
      </c>
      <c r="I29" s="39"/>
      <c r="J29" s="249" t="s">
        <v>40</v>
      </c>
      <c r="K29" s="250"/>
      <c r="L29" s="251"/>
      <c r="M29" s="261">
        <v>6264</v>
      </c>
      <c r="N29" s="262"/>
      <c r="O29" s="378">
        <f t="shared" si="7"/>
        <v>0.23926661573720398</v>
      </c>
      <c r="P29" s="295"/>
      <c r="T29" s="376"/>
    </row>
    <row r="30" spans="1:20" ht="19.5" x14ac:dyDescent="0.3">
      <c r="A30" s="268" t="s">
        <v>23</v>
      </c>
      <c r="B30" s="269"/>
      <c r="C30" s="270"/>
      <c r="D30" s="133">
        <v>3.8900000000000004E-2</v>
      </c>
      <c r="E30" s="134">
        <v>4.1000000000000002E-2</v>
      </c>
      <c r="F30" s="135">
        <v>3.7999999999999999E-2</v>
      </c>
      <c r="G30" s="153">
        <f t="shared" si="6"/>
        <v>-7.3170731707317138E-2</v>
      </c>
      <c r="H30" s="136">
        <f t="shared" si="5"/>
        <v>-3.0000000000000027E-3</v>
      </c>
      <c r="I30" s="39"/>
      <c r="J30" s="246" t="s">
        <v>41</v>
      </c>
      <c r="K30" s="247"/>
      <c r="L30" s="248"/>
      <c r="M30" s="263">
        <v>918</v>
      </c>
      <c r="N30" s="264"/>
      <c r="O30" s="379">
        <f t="shared" si="7"/>
        <v>3.5064935064935063E-2</v>
      </c>
      <c r="P30" s="309"/>
      <c r="T30" s="376"/>
    </row>
    <row r="31" spans="1:20" ht="19.5" x14ac:dyDescent="0.3">
      <c r="A31" s="255" t="s">
        <v>24</v>
      </c>
      <c r="B31" s="256"/>
      <c r="C31" s="257"/>
      <c r="D31" s="129">
        <v>0.12720000000000001</v>
      </c>
      <c r="E31" s="130">
        <v>0.129</v>
      </c>
      <c r="F31" s="131">
        <v>0.12</v>
      </c>
      <c r="G31" s="152">
        <f t="shared" si="6"/>
        <v>-6.9767441860465129E-2</v>
      </c>
      <c r="H31" s="132">
        <f t="shared" si="5"/>
        <v>-9.000000000000008E-3</v>
      </c>
      <c r="I31" s="39"/>
      <c r="J31" s="249" t="s">
        <v>42</v>
      </c>
      <c r="K31" s="250"/>
      <c r="L31" s="251"/>
      <c r="M31" s="261">
        <v>62</v>
      </c>
      <c r="N31" s="262"/>
      <c r="O31" s="378">
        <f t="shared" si="7"/>
        <v>2.3682200152788388E-3</v>
      </c>
      <c r="P31" s="295"/>
      <c r="T31" s="376"/>
    </row>
    <row r="32" spans="1:20" ht="19.5" x14ac:dyDescent="0.3">
      <c r="A32" s="268" t="s">
        <v>25</v>
      </c>
      <c r="B32" s="269"/>
      <c r="C32" s="270"/>
      <c r="D32" s="133">
        <v>0.13350000000000001</v>
      </c>
      <c r="E32" s="134">
        <v>0.13100000000000001</v>
      </c>
      <c r="F32" s="135">
        <v>0.13900000000000001</v>
      </c>
      <c r="G32" s="153">
        <f t="shared" si="6"/>
        <v>6.1068702290076438E-2</v>
      </c>
      <c r="H32" s="136">
        <f t="shared" si="5"/>
        <v>8.0000000000000071E-3</v>
      </c>
      <c r="I32" s="39"/>
      <c r="J32" s="246" t="s">
        <v>43</v>
      </c>
      <c r="K32" s="247"/>
      <c r="L32" s="248"/>
      <c r="M32" s="263">
        <v>1222</v>
      </c>
      <c r="N32" s="264"/>
      <c r="O32" s="379">
        <f t="shared" si="7"/>
        <v>4.6676852559205499E-2</v>
      </c>
      <c r="P32" s="309"/>
      <c r="T32" s="376"/>
    </row>
    <row r="33" spans="1:20" ht="20.25" thickBot="1" x14ac:dyDescent="0.35">
      <c r="A33" s="255" t="s">
        <v>26</v>
      </c>
      <c r="B33" s="256"/>
      <c r="C33" s="257"/>
      <c r="D33" s="129">
        <v>0.11899999999999999</v>
      </c>
      <c r="E33" s="130">
        <v>0.123</v>
      </c>
      <c r="F33" s="131">
        <v>0.121</v>
      </c>
      <c r="G33" s="152">
        <f t="shared" si="6"/>
        <v>-1.6260162601625994E-2</v>
      </c>
      <c r="H33" s="132">
        <f t="shared" si="5"/>
        <v>-2.0000000000000018E-3</v>
      </c>
      <c r="I33" s="39"/>
      <c r="J33" s="289" t="s">
        <v>31</v>
      </c>
      <c r="K33" s="310"/>
      <c r="L33" s="290"/>
      <c r="M33" s="311">
        <v>958</v>
      </c>
      <c r="N33" s="312"/>
      <c r="O33" s="380">
        <f>M33/$M$34</f>
        <v>3.6592818945760122E-2</v>
      </c>
      <c r="P33" s="313"/>
      <c r="T33" s="376"/>
    </row>
    <row r="34" spans="1:20" ht="20.25" thickBot="1" x14ac:dyDescent="0.35">
      <c r="A34" s="268" t="s">
        <v>92</v>
      </c>
      <c r="B34" s="269"/>
      <c r="C34" s="270"/>
      <c r="D34" s="133">
        <v>0.13089999999999999</v>
      </c>
      <c r="E34" s="134">
        <v>0.11</v>
      </c>
      <c r="F34" s="135">
        <v>0.123</v>
      </c>
      <c r="G34" s="153">
        <f t="shared" si="6"/>
        <v>0.11818181818181817</v>
      </c>
      <c r="H34" s="136">
        <f t="shared" si="5"/>
        <v>1.2999999999999998E-2</v>
      </c>
      <c r="I34" s="39"/>
      <c r="J34" s="314" t="s">
        <v>2</v>
      </c>
      <c r="K34" s="315"/>
      <c r="L34" s="316"/>
      <c r="M34" s="317">
        <f>SUM(M26:N33)</f>
        <v>26180</v>
      </c>
      <c r="N34" s="318"/>
      <c r="O34" s="384"/>
      <c r="P34" s="32"/>
    </row>
    <row r="35" spans="1:20" ht="19.5" x14ac:dyDescent="0.3">
      <c r="A35" s="255" t="s">
        <v>30</v>
      </c>
      <c r="B35" s="256"/>
      <c r="C35" s="257"/>
      <c r="D35" s="129">
        <v>0.01</v>
      </c>
      <c r="E35" s="130">
        <v>0.02</v>
      </c>
      <c r="F35" s="131">
        <v>1.4999999999999999E-2</v>
      </c>
      <c r="G35" s="152">
        <f t="shared" si="6"/>
        <v>-0.25</v>
      </c>
      <c r="H35" s="132">
        <f t="shared" si="5"/>
        <v>-5.000000000000001E-3</v>
      </c>
      <c r="I35" s="39"/>
    </row>
    <row r="36" spans="1:20" ht="19.5" x14ac:dyDescent="0.3">
      <c r="A36" s="268" t="s">
        <v>27</v>
      </c>
      <c r="B36" s="269"/>
      <c r="C36" s="270"/>
      <c r="D36" s="133">
        <v>3.3099999999999997E-2</v>
      </c>
      <c r="E36" s="134">
        <v>2.7E-2</v>
      </c>
      <c r="F36" s="135">
        <v>3.3163265306122451E-2</v>
      </c>
      <c r="G36" s="153">
        <f t="shared" si="6"/>
        <v>0.22826908541194268</v>
      </c>
      <c r="H36" s="136">
        <f t="shared" si="5"/>
        <v>6.1632653061224514E-3</v>
      </c>
      <c r="I36" s="39"/>
    </row>
    <row r="37" spans="1:20" ht="20.25" customHeight="1" thickBot="1" x14ac:dyDescent="0.35">
      <c r="A37" s="255" t="s">
        <v>86</v>
      </c>
      <c r="B37" s="256"/>
      <c r="C37" s="257"/>
      <c r="D37" s="129">
        <v>6.0000000000000001E-3</v>
      </c>
      <c r="E37" s="130">
        <v>0.01</v>
      </c>
      <c r="F37" s="131">
        <v>7.6530612244897957E-3</v>
      </c>
      <c r="G37" s="152">
        <f t="shared" si="6"/>
        <v>-0.23469387755102045</v>
      </c>
      <c r="H37" s="132">
        <f t="shared" si="5"/>
        <v>-2.3469387755102045E-3</v>
      </c>
      <c r="I37" s="39"/>
    </row>
    <row r="38" spans="1:20" ht="20.25" thickBot="1" x14ac:dyDescent="0.35">
      <c r="A38" s="268" t="s">
        <v>93</v>
      </c>
      <c r="B38" s="269"/>
      <c r="C38" s="270"/>
      <c r="D38" s="133" t="s">
        <v>1</v>
      </c>
      <c r="E38" s="134" t="s">
        <v>1</v>
      </c>
      <c r="F38" s="135" t="s">
        <v>1</v>
      </c>
      <c r="G38" s="155" t="s">
        <v>1</v>
      </c>
      <c r="H38" s="134" t="s">
        <v>1</v>
      </c>
      <c r="I38" s="39"/>
      <c r="J38" s="241" t="s">
        <v>74</v>
      </c>
      <c r="K38" s="242"/>
      <c r="L38" s="243"/>
      <c r="M38" s="239" t="s">
        <v>133</v>
      </c>
      <c r="N38" s="297"/>
      <c r="O38" s="370" t="s">
        <v>144</v>
      </c>
      <c r="P38" s="238"/>
    </row>
    <row r="39" spans="1:20" ht="19.5" x14ac:dyDescent="0.3">
      <c r="A39" s="255" t="s">
        <v>28</v>
      </c>
      <c r="B39" s="256"/>
      <c r="C39" s="257"/>
      <c r="D39" s="129">
        <v>9.1899999999999996E-2</v>
      </c>
      <c r="E39" s="130">
        <v>0.11</v>
      </c>
      <c r="F39" s="131">
        <v>9.8000000000000004E-2</v>
      </c>
      <c r="G39" s="152">
        <f t="shared" si="6"/>
        <v>-0.10909090909090902</v>
      </c>
      <c r="H39" s="132">
        <f t="shared" si="5"/>
        <v>-1.1999999999999997E-2</v>
      </c>
      <c r="I39" s="39"/>
      <c r="J39" s="265" t="s">
        <v>105</v>
      </c>
      <c r="K39" s="266"/>
      <c r="L39" s="267"/>
      <c r="M39" s="271">
        <v>126</v>
      </c>
      <c r="N39" s="369"/>
      <c r="O39" s="276">
        <f t="shared" ref="O39:O55" si="8">M39/$M$59</f>
        <v>7.8398432031359373E-4</v>
      </c>
      <c r="P39" s="277"/>
    </row>
    <row r="40" spans="1:20" ht="19.5" x14ac:dyDescent="0.3">
      <c r="A40" s="268" t="s">
        <v>29</v>
      </c>
      <c r="B40" s="269"/>
      <c r="C40" s="270"/>
      <c r="D40" s="137">
        <v>6.1100000000000002E-2</v>
      </c>
      <c r="E40" s="138">
        <v>6.25E-2</v>
      </c>
      <c r="F40" s="135">
        <v>4.2000000000000003E-2</v>
      </c>
      <c r="G40" s="153">
        <f t="shared" si="6"/>
        <v>-0.32799999999999996</v>
      </c>
      <c r="H40" s="136">
        <f t="shared" si="5"/>
        <v>-2.0499999999999997E-2</v>
      </c>
      <c r="I40" s="39"/>
      <c r="J40" s="255" t="s">
        <v>106</v>
      </c>
      <c r="K40" s="256"/>
      <c r="L40" s="257"/>
      <c r="M40" s="261">
        <v>265.5</v>
      </c>
      <c r="N40" s="262"/>
      <c r="O40" s="375">
        <f t="shared" si="8"/>
        <v>1.6519669606607868E-3</v>
      </c>
      <c r="P40" s="321"/>
    </row>
    <row r="41" spans="1:20" ht="20.25" thickBot="1" x14ac:dyDescent="0.35">
      <c r="A41" s="286" t="s">
        <v>31</v>
      </c>
      <c r="B41" s="287"/>
      <c r="C41" s="288"/>
      <c r="D41" s="139" t="s">
        <v>1</v>
      </c>
      <c r="E41" s="140" t="s">
        <v>1</v>
      </c>
      <c r="F41" s="141" t="s">
        <v>1</v>
      </c>
      <c r="G41" s="141" t="s">
        <v>1</v>
      </c>
      <c r="H41" s="142" t="s">
        <v>1</v>
      </c>
      <c r="I41" s="39"/>
      <c r="J41" s="268" t="s">
        <v>107</v>
      </c>
      <c r="K41" s="269"/>
      <c r="L41" s="270"/>
      <c r="M41" s="263">
        <v>148.5</v>
      </c>
      <c r="N41" s="264"/>
      <c r="O41" s="368">
        <f t="shared" si="8"/>
        <v>9.2398152036959262E-4</v>
      </c>
      <c r="P41" s="324"/>
    </row>
    <row r="42" spans="1:20" ht="19.5" thickBot="1" x14ac:dyDescent="0.35">
      <c r="J42" s="255" t="s">
        <v>108</v>
      </c>
      <c r="K42" s="256"/>
      <c r="L42" s="257"/>
      <c r="M42" s="261">
        <v>21</v>
      </c>
      <c r="N42" s="262"/>
      <c r="O42" s="375">
        <f t="shared" si="8"/>
        <v>1.3066405338559896E-4</v>
      </c>
      <c r="P42" s="321"/>
    </row>
    <row r="43" spans="1:20" ht="20.25" thickBot="1" x14ac:dyDescent="0.35">
      <c r="A43" s="241" t="s">
        <v>118</v>
      </c>
      <c r="B43" s="242"/>
      <c r="C43" s="242"/>
      <c r="D43" s="239" t="s">
        <v>133</v>
      </c>
      <c r="E43" s="240"/>
      <c r="F43" s="239" t="s">
        <v>144</v>
      </c>
      <c r="G43" s="240"/>
      <c r="I43" s="39"/>
      <c r="J43" s="268" t="s">
        <v>16</v>
      </c>
      <c r="K43" s="269"/>
      <c r="L43" s="270"/>
      <c r="M43" s="263">
        <v>207</v>
      </c>
      <c r="N43" s="264"/>
      <c r="O43" s="368">
        <f t="shared" si="8"/>
        <v>1.2879742405151897E-3</v>
      </c>
      <c r="P43" s="324"/>
    </row>
    <row r="44" spans="1:20" ht="19.5" x14ac:dyDescent="0.3">
      <c r="A44" s="322" t="s">
        <v>49</v>
      </c>
      <c r="B44" s="266"/>
      <c r="C44" s="266"/>
      <c r="D44" s="271">
        <v>7048</v>
      </c>
      <c r="E44" s="272"/>
      <c r="F44" s="276">
        <f>D44/$M$59</f>
        <v>4.3853345155319114E-2</v>
      </c>
      <c r="G44" s="277"/>
      <c r="H44" s="39"/>
      <c r="I44" s="39"/>
      <c r="J44" s="255" t="s">
        <v>55</v>
      </c>
      <c r="K44" s="256"/>
      <c r="L44" s="257"/>
      <c r="M44" s="261">
        <v>1159.5</v>
      </c>
      <c r="N44" s="262"/>
      <c r="O44" s="375">
        <f t="shared" si="8"/>
        <v>7.2145223762191419E-3</v>
      </c>
      <c r="P44" s="321"/>
    </row>
    <row r="45" spans="1:20" ht="19.5" x14ac:dyDescent="0.3">
      <c r="A45" s="319" t="s">
        <v>6</v>
      </c>
      <c r="B45" s="256"/>
      <c r="C45" s="256"/>
      <c r="D45" s="261">
        <v>11946</v>
      </c>
      <c r="E45" s="262"/>
      <c r="F45" s="320">
        <f t="shared" ref="F45:F57" si="9">D45/$M$59</f>
        <v>7.4329180083065008E-2</v>
      </c>
      <c r="G45" s="321"/>
      <c r="H45" s="39"/>
      <c r="I45" s="39"/>
      <c r="J45" s="268" t="s">
        <v>109</v>
      </c>
      <c r="K45" s="269"/>
      <c r="L45" s="270"/>
      <c r="M45" s="263">
        <v>198</v>
      </c>
      <c r="N45" s="264"/>
      <c r="O45" s="368">
        <f t="shared" si="8"/>
        <v>1.2319753604927901E-3</v>
      </c>
      <c r="P45" s="324"/>
    </row>
    <row r="46" spans="1:20" ht="19.5" x14ac:dyDescent="0.3">
      <c r="A46" s="280" t="s">
        <v>50</v>
      </c>
      <c r="B46" s="269"/>
      <c r="C46" s="269"/>
      <c r="D46" s="263">
        <v>15550</v>
      </c>
      <c r="E46" s="264"/>
      <c r="F46" s="323">
        <f t="shared" si="9"/>
        <v>9.6753620483145897E-2</v>
      </c>
      <c r="G46" s="324"/>
      <c r="H46" s="39"/>
      <c r="I46" s="39"/>
      <c r="J46" s="255" t="s">
        <v>110</v>
      </c>
      <c r="K46" s="256"/>
      <c r="L46" s="257"/>
      <c r="M46" s="261">
        <v>582</v>
      </c>
      <c r="N46" s="262"/>
      <c r="O46" s="375">
        <f t="shared" si="8"/>
        <v>3.621260908115171E-3</v>
      </c>
      <c r="P46" s="321"/>
    </row>
    <row r="47" spans="1:20" ht="19.5" x14ac:dyDescent="0.3">
      <c r="A47" s="319" t="s">
        <v>96</v>
      </c>
      <c r="B47" s="256"/>
      <c r="C47" s="256"/>
      <c r="D47" s="261">
        <v>22928</v>
      </c>
      <c r="E47" s="262"/>
      <c r="F47" s="320">
        <f t="shared" si="9"/>
        <v>0.14266025790595299</v>
      </c>
      <c r="G47" s="321"/>
      <c r="H47" s="39"/>
      <c r="I47" s="39"/>
      <c r="J47" s="268" t="s">
        <v>53</v>
      </c>
      <c r="K47" s="269"/>
      <c r="L47" s="270"/>
      <c r="M47" s="263">
        <v>379.5</v>
      </c>
      <c r="N47" s="264"/>
      <c r="O47" s="368">
        <f t="shared" si="8"/>
        <v>2.361286107611181E-3</v>
      </c>
      <c r="P47" s="324"/>
    </row>
    <row r="48" spans="1:20" ht="19.5" x14ac:dyDescent="0.3">
      <c r="A48" s="280" t="s">
        <v>51</v>
      </c>
      <c r="B48" s="269"/>
      <c r="C48" s="269"/>
      <c r="D48" s="263">
        <v>42</v>
      </c>
      <c r="E48" s="264"/>
      <c r="F48" s="323">
        <f t="shared" si="9"/>
        <v>2.6132810677119791E-4</v>
      </c>
      <c r="G48" s="324"/>
      <c r="H48" s="39"/>
      <c r="I48" s="39"/>
      <c r="J48" s="255" t="s">
        <v>111</v>
      </c>
      <c r="K48" s="256"/>
      <c r="L48" s="257"/>
      <c r="M48" s="261">
        <v>9</v>
      </c>
      <c r="N48" s="262"/>
      <c r="O48" s="375">
        <f t="shared" si="8"/>
        <v>5.5998880022399551E-5</v>
      </c>
      <c r="P48" s="321"/>
    </row>
    <row r="49" spans="1:16" ht="20.25" customHeight="1" x14ac:dyDescent="0.3">
      <c r="A49" s="319" t="s">
        <v>48</v>
      </c>
      <c r="B49" s="256"/>
      <c r="C49" s="256"/>
      <c r="D49" s="261">
        <v>150</v>
      </c>
      <c r="E49" s="262"/>
      <c r="F49" s="320">
        <f t="shared" si="9"/>
        <v>9.3331466703999255E-4</v>
      </c>
      <c r="G49" s="321"/>
      <c r="H49" s="39"/>
      <c r="I49" s="39"/>
      <c r="J49" s="268" t="s">
        <v>9</v>
      </c>
      <c r="K49" s="269"/>
      <c r="L49" s="270"/>
      <c r="M49" s="263">
        <v>1470</v>
      </c>
      <c r="N49" s="264"/>
      <c r="O49" s="368">
        <f t="shared" si="8"/>
        <v>9.1464837369919262E-3</v>
      </c>
      <c r="P49" s="324"/>
    </row>
    <row r="50" spans="1:16" ht="20.25" customHeight="1" x14ac:dyDescent="0.3">
      <c r="A50" s="280" t="s">
        <v>97</v>
      </c>
      <c r="B50" s="269"/>
      <c r="C50" s="269"/>
      <c r="D50" s="263">
        <v>196</v>
      </c>
      <c r="E50" s="264"/>
      <c r="F50" s="323">
        <f t="shared" si="9"/>
        <v>1.2195311649322569E-3</v>
      </c>
      <c r="G50" s="324"/>
      <c r="H50" s="39"/>
      <c r="I50" s="39"/>
      <c r="J50" s="255" t="s">
        <v>112</v>
      </c>
      <c r="K50" s="256"/>
      <c r="L50" s="257"/>
      <c r="M50" s="261">
        <v>2350.5</v>
      </c>
      <c r="N50" s="262"/>
      <c r="O50" s="375">
        <f t="shared" si="8"/>
        <v>1.4625040832516683E-2</v>
      </c>
      <c r="P50" s="321"/>
    </row>
    <row r="51" spans="1:16" ht="19.5" x14ac:dyDescent="0.3">
      <c r="A51" s="319" t="s">
        <v>98</v>
      </c>
      <c r="B51" s="256"/>
      <c r="C51" s="256"/>
      <c r="D51" s="261">
        <v>236</v>
      </c>
      <c r="E51" s="262"/>
      <c r="F51" s="320">
        <f t="shared" si="9"/>
        <v>1.4684150761429217E-3</v>
      </c>
      <c r="G51" s="321"/>
      <c r="H51" s="39"/>
      <c r="I51" s="39"/>
      <c r="J51" s="268" t="s">
        <v>113</v>
      </c>
      <c r="K51" s="269"/>
      <c r="L51" s="270"/>
      <c r="M51" s="263">
        <v>928.5</v>
      </c>
      <c r="N51" s="264"/>
      <c r="O51" s="368">
        <f t="shared" si="8"/>
        <v>5.7772177889775537E-3</v>
      </c>
      <c r="P51" s="324"/>
    </row>
    <row r="52" spans="1:16" ht="19.5" x14ac:dyDescent="0.3">
      <c r="A52" s="280" t="s">
        <v>17</v>
      </c>
      <c r="B52" s="269"/>
      <c r="C52" s="269"/>
      <c r="D52" s="263">
        <v>290</v>
      </c>
      <c r="E52" s="264"/>
      <c r="F52" s="323">
        <f t="shared" si="9"/>
        <v>1.8044083562773188E-3</v>
      </c>
      <c r="G52" s="324"/>
      <c r="H52" s="39"/>
      <c r="I52" s="39"/>
      <c r="J52" s="255" t="s">
        <v>114</v>
      </c>
      <c r="K52" s="256"/>
      <c r="L52" s="257"/>
      <c r="M52" s="261">
        <v>207</v>
      </c>
      <c r="N52" s="262"/>
      <c r="O52" s="375">
        <f t="shared" si="8"/>
        <v>1.2879742405151897E-3</v>
      </c>
      <c r="P52" s="321"/>
    </row>
    <row r="53" spans="1:16" ht="19.5" x14ac:dyDescent="0.3">
      <c r="A53" s="319" t="s">
        <v>10</v>
      </c>
      <c r="B53" s="256"/>
      <c r="C53" s="256"/>
      <c r="D53" s="261">
        <v>1340</v>
      </c>
      <c r="E53" s="262"/>
      <c r="F53" s="320">
        <f t="shared" si="9"/>
        <v>8.3376110255572664E-3</v>
      </c>
      <c r="G53" s="321"/>
      <c r="H53" s="39"/>
      <c r="I53" s="39"/>
      <c r="J53" s="268" t="s">
        <v>54</v>
      </c>
      <c r="K53" s="269"/>
      <c r="L53" s="270"/>
      <c r="M53" s="263">
        <v>147</v>
      </c>
      <c r="N53" s="264"/>
      <c r="O53" s="368">
        <f t="shared" si="8"/>
        <v>9.1464837369919269E-4</v>
      </c>
      <c r="P53" s="324"/>
    </row>
    <row r="54" spans="1:16" ht="19.5" x14ac:dyDescent="0.3">
      <c r="A54" s="280" t="s">
        <v>99</v>
      </c>
      <c r="B54" s="269"/>
      <c r="C54" s="269"/>
      <c r="D54" s="263">
        <v>3646</v>
      </c>
      <c r="E54" s="264"/>
      <c r="F54" s="323">
        <f t="shared" si="9"/>
        <v>2.2685768506852087E-2</v>
      </c>
      <c r="G54" s="324"/>
      <c r="H54" s="39"/>
      <c r="I54" s="39"/>
      <c r="J54" s="255" t="s">
        <v>56</v>
      </c>
      <c r="K54" s="256"/>
      <c r="L54" s="257"/>
      <c r="M54" s="261">
        <v>231</v>
      </c>
      <c r="N54" s="262"/>
      <c r="O54" s="375">
        <f t="shared" si="8"/>
        <v>1.4373045872415884E-3</v>
      </c>
      <c r="P54" s="321"/>
    </row>
    <row r="55" spans="1:16" ht="20.25" thickBot="1" x14ac:dyDescent="0.35">
      <c r="A55" s="319" t="s">
        <v>100</v>
      </c>
      <c r="B55" s="256"/>
      <c r="C55" s="256"/>
      <c r="D55" s="261">
        <v>2238</v>
      </c>
      <c r="E55" s="262"/>
      <c r="F55" s="320">
        <f t="shared" si="9"/>
        <v>1.3925054832236688E-2</v>
      </c>
      <c r="G55" s="321"/>
      <c r="H55" s="39"/>
      <c r="I55" s="39"/>
      <c r="J55" s="258" t="s">
        <v>13</v>
      </c>
      <c r="K55" s="259"/>
      <c r="L55" s="260"/>
      <c r="M55" s="263">
        <v>196.5</v>
      </c>
      <c r="N55" s="363"/>
      <c r="O55" s="373">
        <f t="shared" si="8"/>
        <v>1.2226422138223903E-3</v>
      </c>
      <c r="P55" s="374"/>
    </row>
    <row r="56" spans="1:16" ht="20.25" thickBot="1" x14ac:dyDescent="0.35">
      <c r="A56" s="280" t="s">
        <v>101</v>
      </c>
      <c r="B56" s="269"/>
      <c r="C56" s="269"/>
      <c r="D56" s="263">
        <v>1872</v>
      </c>
      <c r="E56" s="264"/>
      <c r="F56" s="323">
        <f t="shared" si="9"/>
        <v>1.1647767044659106E-2</v>
      </c>
      <c r="G56" s="324"/>
      <c r="H56" s="39"/>
      <c r="I56" s="39"/>
      <c r="J56" s="281" t="s">
        <v>115</v>
      </c>
      <c r="K56" s="282"/>
      <c r="L56" s="283"/>
      <c r="M56" s="284">
        <f>SUM(M39:N55)</f>
        <v>8626.5</v>
      </c>
      <c r="N56" s="285"/>
      <c r="O56" s="371">
        <f>M56/$M$59</f>
        <v>5.3674926501469968E-2</v>
      </c>
      <c r="P56" s="372"/>
    </row>
    <row r="57" spans="1:16" ht="20.25" thickBot="1" x14ac:dyDescent="0.35">
      <c r="A57" s="319" t="s">
        <v>12</v>
      </c>
      <c r="B57" s="256"/>
      <c r="C57" s="256"/>
      <c r="D57" s="311">
        <v>3170</v>
      </c>
      <c r="E57" s="312"/>
      <c r="F57" s="360">
        <f t="shared" si="9"/>
        <v>1.9724049963445175E-2</v>
      </c>
      <c r="G57" s="361"/>
      <c r="H57" s="39"/>
      <c r="I57" s="39"/>
    </row>
    <row r="58" spans="1:16" ht="20.25" customHeight="1" thickBot="1" x14ac:dyDescent="0.35">
      <c r="A58" s="273" t="s">
        <v>60</v>
      </c>
      <c r="B58" s="274"/>
      <c r="C58" s="274"/>
      <c r="D58" s="317">
        <f>SUM(D44:E57)</f>
        <v>70652</v>
      </c>
      <c r="E58" s="364"/>
      <c r="F58" s="355">
        <f>D58/$M$59</f>
        <v>0.43960365237139704</v>
      </c>
      <c r="G58" s="356"/>
      <c r="I58" s="241" t="s">
        <v>119</v>
      </c>
      <c r="J58" s="242"/>
      <c r="K58" s="242"/>
      <c r="L58" s="243"/>
      <c r="M58" s="237" t="s">
        <v>133</v>
      </c>
      <c r="N58" s="238"/>
      <c r="O58" s="239" t="s">
        <v>145</v>
      </c>
      <c r="P58" s="240"/>
    </row>
    <row r="59" spans="1:16" ht="20.25" customHeight="1" x14ac:dyDescent="0.3">
      <c r="A59" s="278" t="s">
        <v>15</v>
      </c>
      <c r="B59" s="279"/>
      <c r="C59" s="279"/>
      <c r="D59" s="261">
        <v>760</v>
      </c>
      <c r="E59" s="362"/>
      <c r="F59" s="320">
        <f t="shared" ref="F59:F64" si="10">D59/$M$59</f>
        <v>4.7287943130026287E-3</v>
      </c>
      <c r="G59" s="321"/>
      <c r="I59" s="246" t="s">
        <v>5</v>
      </c>
      <c r="J59" s="247"/>
      <c r="K59" s="247"/>
      <c r="L59" s="248"/>
      <c r="M59" s="244">
        <f>SUM(D58,D66,M56)</f>
        <v>160717.5</v>
      </c>
      <c r="N59" s="245"/>
      <c r="O59" s="233">
        <f>M59/M61</f>
        <v>0.68366424553082428</v>
      </c>
      <c r="P59" s="234"/>
    </row>
    <row r="60" spans="1:16" ht="20.25" thickBot="1" x14ac:dyDescent="0.35">
      <c r="A60" s="280" t="s">
        <v>103</v>
      </c>
      <c r="B60" s="269"/>
      <c r="C60" s="269"/>
      <c r="D60" s="263">
        <v>1547</v>
      </c>
      <c r="E60" s="363"/>
      <c r="F60" s="323">
        <f t="shared" si="10"/>
        <v>9.6255852660724565E-3</v>
      </c>
      <c r="G60" s="324"/>
      <c r="H60" s="39"/>
      <c r="I60" s="249" t="s">
        <v>120</v>
      </c>
      <c r="J60" s="250"/>
      <c r="K60" s="250"/>
      <c r="L60" s="251"/>
      <c r="M60" s="325">
        <v>74365</v>
      </c>
      <c r="N60" s="359"/>
      <c r="O60" s="235">
        <f>M60/M61</f>
        <v>0.31633575446917572</v>
      </c>
      <c r="P60" s="236"/>
    </row>
    <row r="61" spans="1:16" ht="20.25" thickBot="1" x14ac:dyDescent="0.35">
      <c r="A61" s="319" t="s">
        <v>11</v>
      </c>
      <c r="B61" s="256"/>
      <c r="C61" s="256"/>
      <c r="D61" s="261">
        <v>124</v>
      </c>
      <c r="E61" s="362"/>
      <c r="F61" s="320">
        <f t="shared" si="10"/>
        <v>7.7154012475306045E-4</v>
      </c>
      <c r="G61" s="321"/>
      <c r="H61" s="39"/>
      <c r="I61" s="252" t="s">
        <v>121</v>
      </c>
      <c r="J61" s="253"/>
      <c r="K61" s="253"/>
      <c r="L61" s="254"/>
      <c r="M61" s="231">
        <f>SUM(M59:N60)</f>
        <v>235082.5</v>
      </c>
      <c r="N61" s="232"/>
      <c r="O61" s="32"/>
      <c r="P61" s="32"/>
    </row>
    <row r="62" spans="1:16" ht="20.25" thickBot="1" x14ac:dyDescent="0.35">
      <c r="A62" s="280" t="s">
        <v>104</v>
      </c>
      <c r="B62" s="269"/>
      <c r="C62" s="269"/>
      <c r="D62" s="263">
        <v>3458</v>
      </c>
      <c r="E62" s="363"/>
      <c r="F62" s="323">
        <f t="shared" si="10"/>
        <v>2.1516014124161962E-2</v>
      </c>
      <c r="G62" s="324"/>
      <c r="H62" s="39"/>
    </row>
    <row r="63" spans="1:16" ht="20.25" customHeight="1" thickBot="1" x14ac:dyDescent="0.35">
      <c r="A63" s="319" t="s">
        <v>7</v>
      </c>
      <c r="B63" s="256"/>
      <c r="C63" s="256"/>
      <c r="D63" s="261">
        <v>3241</v>
      </c>
      <c r="E63" s="362"/>
      <c r="F63" s="320">
        <f t="shared" si="10"/>
        <v>2.0165818905844107E-2</v>
      </c>
      <c r="G63" s="321"/>
      <c r="H63" s="39"/>
      <c r="I63" s="241" t="s">
        <v>125</v>
      </c>
      <c r="J63" s="242"/>
      <c r="K63" s="242"/>
      <c r="L63" s="243"/>
      <c r="M63" s="239" t="s">
        <v>133</v>
      </c>
      <c r="N63" s="240"/>
      <c r="O63" s="239" t="s">
        <v>145</v>
      </c>
      <c r="P63" s="240"/>
    </row>
    <row r="64" spans="1:16" ht="20.25" thickBot="1" x14ac:dyDescent="0.35">
      <c r="A64" s="280" t="s">
        <v>8</v>
      </c>
      <c r="B64" s="269"/>
      <c r="C64" s="269"/>
      <c r="D64" s="263">
        <v>1657</v>
      </c>
      <c r="E64" s="363"/>
      <c r="F64" s="323">
        <f t="shared" si="10"/>
        <v>1.0310016021901784E-2</v>
      </c>
      <c r="G64" s="324"/>
      <c r="H64" s="39"/>
      <c r="I64" s="246" t="s">
        <v>122</v>
      </c>
      <c r="J64" s="247"/>
      <c r="K64" s="247"/>
      <c r="L64" s="248"/>
      <c r="M64" s="271">
        <v>32630</v>
      </c>
      <c r="N64" s="272"/>
      <c r="O64" s="233">
        <f>M64/M66</f>
        <v>0.34628405268017276</v>
      </c>
      <c r="P64" s="234"/>
    </row>
    <row r="65" spans="1:16" ht="20.25" thickBot="1" x14ac:dyDescent="0.35">
      <c r="A65" s="281" t="s">
        <v>117</v>
      </c>
      <c r="B65" s="282"/>
      <c r="C65" s="283"/>
      <c r="D65" s="284">
        <f>SUM(D59:E64)</f>
        <v>10787</v>
      </c>
      <c r="E65" s="365"/>
      <c r="F65" s="357">
        <f>D65/$M$59</f>
        <v>6.7117768755735996E-2</v>
      </c>
      <c r="G65" s="358"/>
      <c r="H65" s="39"/>
      <c r="I65" s="249" t="s">
        <v>123</v>
      </c>
      <c r="J65" s="250"/>
      <c r="K65" s="250"/>
      <c r="L65" s="251"/>
      <c r="M65" s="325">
        <v>61599</v>
      </c>
      <c r="N65" s="326"/>
      <c r="O65" s="235">
        <f>M65/M66</f>
        <v>0.65371594731982718</v>
      </c>
      <c r="P65" s="236"/>
    </row>
    <row r="66" spans="1:16" ht="20.25" thickBot="1" x14ac:dyDescent="0.35">
      <c r="A66" s="273" t="s">
        <v>62</v>
      </c>
      <c r="B66" s="274"/>
      <c r="C66" s="275"/>
      <c r="D66" s="271">
        <f>SUM(D58,D65)</f>
        <v>81439</v>
      </c>
      <c r="E66" s="369"/>
      <c r="F66" s="366">
        <f>D66/$M$59</f>
        <v>0.50672142112713303</v>
      </c>
      <c r="G66" s="367"/>
      <c r="H66" s="39"/>
      <c r="I66" s="252" t="s">
        <v>124</v>
      </c>
      <c r="J66" s="253"/>
      <c r="K66" s="253"/>
      <c r="L66" s="254"/>
      <c r="M66" s="231">
        <f>SUM(M64:N65)</f>
        <v>94229</v>
      </c>
      <c r="N66" s="232"/>
      <c r="O66" s="32"/>
      <c r="P66" s="32"/>
    </row>
    <row r="67" spans="1:16" ht="22.5" customHeight="1" x14ac:dyDescent="0.3">
      <c r="A67" s="89"/>
      <c r="B67" s="89"/>
      <c r="C67" s="89"/>
      <c r="D67" s="147"/>
      <c r="E67" s="147"/>
      <c r="F67" s="148"/>
      <c r="G67" s="148"/>
      <c r="I67" s="146"/>
      <c r="J67" s="90"/>
      <c r="K67" s="146"/>
      <c r="L67" s="146"/>
      <c r="M67" s="146"/>
      <c r="N67" s="39"/>
      <c r="O67" s="39"/>
      <c r="P67" s="39"/>
    </row>
    <row r="68" spans="1:16" s="143" customFormat="1" ht="60" x14ac:dyDescent="0.25">
      <c r="A68" s="143" t="s">
        <v>146</v>
      </c>
      <c r="H68" s="144" t="s">
        <v>147</v>
      </c>
      <c r="I68" s="145"/>
      <c r="J68" s="145"/>
      <c r="K68" s="145"/>
      <c r="L68" s="145"/>
      <c r="M68" s="145"/>
      <c r="N68" s="145"/>
      <c r="O68" s="145"/>
      <c r="P68" s="145"/>
    </row>
    <row r="70" spans="1:16" x14ac:dyDescent="0.25">
      <c r="I70" s="35"/>
      <c r="J70" s="35"/>
      <c r="K70" s="35"/>
      <c r="L70" s="35"/>
      <c r="M70" s="35"/>
      <c r="N70" s="35"/>
      <c r="O70" s="35"/>
      <c r="P70" s="35"/>
    </row>
    <row r="71" spans="1:16" x14ac:dyDescent="0.25">
      <c r="J71" s="34"/>
    </row>
    <row r="84" spans="1:16" ht="21.75" customHeight="1" x14ac:dyDescent="0.25"/>
    <row r="90" spans="1:16" s="35" customFormat="1" ht="60" x14ac:dyDescent="0.25">
      <c r="A90" s="35" t="s">
        <v>146</v>
      </c>
      <c r="H90" s="40" t="s">
        <v>148</v>
      </c>
      <c r="I90"/>
      <c r="J90"/>
      <c r="K90"/>
      <c r="L90"/>
      <c r="M90"/>
      <c r="N90"/>
      <c r="O90"/>
      <c r="P90"/>
    </row>
    <row r="92" spans="1:16" x14ac:dyDescent="0.25">
      <c r="I92" s="35"/>
      <c r="J92" s="35"/>
      <c r="K92" s="35"/>
      <c r="L92" s="35"/>
      <c r="M92" s="35"/>
      <c r="N92" s="35"/>
      <c r="O92" s="35"/>
      <c r="P92" s="35"/>
    </row>
    <row r="105" spans="9:13" ht="21.75" customHeight="1" x14ac:dyDescent="0.25"/>
    <row r="108" spans="9:13" x14ac:dyDescent="0.25">
      <c r="I108" t="s">
        <v>149</v>
      </c>
      <c r="M108" t="s">
        <v>150</v>
      </c>
    </row>
    <row r="133" spans="1:1" x14ac:dyDescent="0.25">
      <c r="A133" t="s">
        <v>151</v>
      </c>
    </row>
  </sheetData>
  <mergeCells count="219">
    <mergeCell ref="A36:C36"/>
    <mergeCell ref="A26:C26"/>
    <mergeCell ref="A27:C27"/>
    <mergeCell ref="A28:C28"/>
    <mergeCell ref="A29:C29"/>
    <mergeCell ref="A30:C30"/>
    <mergeCell ref="A31:C31"/>
    <mergeCell ref="A35:C35"/>
    <mergeCell ref="A32:C32"/>
    <mergeCell ref="A33:C33"/>
    <mergeCell ref="A34:C34"/>
    <mergeCell ref="A57:C57"/>
    <mergeCell ref="D57:E57"/>
    <mergeCell ref="F57:G57"/>
    <mergeCell ref="A56:C56"/>
    <mergeCell ref="D56:E56"/>
    <mergeCell ref="F56:G56"/>
    <mergeCell ref="O59:P59"/>
    <mergeCell ref="O60:P60"/>
    <mergeCell ref="I65:L65"/>
    <mergeCell ref="A58:C58"/>
    <mergeCell ref="D58:E58"/>
    <mergeCell ref="F58:G58"/>
    <mergeCell ref="A63:C63"/>
    <mergeCell ref="D63:E63"/>
    <mergeCell ref="F63:G63"/>
    <mergeCell ref="J56:L56"/>
    <mergeCell ref="M56:N56"/>
    <mergeCell ref="O56:P56"/>
    <mergeCell ref="M64:N64"/>
    <mergeCell ref="M65:N65"/>
    <mergeCell ref="A53:C53"/>
    <mergeCell ref="D53:E53"/>
    <mergeCell ref="F53:G53"/>
    <mergeCell ref="A52:C52"/>
    <mergeCell ref="D52:E52"/>
    <mergeCell ref="F52:G52"/>
    <mergeCell ref="A55:C55"/>
    <mergeCell ref="D55:E55"/>
    <mergeCell ref="F55:G55"/>
    <mergeCell ref="A54:C54"/>
    <mergeCell ref="D54:E54"/>
    <mergeCell ref="F54:G54"/>
    <mergeCell ref="A49:C49"/>
    <mergeCell ref="D49:E49"/>
    <mergeCell ref="F49:G49"/>
    <mergeCell ref="A48:C48"/>
    <mergeCell ref="D48:E48"/>
    <mergeCell ref="F48:G48"/>
    <mergeCell ref="A51:C51"/>
    <mergeCell ref="D51:E51"/>
    <mergeCell ref="F51:G51"/>
    <mergeCell ref="A50:C50"/>
    <mergeCell ref="D50:E50"/>
    <mergeCell ref="F50:G50"/>
    <mergeCell ref="A43:C43"/>
    <mergeCell ref="D43:E43"/>
    <mergeCell ref="F43:G43"/>
    <mergeCell ref="A64:C64"/>
    <mergeCell ref="D64:E64"/>
    <mergeCell ref="F64:G64"/>
    <mergeCell ref="A61:C61"/>
    <mergeCell ref="D61:E61"/>
    <mergeCell ref="F61:G61"/>
    <mergeCell ref="A62:C62"/>
    <mergeCell ref="D62:E62"/>
    <mergeCell ref="F62:G62"/>
    <mergeCell ref="A45:C45"/>
    <mergeCell ref="D45:E45"/>
    <mergeCell ref="F45:G45"/>
    <mergeCell ref="A44:C44"/>
    <mergeCell ref="D44:E44"/>
    <mergeCell ref="F44:G44"/>
    <mergeCell ref="A47:C47"/>
    <mergeCell ref="D47:E47"/>
    <mergeCell ref="F47:G47"/>
    <mergeCell ref="A46:C46"/>
    <mergeCell ref="D46:E46"/>
    <mergeCell ref="F46:G46"/>
    <mergeCell ref="J33:L33"/>
    <mergeCell ref="M33:N33"/>
    <mergeCell ref="O33:P33"/>
    <mergeCell ref="J34:L34"/>
    <mergeCell ref="M34:N34"/>
    <mergeCell ref="J31:L31"/>
    <mergeCell ref="M31:N31"/>
    <mergeCell ref="O31:P31"/>
    <mergeCell ref="J32:L32"/>
    <mergeCell ref="M32:N32"/>
    <mergeCell ref="O32:P32"/>
    <mergeCell ref="J29:L29"/>
    <mergeCell ref="M29:N29"/>
    <mergeCell ref="O29:P29"/>
    <mergeCell ref="J30:L30"/>
    <mergeCell ref="M30:N30"/>
    <mergeCell ref="O30:P30"/>
    <mergeCell ref="J28:L28"/>
    <mergeCell ref="M28:N28"/>
    <mergeCell ref="O28:P28"/>
    <mergeCell ref="A12:B12"/>
    <mergeCell ref="M25:N25"/>
    <mergeCell ref="O25:P25"/>
    <mergeCell ref="J26:L26"/>
    <mergeCell ref="M26:N26"/>
    <mergeCell ref="O26:P26"/>
    <mergeCell ref="J25:L25"/>
    <mergeCell ref="A25:C25"/>
    <mergeCell ref="M21:M22"/>
    <mergeCell ref="N21:N22"/>
    <mergeCell ref="O21:O22"/>
    <mergeCell ref="P21:P22"/>
    <mergeCell ref="K21:L22"/>
    <mergeCell ref="O27:P27"/>
    <mergeCell ref="M27:N27"/>
    <mergeCell ref="J27:L27"/>
    <mergeCell ref="A19:B19"/>
    <mergeCell ref="A37:C37"/>
    <mergeCell ref="A38:C38"/>
    <mergeCell ref="A39:C39"/>
    <mergeCell ref="A40:C40"/>
    <mergeCell ref="A41:C41"/>
    <mergeCell ref="A3:B3"/>
    <mergeCell ref="A6:B6"/>
    <mergeCell ref="A8:B8"/>
    <mergeCell ref="A5:B5"/>
    <mergeCell ref="A9:B9"/>
    <mergeCell ref="A7:B7"/>
    <mergeCell ref="A15:B15"/>
    <mergeCell ref="A18:B18"/>
    <mergeCell ref="A14:B14"/>
    <mergeCell ref="A13:B13"/>
    <mergeCell ref="A10:B10"/>
    <mergeCell ref="A4:B4"/>
    <mergeCell ref="A11:B11"/>
    <mergeCell ref="A16:B16"/>
    <mergeCell ref="A17:B17"/>
    <mergeCell ref="A66:C66"/>
    <mergeCell ref="D66:E66"/>
    <mergeCell ref="F66:G66"/>
    <mergeCell ref="A59:C59"/>
    <mergeCell ref="D59:E59"/>
    <mergeCell ref="F59:G59"/>
    <mergeCell ref="A60:C60"/>
    <mergeCell ref="D60:E60"/>
    <mergeCell ref="F60:G60"/>
    <mergeCell ref="A65:C65"/>
    <mergeCell ref="D65:E65"/>
    <mergeCell ref="F65:G65"/>
    <mergeCell ref="J50:L50"/>
    <mergeCell ref="J51:L51"/>
    <mergeCell ref="J52:L52"/>
    <mergeCell ref="J53:L53"/>
    <mergeCell ref="J43:L43"/>
    <mergeCell ref="M43:N43"/>
    <mergeCell ref="O43:P43"/>
    <mergeCell ref="J44:L44"/>
    <mergeCell ref="J45:L45"/>
    <mergeCell ref="J46:L46"/>
    <mergeCell ref="J47:L47"/>
    <mergeCell ref="J48:L48"/>
    <mergeCell ref="J49:L49"/>
    <mergeCell ref="M44:N44"/>
    <mergeCell ref="M45:N45"/>
    <mergeCell ref="M46:N46"/>
    <mergeCell ref="M47:N47"/>
    <mergeCell ref="M48:N48"/>
    <mergeCell ref="M49:N49"/>
    <mergeCell ref="O52:P52"/>
    <mergeCell ref="O53:P53"/>
    <mergeCell ref="O54:P54"/>
    <mergeCell ref="O55:P55"/>
    <mergeCell ref="J54:L54"/>
    <mergeCell ref="J55:L55"/>
    <mergeCell ref="M52:N52"/>
    <mergeCell ref="M53:N53"/>
    <mergeCell ref="M54:N54"/>
    <mergeCell ref="M55:N55"/>
    <mergeCell ref="J38:L38"/>
    <mergeCell ref="J39:L39"/>
    <mergeCell ref="J40:L40"/>
    <mergeCell ref="J41:L41"/>
    <mergeCell ref="J42:L42"/>
    <mergeCell ref="M38:N38"/>
    <mergeCell ref="M39:N39"/>
    <mergeCell ref="M40:N40"/>
    <mergeCell ref="M41:N41"/>
    <mergeCell ref="M42:N42"/>
    <mergeCell ref="M50:N50"/>
    <mergeCell ref="M51:N51"/>
    <mergeCell ref="O38:P38"/>
    <mergeCell ref="O39:P39"/>
    <mergeCell ref="O40:P40"/>
    <mergeCell ref="O41:P41"/>
    <mergeCell ref="O42:P42"/>
    <mergeCell ref="O44:P44"/>
    <mergeCell ref="O45:P45"/>
    <mergeCell ref="O46:P46"/>
    <mergeCell ref="O47:P47"/>
    <mergeCell ref="O48:P48"/>
    <mergeCell ref="O49:P49"/>
    <mergeCell ref="O50:P50"/>
    <mergeCell ref="O51:P51"/>
    <mergeCell ref="M66:N66"/>
    <mergeCell ref="O64:P64"/>
    <mergeCell ref="O65:P65"/>
    <mergeCell ref="M58:N58"/>
    <mergeCell ref="O58:P58"/>
    <mergeCell ref="I63:L63"/>
    <mergeCell ref="M63:N63"/>
    <mergeCell ref="O63:P63"/>
    <mergeCell ref="M59:N59"/>
    <mergeCell ref="M60:N60"/>
    <mergeCell ref="M61:N61"/>
    <mergeCell ref="I58:L58"/>
    <mergeCell ref="I59:L59"/>
    <mergeCell ref="I60:L60"/>
    <mergeCell ref="I61:L61"/>
    <mergeCell ref="I64:L64"/>
    <mergeCell ref="I66:L66"/>
  </mergeCells>
  <conditionalFormatting sqref="F19 K19 F5:F17 K4:K17 N5:N17 N19">
    <cfRule type="cellIs" dxfId="32" priority="169" operator="equal">
      <formula>"-"</formula>
    </cfRule>
  </conditionalFormatting>
  <conditionalFormatting sqref="F19 K19 F5:F17 K4:K17 N5:N17 N19">
    <cfRule type="cellIs" dxfId="31" priority="170" operator="lessThan">
      <formula>-0.05</formula>
    </cfRule>
    <cfRule type="cellIs" dxfId="30" priority="171" operator="between">
      <formula>0.000000001</formula>
      <formula>-0.1</formula>
    </cfRule>
    <cfRule type="cellIs" dxfId="29" priority="172" operator="greaterThan">
      <formula>0</formula>
    </cfRule>
  </conditionalFormatting>
  <conditionalFormatting sqref="P21 H4:H19 P5:P17">
    <cfRule type="cellIs" dxfId="28" priority="166" operator="between">
      <formula>0.8</formula>
      <formula>0.1</formula>
    </cfRule>
    <cfRule type="cellIs" dxfId="27" priority="167" operator="between">
      <formula>0.9999999999999</formula>
      <formula>0.8</formula>
    </cfRule>
    <cfRule type="cellIs" dxfId="26" priority="168" operator="greaterThan">
      <formula>0.999999999999999</formula>
    </cfRule>
  </conditionalFormatting>
  <conditionalFormatting sqref="A43">
    <cfRule type="cellIs" dxfId="25" priority="165" operator="equal">
      <formula>"-"</formula>
    </cfRule>
  </conditionalFormatting>
  <conditionalFormatting sqref="N4">
    <cfRule type="cellIs" dxfId="24" priority="105" operator="equal">
      <formula>"-"</formula>
    </cfRule>
  </conditionalFormatting>
  <conditionalFormatting sqref="N4">
    <cfRule type="cellIs" dxfId="23" priority="106" operator="lessThan">
      <formula>-0.05</formula>
    </cfRule>
    <cfRule type="cellIs" dxfId="22" priority="107" operator="between">
      <formula>0.000000001</formula>
      <formula>-0.1</formula>
    </cfRule>
    <cfRule type="cellIs" dxfId="21" priority="108" operator="greaterThan">
      <formula>0</formula>
    </cfRule>
  </conditionalFormatting>
  <conditionalFormatting sqref="J24:J25">
    <cfRule type="cellIs" dxfId="20" priority="64" operator="equal">
      <formula>"-"</formula>
    </cfRule>
  </conditionalFormatting>
  <conditionalFormatting sqref="F4">
    <cfRule type="cellIs" dxfId="19" priority="89" operator="equal">
      <formula>"-"</formula>
    </cfRule>
  </conditionalFormatting>
  <conditionalFormatting sqref="F4">
    <cfRule type="cellIs" dxfId="18" priority="90" operator="lessThan">
      <formula>-0.05</formula>
    </cfRule>
    <cfRule type="cellIs" dxfId="17" priority="91" operator="between">
      <formula>0.000000001</formula>
      <formula>-0.1</formula>
    </cfRule>
    <cfRule type="cellIs" dxfId="16" priority="92" operator="greaterThan">
      <formula>0</formula>
    </cfRule>
  </conditionalFormatting>
  <conditionalFormatting sqref="P18">
    <cfRule type="cellIs" dxfId="15" priority="68" operator="between">
      <formula>0.8</formula>
      <formula>0.1</formula>
    </cfRule>
    <cfRule type="cellIs" dxfId="14" priority="69" operator="between">
      <formula>0.9999999999999</formula>
      <formula>0.8</formula>
    </cfRule>
    <cfRule type="cellIs" dxfId="13" priority="70" operator="greaterThan">
      <formula>0.999999999999999</formula>
    </cfRule>
  </conditionalFormatting>
  <conditionalFormatting sqref="J38">
    <cfRule type="cellIs" dxfId="12" priority="62" operator="equal">
      <formula>"-"</formula>
    </cfRule>
  </conditionalFormatting>
  <conditionalFormatting sqref="I58">
    <cfRule type="cellIs" dxfId="11" priority="61" operator="equal">
      <formula>"-"</formula>
    </cfRule>
  </conditionalFormatting>
  <conditionalFormatting sqref="I63">
    <cfRule type="cellIs" dxfId="10" priority="59" operator="equal">
      <formula>"-"</formula>
    </cfRule>
  </conditionalFormatting>
  <conditionalFormatting sqref="P4">
    <cfRule type="cellIs" dxfId="9" priority="7" operator="between">
      <formula>0.8</formula>
      <formula>0.1</formula>
    </cfRule>
    <cfRule type="cellIs" dxfId="8" priority="8" operator="between">
      <formula>0.9999999999999</formula>
      <formula>0.8</formula>
    </cfRule>
    <cfRule type="cellIs" dxfId="7" priority="9" operator="greaterThan">
      <formula>0.999999999999999</formula>
    </cfRule>
  </conditionalFormatting>
  <conditionalFormatting sqref="P19">
    <cfRule type="cellIs" dxfId="6" priority="1" operator="between">
      <formula>0.8</formula>
      <formula>0.1</formula>
    </cfRule>
    <cfRule type="cellIs" dxfId="5" priority="2" operator="between">
      <formula>0.9999999999999</formula>
      <formula>0.8</formula>
    </cfRule>
    <cfRule type="cellIs" dxfId="4" priority="3" operator="greaterThan">
      <formula>0.999999999999999</formula>
    </cfRule>
  </conditionalFormatting>
  <pageMargins left="0.23622047244094491" right="0.23622047244094491" top="0" bottom="0" header="0" footer="0"/>
  <pageSetup paperSize="9" scale="39" fitToHeight="0" orientation="landscape" r:id="rId1"/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Centre 1</vt:lpstr>
      <vt:lpstr>Maggie's</vt:lpstr>
      <vt:lpstr>'Centre 1'!Print_Area</vt:lpstr>
      <vt:lpstr>'Maggie''s'!Print_Area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2016-11-02T14:43:45Z</dcterms:modified>
</cp:coreProperties>
</file>