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Estimation" sheetId="2" r:id="rId1"/>
    <sheet name="Details" sheetId="1" r:id="rId2"/>
  </sheets>
  <calcPr calcId="125725"/>
</workbook>
</file>

<file path=xl/calcChain.xml><?xml version="1.0" encoding="utf-8"?>
<calcChain xmlns="http://schemas.openxmlformats.org/spreadsheetml/2006/main">
  <c r="G49" i="1"/>
  <c r="J97"/>
  <c r="J100"/>
  <c r="J91"/>
  <c r="J85"/>
  <c r="J82"/>
  <c r="J80"/>
  <c r="J74"/>
  <c r="J70"/>
  <c r="J66"/>
  <c r="J60"/>
  <c r="J58"/>
  <c r="J52"/>
  <c r="J49"/>
  <c r="J46"/>
  <c r="J43"/>
  <c r="J34"/>
  <c r="J35"/>
  <c r="J36"/>
  <c r="J37"/>
  <c r="J38"/>
  <c r="J39"/>
  <c r="J40"/>
  <c r="J41"/>
  <c r="J42"/>
  <c r="J33"/>
  <c r="J31"/>
  <c r="J28"/>
  <c r="G100"/>
  <c r="G97"/>
  <c r="G91"/>
  <c r="G85"/>
  <c r="G82"/>
  <c r="G80"/>
  <c r="G74"/>
  <c r="G70"/>
  <c r="G66"/>
  <c r="G60"/>
  <c r="G58"/>
  <c r="G52"/>
  <c r="G46"/>
  <c r="G43"/>
  <c r="G34"/>
  <c r="G35"/>
  <c r="G36"/>
  <c r="G37"/>
  <c r="G38"/>
  <c r="G39"/>
  <c r="G40"/>
  <c r="G41"/>
  <c r="G42"/>
  <c r="G33"/>
  <c r="G31"/>
  <c r="H31" s="1"/>
  <c r="G28"/>
  <c r="G2" l="1"/>
  <c r="G5"/>
  <c r="C52" i="2" s="1"/>
  <c r="C45"/>
  <c r="C33"/>
  <c r="H28" i="1"/>
  <c r="H100"/>
  <c r="H97"/>
  <c r="H91"/>
  <c r="H85"/>
  <c r="H82"/>
  <c r="H80"/>
  <c r="H74"/>
  <c r="H70"/>
  <c r="H66"/>
  <c r="H60"/>
  <c r="H58"/>
  <c r="H52"/>
  <c r="H49"/>
  <c r="H46"/>
  <c r="H43"/>
  <c r="H34"/>
  <c r="H35"/>
  <c r="H36"/>
  <c r="H37"/>
  <c r="H38"/>
  <c r="H39"/>
  <c r="H40"/>
  <c r="H41"/>
  <c r="H42"/>
  <c r="H33"/>
  <c r="K100"/>
  <c r="K91"/>
  <c r="K82"/>
  <c r="K74"/>
  <c r="K66"/>
  <c r="K58"/>
  <c r="K43"/>
  <c r="K35"/>
  <c r="K37"/>
  <c r="K39"/>
  <c r="K41"/>
  <c r="K33"/>
  <c r="C105" i="2" l="1"/>
  <c r="C26"/>
  <c r="C15"/>
  <c r="C8"/>
  <c r="C112"/>
  <c r="C93"/>
  <c r="C86"/>
  <c r="C75"/>
  <c r="C68"/>
  <c r="G17" i="1"/>
  <c r="I31" s="1"/>
  <c r="G3"/>
  <c r="I58"/>
  <c r="L91"/>
  <c r="L37"/>
  <c r="I70"/>
  <c r="K28"/>
  <c r="K42"/>
  <c r="K40"/>
  <c r="K38"/>
  <c r="K36"/>
  <c r="K34"/>
  <c r="K49"/>
  <c r="K52"/>
  <c r="K60"/>
  <c r="K70"/>
  <c r="K80"/>
  <c r="K85"/>
  <c r="K97"/>
  <c r="K31"/>
  <c r="K46"/>
  <c r="L28" l="1"/>
  <c r="F56" i="2" s="1"/>
  <c r="I37" i="1"/>
  <c r="I91"/>
  <c r="L46"/>
  <c r="I40"/>
  <c r="L39"/>
  <c r="L40"/>
  <c r="L80"/>
  <c r="I60"/>
  <c r="L82"/>
  <c r="I52"/>
  <c r="L41"/>
  <c r="L74"/>
  <c r="I43"/>
  <c r="L31"/>
  <c r="L60"/>
  <c r="I36"/>
  <c r="F49" i="2" s="1"/>
  <c r="G49" s="1"/>
  <c r="H49" s="1"/>
  <c r="L49" i="1"/>
  <c r="I34"/>
  <c r="L58"/>
  <c r="I38"/>
  <c r="I85"/>
  <c r="L43"/>
  <c r="I41"/>
  <c r="I74"/>
  <c r="L36"/>
  <c r="L100"/>
  <c r="I97"/>
  <c r="I42"/>
  <c r="I33"/>
  <c r="F90" i="2" s="1"/>
  <c r="I46" i="1"/>
  <c r="I80"/>
  <c r="L33"/>
  <c r="L35"/>
  <c r="L66"/>
  <c r="L97"/>
  <c r="L42"/>
  <c r="I49"/>
  <c r="L70"/>
  <c r="I39"/>
  <c r="I82"/>
  <c r="L34"/>
  <c r="I28"/>
  <c r="I35"/>
  <c r="I66"/>
  <c r="I100"/>
  <c r="L38"/>
  <c r="L52"/>
  <c r="L85"/>
  <c r="F108" i="2"/>
  <c r="G108" s="1"/>
  <c r="H108" s="1"/>
  <c r="F48"/>
  <c r="F11"/>
  <c r="G11" s="1"/>
  <c r="H11" s="1"/>
  <c r="F89"/>
  <c r="G89" s="1"/>
  <c r="H89" s="1"/>
  <c r="F29"/>
  <c r="G29" s="1"/>
  <c r="H29" s="1"/>
  <c r="G6" i="1"/>
  <c r="F71" i="2"/>
  <c r="G48"/>
  <c r="H48" s="1"/>
  <c r="F30"/>
  <c r="F97" l="1"/>
  <c r="G97" s="1"/>
  <c r="H97" s="1"/>
  <c r="F109"/>
  <c r="G109" s="1"/>
  <c r="H109" s="1"/>
  <c r="F116"/>
  <c r="G116" s="1"/>
  <c r="H116" s="1"/>
  <c r="G7" i="1"/>
  <c r="F37" i="2"/>
  <c r="G37" s="1"/>
  <c r="H37" s="1"/>
  <c r="G4" i="1"/>
  <c r="F96" i="2"/>
  <c r="G96" s="1"/>
  <c r="H96" s="1"/>
  <c r="F36"/>
  <c r="G36" s="1"/>
  <c r="H36" s="1"/>
  <c r="F115"/>
  <c r="G115" s="1"/>
  <c r="H115" s="1"/>
  <c r="F55"/>
  <c r="G55" s="1"/>
  <c r="H55" s="1"/>
  <c r="F18"/>
  <c r="G18" s="1"/>
  <c r="F78"/>
  <c r="G78" s="1"/>
  <c r="H78" s="1"/>
  <c r="G71"/>
  <c r="H71" s="1"/>
  <c r="G30"/>
  <c r="H30" s="1"/>
  <c r="G56"/>
  <c r="H56" s="1"/>
  <c r="G90"/>
  <c r="H90" s="1"/>
  <c r="F72" l="1"/>
  <c r="G72" s="1"/>
  <c r="H72" s="1"/>
  <c r="F12"/>
  <c r="G12" s="1"/>
  <c r="H12" s="1"/>
  <c r="F79"/>
  <c r="G79" s="1"/>
  <c r="H79" s="1"/>
  <c r="F19"/>
  <c r="G19"/>
  <c r="H19" s="1"/>
  <c r="H18"/>
</calcChain>
</file>

<file path=xl/comments1.xml><?xml version="1.0" encoding="utf-8"?>
<comments xmlns="http://schemas.openxmlformats.org/spreadsheetml/2006/main">
  <authors>
    <author>Author</author>
  </authors>
  <commentList>
    <comment ref="F28" authorId="0">
      <text>
        <r>
          <rPr>
            <sz val="9"/>
            <color indexed="81"/>
            <rFont val="Tahoma"/>
            <family val="2"/>
          </rPr>
          <t>Reference: 
+ ITS-73-Online Enroment- UI- OES 1.2.xlsx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Reference: 
+ ITS-75-Online Enrolment- Login Workflow v0.2.pdf
+ ITS-Project 75- Online Enrolment-Business Rules v1.5- Vendor.docx
Section: 3.4.1. Login, Page: 20
</t>
        </r>
      </text>
    </comment>
    <comment ref="F3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Reference: 
+ ITS-Project 75- Online Enrolment-Business Rules v1.5- Vendor.docx
Section: 3.4.2. Enrolment
Page: 20-33</t>
        </r>
      </text>
    </comment>
    <comment ref="F4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
+ ITS-Project 75- Online Enrolment-Business Rules v1.5- Vendor.docx
Section: 3.4.4. Enrolment History
Page: 33</t>
        </r>
      </text>
    </comment>
    <comment ref="F4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
+ ITS-Project 75- Online Enrolment-Business Rules v1.5- Vendor.docx
Section: 3.4.3. View Program Map
Page: 33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
+ ITS-Project 75- Online Enrolment-Business Rules v1.5- Vendor.docx
Section: 3.4.5. View Enrolment Timeline
Page: 33-34</t>
        </r>
      </text>
    </comment>
    <comment ref="F4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
+ ITS-Project 75- Online Enrolment-Business Rules v1.5- Vendor.docx
Section: 3.4.6. HelpCenter
Page: 34-35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Reference: 
+ ITS-73-Online Enroment- UI- SRS 1.2.xlsx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
+ ITS-Project 75- Online Enrolment-Business Rules v1.5- Vendor.docx
Section: 3.3.1. OverwriteMax Credits to Student
Page: 8</t>
        </r>
      </text>
    </comment>
    <comment ref="F5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
+ ITS-Project 75- Online Enrolment-Business Rules v1.5- Vendor.docx
Section: 3.3.2. Single Course Enrolment List
Page: 8-9</t>
        </r>
      </text>
    </comment>
    <comment ref="F5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
+ ITS-Project 75- Online Enrolment-Business Rules v1.5- Vendor.docx
Section: 3.3.4. OES Admin
Page: 9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
Reference:</t>
        </r>
        <r>
          <rPr>
            <sz val="9"/>
            <color indexed="81"/>
            <rFont val="Tahoma"/>
            <family val="2"/>
          </rPr>
          <t xml:space="preserve">
+ ITS-Project 75- Online Enrolment-Business Rules v1.5- Vendor.docx
Section: 3.3.4.1. Enrolment Timeline Management
Page: 9-11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Reference:
+ ITS-Project 75- Online Enrolment-Business Rules v1.5- Vendor.docx
Section: 3.3.4.2. FAQ Management
Page: 11-12</t>
        </r>
      </text>
    </comment>
    <comment ref="F7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Reference:
+ ITS-Project 75- Online Enrolment-Business Rules v1.5- Vendor.docx
Section: 3.3.4.3. Upload Videos
Page: 13</t>
        </r>
      </text>
    </comment>
    <comment ref="F7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Reference:
+ ITS-Project 75- Online Enrolment-Business Rules v1.5- Vendor.docx
Section: 3.3.4.4. Email Template
Page: 14-16</t>
        </r>
      </text>
    </comment>
    <comment ref="F8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Reference:
+ ITS-Project 75- Online Enrolment-Business Rules v1.5- Vendor.docx
Section: 3.3.5. View Application Record (Modification)
Page: 16</t>
        </r>
      </text>
    </comment>
    <comment ref="F8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Reference:
+ ITS-Project 75- Online Enrolment-Business Rules v1.5- Vendor.docx
Section: 3.3.6.1. Prepare Diploma Transfers
Page: 17</t>
        </r>
      </text>
    </comment>
    <comment ref="F8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Reference:
+ ITS-Project 75- Online Enrolment-Business Rules v1.5- Vendor.docx
Section: 3.3.6.2. Prepare New Enrolment Program
Page: 17-18</t>
        </r>
      </text>
    </comment>
    <comment ref="F9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Reference:
+ ITS-Project 75- Online Enrolment-Business Rules v1.5- Vendor.docx
Section: 3.3.6.3. Prepare Re-Enrolment Program
Page: 18</t>
        </r>
      </text>
    </comment>
    <comment ref="F9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Reference:
+ ITS-Project 75- Online Enrolment-Business Rules v1.5- Vendor.docx
Section: 3.3.7. Finalize Transfer
Page: 18-19</t>
        </r>
      </text>
    </comment>
    <comment ref="F10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Reference:
+ ITS-Project 75- Online Enrolment-Business Rules v1.5- Vendor.docx
Section: 3.3.8. Review Pre-Enrolment Transfer
Page: 19-20</t>
        </r>
      </text>
    </comment>
  </commentList>
</comments>
</file>

<file path=xl/sharedStrings.xml><?xml version="1.0" encoding="utf-8"?>
<sst xmlns="http://schemas.openxmlformats.org/spreadsheetml/2006/main" count="282" uniqueCount="137">
  <si>
    <t>Areas</t>
  </si>
  <si>
    <t>UI/Function</t>
  </si>
  <si>
    <t>Main Functions</t>
  </si>
  <si>
    <t>Details</t>
  </si>
  <si>
    <t>OES</t>
  </si>
  <si>
    <t>UI</t>
  </si>
  <si>
    <t>Graphic Issues</t>
  </si>
  <si>
    <t>Spelling/ Grammar Issues</t>
  </si>
  <si>
    <t xml:space="preserve">How much interface is interactive with the end-user </t>
  </si>
  <si>
    <t>Functions</t>
  </si>
  <si>
    <t>Login Function</t>
  </si>
  <si>
    <t>Validate Data for Fields</t>
  </si>
  <si>
    <t>Enrolment</t>
  </si>
  <si>
    <t>Course Suggestion</t>
  </si>
  <si>
    <t>Course Enrolment</t>
  </si>
  <si>
    <t>Add Additional Course</t>
  </si>
  <si>
    <t>Add AdditionalElectives</t>
  </si>
  <si>
    <t>Save Enrolment</t>
  </si>
  <si>
    <t>Program Elective Selection</t>
  </si>
  <si>
    <t>General Elective Selection</t>
  </si>
  <si>
    <t>E History</t>
  </si>
  <si>
    <t>Program Map</t>
  </si>
  <si>
    <t>Timeline</t>
  </si>
  <si>
    <t>Help Center- FAQ</t>
  </si>
  <si>
    <t>Help Center- Video Turorial</t>
  </si>
  <si>
    <t>Help Center- Search Result</t>
  </si>
  <si>
    <t>SRS</t>
  </si>
  <si>
    <t>Overwrite max credits to studen</t>
  </si>
  <si>
    <t>Default value of OverwriteMax Credits to Student</t>
  </si>
  <si>
    <t>Edit/Update</t>
  </si>
  <si>
    <t>Affection of changes to EOS</t>
  </si>
  <si>
    <t>Single Course Enrolment List</t>
  </si>
  <si>
    <t>List program code of all programs in the list</t>
  </si>
  <si>
    <t>Add a Program</t>
  </si>
  <si>
    <t>Remove a Program</t>
  </si>
  <si>
    <t>Edit a program</t>
  </si>
  <si>
    <t>OES Admin Menu</t>
  </si>
  <si>
    <t>The number of tabs shown based on permission</t>
  </si>
  <si>
    <t>OES Admin- Timeline Mgt- New En
OES Admin- Timeline Mgt-Re En</t>
  </si>
  <si>
    <t>Are we provided the data for checking this?</t>
  </si>
  <si>
    <t>Displaying Fields (UI)</t>
  </si>
  <si>
    <t>Validate Data for Fields (16 Fields)</t>
  </si>
  <si>
    <t>Save/Cancel an Enrolment/Re-Enrolment</t>
  </si>
  <si>
    <t>OES Admin- FAQ Mgt</t>
  </si>
  <si>
    <t>Add/Edit/Delete Category</t>
  </si>
  <si>
    <t>Add/Edit/Delete Question/Answer</t>
  </si>
  <si>
    <t>OES Admin-Upload Videos</t>
  </si>
  <si>
    <t>List all available videos by title, type and Location</t>
  </si>
  <si>
    <t>Upload/Remove</t>
  </si>
  <si>
    <t>Email Template List</t>
  </si>
  <si>
    <t>Insert Tags</t>
  </si>
  <si>
    <t>Add/Delete a template</t>
  </si>
  <si>
    <t xml:space="preserve">Copy/Cut a Current Selected Text </t>
  </si>
  <si>
    <t xml:space="preserve">Preview Email Word Wrap </t>
  </si>
  <si>
    <t>View Appl Record (Modification)</t>
  </si>
  <si>
    <t>Transfer Conditional</t>
  </si>
  <si>
    <t>Create New Enrolment</t>
  </si>
  <si>
    <t>Prepare Diploma Transfer</t>
  </si>
  <si>
    <t>Validate Data for Fields (2 Fields)</t>
  </si>
  <si>
    <t>Prepare Diploma Transfer functions</t>
  </si>
  <si>
    <t>Email template: Use New Enrolment Program Preparation email template.</t>
  </si>
  <si>
    <t>Prepare New Enrolment</t>
  </si>
  <si>
    <t>Search function</t>
  </si>
  <si>
    <t>New Enrolment List with Student Information</t>
  </si>
  <si>
    <t>Student’s application record</t>
  </si>
  <si>
    <t>Prepare New Enrolment Program functions</t>
  </si>
  <si>
    <t>Email Template: Use New Enrolment Program Preparation email template.</t>
  </si>
  <si>
    <t>Prepare Re-Enrolment</t>
  </si>
  <si>
    <t>Validate Data for Fields (1 Field)</t>
  </si>
  <si>
    <t>Re-Enrolment List with Student Information</t>
  </si>
  <si>
    <t>Prepare Re-Enrolment Program</t>
  </si>
  <si>
    <t>Email Template: Use Re-Enrolment Program Preparation email template.</t>
  </si>
  <si>
    <t>Finalize Transfer</t>
  </si>
  <si>
    <t>Transfer Result List</t>
  </si>
  <si>
    <t>Finalize Transfer function</t>
  </si>
  <si>
    <t>Process Appls (Modification)</t>
  </si>
  <si>
    <t>Review Pre-Enrolment Transfer</t>
  </si>
  <si>
    <t>Review Pre-Enrol Transfer list</t>
  </si>
  <si>
    <t>Student information</t>
  </si>
  <si>
    <t>Finalize functions</t>
  </si>
  <si>
    <t>Number of TCs Must Have</t>
  </si>
  <si>
    <t>Write TCs</t>
  </si>
  <si>
    <t>Number of Test Case</t>
  </si>
  <si>
    <t>Execute TCs</t>
  </si>
  <si>
    <t>Number of TCs Good To Have</t>
  </si>
  <si>
    <t>Estimation (Mins)</t>
  </si>
  <si>
    <r>
      <t xml:space="preserve">Permission
</t>
    </r>
    <r>
      <rPr>
        <b/>
        <i/>
        <sz val="9"/>
        <color theme="1"/>
        <rFont val="Arial"/>
        <family val="2"/>
      </rPr>
      <t>(Who can access to this function???)</t>
    </r>
  </si>
  <si>
    <r>
      <rPr>
        <sz val="9"/>
        <color theme="1"/>
        <rFont val="Arial"/>
        <family val="2"/>
      </rPr>
      <t>Permission</t>
    </r>
    <r>
      <rPr>
        <b/>
        <i/>
        <sz val="9"/>
        <color theme="1"/>
        <rFont val="Arial"/>
        <family val="2"/>
      </rPr>
      <t xml:space="preserve">
(Who can access to this function???)</t>
    </r>
  </si>
  <si>
    <t>Email Template - List</t>
  </si>
  <si>
    <t>Email Template - Edit</t>
  </si>
  <si>
    <t>Time of writing a test case in average</t>
  </si>
  <si>
    <t>minutes</t>
  </si>
  <si>
    <t>Time of executing a test case in average</t>
  </si>
  <si>
    <r>
      <t xml:space="preserve">- All things are going well. There is no defect. </t>
    </r>
    <r>
      <rPr>
        <b/>
        <sz val="10"/>
        <color theme="1"/>
        <rFont val="Arial"/>
        <family val="2"/>
      </rPr>
      <t>Best Estimate = B</t>
    </r>
  </si>
  <si>
    <r>
      <t xml:space="preserve">- Assumption that there are 20% cases will be failed. </t>
    </r>
    <r>
      <rPr>
        <b/>
        <sz val="10"/>
        <color theme="1"/>
        <rFont val="Arial"/>
        <family val="2"/>
      </rPr>
      <t>Normal Estimate = N</t>
    </r>
  </si>
  <si>
    <r>
      <t xml:space="preserve">- Assumption that there are 50% cases will be failed. </t>
    </r>
    <r>
      <rPr>
        <b/>
        <sz val="10"/>
        <color theme="1"/>
        <rFont val="Arial"/>
        <family val="2"/>
      </rPr>
      <t>Worse Estimate = W</t>
    </r>
  </si>
  <si>
    <t>Total number of TCs must have</t>
  </si>
  <si>
    <t>Total number of TCs good to have</t>
  </si>
  <si>
    <t>Note:</t>
  </si>
  <si>
    <t>Time of completing execution</t>
  </si>
  <si>
    <t>Time of writing bug in average</t>
  </si>
  <si>
    <t>Time of completing writing</t>
  </si>
  <si>
    <t>hours</t>
  </si>
  <si>
    <t>tcs</t>
  </si>
  <si>
    <t>Start Date</t>
  </si>
  <si>
    <t>End Date</t>
  </si>
  <si>
    <t>Test Case Development</t>
  </si>
  <si>
    <t>Test Case Execution</t>
  </si>
  <si>
    <t># Working Date</t>
  </si>
  <si>
    <t>Est. Working Hrs Need</t>
  </si>
  <si>
    <t>Est. Resource Need</t>
  </si>
  <si>
    <t>20% Buffer Time</t>
  </si>
  <si>
    <t># TCs must have:</t>
  </si>
  <si>
    <t># TCs good to have:</t>
  </si>
  <si>
    <t>This estimation base on specifications:</t>
  </si>
  <si>
    <t>- ITS-Project 75- Online Enrolment-Business Rules v1.5- Vendor.docx</t>
  </si>
  <si>
    <t>- ITS-75-Online Enrolment- Login Workflow v0.2.pdf</t>
  </si>
  <si>
    <r>
      <t xml:space="preserve">Time estimation of completing execution each test case = </t>
    </r>
    <r>
      <rPr>
        <b/>
        <sz val="10"/>
        <color theme="1"/>
        <rFont val="Arial"/>
        <family val="2"/>
      </rPr>
      <t>(B +(4*N)+ W)/6</t>
    </r>
  </si>
  <si>
    <t>Number of Test Requirements</t>
  </si>
  <si>
    <t>Minutes to execute a test case in average</t>
  </si>
  <si>
    <t xml:space="preserve">- Assumption that a test requirement includes 3 TC's: </t>
  </si>
  <si>
    <t>- Number of TCs Must Have = Test Requirement * 1.5</t>
  </si>
  <si>
    <t>- Number of TCs  Good To Have = Test Requirement * 3</t>
  </si>
  <si>
    <t>Test Case Writing:</t>
  </si>
  <si>
    <t>Test Case Execution:</t>
  </si>
  <si>
    <t xml:space="preserve"> + Possitive Test case</t>
  </si>
  <si>
    <t xml:space="preserve"> + Negative Test case</t>
  </si>
  <si>
    <t xml:space="preserve"> + Combination Test case</t>
  </si>
  <si>
    <t>• Number of testing browsers</t>
  </si>
  <si>
    <t>FF11/12, IE8/IE9</t>
  </si>
  <si>
    <t>Suggested browers:</t>
  </si>
  <si>
    <t>Chrome18</t>
  </si>
  <si>
    <t>ESTIMATION for ONE BUILD LIFE CYCLE</t>
  </si>
  <si>
    <t>ESTIMATION for TWO BUILD LIFE CYCLE</t>
  </si>
  <si>
    <t>(Full Pass Testing, OES Testing only)</t>
  </si>
  <si>
    <t>of TC's passed on previous cycle</t>
  </si>
  <si>
    <r>
      <rPr>
        <i/>
        <u/>
        <sz val="10"/>
        <color rgb="FFFF0000"/>
        <rFont val="Arial"/>
        <family val="2"/>
      </rPr>
      <t>Note:</t>
    </r>
    <r>
      <rPr>
        <i/>
        <sz val="10"/>
        <color rgb="FFFF0000"/>
        <rFont val="Arial"/>
        <family val="2"/>
      </rPr>
      <t xml:space="preserve"> Assumption that </t>
    </r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</si>
</sst>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sz val="14"/>
      <color rgb="FFFF0000"/>
      <name val="Arial"/>
      <family val="2"/>
    </font>
    <font>
      <sz val="12"/>
      <color theme="1"/>
      <name val="Arial"/>
      <family val="2"/>
    </font>
    <font>
      <i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i/>
      <u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" fontId="0" fillId="3" borderId="0" xfId="0" applyNumberFormat="1" applyFill="1"/>
    <xf numFmtId="0" fontId="2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right"/>
    </xf>
    <xf numFmtId="0" fontId="7" fillId="3" borderId="0" xfId="0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0" fontId="2" fillId="3" borderId="0" xfId="0" quotePrefix="1" applyFont="1" applyFill="1" applyAlignment="1"/>
    <xf numFmtId="0" fontId="2" fillId="3" borderId="0" xfId="0" applyFont="1" applyFill="1" applyAlignment="1"/>
    <xf numFmtId="0" fontId="1" fillId="3" borderId="0" xfId="0" applyFont="1" applyFill="1"/>
    <xf numFmtId="0" fontId="4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1" fontId="9" fillId="2" borderId="3" xfId="0" applyNumberFormat="1" applyFont="1" applyFill="1" applyBorder="1" applyAlignment="1">
      <alignment horizontal="center" vertical="center" wrapText="1"/>
    </xf>
    <xf numFmtId="1" fontId="2" fillId="3" borderId="7" xfId="0" applyNumberFormat="1" applyFont="1" applyFill="1" applyBorder="1" applyAlignment="1">
      <alignment horizontal="center" vertical="center" wrapText="1"/>
    </xf>
    <xf numFmtId="2" fontId="0" fillId="3" borderId="0" xfId="0" applyNumberFormat="1" applyFill="1"/>
    <xf numFmtId="1" fontId="2" fillId="3" borderId="7" xfId="0" applyNumberFormat="1" applyFont="1" applyFill="1" applyBorder="1" applyAlignment="1">
      <alignment horizontal="left" vertical="center"/>
    </xf>
    <xf numFmtId="1" fontId="2" fillId="3" borderId="13" xfId="0" applyNumberFormat="1" applyFont="1" applyFill="1" applyBorder="1" applyAlignment="1">
      <alignment horizontal="left" vertical="center"/>
    </xf>
    <xf numFmtId="1" fontId="2" fillId="3" borderId="15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center" vertical="center"/>
    </xf>
    <xf numFmtId="1" fontId="7" fillId="3" borderId="11" xfId="0" applyNumberFormat="1" applyFont="1" applyFill="1" applyBorder="1" applyAlignment="1">
      <alignment horizontal="center" vertical="center"/>
    </xf>
    <xf numFmtId="1" fontId="7" fillId="3" borderId="12" xfId="0" applyNumberFormat="1" applyFont="1" applyFill="1" applyBorder="1" applyAlignment="1">
      <alignment horizontal="center" vertical="center"/>
    </xf>
    <xf numFmtId="1" fontId="7" fillId="3" borderId="14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/>
    </xf>
    <xf numFmtId="0" fontId="2" fillId="3" borderId="10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1" fontId="9" fillId="2" borderId="18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vertical="top"/>
    </xf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top" wrapText="1"/>
    </xf>
    <xf numFmtId="49" fontId="2" fillId="3" borderId="0" xfId="0" applyNumberFormat="1" applyFont="1" applyFill="1" applyBorder="1" applyAlignment="1">
      <alignment vertical="top"/>
    </xf>
    <xf numFmtId="16" fontId="2" fillId="3" borderId="0" xfId="0" applyNumberFormat="1" applyFont="1" applyFill="1" applyBorder="1" applyAlignment="1">
      <alignment vertical="top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top" wrapText="1"/>
    </xf>
    <xf numFmtId="49" fontId="7" fillId="3" borderId="0" xfId="0" applyNumberFormat="1" applyFont="1" applyFill="1" applyBorder="1" applyAlignment="1">
      <alignment horizontal="center" vertical="top" wrapText="1"/>
    </xf>
    <xf numFmtId="0" fontId="7" fillId="3" borderId="0" xfId="0" applyFont="1" applyFill="1" applyBorder="1" applyAlignment="1">
      <alignment vertical="top"/>
    </xf>
    <xf numFmtId="16" fontId="2" fillId="3" borderId="1" xfId="0" applyNumberFormat="1" applyFont="1" applyFill="1" applyBorder="1" applyAlignment="1">
      <alignment vertical="center" wrapText="1"/>
    </xf>
    <xf numFmtId="16" fontId="2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1" fontId="2" fillId="3" borderId="1" xfId="0" applyNumberFormat="1" applyFont="1" applyFill="1" applyBorder="1" applyAlignment="1">
      <alignment horizontal="right" vertical="center" wrapText="1"/>
    </xf>
    <xf numFmtId="0" fontId="7" fillId="3" borderId="0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right" vertical="center" wrapText="1"/>
    </xf>
    <xf numFmtId="0" fontId="7" fillId="4" borderId="1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" fontId="2" fillId="3" borderId="1" xfId="0" applyNumberFormat="1" applyFont="1" applyFill="1" applyBorder="1" applyAlignment="1">
      <alignment vertical="center"/>
    </xf>
    <xf numFmtId="0" fontId="2" fillId="3" borderId="0" xfId="0" quotePrefix="1" applyFont="1" applyFill="1" applyBorder="1" applyAlignment="1">
      <alignment vertical="top"/>
    </xf>
    <xf numFmtId="0" fontId="0" fillId="3" borderId="0" xfId="0" applyFill="1" applyAlignment="1">
      <alignment horizontal="right"/>
    </xf>
    <xf numFmtId="0" fontId="2" fillId="3" borderId="11" xfId="0" applyFont="1" applyFill="1" applyBorder="1" applyAlignment="1">
      <alignment horizontal="right"/>
    </xf>
    <xf numFmtId="0" fontId="2" fillId="3" borderId="12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1" fontId="4" fillId="3" borderId="4" xfId="0" applyNumberFormat="1" applyFont="1" applyFill="1" applyBorder="1" applyAlignment="1">
      <alignment horizontal="center" vertical="center" wrapText="1"/>
    </xf>
    <xf numFmtId="1" fontId="2" fillId="0" borderId="19" xfId="0" applyNumberFormat="1" applyFont="1" applyFill="1" applyBorder="1" applyAlignment="1">
      <alignment horizontal="center" vertical="center" wrapText="1"/>
    </xf>
    <xf numFmtId="1" fontId="2" fillId="0" borderId="4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0" fillId="3" borderId="0" xfId="0" quotePrefix="1" applyFill="1"/>
    <xf numFmtId="0" fontId="10" fillId="3" borderId="0" xfId="0" applyFont="1" applyFill="1" applyAlignment="1">
      <alignment horizontal="left"/>
    </xf>
    <xf numFmtId="0" fontId="13" fillId="3" borderId="0" xfId="0" applyFont="1" applyFill="1"/>
    <xf numFmtId="0" fontId="7" fillId="3" borderId="0" xfId="0" applyFont="1" applyFill="1" applyAlignment="1">
      <alignment horizontal="center" vertical="top" wrapText="1"/>
    </xf>
    <xf numFmtId="0" fontId="7" fillId="3" borderId="0" xfId="0" applyFont="1" applyFill="1" applyAlignment="1">
      <alignment vertical="top"/>
    </xf>
    <xf numFmtId="0" fontId="2" fillId="3" borderId="24" xfId="0" applyFont="1" applyFill="1" applyBorder="1" applyAlignment="1">
      <alignment vertical="top"/>
    </xf>
    <xf numFmtId="0" fontId="2" fillId="3" borderId="25" xfId="0" applyFont="1" applyFill="1" applyBorder="1" applyAlignment="1">
      <alignment vertical="top"/>
    </xf>
    <xf numFmtId="0" fontId="2" fillId="3" borderId="0" xfId="0" applyFont="1" applyFill="1" applyBorder="1" applyAlignment="1">
      <alignment horizontal="center" vertical="top" wrapText="1"/>
    </xf>
    <xf numFmtId="0" fontId="8" fillId="3" borderId="0" xfId="0" applyFont="1" applyFill="1" applyBorder="1" applyAlignment="1">
      <alignment horizontal="left" vertical="top" wrapText="1"/>
    </xf>
    <xf numFmtId="0" fontId="7" fillId="3" borderId="24" xfId="0" applyFont="1" applyFill="1" applyBorder="1" applyAlignment="1">
      <alignment vertical="center" wrapText="1"/>
    </xf>
    <xf numFmtId="16" fontId="2" fillId="3" borderId="25" xfId="0" applyNumberFormat="1" applyFont="1" applyFill="1" applyBorder="1" applyAlignment="1">
      <alignment vertical="top"/>
    </xf>
    <xf numFmtId="1" fontId="8" fillId="3" borderId="0" xfId="0" applyNumberFormat="1" applyFont="1" applyFill="1" applyBorder="1" applyAlignment="1">
      <alignment horizontal="left" vertical="top" wrapText="1"/>
    </xf>
    <xf numFmtId="0" fontId="2" fillId="3" borderId="27" xfId="0" applyFont="1" applyFill="1" applyBorder="1" applyAlignment="1">
      <alignment horizontal="left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vertical="top" wrapText="1"/>
    </xf>
    <xf numFmtId="16" fontId="2" fillId="3" borderId="27" xfId="0" applyNumberFormat="1" applyFont="1" applyFill="1" applyBorder="1" applyAlignment="1">
      <alignment vertical="top"/>
    </xf>
    <xf numFmtId="16" fontId="2" fillId="3" borderId="28" xfId="0" applyNumberFormat="1" applyFont="1" applyFill="1" applyBorder="1" applyAlignment="1">
      <alignment vertical="top"/>
    </xf>
    <xf numFmtId="0" fontId="8" fillId="3" borderId="24" xfId="0" applyFont="1" applyFill="1" applyBorder="1" applyAlignment="1">
      <alignment vertical="top"/>
    </xf>
    <xf numFmtId="0" fontId="7" fillId="4" borderId="29" xfId="0" applyFont="1" applyFill="1" applyBorder="1" applyAlignment="1">
      <alignment horizontal="right" vertical="center"/>
    </xf>
    <xf numFmtId="0" fontId="2" fillId="3" borderId="30" xfId="0" applyFont="1" applyFill="1" applyBorder="1" applyAlignment="1">
      <alignment vertical="center"/>
    </xf>
    <xf numFmtId="164" fontId="7" fillId="3" borderId="29" xfId="0" applyNumberFormat="1" applyFont="1" applyFill="1" applyBorder="1" applyAlignment="1">
      <alignment vertical="center"/>
    </xf>
    <xf numFmtId="164" fontId="7" fillId="3" borderId="29" xfId="0" applyNumberFormat="1" applyFont="1" applyFill="1" applyBorder="1" applyAlignment="1">
      <alignment horizontal="right" vertical="center" wrapText="1"/>
    </xf>
    <xf numFmtId="49" fontId="2" fillId="3" borderId="24" xfId="0" applyNumberFormat="1" applyFont="1" applyFill="1" applyBorder="1" applyAlignment="1">
      <alignment vertical="top"/>
    </xf>
    <xf numFmtId="49" fontId="2" fillId="3" borderId="24" xfId="0" applyNumberFormat="1" applyFont="1" applyFill="1" applyBorder="1" applyAlignment="1">
      <alignment horizontal="center" vertical="top" wrapText="1"/>
    </xf>
    <xf numFmtId="49" fontId="2" fillId="3" borderId="26" xfId="0" applyNumberFormat="1" applyFont="1" applyFill="1" applyBorder="1" applyAlignment="1">
      <alignment vertical="top"/>
    </xf>
    <xf numFmtId="0" fontId="2" fillId="3" borderId="26" xfId="0" applyFont="1" applyFill="1" applyBorder="1" applyAlignment="1">
      <alignment vertical="top"/>
    </xf>
    <xf numFmtId="0" fontId="2" fillId="3" borderId="27" xfId="0" applyFont="1" applyFill="1" applyBorder="1" applyAlignment="1">
      <alignment horizontal="center" vertical="top" wrapText="1"/>
    </xf>
    <xf numFmtId="0" fontId="2" fillId="3" borderId="27" xfId="0" applyFont="1" applyFill="1" applyBorder="1" applyAlignment="1">
      <alignment vertical="center" wrapText="1"/>
    </xf>
    <xf numFmtId="0" fontId="2" fillId="3" borderId="27" xfId="0" applyFont="1" applyFill="1" applyBorder="1" applyAlignment="1">
      <alignment vertical="top"/>
    </xf>
    <xf numFmtId="0" fontId="2" fillId="3" borderId="28" xfId="0" applyFont="1" applyFill="1" applyBorder="1" applyAlignment="1">
      <alignment vertical="top"/>
    </xf>
    <xf numFmtId="0" fontId="15" fillId="5" borderId="21" xfId="0" applyFont="1" applyFill="1" applyBorder="1" applyAlignment="1">
      <alignment vertical="top"/>
    </xf>
    <xf numFmtId="0" fontId="8" fillId="5" borderId="22" xfId="0" applyFont="1" applyFill="1" applyBorder="1" applyAlignment="1">
      <alignment horizontal="center" vertical="top" wrapText="1"/>
    </xf>
    <xf numFmtId="0" fontId="15" fillId="5" borderId="22" xfId="0" applyFont="1" applyFill="1" applyBorder="1" applyAlignment="1">
      <alignment vertical="top"/>
    </xf>
    <xf numFmtId="0" fontId="15" fillId="5" borderId="22" xfId="0" applyFont="1" applyFill="1" applyBorder="1" applyAlignment="1">
      <alignment horizontal="right" vertical="top"/>
    </xf>
    <xf numFmtId="0" fontId="8" fillId="5" borderId="23" xfId="0" applyFont="1" applyFill="1" applyBorder="1" applyAlignment="1">
      <alignment vertical="top"/>
    </xf>
    <xf numFmtId="0" fontId="15" fillId="5" borderId="24" xfId="0" applyFont="1" applyFill="1" applyBorder="1" applyAlignment="1">
      <alignment vertical="top"/>
    </xf>
    <xf numFmtId="0" fontId="8" fillId="5" borderId="0" xfId="0" applyFont="1" applyFill="1" applyBorder="1" applyAlignment="1">
      <alignment horizontal="center" vertical="top" wrapText="1"/>
    </xf>
    <xf numFmtId="0" fontId="15" fillId="5" borderId="0" xfId="0" applyFont="1" applyFill="1" applyBorder="1" applyAlignment="1">
      <alignment vertical="center" wrapText="1"/>
    </xf>
    <xf numFmtId="0" fontId="15" fillId="5" borderId="0" xfId="0" applyFont="1" applyFill="1" applyBorder="1" applyAlignment="1">
      <alignment vertical="top"/>
    </xf>
    <xf numFmtId="0" fontId="15" fillId="5" borderId="23" xfId="0" applyFont="1" applyFill="1" applyBorder="1" applyAlignment="1">
      <alignment vertical="top"/>
    </xf>
    <xf numFmtId="0" fontId="8" fillId="5" borderId="25" xfId="0" applyFont="1" applyFill="1" applyBorder="1" applyAlignment="1">
      <alignment vertical="top"/>
    </xf>
    <xf numFmtId="0" fontId="2" fillId="6" borderId="0" xfId="0" applyFont="1" applyFill="1" applyAlignment="1">
      <alignment vertical="top"/>
    </xf>
    <xf numFmtId="0" fontId="2" fillId="6" borderId="0" xfId="0" applyFont="1" applyFill="1" applyAlignment="1">
      <alignment horizontal="center" vertical="top" wrapText="1"/>
    </xf>
    <xf numFmtId="0" fontId="2" fillId="6" borderId="0" xfId="0" applyFont="1" applyFill="1" applyAlignment="1">
      <alignment vertical="center" wrapText="1"/>
    </xf>
    <xf numFmtId="0" fontId="3" fillId="5" borderId="22" xfId="0" applyFont="1" applyFill="1" applyBorder="1" applyAlignment="1">
      <alignment vertical="center"/>
    </xf>
    <xf numFmtId="0" fontId="14" fillId="3" borderId="0" xfId="0" applyFont="1" applyFill="1" applyAlignment="1">
      <alignment vertical="top"/>
    </xf>
    <xf numFmtId="0" fontId="16" fillId="3" borderId="0" xfId="0" applyFont="1" applyFill="1" applyAlignment="1">
      <alignment horizontal="right" vertical="top" indent="2"/>
    </xf>
    <xf numFmtId="9" fontId="17" fillId="3" borderId="0" xfId="0" applyNumberFormat="1" applyFont="1" applyFill="1" applyAlignment="1">
      <alignment horizontal="center" vertical="top"/>
    </xf>
    <xf numFmtId="0" fontId="16" fillId="3" borderId="0" xfId="0" applyFont="1" applyFill="1" applyAlignment="1">
      <alignment vertical="center"/>
    </xf>
    <xf numFmtId="1" fontId="4" fillId="3" borderId="4" xfId="0" applyNumberFormat="1" applyFont="1" applyFill="1" applyBorder="1" applyAlignment="1">
      <alignment horizontal="center" vertical="center" wrapText="1"/>
    </xf>
    <xf numFmtId="1" fontId="4" fillId="3" borderId="3" xfId="0" applyNumberFormat="1" applyFont="1" applyFill="1" applyBorder="1" applyAlignment="1">
      <alignment horizontal="center" vertical="center" wrapText="1"/>
    </xf>
    <xf numFmtId="1" fontId="4" fillId="3" borderId="2" xfId="0" applyNumberFormat="1" applyFont="1" applyFill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center" vertical="center" wrapText="1"/>
    </xf>
    <xf numFmtId="1" fontId="2" fillId="3" borderId="2" xfId="0" applyNumberFormat="1" applyFont="1" applyFill="1" applyBorder="1" applyAlignment="1">
      <alignment horizontal="center" vertical="center" wrapText="1"/>
    </xf>
    <xf numFmtId="1" fontId="2" fillId="0" borderId="4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 wrapText="1"/>
    </xf>
    <xf numFmtId="1" fontId="2" fillId="3" borderId="9" xfId="0" applyNumberFormat="1" applyFont="1" applyFill="1" applyBorder="1" applyAlignment="1">
      <alignment horizontal="center" vertical="center" wrapText="1"/>
    </xf>
    <xf numFmtId="1" fontId="2" fillId="3" borderId="8" xfId="0" applyNumberFormat="1" applyFont="1" applyFill="1" applyBorder="1" applyAlignment="1">
      <alignment horizontal="center"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left" vertical="top" wrapText="1" inden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" fontId="2" fillId="0" borderId="19" xfId="0" applyNumberFormat="1" applyFont="1" applyFill="1" applyBorder="1" applyAlignment="1">
      <alignment horizontal="center" vertical="center" wrapText="1"/>
    </xf>
    <xf numFmtId="1" fontId="2" fillId="0" borderId="18" xfId="0" applyNumberFormat="1" applyFont="1" applyFill="1" applyBorder="1" applyAlignment="1">
      <alignment horizontal="center" vertical="center" wrapText="1"/>
    </xf>
    <xf numFmtId="1" fontId="2" fillId="0" borderId="20" xfId="0" applyNumberFormat="1" applyFont="1" applyFill="1" applyBorder="1" applyAlignment="1">
      <alignment horizontal="center" vertical="center" wrapText="1"/>
    </xf>
    <xf numFmtId="1" fontId="2" fillId="0" borderId="9" xfId="0" applyNumberFormat="1" applyFont="1" applyFill="1" applyBorder="1" applyAlignment="1">
      <alignment horizontal="center" vertical="center" wrapText="1"/>
    </xf>
    <xf numFmtId="1" fontId="2" fillId="0" borderId="8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1" fontId="9" fillId="2" borderId="17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1" fontId="9" fillId="2" borderId="6" xfId="0" applyNumberFormat="1" applyFont="1" applyFill="1" applyBorder="1" applyAlignment="1">
      <alignment horizontal="center" vertical="center" wrapText="1"/>
    </xf>
    <xf numFmtId="1" fontId="2" fillId="0" borderId="19" xfId="0" applyNumberFormat="1" applyFont="1" applyFill="1" applyBorder="1" applyAlignment="1">
      <alignment horizontal="center" vertical="center"/>
    </xf>
    <xf numFmtId="1" fontId="2" fillId="0" borderId="18" xfId="0" applyNumberFormat="1" applyFont="1" applyFill="1" applyBorder="1" applyAlignment="1">
      <alignment horizontal="center" vertical="center"/>
    </xf>
    <xf numFmtId="1" fontId="2" fillId="0" borderId="2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17"/>
  <sheetViews>
    <sheetView tabSelected="1" topLeftCell="A124" workbookViewId="0">
      <selection activeCell="F104" sqref="F104"/>
    </sheetView>
  </sheetViews>
  <sheetFormatPr defaultRowHeight="12.75"/>
  <cols>
    <col min="1" max="1" width="7" style="41" customWidth="1"/>
    <col min="2" max="2" width="30.140625" style="41" customWidth="1"/>
    <col min="3" max="3" width="12.42578125" style="43" customWidth="1"/>
    <col min="4" max="4" width="12.7109375" style="42" customWidth="1"/>
    <col min="5" max="5" width="16.7109375" style="41" customWidth="1"/>
    <col min="6" max="6" width="22.42578125" style="41" customWidth="1"/>
    <col min="7" max="7" width="17.42578125" style="41" customWidth="1"/>
    <col min="8" max="8" width="20.28515625" style="41" customWidth="1"/>
    <col min="9" max="9" width="9.140625" style="41" customWidth="1"/>
    <col min="10" max="10" width="14.28515625" style="41" customWidth="1"/>
    <col min="11" max="11" width="13.42578125" style="41" customWidth="1"/>
    <col min="12" max="16384" width="9.140625" style="41"/>
  </cols>
  <sheetData>
    <row r="2" spans="1:10" ht="18">
      <c r="B2" s="110" t="s">
        <v>132</v>
      </c>
      <c r="C2" s="68"/>
      <c r="J2" s="45" t="s">
        <v>114</v>
      </c>
    </row>
    <row r="3" spans="1:10">
      <c r="B3" s="69"/>
      <c r="C3" s="68"/>
      <c r="J3" s="56" t="s">
        <v>115</v>
      </c>
    </row>
    <row r="4" spans="1:10" ht="13.5" thickBot="1">
      <c r="B4" s="69"/>
      <c r="C4" s="68"/>
      <c r="J4" s="56" t="s">
        <v>116</v>
      </c>
    </row>
    <row r="5" spans="1:10" ht="15.75">
      <c r="B5" s="95" t="s">
        <v>128</v>
      </c>
      <c r="C5" s="96">
        <v>1</v>
      </c>
      <c r="D5" s="109" t="s">
        <v>134</v>
      </c>
      <c r="E5" s="97"/>
      <c r="F5" s="97"/>
      <c r="G5" s="97"/>
      <c r="H5" s="104"/>
      <c r="J5" s="56"/>
    </row>
    <row r="6" spans="1:10">
      <c r="B6" s="70"/>
      <c r="C6" s="72"/>
      <c r="D6" s="34"/>
      <c r="E6" s="33"/>
      <c r="F6" s="33"/>
      <c r="G6" s="33"/>
      <c r="H6" s="71"/>
    </row>
    <row r="7" spans="1:10">
      <c r="B7" s="70"/>
      <c r="C7" s="72"/>
      <c r="D7" s="34"/>
      <c r="E7" s="33"/>
      <c r="F7" s="33"/>
      <c r="G7" s="33"/>
      <c r="H7" s="71"/>
    </row>
    <row r="8" spans="1:10" ht="15.75">
      <c r="B8" s="82" t="s">
        <v>112</v>
      </c>
      <c r="C8" s="73">
        <f>Details!G2</f>
        <v>747</v>
      </c>
      <c r="D8" s="34"/>
      <c r="E8" s="33"/>
      <c r="F8" s="33"/>
      <c r="G8" s="33"/>
      <c r="H8" s="71"/>
    </row>
    <row r="9" spans="1:10">
      <c r="B9" s="70"/>
      <c r="C9" s="72"/>
      <c r="D9" s="34"/>
      <c r="E9" s="33"/>
      <c r="F9" s="33"/>
      <c r="G9" s="33"/>
      <c r="H9" s="71"/>
    </row>
    <row r="10" spans="1:10" s="53" customFormat="1" ht="19.5" customHeight="1">
      <c r="A10" s="50"/>
      <c r="B10" s="74"/>
      <c r="C10" s="51" t="s">
        <v>104</v>
      </c>
      <c r="D10" s="51" t="s">
        <v>105</v>
      </c>
      <c r="E10" s="51" t="s">
        <v>108</v>
      </c>
      <c r="F10" s="52" t="s">
        <v>109</v>
      </c>
      <c r="G10" s="52" t="s">
        <v>111</v>
      </c>
      <c r="H10" s="83" t="s">
        <v>110</v>
      </c>
    </row>
    <row r="11" spans="1:10" s="53" customFormat="1" ht="18" customHeight="1">
      <c r="B11" s="84" t="s">
        <v>106</v>
      </c>
      <c r="C11" s="47">
        <v>41099</v>
      </c>
      <c r="D11" s="46">
        <v>41110</v>
      </c>
      <c r="E11" s="54">
        <v>10</v>
      </c>
      <c r="F11" s="55">
        <f>Details!G3</f>
        <v>62.25</v>
      </c>
      <c r="G11" s="55">
        <f>F11*0.2</f>
        <v>12.450000000000001</v>
      </c>
      <c r="H11" s="85">
        <f>(F11+G11)/E11/8</f>
        <v>0.93375000000000008</v>
      </c>
    </row>
    <row r="12" spans="1:10" s="53" customFormat="1" ht="18" customHeight="1">
      <c r="A12" s="38"/>
      <c r="B12" s="84" t="s">
        <v>107</v>
      </c>
      <c r="C12" s="47">
        <v>41113</v>
      </c>
      <c r="D12" s="47">
        <v>41124</v>
      </c>
      <c r="E12" s="48">
        <v>10</v>
      </c>
      <c r="F12" s="49">
        <f>Details!G4</f>
        <v>90.885000000000005</v>
      </c>
      <c r="G12" s="49">
        <f>F12*0.2</f>
        <v>18.177000000000003</v>
      </c>
      <c r="H12" s="86">
        <f>(F12+G12)/E12/8</f>
        <v>1.3632750000000002</v>
      </c>
      <c r="I12" s="38"/>
    </row>
    <row r="13" spans="1:10" s="33" customFormat="1">
      <c r="A13" s="35"/>
      <c r="B13" s="87"/>
      <c r="C13" s="44"/>
      <c r="D13" s="34"/>
      <c r="E13" s="35"/>
      <c r="F13" s="37"/>
      <c r="G13" s="37"/>
      <c r="H13" s="75"/>
      <c r="I13" s="37"/>
    </row>
    <row r="14" spans="1:10" s="33" customFormat="1">
      <c r="A14" s="38"/>
      <c r="B14" s="88"/>
      <c r="C14" s="39"/>
      <c r="D14" s="38"/>
      <c r="E14" s="40"/>
      <c r="F14" s="37"/>
      <c r="G14" s="37"/>
      <c r="H14" s="75"/>
      <c r="I14" s="37"/>
    </row>
    <row r="15" spans="1:10" ht="15.75">
      <c r="B15" s="82" t="s">
        <v>113</v>
      </c>
      <c r="C15" s="76">
        <f>Details!G5</f>
        <v>1494</v>
      </c>
      <c r="D15" s="34"/>
      <c r="E15" s="33"/>
      <c r="F15" s="33"/>
      <c r="G15" s="33"/>
      <c r="H15" s="71"/>
    </row>
    <row r="16" spans="1:10">
      <c r="B16" s="70"/>
      <c r="C16" s="72"/>
      <c r="D16" s="34"/>
      <c r="E16" s="33"/>
      <c r="F16" s="33"/>
      <c r="G16" s="33"/>
      <c r="H16" s="71"/>
    </row>
    <row r="17" spans="1:11" s="53" customFormat="1" ht="19.5" customHeight="1">
      <c r="A17" s="50"/>
      <c r="B17" s="74"/>
      <c r="C17" s="51" t="s">
        <v>104</v>
      </c>
      <c r="D17" s="51" t="s">
        <v>105</v>
      </c>
      <c r="E17" s="51" t="s">
        <v>108</v>
      </c>
      <c r="F17" s="52" t="s">
        <v>109</v>
      </c>
      <c r="G17" s="52" t="s">
        <v>111</v>
      </c>
      <c r="H17" s="83" t="s">
        <v>110</v>
      </c>
    </row>
    <row r="18" spans="1:11" s="53" customFormat="1" ht="18" customHeight="1">
      <c r="B18" s="84" t="s">
        <v>106</v>
      </c>
      <c r="C18" s="47">
        <v>41099</v>
      </c>
      <c r="D18" s="46">
        <v>41110</v>
      </c>
      <c r="E18" s="54">
        <v>10</v>
      </c>
      <c r="F18" s="55">
        <f>Details!G6</f>
        <v>124.5</v>
      </c>
      <c r="G18" s="55">
        <f>F18*0.2</f>
        <v>24.900000000000002</v>
      </c>
      <c r="H18" s="85">
        <f>(F18+G18)/E18/8</f>
        <v>1.8675000000000002</v>
      </c>
    </row>
    <row r="19" spans="1:11" s="53" customFormat="1" ht="18" customHeight="1">
      <c r="A19" s="38"/>
      <c r="B19" s="84" t="s">
        <v>107</v>
      </c>
      <c r="C19" s="47">
        <v>41113</v>
      </c>
      <c r="D19" s="47">
        <v>41124</v>
      </c>
      <c r="E19" s="48">
        <v>10</v>
      </c>
      <c r="F19" s="49">
        <f>Details!G7</f>
        <v>181.77</v>
      </c>
      <c r="G19" s="49">
        <f>F19*0.2</f>
        <v>36.354000000000006</v>
      </c>
      <c r="H19" s="86">
        <f>(F19+G19)/E19/8</f>
        <v>2.7265500000000005</v>
      </c>
      <c r="I19" s="38"/>
    </row>
    <row r="20" spans="1:11" s="33" customFormat="1" ht="13.5" thickBot="1">
      <c r="A20" s="38"/>
      <c r="B20" s="89"/>
      <c r="C20" s="77"/>
      <c r="D20" s="78"/>
      <c r="E20" s="79"/>
      <c r="F20" s="80"/>
      <c r="G20" s="80"/>
      <c r="H20" s="81"/>
      <c r="I20" s="37"/>
    </row>
    <row r="21" spans="1:11" s="33" customFormat="1">
      <c r="A21" s="35"/>
      <c r="B21" s="36"/>
      <c r="C21" s="44"/>
      <c r="D21" s="34"/>
      <c r="E21" s="35"/>
      <c r="F21" s="37"/>
      <c r="G21" s="37"/>
      <c r="H21" s="37"/>
      <c r="I21" s="37"/>
    </row>
    <row r="22" spans="1:11" s="33" customFormat="1" ht="13.5" thickBot="1">
      <c r="A22" s="35"/>
      <c r="B22" s="36"/>
      <c r="C22" s="44"/>
      <c r="D22" s="34"/>
      <c r="E22" s="35"/>
      <c r="F22" s="37"/>
      <c r="G22" s="37"/>
      <c r="H22" s="37"/>
      <c r="I22" s="37"/>
    </row>
    <row r="23" spans="1:11" ht="15.75">
      <c r="B23" s="95" t="s">
        <v>128</v>
      </c>
      <c r="C23" s="96">
        <v>2</v>
      </c>
      <c r="D23" s="109" t="s">
        <v>134</v>
      </c>
      <c r="E23" s="97"/>
      <c r="F23" s="97"/>
      <c r="G23" s="98" t="s">
        <v>130</v>
      </c>
      <c r="H23" s="99" t="s">
        <v>129</v>
      </c>
    </row>
    <row r="24" spans="1:11">
      <c r="B24" s="70"/>
      <c r="C24" s="72"/>
      <c r="D24" s="34"/>
      <c r="E24" s="33"/>
      <c r="F24" s="33"/>
      <c r="G24" s="33"/>
      <c r="H24" s="71"/>
      <c r="K24" s="42"/>
    </row>
    <row r="25" spans="1:11">
      <c r="B25" s="70"/>
      <c r="C25" s="72"/>
      <c r="D25" s="34"/>
      <c r="E25" s="33"/>
      <c r="F25" s="33"/>
      <c r="G25" s="33"/>
      <c r="H25" s="71"/>
      <c r="K25" s="42"/>
    </row>
    <row r="26" spans="1:11" ht="15.75">
      <c r="B26" s="82" t="s">
        <v>112</v>
      </c>
      <c r="C26" s="73">
        <f>Details!G2</f>
        <v>747</v>
      </c>
      <c r="D26" s="34"/>
      <c r="E26" s="33"/>
      <c r="F26" s="33"/>
      <c r="G26" s="33"/>
      <c r="H26" s="71"/>
      <c r="K26" s="42"/>
    </row>
    <row r="27" spans="1:11">
      <c r="B27" s="70"/>
      <c r="C27" s="72"/>
      <c r="D27" s="34"/>
      <c r="E27" s="33"/>
      <c r="F27" s="33"/>
      <c r="G27" s="33"/>
      <c r="H27" s="71"/>
      <c r="K27" s="42"/>
    </row>
    <row r="28" spans="1:11">
      <c r="B28" s="74"/>
      <c r="C28" s="51" t="s">
        <v>104</v>
      </c>
      <c r="D28" s="51" t="s">
        <v>105</v>
      </c>
      <c r="E28" s="51" t="s">
        <v>108</v>
      </c>
      <c r="F28" s="52" t="s">
        <v>109</v>
      </c>
      <c r="G28" s="52" t="s">
        <v>111</v>
      </c>
      <c r="H28" s="83" t="s">
        <v>110</v>
      </c>
      <c r="K28" s="42"/>
    </row>
    <row r="29" spans="1:11">
      <c r="B29" s="84" t="s">
        <v>106</v>
      </c>
      <c r="C29" s="47">
        <v>41099</v>
      </c>
      <c r="D29" s="46">
        <v>41110</v>
      </c>
      <c r="E29" s="54">
        <v>10</v>
      </c>
      <c r="F29" s="55">
        <f>Details!G3</f>
        <v>62.25</v>
      </c>
      <c r="G29" s="55">
        <f>F29*0.2</f>
        <v>12.450000000000001</v>
      </c>
      <c r="H29" s="85">
        <f>(F29+G29)/E29/8</f>
        <v>0.93375000000000008</v>
      </c>
    </row>
    <row r="30" spans="1:11">
      <c r="B30" s="84" t="s">
        <v>107</v>
      </c>
      <c r="C30" s="47">
        <v>41113</v>
      </c>
      <c r="D30" s="47">
        <v>41124</v>
      </c>
      <c r="E30" s="48">
        <v>10</v>
      </c>
      <c r="F30" s="49">
        <f>(SUM(Details!I28:I45)*2+SUM(Details!I46:I102))/60</f>
        <v>136.51000000000002</v>
      </c>
      <c r="G30" s="49">
        <f>F30*0.2</f>
        <v>27.302000000000007</v>
      </c>
      <c r="H30" s="86">
        <f>(F30+G30)/E30/8</f>
        <v>2.04765</v>
      </c>
    </row>
    <row r="31" spans="1:11">
      <c r="B31" s="87"/>
      <c r="C31" s="44"/>
      <c r="D31" s="34"/>
      <c r="E31" s="35"/>
      <c r="F31" s="37"/>
      <c r="G31" s="37"/>
      <c r="H31" s="75"/>
    </row>
    <row r="32" spans="1:11">
      <c r="B32" s="88"/>
      <c r="C32" s="39"/>
      <c r="D32" s="38"/>
      <c r="E32" s="40"/>
      <c r="F32" s="37"/>
      <c r="G32" s="37"/>
      <c r="H32" s="75"/>
    </row>
    <row r="33" spans="2:8" ht="15.75">
      <c r="B33" s="82" t="s">
        <v>113</v>
      </c>
      <c r="C33" s="76">
        <f>Details!G5</f>
        <v>1494</v>
      </c>
      <c r="D33" s="34"/>
      <c r="E33" s="33"/>
      <c r="F33" s="33"/>
      <c r="G33" s="33"/>
      <c r="H33" s="71"/>
    </row>
    <row r="34" spans="2:8">
      <c r="B34" s="70"/>
      <c r="C34" s="72"/>
      <c r="D34" s="34"/>
      <c r="E34" s="33"/>
      <c r="F34" s="33"/>
      <c r="G34" s="33"/>
      <c r="H34" s="71"/>
    </row>
    <row r="35" spans="2:8">
      <c r="B35" s="74"/>
      <c r="C35" s="51" t="s">
        <v>104</v>
      </c>
      <c r="D35" s="51" t="s">
        <v>105</v>
      </c>
      <c r="E35" s="51" t="s">
        <v>108</v>
      </c>
      <c r="F35" s="52" t="s">
        <v>109</v>
      </c>
      <c r="G35" s="52" t="s">
        <v>111</v>
      </c>
      <c r="H35" s="83" t="s">
        <v>110</v>
      </c>
    </row>
    <row r="36" spans="2:8">
      <c r="B36" s="84" t="s">
        <v>106</v>
      </c>
      <c r="C36" s="47">
        <v>41099</v>
      </c>
      <c r="D36" s="46">
        <v>41110</v>
      </c>
      <c r="E36" s="54">
        <v>10</v>
      </c>
      <c r="F36" s="55">
        <f>Details!G6</f>
        <v>124.5</v>
      </c>
      <c r="G36" s="55">
        <f>F36*0.2</f>
        <v>24.900000000000002</v>
      </c>
      <c r="H36" s="85">
        <f>(F36+G36)/E36/8</f>
        <v>1.8675000000000002</v>
      </c>
    </row>
    <row r="37" spans="2:8">
      <c r="B37" s="84" t="s">
        <v>107</v>
      </c>
      <c r="C37" s="47">
        <v>41113</v>
      </c>
      <c r="D37" s="47">
        <v>41124</v>
      </c>
      <c r="E37" s="48">
        <v>10</v>
      </c>
      <c r="F37" s="49">
        <f>(SUM(Details!L28:L45)*2+SUM(Details!L46:L102))/60</f>
        <v>273.02000000000004</v>
      </c>
      <c r="G37" s="49">
        <f>F37*0.2</f>
        <v>54.604000000000013</v>
      </c>
      <c r="H37" s="86">
        <f>(F37+G37)/E37/8</f>
        <v>4.0952999999999999</v>
      </c>
    </row>
    <row r="38" spans="2:8" ht="13.5" thickBot="1">
      <c r="B38" s="90"/>
      <c r="C38" s="91"/>
      <c r="D38" s="92"/>
      <c r="E38" s="93"/>
      <c r="F38" s="93"/>
      <c r="G38" s="93"/>
      <c r="H38" s="94"/>
    </row>
    <row r="40" spans="2:8" ht="13.5" thickBot="1"/>
    <row r="41" spans="2:8" ht="15.75">
      <c r="B41" s="95" t="s">
        <v>128</v>
      </c>
      <c r="C41" s="96">
        <v>3</v>
      </c>
      <c r="D41" s="109" t="s">
        <v>134</v>
      </c>
      <c r="E41" s="97"/>
      <c r="F41" s="97"/>
      <c r="G41" s="98" t="s">
        <v>130</v>
      </c>
      <c r="H41" s="99" t="s">
        <v>129</v>
      </c>
    </row>
    <row r="42" spans="2:8" ht="15.75">
      <c r="B42" s="100"/>
      <c r="C42" s="101"/>
      <c r="D42" s="102"/>
      <c r="E42" s="103"/>
      <c r="F42" s="103"/>
      <c r="G42" s="103"/>
      <c r="H42" s="105" t="s">
        <v>131</v>
      </c>
    </row>
    <row r="43" spans="2:8">
      <c r="B43" s="70"/>
      <c r="C43" s="72"/>
      <c r="D43" s="34"/>
      <c r="E43" s="33"/>
      <c r="F43" s="33"/>
      <c r="G43" s="33"/>
      <c r="H43" s="71"/>
    </row>
    <row r="44" spans="2:8">
      <c r="B44" s="70"/>
      <c r="C44" s="72"/>
      <c r="D44" s="34"/>
      <c r="E44" s="33"/>
      <c r="F44" s="33"/>
      <c r="G44" s="33"/>
      <c r="H44" s="71"/>
    </row>
    <row r="45" spans="2:8" ht="15.75">
      <c r="B45" s="82" t="s">
        <v>112</v>
      </c>
      <c r="C45" s="73">
        <f>Details!G2</f>
        <v>747</v>
      </c>
      <c r="D45" s="34"/>
      <c r="E45" s="33"/>
      <c r="F45" s="33"/>
      <c r="G45" s="33"/>
      <c r="H45" s="71"/>
    </row>
    <row r="46" spans="2:8">
      <c r="B46" s="70"/>
      <c r="C46" s="72"/>
      <c r="D46" s="34"/>
      <c r="E46" s="33"/>
      <c r="F46" s="33"/>
      <c r="G46" s="33"/>
      <c r="H46" s="71"/>
    </row>
    <row r="47" spans="2:8">
      <c r="B47" s="74"/>
      <c r="C47" s="51" t="s">
        <v>104</v>
      </c>
      <c r="D47" s="51" t="s">
        <v>105</v>
      </c>
      <c r="E47" s="51" t="s">
        <v>108</v>
      </c>
      <c r="F47" s="52" t="s">
        <v>109</v>
      </c>
      <c r="G47" s="52" t="s">
        <v>111</v>
      </c>
      <c r="H47" s="83" t="s">
        <v>110</v>
      </c>
    </row>
    <row r="48" spans="2:8">
      <c r="B48" s="84" t="s">
        <v>106</v>
      </c>
      <c r="C48" s="47">
        <v>41099</v>
      </c>
      <c r="D48" s="46">
        <v>41110</v>
      </c>
      <c r="E48" s="54">
        <v>10</v>
      </c>
      <c r="F48" s="55">
        <f>Details!G3</f>
        <v>62.25</v>
      </c>
      <c r="G48" s="55">
        <f>F48*0.2</f>
        <v>12.450000000000001</v>
      </c>
      <c r="H48" s="85">
        <f>(F48+G48)/E48/8</f>
        <v>0.93375000000000008</v>
      </c>
    </row>
    <row r="49" spans="1:9">
      <c r="B49" s="84" t="s">
        <v>107</v>
      </c>
      <c r="C49" s="47">
        <v>41113</v>
      </c>
      <c r="D49" s="47">
        <v>41124</v>
      </c>
      <c r="E49" s="48">
        <v>10</v>
      </c>
      <c r="F49" s="49">
        <f>(SUM(Details!I28:I45)*3+SUM(Details!I46:I102))/60</f>
        <v>182.13500000000005</v>
      </c>
      <c r="G49" s="49">
        <f>F49*0.2</f>
        <v>36.427000000000014</v>
      </c>
      <c r="H49" s="86">
        <f>(F49+G49)/E49/8</f>
        <v>2.732025000000001</v>
      </c>
    </row>
    <row r="50" spans="1:9">
      <c r="B50" s="87"/>
      <c r="C50" s="44"/>
      <c r="D50" s="34"/>
      <c r="E50" s="35"/>
      <c r="F50" s="37"/>
      <c r="G50" s="37"/>
      <c r="H50" s="75"/>
    </row>
    <row r="51" spans="1:9">
      <c r="B51" s="88"/>
      <c r="C51" s="39"/>
      <c r="D51" s="38"/>
      <c r="E51" s="40"/>
      <c r="F51" s="37"/>
      <c r="G51" s="37"/>
      <c r="H51" s="75"/>
    </row>
    <row r="52" spans="1:9" ht="15.75">
      <c r="B52" s="82" t="s">
        <v>113</v>
      </c>
      <c r="C52" s="76">
        <f>Details!G5</f>
        <v>1494</v>
      </c>
      <c r="D52" s="34"/>
      <c r="E52" s="33"/>
      <c r="F52" s="33"/>
      <c r="G52" s="33"/>
      <c r="H52" s="71"/>
    </row>
    <row r="53" spans="1:9">
      <c r="B53" s="70"/>
      <c r="C53" s="72"/>
      <c r="D53" s="34"/>
      <c r="E53" s="33"/>
      <c r="F53" s="33"/>
      <c r="G53" s="33"/>
      <c r="H53" s="71"/>
    </row>
    <row r="54" spans="1:9">
      <c r="B54" s="74"/>
      <c r="C54" s="51" t="s">
        <v>104</v>
      </c>
      <c r="D54" s="51" t="s">
        <v>105</v>
      </c>
      <c r="E54" s="51" t="s">
        <v>108</v>
      </c>
      <c r="F54" s="52" t="s">
        <v>109</v>
      </c>
      <c r="G54" s="52" t="s">
        <v>111</v>
      </c>
      <c r="H54" s="83" t="s">
        <v>110</v>
      </c>
    </row>
    <row r="55" spans="1:9">
      <c r="B55" s="84" t="s">
        <v>106</v>
      </c>
      <c r="C55" s="47">
        <v>41099</v>
      </c>
      <c r="D55" s="46">
        <v>41110</v>
      </c>
      <c r="E55" s="54">
        <v>10</v>
      </c>
      <c r="F55" s="55">
        <f>Details!G6</f>
        <v>124.5</v>
      </c>
      <c r="G55" s="55">
        <f>F55*0.2</f>
        <v>24.900000000000002</v>
      </c>
      <c r="H55" s="85">
        <f>(F55+G55)/E55/8</f>
        <v>1.8675000000000002</v>
      </c>
    </row>
    <row r="56" spans="1:9">
      <c r="B56" s="84" t="s">
        <v>107</v>
      </c>
      <c r="C56" s="47">
        <v>41113</v>
      </c>
      <c r="D56" s="47">
        <v>41124</v>
      </c>
      <c r="E56" s="48">
        <v>10</v>
      </c>
      <c r="F56" s="49">
        <f>(SUM(Details!L28:L45)*3+SUM(Details!L46:L102))/60</f>
        <v>364.2700000000001</v>
      </c>
      <c r="G56" s="49">
        <f>F56*0.2</f>
        <v>72.854000000000028</v>
      </c>
      <c r="H56" s="86">
        <f>(F56+G56)/E56/8</f>
        <v>5.4640500000000021</v>
      </c>
    </row>
    <row r="57" spans="1:9" ht="13.5" thickBot="1">
      <c r="B57" s="90"/>
      <c r="C57" s="91"/>
      <c r="D57" s="92"/>
      <c r="E57" s="93"/>
      <c r="F57" s="93"/>
      <c r="G57" s="93"/>
      <c r="H57" s="94"/>
    </row>
    <row r="59" spans="1:9" ht="3.75" customHeight="1">
      <c r="A59" s="106"/>
      <c r="B59" s="106"/>
      <c r="C59" s="107"/>
      <c r="D59" s="108"/>
      <c r="E59" s="106"/>
      <c r="F59" s="106"/>
      <c r="G59" s="106"/>
      <c r="H59" s="106"/>
      <c r="I59" s="106"/>
    </row>
    <row r="61" spans="1:9" ht="18">
      <c r="B61" s="110" t="s">
        <v>133</v>
      </c>
    </row>
    <row r="62" spans="1:9" ht="18">
      <c r="B62" s="110"/>
    </row>
    <row r="63" spans="1:9">
      <c r="B63" s="111" t="s">
        <v>136</v>
      </c>
      <c r="C63" s="112">
        <v>0.7</v>
      </c>
      <c r="D63" s="113" t="s">
        <v>135</v>
      </c>
    </row>
    <row r="64" spans="1:9" ht="13.5" thickBot="1"/>
    <row r="65" spans="2:8" ht="15.75">
      <c r="B65" s="95" t="s">
        <v>128</v>
      </c>
      <c r="C65" s="96">
        <v>1</v>
      </c>
      <c r="D65" s="109" t="s">
        <v>134</v>
      </c>
      <c r="E65" s="97"/>
      <c r="F65" s="97"/>
      <c r="G65" s="97"/>
      <c r="H65" s="104"/>
    </row>
    <row r="66" spans="2:8">
      <c r="B66" s="70"/>
      <c r="C66" s="72"/>
      <c r="D66" s="34"/>
      <c r="E66" s="33"/>
      <c r="F66" s="33"/>
      <c r="G66" s="33"/>
      <c r="H66" s="71"/>
    </row>
    <row r="67" spans="2:8">
      <c r="B67" s="70"/>
      <c r="C67" s="72"/>
      <c r="D67" s="34"/>
      <c r="E67" s="33"/>
      <c r="F67" s="33"/>
      <c r="G67" s="33"/>
      <c r="H67" s="71"/>
    </row>
    <row r="68" spans="2:8" ht="15.75">
      <c r="B68" s="82" t="s">
        <v>112</v>
      </c>
      <c r="C68" s="73">
        <f>Details!G2</f>
        <v>747</v>
      </c>
      <c r="D68" s="34"/>
      <c r="E68" s="33"/>
      <c r="F68" s="33"/>
      <c r="G68" s="33"/>
      <c r="H68" s="71"/>
    </row>
    <row r="69" spans="2:8">
      <c r="B69" s="70"/>
      <c r="C69" s="72"/>
      <c r="D69" s="34"/>
      <c r="E69" s="33"/>
      <c r="F69" s="33"/>
      <c r="G69" s="33"/>
      <c r="H69" s="71"/>
    </row>
    <row r="70" spans="2:8">
      <c r="B70" s="74"/>
      <c r="C70" s="51" t="s">
        <v>104</v>
      </c>
      <c r="D70" s="51" t="s">
        <v>105</v>
      </c>
      <c r="E70" s="51" t="s">
        <v>108</v>
      </c>
      <c r="F70" s="52" t="s">
        <v>109</v>
      </c>
      <c r="G70" s="52" t="s">
        <v>111</v>
      </c>
      <c r="H70" s="83" t="s">
        <v>110</v>
      </c>
    </row>
    <row r="71" spans="2:8">
      <c r="B71" s="84" t="s">
        <v>106</v>
      </c>
      <c r="C71" s="47">
        <v>41099</v>
      </c>
      <c r="D71" s="46">
        <v>41110</v>
      </c>
      <c r="E71" s="54">
        <v>10</v>
      </c>
      <c r="F71" s="55">
        <f>Details!G3</f>
        <v>62.25</v>
      </c>
      <c r="G71" s="55">
        <f>F71*0.2</f>
        <v>12.450000000000001</v>
      </c>
      <c r="H71" s="85">
        <f>(F71+G71)/E71/8</f>
        <v>0.93375000000000008</v>
      </c>
    </row>
    <row r="72" spans="2:8">
      <c r="B72" s="84" t="s">
        <v>107</v>
      </c>
      <c r="C72" s="47">
        <v>41113</v>
      </c>
      <c r="D72" s="47">
        <v>41124</v>
      </c>
      <c r="E72" s="48">
        <v>10</v>
      </c>
      <c r="F72" s="49">
        <f>Details!G4 + Details!G4*C63</f>
        <v>154.50450000000001</v>
      </c>
      <c r="G72" s="49">
        <f>F72*0.2</f>
        <v>30.900900000000004</v>
      </c>
      <c r="H72" s="86">
        <f>(F72+G72)/E72/8</f>
        <v>2.3175675</v>
      </c>
    </row>
    <row r="73" spans="2:8">
      <c r="B73" s="87"/>
      <c r="C73" s="44"/>
      <c r="D73" s="34"/>
      <c r="E73" s="35"/>
      <c r="F73" s="37"/>
      <c r="G73" s="37"/>
      <c r="H73" s="75"/>
    </row>
    <row r="74" spans="2:8">
      <c r="B74" s="88"/>
      <c r="C74" s="39"/>
      <c r="D74" s="38"/>
      <c r="E74" s="40"/>
      <c r="F74" s="37"/>
      <c r="G74" s="37"/>
      <c r="H74" s="75"/>
    </row>
    <row r="75" spans="2:8" ht="15.75">
      <c r="B75" s="82" t="s">
        <v>113</v>
      </c>
      <c r="C75" s="76">
        <f>Details!G5</f>
        <v>1494</v>
      </c>
      <c r="D75" s="34"/>
      <c r="E75" s="33"/>
      <c r="F75" s="33"/>
      <c r="G75" s="33"/>
      <c r="H75" s="71"/>
    </row>
    <row r="76" spans="2:8">
      <c r="B76" s="70"/>
      <c r="C76" s="72"/>
      <c r="D76" s="34"/>
      <c r="E76" s="33"/>
      <c r="F76" s="33"/>
      <c r="G76" s="33"/>
      <c r="H76" s="71"/>
    </row>
    <row r="77" spans="2:8">
      <c r="B77" s="74"/>
      <c r="C77" s="51" t="s">
        <v>104</v>
      </c>
      <c r="D77" s="51" t="s">
        <v>105</v>
      </c>
      <c r="E77" s="51" t="s">
        <v>108</v>
      </c>
      <c r="F77" s="52" t="s">
        <v>109</v>
      </c>
      <c r="G77" s="52" t="s">
        <v>111</v>
      </c>
      <c r="H77" s="83" t="s">
        <v>110</v>
      </c>
    </row>
    <row r="78" spans="2:8">
      <c r="B78" s="84" t="s">
        <v>106</v>
      </c>
      <c r="C78" s="47">
        <v>41099</v>
      </c>
      <c r="D78" s="46">
        <v>41110</v>
      </c>
      <c r="E78" s="54">
        <v>10</v>
      </c>
      <c r="F78" s="55">
        <f>Details!G6</f>
        <v>124.5</v>
      </c>
      <c r="G78" s="55">
        <f>F78*0.2</f>
        <v>24.900000000000002</v>
      </c>
      <c r="H78" s="85">
        <f>(F78+G78)/E78/8</f>
        <v>1.8675000000000002</v>
      </c>
    </row>
    <row r="79" spans="2:8">
      <c r="B79" s="84" t="s">
        <v>107</v>
      </c>
      <c r="C79" s="47">
        <v>41113</v>
      </c>
      <c r="D79" s="47">
        <v>41124</v>
      </c>
      <c r="E79" s="48">
        <v>10</v>
      </c>
      <c r="F79" s="49">
        <f>Details!G7 + Details!G7*C63</f>
        <v>309.00900000000001</v>
      </c>
      <c r="G79" s="49">
        <f>F79*0.2</f>
        <v>61.801800000000007</v>
      </c>
      <c r="H79" s="86">
        <f>(F79+G79)/E79/8</f>
        <v>4.635135</v>
      </c>
    </row>
    <row r="80" spans="2:8" ht="13.5" thickBot="1">
      <c r="B80" s="89"/>
      <c r="C80" s="77"/>
      <c r="D80" s="78"/>
      <c r="E80" s="79"/>
      <c r="F80" s="80"/>
      <c r="G80" s="80"/>
      <c r="H80" s="81"/>
    </row>
    <row r="82" spans="2:8" ht="13.5" thickBot="1"/>
    <row r="83" spans="2:8" ht="15.75">
      <c r="B83" s="95" t="s">
        <v>128</v>
      </c>
      <c r="C83" s="96">
        <v>2</v>
      </c>
      <c r="D83" s="109" t="s">
        <v>134</v>
      </c>
      <c r="E83" s="97"/>
      <c r="F83" s="97"/>
      <c r="G83" s="98" t="s">
        <v>130</v>
      </c>
      <c r="H83" s="99" t="s">
        <v>129</v>
      </c>
    </row>
    <row r="84" spans="2:8">
      <c r="B84" s="70"/>
      <c r="C84" s="72"/>
      <c r="D84" s="34"/>
      <c r="E84" s="33"/>
      <c r="F84" s="33"/>
      <c r="G84" s="33"/>
      <c r="H84" s="71"/>
    </row>
    <row r="85" spans="2:8">
      <c r="B85" s="70"/>
      <c r="C85" s="72"/>
      <c r="D85" s="34"/>
      <c r="E85" s="33"/>
      <c r="F85" s="33"/>
      <c r="G85" s="33"/>
      <c r="H85" s="71"/>
    </row>
    <row r="86" spans="2:8" ht="15.75">
      <c r="B86" s="82" t="s">
        <v>112</v>
      </c>
      <c r="C86" s="73">
        <f>Details!G2</f>
        <v>747</v>
      </c>
      <c r="D86" s="34"/>
      <c r="E86" s="33"/>
      <c r="F86" s="33"/>
      <c r="G86" s="33"/>
      <c r="H86" s="71"/>
    </row>
    <row r="87" spans="2:8">
      <c r="B87" s="70"/>
      <c r="C87" s="72"/>
      <c r="D87" s="34"/>
      <c r="E87" s="33"/>
      <c r="F87" s="33"/>
      <c r="G87" s="33"/>
      <c r="H87" s="71"/>
    </row>
    <row r="88" spans="2:8">
      <c r="B88" s="74"/>
      <c r="C88" s="51" t="s">
        <v>104</v>
      </c>
      <c r="D88" s="51" t="s">
        <v>105</v>
      </c>
      <c r="E88" s="51" t="s">
        <v>108</v>
      </c>
      <c r="F88" s="52" t="s">
        <v>109</v>
      </c>
      <c r="G88" s="52" t="s">
        <v>111</v>
      </c>
      <c r="H88" s="83" t="s">
        <v>110</v>
      </c>
    </row>
    <row r="89" spans="2:8">
      <c r="B89" s="84" t="s">
        <v>106</v>
      </c>
      <c r="C89" s="47">
        <v>41099</v>
      </c>
      <c r="D89" s="46">
        <v>41110</v>
      </c>
      <c r="E89" s="54">
        <v>10</v>
      </c>
      <c r="F89" s="55">
        <f>Details!G3</f>
        <v>62.25</v>
      </c>
      <c r="G89" s="55">
        <f>F89*0.2</f>
        <v>12.450000000000001</v>
      </c>
      <c r="H89" s="85">
        <f>(F89+G89)/E89/8</f>
        <v>0.93375000000000008</v>
      </c>
    </row>
    <row r="90" spans="2:8">
      <c r="B90" s="84" t="s">
        <v>107</v>
      </c>
      <c r="C90" s="47">
        <v>41113</v>
      </c>
      <c r="D90" s="47">
        <v>41124</v>
      </c>
      <c r="E90" s="48">
        <v>10</v>
      </c>
      <c r="F90" s="49">
        <f>((SUM(Details!I28:I45)*2+SUM(Details!I46:I102))/60) + ((SUM(Details!I28:I45)*2+SUM(Details!I46:I102))/60)*C63</f>
        <v>232.06700000000001</v>
      </c>
      <c r="G90" s="49">
        <f>F90*0.2</f>
        <v>46.413400000000003</v>
      </c>
      <c r="H90" s="86">
        <f>(F90+G90)/E90/8</f>
        <v>3.4810050000000006</v>
      </c>
    </row>
    <row r="91" spans="2:8">
      <c r="B91" s="87"/>
      <c r="C91" s="44"/>
      <c r="D91" s="34"/>
      <c r="E91" s="35"/>
      <c r="F91" s="37"/>
      <c r="G91" s="37"/>
      <c r="H91" s="75"/>
    </row>
    <row r="92" spans="2:8">
      <c r="B92" s="88"/>
      <c r="C92" s="39"/>
      <c r="D92" s="38"/>
      <c r="E92" s="40"/>
      <c r="F92" s="37"/>
      <c r="G92" s="37"/>
      <c r="H92" s="75"/>
    </row>
    <row r="93" spans="2:8" ht="15.75">
      <c r="B93" s="82" t="s">
        <v>113</v>
      </c>
      <c r="C93" s="76">
        <f>Details!G5</f>
        <v>1494</v>
      </c>
      <c r="D93" s="34"/>
      <c r="E93" s="33"/>
      <c r="F93" s="33"/>
      <c r="G93" s="33"/>
      <c r="H93" s="71"/>
    </row>
    <row r="94" spans="2:8">
      <c r="B94" s="70"/>
      <c r="C94" s="72"/>
      <c r="D94" s="34"/>
      <c r="E94" s="33"/>
      <c r="F94" s="33"/>
      <c r="G94" s="33"/>
      <c r="H94" s="71"/>
    </row>
    <row r="95" spans="2:8">
      <c r="B95" s="74"/>
      <c r="C95" s="51" t="s">
        <v>104</v>
      </c>
      <c r="D95" s="51" t="s">
        <v>105</v>
      </c>
      <c r="E95" s="51" t="s">
        <v>108</v>
      </c>
      <c r="F95" s="52" t="s">
        <v>109</v>
      </c>
      <c r="G95" s="52" t="s">
        <v>111</v>
      </c>
      <c r="H95" s="83" t="s">
        <v>110</v>
      </c>
    </row>
    <row r="96" spans="2:8">
      <c r="B96" s="84" t="s">
        <v>106</v>
      </c>
      <c r="C96" s="47">
        <v>41099</v>
      </c>
      <c r="D96" s="46">
        <v>41110</v>
      </c>
      <c r="E96" s="54">
        <v>10</v>
      </c>
      <c r="F96" s="55">
        <f>Details!G6</f>
        <v>124.5</v>
      </c>
      <c r="G96" s="55">
        <f>F96*0.2</f>
        <v>24.900000000000002</v>
      </c>
      <c r="H96" s="85">
        <f>(F96+G96)/E96/8</f>
        <v>1.8675000000000002</v>
      </c>
    </row>
    <row r="97" spans="2:8">
      <c r="B97" s="84" t="s">
        <v>107</v>
      </c>
      <c r="C97" s="47">
        <v>41113</v>
      </c>
      <c r="D97" s="47">
        <v>41124</v>
      </c>
      <c r="E97" s="48">
        <v>10</v>
      </c>
      <c r="F97" s="49">
        <f>((SUM(Details!L28:L45)*2+SUM(Details!L46:L102))/60) + ((SUM(Details!L28:L45)*2+SUM(Details!L46:L102))/60)*C63</f>
        <v>464.13400000000001</v>
      </c>
      <c r="G97" s="49">
        <f>F97*0.2</f>
        <v>92.826800000000006</v>
      </c>
      <c r="H97" s="86">
        <f>(F97+G97)/E97/8</f>
        <v>6.9620100000000011</v>
      </c>
    </row>
    <row r="98" spans="2:8" ht="13.5" thickBot="1">
      <c r="B98" s="90"/>
      <c r="C98" s="91"/>
      <c r="D98" s="92"/>
      <c r="E98" s="93"/>
      <c r="F98" s="93"/>
      <c r="G98" s="93"/>
      <c r="H98" s="94"/>
    </row>
    <row r="100" spans="2:8" ht="13.5" thickBot="1"/>
    <row r="101" spans="2:8" ht="15.75">
      <c r="B101" s="95" t="s">
        <v>128</v>
      </c>
      <c r="C101" s="96">
        <v>3</v>
      </c>
      <c r="D101" s="109" t="s">
        <v>134</v>
      </c>
      <c r="E101" s="97"/>
      <c r="F101" s="97"/>
      <c r="G101" s="98" t="s">
        <v>130</v>
      </c>
      <c r="H101" s="99" t="s">
        <v>129</v>
      </c>
    </row>
    <row r="102" spans="2:8" ht="15.75">
      <c r="B102" s="100"/>
      <c r="C102" s="101"/>
      <c r="D102" s="102"/>
      <c r="E102" s="103"/>
      <c r="F102" s="103"/>
      <c r="G102" s="103"/>
      <c r="H102" s="105" t="s">
        <v>131</v>
      </c>
    </row>
    <row r="103" spans="2:8">
      <c r="B103" s="70"/>
      <c r="C103" s="72"/>
      <c r="D103" s="34"/>
      <c r="E103" s="33"/>
      <c r="F103" s="33"/>
      <c r="G103" s="33"/>
      <c r="H103" s="71"/>
    </row>
    <row r="104" spans="2:8">
      <c r="B104" s="70"/>
      <c r="C104" s="72"/>
      <c r="D104" s="34"/>
      <c r="E104" s="33"/>
      <c r="F104" s="33"/>
      <c r="G104" s="33"/>
      <c r="H104" s="71"/>
    </row>
    <row r="105" spans="2:8" ht="15.75">
      <c r="B105" s="82" t="s">
        <v>112</v>
      </c>
      <c r="C105" s="73">
        <f>Details!G2</f>
        <v>747</v>
      </c>
      <c r="D105" s="34"/>
      <c r="E105" s="33"/>
      <c r="F105" s="33"/>
      <c r="G105" s="33"/>
      <c r="H105" s="71"/>
    </row>
    <row r="106" spans="2:8">
      <c r="B106" s="70"/>
      <c r="C106" s="72"/>
      <c r="D106" s="34"/>
      <c r="E106" s="33"/>
      <c r="F106" s="33"/>
      <c r="G106" s="33"/>
      <c r="H106" s="71"/>
    </row>
    <row r="107" spans="2:8">
      <c r="B107" s="74"/>
      <c r="C107" s="51" t="s">
        <v>104</v>
      </c>
      <c r="D107" s="51" t="s">
        <v>105</v>
      </c>
      <c r="E107" s="51" t="s">
        <v>108</v>
      </c>
      <c r="F107" s="52" t="s">
        <v>109</v>
      </c>
      <c r="G107" s="52" t="s">
        <v>111</v>
      </c>
      <c r="H107" s="83" t="s">
        <v>110</v>
      </c>
    </row>
    <row r="108" spans="2:8">
      <c r="B108" s="84" t="s">
        <v>106</v>
      </c>
      <c r="C108" s="47">
        <v>41099</v>
      </c>
      <c r="D108" s="46">
        <v>41110</v>
      </c>
      <c r="E108" s="54">
        <v>10</v>
      </c>
      <c r="F108" s="55">
        <f>Details!G3</f>
        <v>62.25</v>
      </c>
      <c r="G108" s="55">
        <f>F108*0.2</f>
        <v>12.450000000000001</v>
      </c>
      <c r="H108" s="85">
        <f>(F108+G108)/E108/8</f>
        <v>0.93375000000000008</v>
      </c>
    </row>
    <row r="109" spans="2:8">
      <c r="B109" s="84" t="s">
        <v>107</v>
      </c>
      <c r="C109" s="47">
        <v>41113</v>
      </c>
      <c r="D109" s="47">
        <v>41124</v>
      </c>
      <c r="E109" s="48">
        <v>10</v>
      </c>
      <c r="F109" s="49">
        <f>((SUM(Details!I28:I45)*3+SUM(Details!I46:I102))/60) + ((SUM(Details!I28:I45)*3+SUM(Details!I46:I102))/60)*C63</f>
        <v>309.62950000000006</v>
      </c>
      <c r="G109" s="49">
        <f>F109*0.2</f>
        <v>61.925900000000013</v>
      </c>
      <c r="H109" s="86">
        <f>(F109+G109)/E109/8</f>
        <v>4.6444425000000011</v>
      </c>
    </row>
    <row r="110" spans="2:8">
      <c r="B110" s="87"/>
      <c r="C110" s="44"/>
      <c r="D110" s="34"/>
      <c r="E110" s="35"/>
      <c r="F110" s="37"/>
      <c r="G110" s="37"/>
      <c r="H110" s="75"/>
    </row>
    <row r="111" spans="2:8">
      <c r="B111" s="88"/>
      <c r="C111" s="39"/>
      <c r="D111" s="38"/>
      <c r="E111" s="40"/>
      <c r="F111" s="37"/>
      <c r="G111" s="37"/>
      <c r="H111" s="75"/>
    </row>
    <row r="112" spans="2:8" ht="15.75">
      <c r="B112" s="82" t="s">
        <v>113</v>
      </c>
      <c r="C112" s="76">
        <f>Details!G5</f>
        <v>1494</v>
      </c>
      <c r="D112" s="34"/>
      <c r="E112" s="33"/>
      <c r="F112" s="33"/>
      <c r="G112" s="33"/>
      <c r="H112" s="71"/>
    </row>
    <row r="113" spans="2:8">
      <c r="B113" s="70"/>
      <c r="C113" s="72"/>
      <c r="D113" s="34"/>
      <c r="E113" s="33"/>
      <c r="F113" s="33"/>
      <c r="G113" s="33"/>
      <c r="H113" s="71"/>
    </row>
    <row r="114" spans="2:8">
      <c r="B114" s="74"/>
      <c r="C114" s="51" t="s">
        <v>104</v>
      </c>
      <c r="D114" s="51" t="s">
        <v>105</v>
      </c>
      <c r="E114" s="51" t="s">
        <v>108</v>
      </c>
      <c r="F114" s="52" t="s">
        <v>109</v>
      </c>
      <c r="G114" s="52" t="s">
        <v>111</v>
      </c>
      <c r="H114" s="83" t="s">
        <v>110</v>
      </c>
    </row>
    <row r="115" spans="2:8">
      <c r="B115" s="84" t="s">
        <v>106</v>
      </c>
      <c r="C115" s="47">
        <v>41099</v>
      </c>
      <c r="D115" s="46">
        <v>41110</v>
      </c>
      <c r="E115" s="54">
        <v>10</v>
      </c>
      <c r="F115" s="55">
        <f>Details!G6</f>
        <v>124.5</v>
      </c>
      <c r="G115" s="55">
        <f>F115*0.2</f>
        <v>24.900000000000002</v>
      </c>
      <c r="H115" s="85">
        <f>(F115+G115)/E115/8</f>
        <v>1.8675000000000002</v>
      </c>
    </row>
    <row r="116" spans="2:8">
      <c r="B116" s="84" t="s">
        <v>107</v>
      </c>
      <c r="C116" s="47">
        <v>41113</v>
      </c>
      <c r="D116" s="47">
        <v>41124</v>
      </c>
      <c r="E116" s="48">
        <v>10</v>
      </c>
      <c r="F116" s="49">
        <f>((SUM(Details!L28:L45)*3+SUM(Details!L46:L102))/60) + ((SUM(Details!L28:L45)*3+SUM(Details!L46:L102))/60)*C63</f>
        <v>619.25900000000013</v>
      </c>
      <c r="G116" s="49">
        <f>F116*0.2</f>
        <v>123.85180000000003</v>
      </c>
      <c r="H116" s="86">
        <f>(F116+G116)/E116/8</f>
        <v>9.2888850000000023</v>
      </c>
    </row>
    <row r="117" spans="2:8" ht="13.5" thickBot="1">
      <c r="B117" s="90"/>
      <c r="C117" s="91"/>
      <c r="D117" s="92"/>
      <c r="E117" s="93"/>
      <c r="F117" s="93"/>
      <c r="G117" s="93"/>
      <c r="H117" s="94"/>
    </row>
  </sheetData>
  <conditionalFormatting sqref="B21:E22 B13:C13 D13:E14 C14 C20:E20 J5 J3 B31:C31 D31:E32 C32 B50:C50 D50:E51 C51 B73:C73 D73:E74 C74 C80:E80">
    <cfRule type="expression" dxfId="23" priority="43" stopIfTrue="1">
      <formula>#REF!="Requirement clarified"</formula>
    </cfRule>
    <cfRule type="expression" dxfId="22" priority="44" stopIfTrue="1">
      <formula>#REF!="Requirement clarifying"</formula>
    </cfRule>
    <cfRule type="expression" dxfId="21" priority="45" stopIfTrue="1">
      <formula>#REF!="Implemented"</formula>
    </cfRule>
    <cfRule type="expression" dxfId="20" priority="46" stopIfTrue="1">
      <formula>#REF!="Implementing"</formula>
    </cfRule>
    <cfRule type="expression" dxfId="19" priority="47" stopIfTrue="1">
      <formula>#REF!="Tested"</formula>
    </cfRule>
    <cfRule type="expression" dxfId="18" priority="48" stopIfTrue="1">
      <formula>#REF!="Closed"</formula>
    </cfRule>
  </conditionalFormatting>
  <conditionalFormatting sqref="B91:C91 D91:E92 C92">
    <cfRule type="expression" dxfId="17" priority="19" stopIfTrue="1">
      <formula>#REF!="Requirement clarified"</formula>
    </cfRule>
    <cfRule type="expression" dxfId="16" priority="20" stopIfTrue="1">
      <formula>#REF!="Requirement clarifying"</formula>
    </cfRule>
    <cfRule type="expression" dxfId="15" priority="21" stopIfTrue="1">
      <formula>#REF!="Implemented"</formula>
    </cfRule>
    <cfRule type="expression" dxfId="14" priority="22" stopIfTrue="1">
      <formula>#REF!="Implementing"</formula>
    </cfRule>
    <cfRule type="expression" dxfId="13" priority="23" stopIfTrue="1">
      <formula>#REF!="Tested"</formula>
    </cfRule>
    <cfRule type="expression" dxfId="12" priority="24" stopIfTrue="1">
      <formula>#REF!="Closed"</formula>
    </cfRule>
  </conditionalFormatting>
  <conditionalFormatting sqref="B110:C110 D110:E111 C111">
    <cfRule type="expression" dxfId="11" priority="13" stopIfTrue="1">
      <formula>#REF!="Requirement clarified"</formula>
    </cfRule>
    <cfRule type="expression" dxfId="10" priority="14" stopIfTrue="1">
      <formula>#REF!="Requirement clarifying"</formula>
    </cfRule>
    <cfRule type="expression" dxfId="9" priority="15" stopIfTrue="1">
      <formula>#REF!="Implemented"</formula>
    </cfRule>
    <cfRule type="expression" dxfId="8" priority="16" stopIfTrue="1">
      <formula>#REF!="Implementing"</formula>
    </cfRule>
    <cfRule type="expression" dxfId="7" priority="17" stopIfTrue="1">
      <formula>#REF!="Tested"</formula>
    </cfRule>
    <cfRule type="expression" dxfId="6" priority="18" stopIfTrue="1">
      <formula>#REF!="Closed"</formula>
    </cfRule>
  </conditionalFormatting>
  <conditionalFormatting sqref="B110:C110 D110:E111 C111">
    <cfRule type="expression" dxfId="5" priority="7" stopIfTrue="1">
      <formula>#REF!="Requirement clarified"</formula>
    </cfRule>
    <cfRule type="expression" dxfId="4" priority="8" stopIfTrue="1">
      <formula>#REF!="Requirement clarifying"</formula>
    </cfRule>
    <cfRule type="expression" dxfId="3" priority="9" stopIfTrue="1">
      <formula>#REF!="Implemented"</formula>
    </cfRule>
    <cfRule type="expression" dxfId="2" priority="10" stopIfTrue="1">
      <formula>#REF!="Implementing"</formula>
    </cfRule>
    <cfRule type="expression" dxfId="1" priority="11" stopIfTrue="1">
      <formula>#REF!="Tested"</formula>
    </cfRule>
    <cfRule type="expression" dxfId="0" priority="12" stopIfTrue="1">
      <formula>#REF!="Closed"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02"/>
  <sheetViews>
    <sheetView topLeftCell="B97" workbookViewId="0">
      <selection activeCell="G58" sqref="G58:G59"/>
    </sheetView>
  </sheetViews>
  <sheetFormatPr defaultRowHeight="15"/>
  <cols>
    <col min="1" max="1" width="5" style="1" customWidth="1"/>
    <col min="2" max="2" width="7" style="1" customWidth="1"/>
    <col min="3" max="3" width="12.28515625" style="1" customWidth="1"/>
    <col min="4" max="4" width="30" style="1" customWidth="1"/>
    <col min="5" max="5" width="47" style="1" customWidth="1"/>
    <col min="6" max="6" width="12.5703125" style="1" customWidth="1"/>
    <col min="7" max="7" width="11.7109375" style="2" customWidth="1"/>
    <col min="8" max="9" width="8.5703125" style="3" customWidth="1"/>
    <col min="10" max="10" width="11.5703125" style="4" customWidth="1"/>
    <col min="11" max="11" width="8.42578125" style="1" customWidth="1"/>
    <col min="12" max="16384" width="9.140625" style="1"/>
  </cols>
  <sheetData>
    <row r="2" spans="4:10">
      <c r="E2" s="28" t="s">
        <v>96</v>
      </c>
      <c r="F2" s="58"/>
      <c r="G2" s="24">
        <f>SUM(G28:G102)</f>
        <v>747</v>
      </c>
      <c r="H2" s="21" t="s">
        <v>103</v>
      </c>
    </row>
    <row r="3" spans="4:10">
      <c r="E3" s="28" t="s">
        <v>101</v>
      </c>
      <c r="F3" s="58"/>
      <c r="G3" s="25">
        <f>SUM(H28:H102)/60</f>
        <v>62.25</v>
      </c>
      <c r="H3" s="21" t="s">
        <v>102</v>
      </c>
    </row>
    <row r="4" spans="4:10" ht="15.75" thickBot="1">
      <c r="E4" s="29" t="s">
        <v>99</v>
      </c>
      <c r="F4" s="59"/>
      <c r="G4" s="26">
        <f>SUM(I28:I102)/60</f>
        <v>90.885000000000005</v>
      </c>
      <c r="H4" s="22" t="s">
        <v>102</v>
      </c>
    </row>
    <row r="5" spans="4:10" ht="15.75" thickTop="1">
      <c r="E5" s="30" t="s">
        <v>97</v>
      </c>
      <c r="F5" s="60"/>
      <c r="G5" s="27">
        <f>SUM(J28:J102)</f>
        <v>1494</v>
      </c>
      <c r="H5" s="23" t="s">
        <v>103</v>
      </c>
    </row>
    <row r="6" spans="4:10">
      <c r="E6" s="28" t="s">
        <v>101</v>
      </c>
      <c r="F6" s="58"/>
      <c r="G6" s="25">
        <f>SUM(K28:K102)/60</f>
        <v>124.5</v>
      </c>
      <c r="H6" s="21" t="s">
        <v>102</v>
      </c>
    </row>
    <row r="7" spans="4:10">
      <c r="E7" s="28" t="s">
        <v>99</v>
      </c>
      <c r="F7" s="58"/>
      <c r="G7" s="25">
        <f>SUM(L28:L102)/60</f>
        <v>181.77</v>
      </c>
      <c r="H7" s="21" t="s">
        <v>102</v>
      </c>
    </row>
    <row r="9" spans="4:10">
      <c r="D9" s="6" t="s">
        <v>98</v>
      </c>
      <c r="E9" s="31" t="s">
        <v>90</v>
      </c>
      <c r="F9" s="31"/>
      <c r="G9" s="7">
        <v>5</v>
      </c>
      <c r="H9" s="8" t="s">
        <v>91</v>
      </c>
      <c r="I9" s="8"/>
      <c r="J9" s="20"/>
    </row>
    <row r="10" spans="4:10">
      <c r="E10" s="31" t="s">
        <v>92</v>
      </c>
      <c r="F10" s="31"/>
      <c r="G10" s="7">
        <v>6</v>
      </c>
      <c r="H10" s="8" t="s">
        <v>91</v>
      </c>
      <c r="I10" s="8"/>
    </row>
    <row r="11" spans="4:10">
      <c r="E11" s="31" t="s">
        <v>100</v>
      </c>
      <c r="F11" s="31"/>
      <c r="G11" s="7">
        <v>6</v>
      </c>
      <c r="H11" s="8" t="s">
        <v>91</v>
      </c>
      <c r="I11" s="8"/>
    </row>
    <row r="12" spans="4:10">
      <c r="E12" s="66" t="s">
        <v>124</v>
      </c>
      <c r="F12" s="31"/>
      <c r="G12" s="7"/>
      <c r="H12" s="8"/>
      <c r="I12" s="8"/>
    </row>
    <row r="13" spans="4:10">
      <c r="E13" s="9" t="s">
        <v>93</v>
      </c>
      <c r="F13" s="9"/>
      <c r="G13" s="5"/>
      <c r="H13" s="8"/>
      <c r="I13" s="8"/>
    </row>
    <row r="14" spans="4:10">
      <c r="E14" s="9" t="s">
        <v>94</v>
      </c>
      <c r="F14" s="9"/>
      <c r="G14" s="5"/>
      <c r="H14" s="8"/>
      <c r="I14" s="8"/>
    </row>
    <row r="15" spans="4:10">
      <c r="E15" s="9" t="s">
        <v>95</v>
      </c>
      <c r="F15" s="9"/>
      <c r="G15" s="5"/>
      <c r="H15" s="8"/>
      <c r="I15" s="8"/>
    </row>
    <row r="16" spans="4:10">
      <c r="E16" s="10" t="s">
        <v>117</v>
      </c>
      <c r="F16" s="10"/>
      <c r="G16" s="5"/>
      <c r="H16" s="8"/>
      <c r="I16" s="8"/>
    </row>
    <row r="17" spans="1:12">
      <c r="E17" s="57" t="s">
        <v>119</v>
      </c>
      <c r="F17" s="57"/>
      <c r="G17" s="64">
        <f>(G2*G10  +  (G2*80%*G10+G2*20%*(G10+G11))*4  +  (G2*50%*G10+G2*50%*(G10+G11))) / 6 / G2</f>
        <v>7.3000000000000007</v>
      </c>
      <c r="H17" s="8" t="s">
        <v>91</v>
      </c>
    </row>
    <row r="18" spans="1:12">
      <c r="E18" s="67" t="s">
        <v>123</v>
      </c>
    </row>
    <row r="19" spans="1:12">
      <c r="E19" s="65" t="s">
        <v>120</v>
      </c>
      <c r="F19" s="1" t="s">
        <v>125</v>
      </c>
    </row>
    <row r="20" spans="1:12">
      <c r="F20" s="1" t="s">
        <v>126</v>
      </c>
    </row>
    <row r="21" spans="1:12">
      <c r="F21" s="1" t="s">
        <v>127</v>
      </c>
    </row>
    <row r="22" spans="1:12">
      <c r="E22" s="65" t="s">
        <v>121</v>
      </c>
    </row>
    <row r="23" spans="1:12">
      <c r="E23" s="65" t="s">
        <v>122</v>
      </c>
    </row>
    <row r="25" spans="1:12">
      <c r="B25" s="128" t="s">
        <v>0</v>
      </c>
      <c r="C25" s="126" t="s">
        <v>1</v>
      </c>
      <c r="D25" s="126" t="s">
        <v>2</v>
      </c>
      <c r="E25" s="126" t="s">
        <v>3</v>
      </c>
      <c r="F25" s="148" t="s">
        <v>118</v>
      </c>
      <c r="G25" s="126" t="s">
        <v>80</v>
      </c>
      <c r="H25" s="126"/>
      <c r="I25" s="127"/>
      <c r="J25" s="149" t="s">
        <v>84</v>
      </c>
      <c r="K25" s="126"/>
      <c r="L25" s="126"/>
    </row>
    <row r="26" spans="1:12" ht="29.25" customHeight="1">
      <c r="A26" s="11"/>
      <c r="B26" s="128"/>
      <c r="C26" s="126"/>
      <c r="D26" s="126"/>
      <c r="E26" s="126"/>
      <c r="F26" s="132"/>
      <c r="G26" s="132" t="s">
        <v>82</v>
      </c>
      <c r="H26" s="145" t="s">
        <v>85</v>
      </c>
      <c r="I26" s="146"/>
      <c r="J26" s="134" t="s">
        <v>82</v>
      </c>
      <c r="K26" s="145" t="s">
        <v>85</v>
      </c>
      <c r="L26" s="150"/>
    </row>
    <row r="27" spans="1:12" ht="24">
      <c r="A27" s="11"/>
      <c r="B27" s="128"/>
      <c r="C27" s="126"/>
      <c r="D27" s="126"/>
      <c r="E27" s="126"/>
      <c r="F27" s="133"/>
      <c r="G27" s="133"/>
      <c r="H27" s="18" t="s">
        <v>81</v>
      </c>
      <c r="I27" s="32" t="s">
        <v>83</v>
      </c>
      <c r="J27" s="135"/>
      <c r="K27" s="18" t="s">
        <v>81</v>
      </c>
      <c r="L27" s="18" t="s">
        <v>83</v>
      </c>
    </row>
    <row r="28" spans="1:12">
      <c r="B28" s="130" t="s">
        <v>4</v>
      </c>
      <c r="C28" s="129" t="s">
        <v>5</v>
      </c>
      <c r="D28" s="12"/>
      <c r="E28" s="12" t="s">
        <v>6</v>
      </c>
      <c r="F28" s="114">
        <v>24</v>
      </c>
      <c r="G28" s="136">
        <f>F28*1.5</f>
        <v>36</v>
      </c>
      <c r="H28" s="117">
        <f>G28*$G$9</f>
        <v>180</v>
      </c>
      <c r="I28" s="139">
        <f>G28*$G$17</f>
        <v>262.8</v>
      </c>
      <c r="J28" s="142">
        <f>F28*3</f>
        <v>72</v>
      </c>
      <c r="K28" s="117">
        <f>J28*$G$9</f>
        <v>360</v>
      </c>
      <c r="L28" s="120">
        <f>J28*$G$17</f>
        <v>525.6</v>
      </c>
    </row>
    <row r="29" spans="1:12">
      <c r="B29" s="130"/>
      <c r="C29" s="129"/>
      <c r="D29" s="12"/>
      <c r="E29" s="12" t="s">
        <v>7</v>
      </c>
      <c r="F29" s="115"/>
      <c r="G29" s="137"/>
      <c r="H29" s="118"/>
      <c r="I29" s="140"/>
      <c r="J29" s="143"/>
      <c r="K29" s="118"/>
      <c r="L29" s="121"/>
    </row>
    <row r="30" spans="1:12">
      <c r="B30" s="130"/>
      <c r="C30" s="129"/>
      <c r="D30" s="12"/>
      <c r="E30" s="12" t="s">
        <v>8</v>
      </c>
      <c r="F30" s="116"/>
      <c r="G30" s="138"/>
      <c r="H30" s="119"/>
      <c r="I30" s="141"/>
      <c r="J30" s="144"/>
      <c r="K30" s="119"/>
      <c r="L30" s="122"/>
    </row>
    <row r="31" spans="1:12">
      <c r="B31" s="130"/>
      <c r="C31" s="129" t="s">
        <v>9</v>
      </c>
      <c r="D31" s="129" t="s">
        <v>10</v>
      </c>
      <c r="E31" s="12" t="s">
        <v>11</v>
      </c>
      <c r="F31" s="114">
        <v>20</v>
      </c>
      <c r="G31" s="136">
        <f>F31*1.5</f>
        <v>30</v>
      </c>
      <c r="H31" s="117">
        <f>G31*$G$9</f>
        <v>150</v>
      </c>
      <c r="I31" s="139">
        <f>G31*$G$17</f>
        <v>219.00000000000003</v>
      </c>
      <c r="J31" s="123">
        <f>F31*3</f>
        <v>60</v>
      </c>
      <c r="K31" s="117">
        <f>J31*$G$9</f>
        <v>300</v>
      </c>
      <c r="L31" s="120">
        <f>J31*$G$17</f>
        <v>438.00000000000006</v>
      </c>
    </row>
    <row r="32" spans="1:12">
      <c r="B32" s="130"/>
      <c r="C32" s="129"/>
      <c r="D32" s="129"/>
      <c r="E32" s="12" t="s">
        <v>10</v>
      </c>
      <c r="F32" s="116"/>
      <c r="G32" s="138"/>
      <c r="H32" s="119"/>
      <c r="I32" s="141"/>
      <c r="J32" s="125"/>
      <c r="K32" s="119"/>
      <c r="L32" s="122"/>
    </row>
    <row r="33" spans="2:12" ht="15" customHeight="1">
      <c r="B33" s="130"/>
      <c r="C33" s="129"/>
      <c r="D33" s="129" t="s">
        <v>12</v>
      </c>
      <c r="E33" s="12" t="s">
        <v>13</v>
      </c>
      <c r="F33" s="61">
        <v>60</v>
      </c>
      <c r="G33" s="13">
        <f>F33*1.5</f>
        <v>90</v>
      </c>
      <c r="H33" s="14">
        <f>G33*$G$9</f>
        <v>450</v>
      </c>
      <c r="I33" s="62">
        <f t="shared" ref="I33:I43" si="0">G33*$G$17</f>
        <v>657.00000000000011</v>
      </c>
      <c r="J33" s="19">
        <f>F33*3</f>
        <v>180</v>
      </c>
      <c r="K33" s="14">
        <f>J33*$G$9</f>
        <v>900</v>
      </c>
      <c r="L33" s="63">
        <f t="shared" ref="L33:L43" si="1">J33*$G$17</f>
        <v>1314.0000000000002</v>
      </c>
    </row>
    <row r="34" spans="2:12">
      <c r="B34" s="130"/>
      <c r="C34" s="129"/>
      <c r="D34" s="129"/>
      <c r="E34" s="12" t="s">
        <v>14</v>
      </c>
      <c r="F34" s="61">
        <v>40</v>
      </c>
      <c r="G34" s="13">
        <f t="shared" ref="G34:G42" si="2">F34*1.5</f>
        <v>60</v>
      </c>
      <c r="H34" s="14">
        <f t="shared" ref="H34:H42" si="3">G34*$G$9</f>
        <v>300</v>
      </c>
      <c r="I34" s="62">
        <f t="shared" si="0"/>
        <v>438.00000000000006</v>
      </c>
      <c r="J34" s="19">
        <f t="shared" ref="J34:J42" si="4">F34*3</f>
        <v>120</v>
      </c>
      <c r="K34" s="14">
        <f t="shared" ref="K34:K42" si="5">J34*$G$9</f>
        <v>600</v>
      </c>
      <c r="L34" s="63">
        <f t="shared" si="1"/>
        <v>876.00000000000011</v>
      </c>
    </row>
    <row r="35" spans="2:12">
      <c r="B35" s="130"/>
      <c r="C35" s="129"/>
      <c r="D35" s="129"/>
      <c r="E35" s="12" t="s">
        <v>15</v>
      </c>
      <c r="F35" s="61">
        <v>14</v>
      </c>
      <c r="G35" s="13">
        <f t="shared" si="2"/>
        <v>21</v>
      </c>
      <c r="H35" s="14">
        <f t="shared" si="3"/>
        <v>105</v>
      </c>
      <c r="I35" s="62">
        <f t="shared" si="0"/>
        <v>153.30000000000001</v>
      </c>
      <c r="J35" s="19">
        <f t="shared" si="4"/>
        <v>42</v>
      </c>
      <c r="K35" s="14">
        <f t="shared" si="5"/>
        <v>210</v>
      </c>
      <c r="L35" s="63">
        <f t="shared" si="1"/>
        <v>306.60000000000002</v>
      </c>
    </row>
    <row r="36" spans="2:12" ht="15" customHeight="1">
      <c r="B36" s="130"/>
      <c r="C36" s="129"/>
      <c r="D36" s="129"/>
      <c r="E36" s="12" t="s">
        <v>16</v>
      </c>
      <c r="F36" s="61">
        <v>10</v>
      </c>
      <c r="G36" s="13">
        <f t="shared" si="2"/>
        <v>15</v>
      </c>
      <c r="H36" s="14">
        <f t="shared" si="3"/>
        <v>75</v>
      </c>
      <c r="I36" s="62">
        <f t="shared" si="0"/>
        <v>109.50000000000001</v>
      </c>
      <c r="J36" s="19">
        <f t="shared" si="4"/>
        <v>30</v>
      </c>
      <c r="K36" s="14">
        <f t="shared" si="5"/>
        <v>150</v>
      </c>
      <c r="L36" s="63">
        <f t="shared" si="1"/>
        <v>219.00000000000003</v>
      </c>
    </row>
    <row r="37" spans="2:12">
      <c r="B37" s="130"/>
      <c r="C37" s="129"/>
      <c r="D37" s="129"/>
      <c r="E37" s="12" t="s">
        <v>17</v>
      </c>
      <c r="F37" s="61">
        <v>20</v>
      </c>
      <c r="G37" s="13">
        <f t="shared" si="2"/>
        <v>30</v>
      </c>
      <c r="H37" s="14">
        <f t="shared" si="3"/>
        <v>150</v>
      </c>
      <c r="I37" s="62">
        <f t="shared" si="0"/>
        <v>219.00000000000003</v>
      </c>
      <c r="J37" s="19">
        <f t="shared" si="4"/>
        <v>60</v>
      </c>
      <c r="K37" s="14">
        <f t="shared" si="5"/>
        <v>300</v>
      </c>
      <c r="L37" s="63">
        <f t="shared" si="1"/>
        <v>438.00000000000006</v>
      </c>
    </row>
    <row r="38" spans="2:12">
      <c r="B38" s="130"/>
      <c r="C38" s="129"/>
      <c r="D38" s="129"/>
      <c r="E38" s="12" t="s">
        <v>18</v>
      </c>
      <c r="F38" s="61">
        <v>10</v>
      </c>
      <c r="G38" s="13">
        <f t="shared" si="2"/>
        <v>15</v>
      </c>
      <c r="H38" s="14">
        <f t="shared" si="3"/>
        <v>75</v>
      </c>
      <c r="I38" s="62">
        <f t="shared" si="0"/>
        <v>109.50000000000001</v>
      </c>
      <c r="J38" s="19">
        <f t="shared" si="4"/>
        <v>30</v>
      </c>
      <c r="K38" s="14">
        <f t="shared" si="5"/>
        <v>150</v>
      </c>
      <c r="L38" s="63">
        <f t="shared" si="1"/>
        <v>219.00000000000003</v>
      </c>
    </row>
    <row r="39" spans="2:12">
      <c r="B39" s="130"/>
      <c r="C39" s="129"/>
      <c r="D39" s="129"/>
      <c r="E39" s="12" t="s">
        <v>19</v>
      </c>
      <c r="F39" s="61">
        <v>12</v>
      </c>
      <c r="G39" s="13">
        <f t="shared" si="2"/>
        <v>18</v>
      </c>
      <c r="H39" s="14">
        <f t="shared" si="3"/>
        <v>90</v>
      </c>
      <c r="I39" s="62">
        <f t="shared" si="0"/>
        <v>131.4</v>
      </c>
      <c r="J39" s="19">
        <f t="shared" si="4"/>
        <v>36</v>
      </c>
      <c r="K39" s="14">
        <f t="shared" si="5"/>
        <v>180</v>
      </c>
      <c r="L39" s="63">
        <f t="shared" si="1"/>
        <v>262.8</v>
      </c>
    </row>
    <row r="40" spans="2:12">
      <c r="B40" s="130"/>
      <c r="C40" s="129"/>
      <c r="D40" s="12" t="s">
        <v>20</v>
      </c>
      <c r="E40" s="12"/>
      <c r="F40" s="61">
        <v>12</v>
      </c>
      <c r="G40" s="13">
        <f t="shared" si="2"/>
        <v>18</v>
      </c>
      <c r="H40" s="14">
        <f t="shared" si="3"/>
        <v>90</v>
      </c>
      <c r="I40" s="62">
        <f t="shared" si="0"/>
        <v>131.4</v>
      </c>
      <c r="J40" s="19">
        <f t="shared" si="4"/>
        <v>36</v>
      </c>
      <c r="K40" s="14">
        <f t="shared" si="5"/>
        <v>180</v>
      </c>
      <c r="L40" s="63">
        <f t="shared" si="1"/>
        <v>262.8</v>
      </c>
    </row>
    <row r="41" spans="2:12">
      <c r="B41" s="130"/>
      <c r="C41" s="129"/>
      <c r="D41" s="12" t="s">
        <v>21</v>
      </c>
      <c r="E41" s="12"/>
      <c r="F41" s="61">
        <v>2</v>
      </c>
      <c r="G41" s="13">
        <f t="shared" si="2"/>
        <v>3</v>
      </c>
      <c r="H41" s="14">
        <f t="shared" si="3"/>
        <v>15</v>
      </c>
      <c r="I41" s="62">
        <f t="shared" si="0"/>
        <v>21.900000000000002</v>
      </c>
      <c r="J41" s="19">
        <f t="shared" si="4"/>
        <v>6</v>
      </c>
      <c r="K41" s="14">
        <f t="shared" si="5"/>
        <v>30</v>
      </c>
      <c r="L41" s="63">
        <f t="shared" si="1"/>
        <v>43.800000000000004</v>
      </c>
    </row>
    <row r="42" spans="2:12">
      <c r="B42" s="130"/>
      <c r="C42" s="129"/>
      <c r="D42" s="12" t="s">
        <v>22</v>
      </c>
      <c r="E42" s="12"/>
      <c r="F42" s="61">
        <v>6</v>
      </c>
      <c r="G42" s="13">
        <f t="shared" si="2"/>
        <v>9</v>
      </c>
      <c r="H42" s="14">
        <f t="shared" si="3"/>
        <v>45</v>
      </c>
      <c r="I42" s="62">
        <f t="shared" si="0"/>
        <v>65.7</v>
      </c>
      <c r="J42" s="19">
        <f t="shared" si="4"/>
        <v>18</v>
      </c>
      <c r="K42" s="14">
        <f t="shared" si="5"/>
        <v>90</v>
      </c>
      <c r="L42" s="63">
        <f t="shared" si="1"/>
        <v>131.4</v>
      </c>
    </row>
    <row r="43" spans="2:12">
      <c r="B43" s="130"/>
      <c r="C43" s="129"/>
      <c r="D43" s="12" t="s">
        <v>23</v>
      </c>
      <c r="E43" s="147"/>
      <c r="F43" s="114">
        <v>20</v>
      </c>
      <c r="G43" s="136">
        <f>F43*1.5</f>
        <v>30</v>
      </c>
      <c r="H43" s="117">
        <f>G43*$G$9</f>
        <v>150</v>
      </c>
      <c r="I43" s="139">
        <f t="shared" si="0"/>
        <v>219.00000000000003</v>
      </c>
      <c r="J43" s="123">
        <f>F43*3</f>
        <v>60</v>
      </c>
      <c r="K43" s="117">
        <f>J43*$G$9</f>
        <v>300</v>
      </c>
      <c r="L43" s="120">
        <f t="shared" si="1"/>
        <v>438.00000000000006</v>
      </c>
    </row>
    <row r="44" spans="2:12">
      <c r="B44" s="130"/>
      <c r="C44" s="129"/>
      <c r="D44" s="12" t="s">
        <v>24</v>
      </c>
      <c r="E44" s="147"/>
      <c r="F44" s="115"/>
      <c r="G44" s="137"/>
      <c r="H44" s="118"/>
      <c r="I44" s="140"/>
      <c r="J44" s="124"/>
      <c r="K44" s="118"/>
      <c r="L44" s="121"/>
    </row>
    <row r="45" spans="2:12">
      <c r="B45" s="130"/>
      <c r="C45" s="129"/>
      <c r="D45" s="12" t="s">
        <v>25</v>
      </c>
      <c r="E45" s="147"/>
      <c r="F45" s="116"/>
      <c r="G45" s="138"/>
      <c r="H45" s="119"/>
      <c r="I45" s="141"/>
      <c r="J45" s="125"/>
      <c r="K45" s="119"/>
      <c r="L45" s="122"/>
    </row>
    <row r="46" spans="2:12">
      <c r="B46" s="130" t="s">
        <v>26</v>
      </c>
      <c r="C46" s="129" t="s">
        <v>5</v>
      </c>
      <c r="D46" s="12"/>
      <c r="E46" s="12" t="s">
        <v>6</v>
      </c>
      <c r="F46" s="114">
        <v>44</v>
      </c>
      <c r="G46" s="136">
        <f>F46*1.5</f>
        <v>66</v>
      </c>
      <c r="H46" s="117">
        <f>G46*$G$9</f>
        <v>330</v>
      </c>
      <c r="I46" s="139">
        <f>G46*$G$17</f>
        <v>481.80000000000007</v>
      </c>
      <c r="J46" s="123">
        <f>F46*3</f>
        <v>132</v>
      </c>
      <c r="K46" s="117">
        <f t="shared" ref="K46" si="6">J46*$G$9</f>
        <v>660</v>
      </c>
      <c r="L46" s="120">
        <f>J46*$G$17</f>
        <v>963.60000000000014</v>
      </c>
    </row>
    <row r="47" spans="2:12">
      <c r="B47" s="130"/>
      <c r="C47" s="129"/>
      <c r="D47" s="12"/>
      <c r="E47" s="12" t="s">
        <v>7</v>
      </c>
      <c r="F47" s="115"/>
      <c r="G47" s="137"/>
      <c r="H47" s="118"/>
      <c r="I47" s="140"/>
      <c r="J47" s="124"/>
      <c r="K47" s="118"/>
      <c r="L47" s="121"/>
    </row>
    <row r="48" spans="2:12">
      <c r="B48" s="130"/>
      <c r="C48" s="129"/>
      <c r="D48" s="12"/>
      <c r="E48" s="12" t="s">
        <v>8</v>
      </c>
      <c r="F48" s="116"/>
      <c r="G48" s="138"/>
      <c r="H48" s="119"/>
      <c r="I48" s="141"/>
      <c r="J48" s="125"/>
      <c r="K48" s="119"/>
      <c r="L48" s="122"/>
    </row>
    <row r="49" spans="2:12" ht="15" customHeight="1">
      <c r="B49" s="130"/>
      <c r="C49" s="129" t="s">
        <v>9</v>
      </c>
      <c r="D49" s="129" t="s">
        <v>27</v>
      </c>
      <c r="E49" s="12" t="s">
        <v>28</v>
      </c>
      <c r="F49" s="114">
        <v>8</v>
      </c>
      <c r="G49" s="136">
        <f>F49*1.5</f>
        <v>12</v>
      </c>
      <c r="H49" s="117">
        <f>G49*$G$9</f>
        <v>60</v>
      </c>
      <c r="I49" s="151">
        <f>G49*$G$17</f>
        <v>87.600000000000009</v>
      </c>
      <c r="J49" s="123">
        <f>F49*3</f>
        <v>24</v>
      </c>
      <c r="K49" s="117">
        <f t="shared" ref="K49" si="7">J49*$G$9</f>
        <v>120</v>
      </c>
      <c r="L49" s="120">
        <f>J49*$G$17</f>
        <v>175.20000000000002</v>
      </c>
    </row>
    <row r="50" spans="2:12">
      <c r="B50" s="130"/>
      <c r="C50" s="129"/>
      <c r="D50" s="129"/>
      <c r="E50" s="12" t="s">
        <v>29</v>
      </c>
      <c r="F50" s="115"/>
      <c r="G50" s="137"/>
      <c r="H50" s="118"/>
      <c r="I50" s="152"/>
      <c r="J50" s="124"/>
      <c r="K50" s="118"/>
      <c r="L50" s="121"/>
    </row>
    <row r="51" spans="2:12">
      <c r="B51" s="130"/>
      <c r="C51" s="129"/>
      <c r="D51" s="129"/>
      <c r="E51" s="12" t="s">
        <v>30</v>
      </c>
      <c r="F51" s="116"/>
      <c r="G51" s="138"/>
      <c r="H51" s="119"/>
      <c r="I51" s="153"/>
      <c r="J51" s="125"/>
      <c r="K51" s="119"/>
      <c r="L51" s="122"/>
    </row>
    <row r="52" spans="2:12" ht="24.75">
      <c r="B52" s="130"/>
      <c r="C52" s="129"/>
      <c r="D52" s="129" t="s">
        <v>31</v>
      </c>
      <c r="E52" s="12" t="s">
        <v>86</v>
      </c>
      <c r="F52" s="114">
        <v>20</v>
      </c>
      <c r="G52" s="136">
        <f>F52*1.5</f>
        <v>30</v>
      </c>
      <c r="H52" s="117">
        <f>G52*$G$9</f>
        <v>150</v>
      </c>
      <c r="I52" s="139">
        <f>G52*$G$17</f>
        <v>219.00000000000003</v>
      </c>
      <c r="J52" s="123">
        <f>F52*3</f>
        <v>60</v>
      </c>
      <c r="K52" s="117">
        <f>J52*$G$9</f>
        <v>300</v>
      </c>
      <c r="L52" s="120">
        <f>J52*$G$17</f>
        <v>438.00000000000006</v>
      </c>
    </row>
    <row r="53" spans="2:12">
      <c r="B53" s="130"/>
      <c r="C53" s="129"/>
      <c r="D53" s="129"/>
      <c r="E53" s="12" t="s">
        <v>32</v>
      </c>
      <c r="F53" s="115"/>
      <c r="G53" s="137"/>
      <c r="H53" s="118"/>
      <c r="I53" s="140"/>
      <c r="J53" s="124"/>
      <c r="K53" s="118"/>
      <c r="L53" s="121"/>
    </row>
    <row r="54" spans="2:12">
      <c r="B54" s="130"/>
      <c r="C54" s="129"/>
      <c r="D54" s="129"/>
      <c r="E54" s="12" t="s">
        <v>33</v>
      </c>
      <c r="F54" s="115"/>
      <c r="G54" s="137"/>
      <c r="H54" s="118"/>
      <c r="I54" s="140"/>
      <c r="J54" s="124"/>
      <c r="K54" s="118"/>
      <c r="L54" s="121"/>
    </row>
    <row r="55" spans="2:12">
      <c r="B55" s="130"/>
      <c r="C55" s="129"/>
      <c r="D55" s="129"/>
      <c r="E55" s="12" t="s">
        <v>34</v>
      </c>
      <c r="F55" s="115"/>
      <c r="G55" s="137"/>
      <c r="H55" s="118"/>
      <c r="I55" s="140"/>
      <c r="J55" s="124"/>
      <c r="K55" s="118"/>
      <c r="L55" s="121"/>
    </row>
    <row r="56" spans="2:12">
      <c r="B56" s="130"/>
      <c r="C56" s="129"/>
      <c r="D56" s="129"/>
      <c r="E56" s="12" t="s">
        <v>35</v>
      </c>
      <c r="F56" s="115"/>
      <c r="G56" s="137"/>
      <c r="H56" s="118"/>
      <c r="I56" s="140"/>
      <c r="J56" s="124"/>
      <c r="K56" s="118"/>
      <c r="L56" s="121"/>
    </row>
    <row r="57" spans="2:12">
      <c r="B57" s="130"/>
      <c r="C57" s="129"/>
      <c r="D57" s="129"/>
      <c r="E57" s="12" t="s">
        <v>30</v>
      </c>
      <c r="F57" s="116"/>
      <c r="G57" s="138"/>
      <c r="H57" s="119"/>
      <c r="I57" s="141"/>
      <c r="J57" s="125"/>
      <c r="K57" s="119"/>
      <c r="L57" s="122"/>
    </row>
    <row r="58" spans="2:12" ht="24.75">
      <c r="B58" s="130"/>
      <c r="C58" s="129"/>
      <c r="D58" s="129" t="s">
        <v>36</v>
      </c>
      <c r="E58" s="12" t="s">
        <v>86</v>
      </c>
      <c r="F58" s="114">
        <v>4</v>
      </c>
      <c r="G58" s="136">
        <f>F58*1.5</f>
        <v>6</v>
      </c>
      <c r="H58" s="117">
        <f>G58*$G$9</f>
        <v>30</v>
      </c>
      <c r="I58" s="139">
        <f>G58*$G$17</f>
        <v>43.800000000000004</v>
      </c>
      <c r="J58" s="123">
        <f>F58*3</f>
        <v>12</v>
      </c>
      <c r="K58" s="117">
        <f>J58*$G$9</f>
        <v>60</v>
      </c>
      <c r="L58" s="120">
        <f>J58*$G$17</f>
        <v>87.600000000000009</v>
      </c>
    </row>
    <row r="59" spans="2:12">
      <c r="B59" s="130"/>
      <c r="C59" s="129"/>
      <c r="D59" s="129"/>
      <c r="E59" s="15" t="s">
        <v>37</v>
      </c>
      <c r="F59" s="116"/>
      <c r="G59" s="138"/>
      <c r="H59" s="119"/>
      <c r="I59" s="141"/>
      <c r="J59" s="125"/>
      <c r="K59" s="119"/>
      <c r="L59" s="122"/>
    </row>
    <row r="60" spans="2:12" ht="30" customHeight="1">
      <c r="B60" s="130"/>
      <c r="C60" s="129"/>
      <c r="D60" s="129" t="s">
        <v>38</v>
      </c>
      <c r="E60" s="16" t="s">
        <v>39</v>
      </c>
      <c r="F60" s="114">
        <v>34</v>
      </c>
      <c r="G60" s="136">
        <f>F60*1.5</f>
        <v>51</v>
      </c>
      <c r="H60" s="117">
        <f>G60*$G$9</f>
        <v>255</v>
      </c>
      <c r="I60" s="139">
        <f>G60*$G$17</f>
        <v>372.3</v>
      </c>
      <c r="J60" s="123">
        <f>F60*3</f>
        <v>102</v>
      </c>
      <c r="K60" s="117">
        <f>J60*$G$9</f>
        <v>510</v>
      </c>
      <c r="L60" s="120">
        <f>J60*$G$17</f>
        <v>744.6</v>
      </c>
    </row>
    <row r="61" spans="2:12" ht="24">
      <c r="B61" s="130"/>
      <c r="C61" s="129"/>
      <c r="D61" s="129"/>
      <c r="E61" s="16" t="s">
        <v>87</v>
      </c>
      <c r="F61" s="115"/>
      <c r="G61" s="137"/>
      <c r="H61" s="118"/>
      <c r="I61" s="140"/>
      <c r="J61" s="124"/>
      <c r="K61" s="118"/>
      <c r="L61" s="121"/>
    </row>
    <row r="62" spans="2:12">
      <c r="B62" s="130"/>
      <c r="C62" s="129"/>
      <c r="D62" s="129"/>
      <c r="E62" s="17" t="s">
        <v>40</v>
      </c>
      <c r="F62" s="115"/>
      <c r="G62" s="137"/>
      <c r="H62" s="118"/>
      <c r="I62" s="140"/>
      <c r="J62" s="124"/>
      <c r="K62" s="118"/>
      <c r="L62" s="121"/>
    </row>
    <row r="63" spans="2:12">
      <c r="B63" s="130"/>
      <c r="C63" s="129"/>
      <c r="D63" s="129"/>
      <c r="E63" s="17" t="s">
        <v>41</v>
      </c>
      <c r="F63" s="115"/>
      <c r="G63" s="137"/>
      <c r="H63" s="118"/>
      <c r="I63" s="140"/>
      <c r="J63" s="124"/>
      <c r="K63" s="118"/>
      <c r="L63" s="121"/>
    </row>
    <row r="64" spans="2:12">
      <c r="B64" s="130"/>
      <c r="C64" s="129"/>
      <c r="D64" s="129"/>
      <c r="E64" s="17" t="s">
        <v>42</v>
      </c>
      <c r="F64" s="115"/>
      <c r="G64" s="137"/>
      <c r="H64" s="118"/>
      <c r="I64" s="140"/>
      <c r="J64" s="124"/>
      <c r="K64" s="118"/>
      <c r="L64" s="121"/>
    </row>
    <row r="65" spans="2:12">
      <c r="B65" s="130"/>
      <c r="C65" s="129"/>
      <c r="D65" s="129"/>
      <c r="E65" s="12" t="s">
        <v>30</v>
      </c>
      <c r="F65" s="116"/>
      <c r="G65" s="138"/>
      <c r="H65" s="119"/>
      <c r="I65" s="141"/>
      <c r="J65" s="125"/>
      <c r="K65" s="119"/>
      <c r="L65" s="122"/>
    </row>
    <row r="66" spans="2:12" ht="24.75">
      <c r="B66" s="130"/>
      <c r="C66" s="129"/>
      <c r="D66" s="129" t="s">
        <v>43</v>
      </c>
      <c r="E66" s="12" t="s">
        <v>86</v>
      </c>
      <c r="F66" s="114">
        <v>26</v>
      </c>
      <c r="G66" s="136">
        <f>F66*1.5</f>
        <v>39</v>
      </c>
      <c r="H66" s="117">
        <f>G66*$G$9</f>
        <v>195</v>
      </c>
      <c r="I66" s="139">
        <f>G66*$G$17</f>
        <v>284.70000000000005</v>
      </c>
      <c r="J66" s="123">
        <f>F66*3</f>
        <v>78</v>
      </c>
      <c r="K66" s="117">
        <f>J66*$G$9</f>
        <v>390</v>
      </c>
      <c r="L66" s="120">
        <f>J66*$G$17</f>
        <v>569.40000000000009</v>
      </c>
    </row>
    <row r="67" spans="2:12">
      <c r="B67" s="130"/>
      <c r="C67" s="129"/>
      <c r="D67" s="129"/>
      <c r="E67" s="12" t="s">
        <v>44</v>
      </c>
      <c r="F67" s="115"/>
      <c r="G67" s="137"/>
      <c r="H67" s="118"/>
      <c r="I67" s="140"/>
      <c r="J67" s="124"/>
      <c r="K67" s="118"/>
      <c r="L67" s="121"/>
    </row>
    <row r="68" spans="2:12">
      <c r="B68" s="130"/>
      <c r="C68" s="129"/>
      <c r="D68" s="129"/>
      <c r="E68" s="12" t="s">
        <v>45</v>
      </c>
      <c r="F68" s="115"/>
      <c r="G68" s="137"/>
      <c r="H68" s="118"/>
      <c r="I68" s="140"/>
      <c r="J68" s="124"/>
      <c r="K68" s="118"/>
      <c r="L68" s="121"/>
    </row>
    <row r="69" spans="2:12">
      <c r="B69" s="130"/>
      <c r="C69" s="129"/>
      <c r="D69" s="129"/>
      <c r="E69" s="12" t="s">
        <v>30</v>
      </c>
      <c r="F69" s="116"/>
      <c r="G69" s="138"/>
      <c r="H69" s="119"/>
      <c r="I69" s="141"/>
      <c r="J69" s="125"/>
      <c r="K69" s="119"/>
      <c r="L69" s="122"/>
    </row>
    <row r="70" spans="2:12" ht="24.75">
      <c r="B70" s="130"/>
      <c r="C70" s="129"/>
      <c r="D70" s="129" t="s">
        <v>46</v>
      </c>
      <c r="E70" s="12" t="s">
        <v>86</v>
      </c>
      <c r="F70" s="114">
        <v>10</v>
      </c>
      <c r="G70" s="136">
        <f>F70*1.5</f>
        <v>15</v>
      </c>
      <c r="H70" s="117">
        <f>G70*$G$9</f>
        <v>75</v>
      </c>
      <c r="I70" s="139">
        <f>G70*$G$17</f>
        <v>109.50000000000001</v>
      </c>
      <c r="J70" s="123">
        <f>F70*3</f>
        <v>30</v>
      </c>
      <c r="K70" s="117">
        <f>J70*$G$9</f>
        <v>150</v>
      </c>
      <c r="L70" s="120">
        <f>J70*$G$17</f>
        <v>219.00000000000003</v>
      </c>
    </row>
    <row r="71" spans="2:12">
      <c r="B71" s="130"/>
      <c r="C71" s="129"/>
      <c r="D71" s="129"/>
      <c r="E71" s="12" t="s">
        <v>47</v>
      </c>
      <c r="F71" s="115"/>
      <c r="G71" s="137"/>
      <c r="H71" s="118"/>
      <c r="I71" s="140"/>
      <c r="J71" s="124"/>
      <c r="K71" s="118"/>
      <c r="L71" s="121"/>
    </row>
    <row r="72" spans="2:12">
      <c r="B72" s="130"/>
      <c r="C72" s="129"/>
      <c r="D72" s="129"/>
      <c r="E72" s="12" t="s">
        <v>48</v>
      </c>
      <c r="F72" s="115"/>
      <c r="G72" s="137"/>
      <c r="H72" s="118"/>
      <c r="I72" s="140"/>
      <c r="J72" s="124"/>
      <c r="K72" s="118"/>
      <c r="L72" s="121"/>
    </row>
    <row r="73" spans="2:12">
      <c r="B73" s="130"/>
      <c r="C73" s="129"/>
      <c r="D73" s="129"/>
      <c r="E73" s="12" t="s">
        <v>30</v>
      </c>
      <c r="F73" s="116"/>
      <c r="G73" s="138"/>
      <c r="H73" s="119"/>
      <c r="I73" s="141"/>
      <c r="J73" s="125"/>
      <c r="K73" s="119"/>
      <c r="L73" s="122"/>
    </row>
    <row r="74" spans="2:12">
      <c r="B74" s="130"/>
      <c r="C74" s="129"/>
      <c r="D74" s="12" t="s">
        <v>88</v>
      </c>
      <c r="E74" s="12" t="s">
        <v>49</v>
      </c>
      <c r="F74" s="114">
        <v>30</v>
      </c>
      <c r="G74" s="136">
        <f>F74*1.5</f>
        <v>45</v>
      </c>
      <c r="H74" s="117">
        <f>G74*$G$9</f>
        <v>225</v>
      </c>
      <c r="I74" s="139">
        <f>G74*$G$17</f>
        <v>328.50000000000006</v>
      </c>
      <c r="J74" s="123">
        <f>F74*3</f>
        <v>90</v>
      </c>
      <c r="K74" s="117">
        <f>J74*$G$9</f>
        <v>450</v>
      </c>
      <c r="L74" s="120">
        <f>J74*$G$17</f>
        <v>657.00000000000011</v>
      </c>
    </row>
    <row r="75" spans="2:12">
      <c r="B75" s="130"/>
      <c r="C75" s="129"/>
      <c r="D75" s="129" t="s">
        <v>89</v>
      </c>
      <c r="E75" s="12" t="s">
        <v>50</v>
      </c>
      <c r="F75" s="115"/>
      <c r="G75" s="137"/>
      <c r="H75" s="118"/>
      <c r="I75" s="140"/>
      <c r="J75" s="124"/>
      <c r="K75" s="118"/>
      <c r="L75" s="121"/>
    </row>
    <row r="76" spans="2:12">
      <c r="B76" s="130"/>
      <c r="C76" s="129"/>
      <c r="D76" s="129"/>
      <c r="E76" s="12" t="s">
        <v>51</v>
      </c>
      <c r="F76" s="115"/>
      <c r="G76" s="137"/>
      <c r="H76" s="118"/>
      <c r="I76" s="140"/>
      <c r="J76" s="124"/>
      <c r="K76" s="118"/>
      <c r="L76" s="121"/>
    </row>
    <row r="77" spans="2:12">
      <c r="B77" s="130"/>
      <c r="C77" s="129"/>
      <c r="D77" s="129"/>
      <c r="E77" s="12" t="s">
        <v>52</v>
      </c>
      <c r="F77" s="115"/>
      <c r="G77" s="137"/>
      <c r="H77" s="118"/>
      <c r="I77" s="140"/>
      <c r="J77" s="124"/>
      <c r="K77" s="118"/>
      <c r="L77" s="121"/>
    </row>
    <row r="78" spans="2:12">
      <c r="B78" s="130"/>
      <c r="C78" s="129"/>
      <c r="D78" s="129"/>
      <c r="E78" s="12" t="s">
        <v>53</v>
      </c>
      <c r="F78" s="115"/>
      <c r="G78" s="137"/>
      <c r="H78" s="118"/>
      <c r="I78" s="140"/>
      <c r="J78" s="124"/>
      <c r="K78" s="118"/>
      <c r="L78" s="121"/>
    </row>
    <row r="79" spans="2:12">
      <c r="B79" s="130"/>
      <c r="C79" s="129"/>
      <c r="D79" s="129"/>
      <c r="E79" s="12" t="s">
        <v>30</v>
      </c>
      <c r="F79" s="116"/>
      <c r="G79" s="138"/>
      <c r="H79" s="119"/>
      <c r="I79" s="141"/>
      <c r="J79" s="125"/>
      <c r="K79" s="119"/>
      <c r="L79" s="122"/>
    </row>
    <row r="80" spans="2:12">
      <c r="B80" s="130"/>
      <c r="C80" s="129"/>
      <c r="D80" s="12" t="s">
        <v>54</v>
      </c>
      <c r="E80" s="12" t="s">
        <v>55</v>
      </c>
      <c r="F80" s="61">
        <v>4</v>
      </c>
      <c r="G80" s="13">
        <f>F80*1.5</f>
        <v>6</v>
      </c>
      <c r="H80" s="14">
        <f>G80*$G$9</f>
        <v>30</v>
      </c>
      <c r="I80" s="62">
        <f>G80*$G$17</f>
        <v>43.800000000000004</v>
      </c>
      <c r="J80" s="19">
        <f>F80*3</f>
        <v>12</v>
      </c>
      <c r="K80" s="14">
        <f>J80*$G$9</f>
        <v>60</v>
      </c>
      <c r="L80" s="63">
        <f>J80*$G$17</f>
        <v>87.600000000000009</v>
      </c>
    </row>
    <row r="81" spans="2:12">
      <c r="B81" s="130"/>
      <c r="C81" s="129"/>
      <c r="D81" s="12" t="s">
        <v>56</v>
      </c>
      <c r="E81" s="12"/>
      <c r="F81" s="61"/>
      <c r="G81" s="13"/>
      <c r="H81" s="14"/>
      <c r="I81" s="62"/>
      <c r="J81" s="19"/>
      <c r="K81" s="14"/>
      <c r="L81" s="63"/>
    </row>
    <row r="82" spans="2:12">
      <c r="B82" s="130"/>
      <c r="C82" s="129"/>
      <c r="D82" s="131" t="s">
        <v>57</v>
      </c>
      <c r="E82" s="12" t="s">
        <v>58</v>
      </c>
      <c r="F82" s="114">
        <v>10</v>
      </c>
      <c r="G82" s="136">
        <f>F82*1.5</f>
        <v>15</v>
      </c>
      <c r="H82" s="117">
        <f>G82*$G$9</f>
        <v>75</v>
      </c>
      <c r="I82" s="139">
        <f>G82*$G$17</f>
        <v>109.50000000000001</v>
      </c>
      <c r="J82" s="123">
        <f>F82*3</f>
        <v>30</v>
      </c>
      <c r="K82" s="117">
        <f>J82*$G$9</f>
        <v>150</v>
      </c>
      <c r="L82" s="120">
        <f>J82*$G$17</f>
        <v>219.00000000000003</v>
      </c>
    </row>
    <row r="83" spans="2:12">
      <c r="B83" s="130"/>
      <c r="C83" s="129"/>
      <c r="D83" s="131"/>
      <c r="E83" s="12" t="s">
        <v>59</v>
      </c>
      <c r="F83" s="115"/>
      <c r="G83" s="137"/>
      <c r="H83" s="118"/>
      <c r="I83" s="140"/>
      <c r="J83" s="124"/>
      <c r="K83" s="118"/>
      <c r="L83" s="121"/>
    </row>
    <row r="84" spans="2:12" ht="24.75">
      <c r="B84" s="130"/>
      <c r="C84" s="129"/>
      <c r="D84" s="131"/>
      <c r="E84" s="12" t="s">
        <v>60</v>
      </c>
      <c r="F84" s="116"/>
      <c r="G84" s="138"/>
      <c r="H84" s="119"/>
      <c r="I84" s="141"/>
      <c r="J84" s="125"/>
      <c r="K84" s="119"/>
      <c r="L84" s="122"/>
    </row>
    <row r="85" spans="2:12">
      <c r="B85" s="130"/>
      <c r="C85" s="129"/>
      <c r="D85" s="131" t="s">
        <v>61</v>
      </c>
      <c r="E85" s="12" t="s">
        <v>58</v>
      </c>
      <c r="F85" s="114">
        <v>16</v>
      </c>
      <c r="G85" s="136">
        <f>F85*1.5</f>
        <v>24</v>
      </c>
      <c r="H85" s="117">
        <f>G85*$G$9</f>
        <v>120</v>
      </c>
      <c r="I85" s="139">
        <f>G85*$G$17</f>
        <v>175.20000000000002</v>
      </c>
      <c r="J85" s="123">
        <f>F85*3</f>
        <v>48</v>
      </c>
      <c r="K85" s="117">
        <f>J85*$G$9</f>
        <v>240</v>
      </c>
      <c r="L85" s="120">
        <f>J85*$G$17</f>
        <v>350.40000000000003</v>
      </c>
    </row>
    <row r="86" spans="2:12">
      <c r="B86" s="130"/>
      <c r="C86" s="129"/>
      <c r="D86" s="131"/>
      <c r="E86" s="12" t="s">
        <v>62</v>
      </c>
      <c r="F86" s="115"/>
      <c r="G86" s="137"/>
      <c r="H86" s="118"/>
      <c r="I86" s="140"/>
      <c r="J86" s="124"/>
      <c r="K86" s="118"/>
      <c r="L86" s="121"/>
    </row>
    <row r="87" spans="2:12">
      <c r="B87" s="130"/>
      <c r="C87" s="129"/>
      <c r="D87" s="131"/>
      <c r="E87" s="12" t="s">
        <v>63</v>
      </c>
      <c r="F87" s="115"/>
      <c r="G87" s="137"/>
      <c r="H87" s="118"/>
      <c r="I87" s="140"/>
      <c r="J87" s="124"/>
      <c r="K87" s="118"/>
      <c r="L87" s="121"/>
    </row>
    <row r="88" spans="2:12">
      <c r="B88" s="130"/>
      <c r="C88" s="129"/>
      <c r="D88" s="131"/>
      <c r="E88" s="12" t="s">
        <v>64</v>
      </c>
      <c r="F88" s="115"/>
      <c r="G88" s="137"/>
      <c r="H88" s="118"/>
      <c r="I88" s="140"/>
      <c r="J88" s="124"/>
      <c r="K88" s="118"/>
      <c r="L88" s="121"/>
    </row>
    <row r="89" spans="2:12">
      <c r="B89" s="130"/>
      <c r="C89" s="129"/>
      <c r="D89" s="131"/>
      <c r="E89" s="12" t="s">
        <v>65</v>
      </c>
      <c r="F89" s="115"/>
      <c r="G89" s="137"/>
      <c r="H89" s="118"/>
      <c r="I89" s="140"/>
      <c r="J89" s="124"/>
      <c r="K89" s="118"/>
      <c r="L89" s="121"/>
    </row>
    <row r="90" spans="2:12" ht="24.75">
      <c r="B90" s="130"/>
      <c r="C90" s="129"/>
      <c r="D90" s="131"/>
      <c r="E90" s="12" t="s">
        <v>66</v>
      </c>
      <c r="F90" s="116"/>
      <c r="G90" s="138"/>
      <c r="H90" s="119"/>
      <c r="I90" s="141"/>
      <c r="J90" s="125"/>
      <c r="K90" s="119"/>
      <c r="L90" s="122"/>
    </row>
    <row r="91" spans="2:12">
      <c r="B91" s="130"/>
      <c r="C91" s="129"/>
      <c r="D91" s="131" t="s">
        <v>67</v>
      </c>
      <c r="E91" s="12" t="s">
        <v>68</v>
      </c>
      <c r="F91" s="114">
        <v>16</v>
      </c>
      <c r="G91" s="136">
        <f>F91*1.5</f>
        <v>24</v>
      </c>
      <c r="H91" s="117">
        <f>G91*$G$9</f>
        <v>120</v>
      </c>
      <c r="I91" s="139">
        <f>G91*$G$17</f>
        <v>175.20000000000002</v>
      </c>
      <c r="J91" s="123">
        <f>F91*3</f>
        <v>48</v>
      </c>
      <c r="K91" s="117">
        <f>J91*$G$9</f>
        <v>240</v>
      </c>
      <c r="L91" s="120">
        <f>J91*$G$17</f>
        <v>350.40000000000003</v>
      </c>
    </row>
    <row r="92" spans="2:12">
      <c r="B92" s="130"/>
      <c r="C92" s="129"/>
      <c r="D92" s="131"/>
      <c r="E92" s="12" t="s">
        <v>62</v>
      </c>
      <c r="F92" s="115"/>
      <c r="G92" s="137"/>
      <c r="H92" s="118"/>
      <c r="I92" s="140"/>
      <c r="J92" s="124"/>
      <c r="K92" s="118"/>
      <c r="L92" s="121"/>
    </row>
    <row r="93" spans="2:12">
      <c r="B93" s="130"/>
      <c r="C93" s="129"/>
      <c r="D93" s="131"/>
      <c r="E93" s="12" t="s">
        <v>69</v>
      </c>
      <c r="F93" s="115"/>
      <c r="G93" s="137"/>
      <c r="H93" s="118"/>
      <c r="I93" s="140"/>
      <c r="J93" s="124"/>
      <c r="K93" s="118"/>
      <c r="L93" s="121"/>
    </row>
    <row r="94" spans="2:12">
      <c r="B94" s="130"/>
      <c r="C94" s="129"/>
      <c r="D94" s="131"/>
      <c r="E94" s="12" t="s">
        <v>64</v>
      </c>
      <c r="F94" s="115"/>
      <c r="G94" s="137"/>
      <c r="H94" s="118"/>
      <c r="I94" s="140"/>
      <c r="J94" s="124"/>
      <c r="K94" s="118"/>
      <c r="L94" s="121"/>
    </row>
    <row r="95" spans="2:12">
      <c r="B95" s="130"/>
      <c r="C95" s="129"/>
      <c r="D95" s="131"/>
      <c r="E95" s="12" t="s">
        <v>70</v>
      </c>
      <c r="F95" s="115"/>
      <c r="G95" s="137"/>
      <c r="H95" s="118"/>
      <c r="I95" s="140"/>
      <c r="J95" s="124"/>
      <c r="K95" s="118"/>
      <c r="L95" s="121"/>
    </row>
    <row r="96" spans="2:12" ht="24.75">
      <c r="B96" s="130"/>
      <c r="C96" s="129"/>
      <c r="D96" s="131"/>
      <c r="E96" s="12" t="s">
        <v>71</v>
      </c>
      <c r="F96" s="116"/>
      <c r="G96" s="138"/>
      <c r="H96" s="119"/>
      <c r="I96" s="141"/>
      <c r="J96" s="125"/>
      <c r="K96" s="119"/>
      <c r="L96" s="122"/>
    </row>
    <row r="97" spans="2:12">
      <c r="B97" s="130"/>
      <c r="C97" s="129"/>
      <c r="D97" s="131" t="s">
        <v>72</v>
      </c>
      <c r="E97" s="12" t="s">
        <v>73</v>
      </c>
      <c r="F97" s="114">
        <v>16</v>
      </c>
      <c r="G97" s="136">
        <f>F97*1.5</f>
        <v>24</v>
      </c>
      <c r="H97" s="117">
        <f>G97*G9</f>
        <v>120</v>
      </c>
      <c r="I97" s="139">
        <f>G97*$G$17</f>
        <v>175.20000000000002</v>
      </c>
      <c r="J97" s="123">
        <f>F97*3</f>
        <v>48</v>
      </c>
      <c r="K97" s="117">
        <f>J97*$G$9</f>
        <v>240</v>
      </c>
      <c r="L97" s="120">
        <f>J97*$G$17</f>
        <v>350.40000000000003</v>
      </c>
    </row>
    <row r="98" spans="2:12">
      <c r="B98" s="130"/>
      <c r="C98" s="129"/>
      <c r="D98" s="131"/>
      <c r="E98" s="12" t="s">
        <v>74</v>
      </c>
      <c r="F98" s="116"/>
      <c r="G98" s="138"/>
      <c r="H98" s="119"/>
      <c r="I98" s="141"/>
      <c r="J98" s="125"/>
      <c r="K98" s="119"/>
      <c r="L98" s="122"/>
    </row>
    <row r="99" spans="2:12">
      <c r="B99" s="130"/>
      <c r="C99" s="129"/>
      <c r="D99" s="15" t="s">
        <v>75</v>
      </c>
      <c r="E99" s="12"/>
      <c r="F99" s="61"/>
      <c r="G99" s="13"/>
      <c r="H99" s="14"/>
      <c r="I99" s="62"/>
      <c r="J99" s="19"/>
      <c r="K99" s="14"/>
      <c r="L99" s="63"/>
    </row>
    <row r="100" spans="2:12">
      <c r="B100" s="130"/>
      <c r="C100" s="129"/>
      <c r="D100" s="131" t="s">
        <v>76</v>
      </c>
      <c r="E100" s="12" t="s">
        <v>77</v>
      </c>
      <c r="F100" s="114">
        <v>10</v>
      </c>
      <c r="G100" s="136">
        <f>F100*1.5</f>
        <v>15</v>
      </c>
      <c r="H100" s="117">
        <f>G100*G9</f>
        <v>75</v>
      </c>
      <c r="I100" s="139">
        <f>G100*$G$17</f>
        <v>109.50000000000001</v>
      </c>
      <c r="J100" s="123">
        <f>F100*3</f>
        <v>30</v>
      </c>
      <c r="K100" s="117">
        <f>J100*$G$9</f>
        <v>150</v>
      </c>
      <c r="L100" s="120">
        <f>J100*$G$17</f>
        <v>219.00000000000003</v>
      </c>
    </row>
    <row r="101" spans="2:12">
      <c r="B101" s="130"/>
      <c r="C101" s="129"/>
      <c r="D101" s="131"/>
      <c r="E101" s="12" t="s">
        <v>78</v>
      </c>
      <c r="F101" s="115"/>
      <c r="G101" s="137"/>
      <c r="H101" s="118"/>
      <c r="I101" s="140"/>
      <c r="J101" s="124"/>
      <c r="K101" s="118"/>
      <c r="L101" s="121"/>
    </row>
    <row r="102" spans="2:12">
      <c r="B102" s="130"/>
      <c r="C102" s="129"/>
      <c r="D102" s="131"/>
      <c r="E102" s="12" t="s">
        <v>79</v>
      </c>
      <c r="F102" s="116"/>
      <c r="G102" s="138"/>
      <c r="H102" s="119"/>
      <c r="I102" s="141"/>
      <c r="J102" s="125"/>
      <c r="K102" s="119"/>
      <c r="L102" s="122"/>
    </row>
  </sheetData>
  <mergeCells count="144">
    <mergeCell ref="G100:G102"/>
    <mergeCell ref="H100:H102"/>
    <mergeCell ref="I100:I102"/>
    <mergeCell ref="J100:J102"/>
    <mergeCell ref="G91:G96"/>
    <mergeCell ref="H91:H96"/>
    <mergeCell ref="I91:I96"/>
    <mergeCell ref="J91:J96"/>
    <mergeCell ref="G97:G98"/>
    <mergeCell ref="H97:H98"/>
    <mergeCell ref="I97:I98"/>
    <mergeCell ref="J97:J98"/>
    <mergeCell ref="G74:G79"/>
    <mergeCell ref="H74:H79"/>
    <mergeCell ref="I74:I79"/>
    <mergeCell ref="G82:G84"/>
    <mergeCell ref="H82:H84"/>
    <mergeCell ref="I82:I84"/>
    <mergeCell ref="G85:G90"/>
    <mergeCell ref="H85:H90"/>
    <mergeCell ref="I85:I90"/>
    <mergeCell ref="G60:G65"/>
    <mergeCell ref="H60:H65"/>
    <mergeCell ref="I60:I65"/>
    <mergeCell ref="G58:G59"/>
    <mergeCell ref="H58:H59"/>
    <mergeCell ref="I58:I59"/>
    <mergeCell ref="G70:G73"/>
    <mergeCell ref="H70:H73"/>
    <mergeCell ref="I70:I73"/>
    <mergeCell ref="G66:G69"/>
    <mergeCell ref="H66:H69"/>
    <mergeCell ref="I66:I69"/>
    <mergeCell ref="G46:G48"/>
    <mergeCell ref="H46:H48"/>
    <mergeCell ref="I46:I48"/>
    <mergeCell ref="J46:J48"/>
    <mergeCell ref="G52:G57"/>
    <mergeCell ref="H52:H57"/>
    <mergeCell ref="I52:I57"/>
    <mergeCell ref="G49:G51"/>
    <mergeCell ref="H49:H51"/>
    <mergeCell ref="I49:I51"/>
    <mergeCell ref="J52:J57"/>
    <mergeCell ref="D33:D39"/>
    <mergeCell ref="C31:C45"/>
    <mergeCell ref="C28:C30"/>
    <mergeCell ref="B28:B45"/>
    <mergeCell ref="G26:G27"/>
    <mergeCell ref="J26:J27"/>
    <mergeCell ref="G28:G30"/>
    <mergeCell ref="H28:H30"/>
    <mergeCell ref="I28:I30"/>
    <mergeCell ref="J28:J30"/>
    <mergeCell ref="H26:I26"/>
    <mergeCell ref="E43:E45"/>
    <mergeCell ref="G43:G45"/>
    <mergeCell ref="H43:H45"/>
    <mergeCell ref="I43:I45"/>
    <mergeCell ref="G31:G32"/>
    <mergeCell ref="H31:H32"/>
    <mergeCell ref="I31:I32"/>
    <mergeCell ref="J43:J45"/>
    <mergeCell ref="F25:F27"/>
    <mergeCell ref="J25:L25"/>
    <mergeCell ref="K26:L26"/>
    <mergeCell ref="K28:K30"/>
    <mergeCell ref="L28:L30"/>
    <mergeCell ref="B46:B102"/>
    <mergeCell ref="C46:C48"/>
    <mergeCell ref="D49:D51"/>
    <mergeCell ref="D52:D57"/>
    <mergeCell ref="D58:D59"/>
    <mergeCell ref="D60:D65"/>
    <mergeCell ref="D66:D69"/>
    <mergeCell ref="D70:D73"/>
    <mergeCell ref="D75:D79"/>
    <mergeCell ref="D82:D84"/>
    <mergeCell ref="D85:D90"/>
    <mergeCell ref="D91:D96"/>
    <mergeCell ref="D97:D98"/>
    <mergeCell ref="D100:D102"/>
    <mergeCell ref="C49:C102"/>
    <mergeCell ref="J31:J32"/>
    <mergeCell ref="K31:K32"/>
    <mergeCell ref="L31:L32"/>
    <mergeCell ref="G25:I25"/>
    <mergeCell ref="B25:B27"/>
    <mergeCell ref="C25:C27"/>
    <mergeCell ref="D25:D27"/>
    <mergeCell ref="E25:E27"/>
    <mergeCell ref="D31:D32"/>
    <mergeCell ref="F28:F30"/>
    <mergeCell ref="F31:F32"/>
    <mergeCell ref="K52:K57"/>
    <mergeCell ref="L52:L57"/>
    <mergeCell ref="J58:J59"/>
    <mergeCell ref="K58:K59"/>
    <mergeCell ref="L58:L59"/>
    <mergeCell ref="K43:K45"/>
    <mergeCell ref="L43:L45"/>
    <mergeCell ref="K46:K48"/>
    <mergeCell ref="L46:L48"/>
    <mergeCell ref="J49:J51"/>
    <mergeCell ref="K49:K51"/>
    <mergeCell ref="L49:L51"/>
    <mergeCell ref="J70:J73"/>
    <mergeCell ref="K70:K73"/>
    <mergeCell ref="L70:L73"/>
    <mergeCell ref="K74:K79"/>
    <mergeCell ref="L74:L79"/>
    <mergeCell ref="J60:J65"/>
    <mergeCell ref="K60:K65"/>
    <mergeCell ref="L60:L65"/>
    <mergeCell ref="J66:J69"/>
    <mergeCell ref="K66:K69"/>
    <mergeCell ref="L66:L69"/>
    <mergeCell ref="J74:J79"/>
    <mergeCell ref="K91:K96"/>
    <mergeCell ref="L91:L96"/>
    <mergeCell ref="K97:K98"/>
    <mergeCell ref="L97:L98"/>
    <mergeCell ref="K100:K102"/>
    <mergeCell ref="L100:L102"/>
    <mergeCell ref="J82:J84"/>
    <mergeCell ref="K82:K84"/>
    <mergeCell ref="L82:L84"/>
    <mergeCell ref="J85:J90"/>
    <mergeCell ref="K85:K90"/>
    <mergeCell ref="L85:L90"/>
    <mergeCell ref="F82:F84"/>
    <mergeCell ref="F85:F90"/>
    <mergeCell ref="F91:F96"/>
    <mergeCell ref="F97:F98"/>
    <mergeCell ref="F100:F102"/>
    <mergeCell ref="F43:F45"/>
    <mergeCell ref="F46:F48"/>
    <mergeCell ref="F49:F51"/>
    <mergeCell ref="F52:F57"/>
    <mergeCell ref="F58:F59"/>
    <mergeCell ref="F60:F65"/>
    <mergeCell ref="F66:F69"/>
    <mergeCell ref="F70:F73"/>
    <mergeCell ref="F74:F7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Estimation</vt:lpstr>
      <vt:lpstr>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2016-05-30T06:55:02Z</dcterms:modified>
</cp:coreProperties>
</file>