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480" yWindow="780" windowWidth="19875" windowHeight="7290" activeTab="1"/>
  </bookViews>
  <sheets>
    <sheet name="Summary" sheetId="3" r:id="rId1"/>
    <sheet name="Rough Estimation" sheetId="1" r:id="rId2"/>
    <sheet name="Project Assumptions Log" sheetId="2" r:id="rId3"/>
    <sheet name="Testing Combinations" sheetId="5" r:id="rId4"/>
  </sheets>
  <calcPr calcId="125725"/>
</workbook>
</file>

<file path=xl/calcChain.xml><?xml version="1.0" encoding="utf-8"?>
<calcChain xmlns="http://schemas.openxmlformats.org/spreadsheetml/2006/main">
  <c r="H43" i="1"/>
  <c r="G43"/>
  <c r="B4" l="1"/>
  <c r="K53"/>
  <c r="K52"/>
  <c r="K50"/>
  <c r="K49"/>
  <c r="K39"/>
  <c r="K30"/>
  <c r="K31"/>
  <c r="K32"/>
  <c r="K29"/>
  <c r="J21"/>
  <c r="K22"/>
  <c r="K23"/>
  <c r="K24"/>
  <c r="K25"/>
  <c r="K26"/>
  <c r="K27"/>
  <c r="K21"/>
  <c r="I21"/>
  <c r="G18" i="2" l="1"/>
  <c r="H18" i="1"/>
  <c r="H47" s="1"/>
  <c r="I18"/>
  <c r="H46"/>
  <c r="H45"/>
  <c r="H17"/>
  <c r="I17"/>
  <c r="I55"/>
  <c r="I51"/>
  <c r="I54"/>
  <c r="I37"/>
  <c r="I38" s="1"/>
  <c r="I34"/>
  <c r="I33"/>
  <c r="I28"/>
  <c r="G47"/>
  <c r="G46"/>
  <c r="G45"/>
  <c r="G44"/>
  <c r="G42"/>
  <c r="G41"/>
  <c r="G40"/>
  <c r="I16"/>
  <c r="I15"/>
  <c r="H16"/>
  <c r="H44" s="1"/>
  <c r="H15"/>
  <c r="H42" s="1"/>
  <c r="H41" l="1"/>
  <c r="G49"/>
  <c r="I41" l="1"/>
  <c r="I43"/>
  <c r="I44"/>
  <c r="J44" s="1"/>
  <c r="K44" s="1"/>
  <c r="I46"/>
  <c r="J46" s="1"/>
  <c r="K46" s="1"/>
  <c r="I27" l="1"/>
  <c r="J27" s="1"/>
  <c r="I47" l="1"/>
  <c r="J47" l="1"/>
  <c r="K47" s="1"/>
  <c r="I39"/>
  <c r="I49" l="1"/>
  <c r="I50"/>
  <c r="J50" s="1"/>
  <c r="I52"/>
  <c r="I53"/>
  <c r="J53" s="1"/>
  <c r="I45"/>
  <c r="I40"/>
  <c r="I42"/>
  <c r="I35"/>
  <c r="J36"/>
  <c r="K36" s="1"/>
  <c r="I48" l="1"/>
  <c r="I56" s="1"/>
  <c r="K57" s="1"/>
  <c r="J45"/>
  <c r="K45" s="1"/>
  <c r="J41"/>
  <c r="K41" s="1"/>
  <c r="J35"/>
  <c r="K35" s="1"/>
  <c r="J42"/>
  <c r="K42" s="1"/>
  <c r="J52"/>
  <c r="J40"/>
  <c r="K40" s="1"/>
  <c r="J43"/>
  <c r="K43" s="1"/>
  <c r="J49"/>
  <c r="J39"/>
  <c r="D9" i="3" l="1"/>
  <c r="D8"/>
  <c r="J48" i="1"/>
  <c r="J37"/>
  <c r="J38" s="1"/>
  <c r="K37"/>
  <c r="K38" s="1"/>
  <c r="K51"/>
  <c r="J51"/>
  <c r="K54"/>
  <c r="J54"/>
  <c r="J56" l="1"/>
  <c r="K55"/>
  <c r="K48"/>
  <c r="J55"/>
  <c r="I25" l="1"/>
  <c r="J25" s="1"/>
  <c r="I26"/>
  <c r="J26" s="1"/>
  <c r="I29"/>
  <c r="I30"/>
  <c r="J30" s="1"/>
  <c r="I31"/>
  <c r="J31" s="1"/>
  <c r="I32"/>
  <c r="J32" s="1"/>
  <c r="I22"/>
  <c r="J22" s="1"/>
  <c r="I23"/>
  <c r="J23" s="1"/>
  <c r="I24"/>
  <c r="J24" s="1"/>
  <c r="J29" l="1"/>
  <c r="K33" s="1"/>
  <c r="J33" l="1"/>
  <c r="K28"/>
  <c r="K34" s="1"/>
  <c r="K56" l="1"/>
  <c r="J28"/>
  <c r="J34" s="1"/>
  <c r="C8" i="3" l="1"/>
  <c r="C9"/>
</calcChain>
</file>

<file path=xl/comments1.xml><?xml version="1.0" encoding="utf-8"?>
<comments xmlns="http://schemas.openxmlformats.org/spreadsheetml/2006/main">
  <authors>
    <author>An Bui - 1262</author>
  </authors>
  <commentList>
    <comment ref="G22" authorId="0">
      <text>
        <r>
          <rPr>
            <b/>
            <sz val="9"/>
            <color indexed="81"/>
            <rFont val="Tahoma"/>
            <family val="2"/>
          </rPr>
          <t>An Bui - 1262:</t>
        </r>
        <r>
          <rPr>
            <sz val="9"/>
            <color indexed="81"/>
            <rFont val="Tahoma"/>
            <family val="2"/>
          </rPr>
          <t xml:space="preserve">
IE11, Chrome, FF</t>
        </r>
      </text>
    </comment>
    <comment ref="G23" authorId="0">
      <text>
        <r>
          <rPr>
            <b/>
            <sz val="9"/>
            <color indexed="81"/>
            <rFont val="Tahoma"/>
            <family val="2"/>
          </rPr>
          <t>An Bui - 1262:</t>
        </r>
        <r>
          <rPr>
            <sz val="9"/>
            <color indexed="81"/>
            <rFont val="Tahoma"/>
            <family val="2"/>
          </rPr>
          <t xml:space="preserve">
IE11, Chrome, FF</t>
        </r>
      </text>
    </comment>
    <comment ref="G24" authorId="0">
      <text>
        <r>
          <rPr>
            <b/>
            <sz val="9"/>
            <color indexed="81"/>
            <rFont val="Tahoma"/>
            <family val="2"/>
          </rPr>
          <t>An Bui - 1262:</t>
        </r>
        <r>
          <rPr>
            <sz val="9"/>
            <color indexed="81"/>
            <rFont val="Tahoma"/>
            <family val="2"/>
          </rPr>
          <t xml:space="preserve">
IE11, Chrome, FF</t>
        </r>
      </text>
    </comment>
    <comment ref="G25" authorId="0">
      <text>
        <r>
          <rPr>
            <b/>
            <sz val="9"/>
            <color indexed="81"/>
            <rFont val="Tahoma"/>
            <family val="2"/>
          </rPr>
          <t>An Bui - 1262:</t>
        </r>
        <r>
          <rPr>
            <sz val="9"/>
            <color indexed="81"/>
            <rFont val="Tahoma"/>
            <family val="2"/>
          </rPr>
          <t xml:space="preserve">
Safari 7</t>
        </r>
      </text>
    </comment>
    <comment ref="G26" authorId="0">
      <text>
        <r>
          <rPr>
            <b/>
            <sz val="9"/>
            <color indexed="81"/>
            <rFont val="Tahoma"/>
            <family val="2"/>
          </rPr>
          <t>An Bui - 1262:</t>
        </r>
        <r>
          <rPr>
            <sz val="9"/>
            <color indexed="81"/>
            <rFont val="Tahoma"/>
            <family val="2"/>
          </rPr>
          <t xml:space="preserve">
Safari 8</t>
        </r>
      </text>
    </comment>
    <comment ref="G27" authorId="0">
      <text>
        <r>
          <rPr>
            <b/>
            <sz val="9"/>
            <color indexed="81"/>
            <rFont val="Tahoma"/>
            <charset val="1"/>
          </rPr>
          <t>An Bui - 1262:</t>
        </r>
        <r>
          <rPr>
            <sz val="9"/>
            <color indexed="81"/>
            <rFont val="Tahoma"/>
            <charset val="1"/>
          </rPr>
          <t xml:space="preserve">
Safari 9</t>
        </r>
      </text>
    </comment>
    <comment ref="D42" authorId="0">
      <text>
        <r>
          <rPr>
            <b/>
            <sz val="9"/>
            <color indexed="81"/>
            <rFont val="Tahoma"/>
            <family val="2"/>
          </rPr>
          <t>An Bui - 1262:</t>
        </r>
        <r>
          <rPr>
            <sz val="9"/>
            <color indexed="81"/>
            <rFont val="Tahoma"/>
            <family val="2"/>
          </rPr>
          <t xml:space="preserve">
Assuming 1 TC is 1 TM</t>
        </r>
      </text>
    </comment>
    <comment ref="D47" authorId="0">
      <text>
        <r>
          <rPr>
            <b/>
            <sz val="9"/>
            <color indexed="81"/>
            <rFont val="Tahoma"/>
            <family val="2"/>
          </rPr>
          <t>An Bui - 1262:</t>
        </r>
        <r>
          <rPr>
            <sz val="9"/>
            <color indexed="81"/>
            <rFont val="Tahoma"/>
            <family val="2"/>
          </rPr>
          <t xml:space="preserve">
Assuming that 15% of total actions need to be added for other combinations</t>
        </r>
      </text>
    </comment>
    <comment ref="C50" authorId="0">
      <text>
        <r>
          <rPr>
            <b/>
            <sz val="9"/>
            <color indexed="81"/>
            <rFont val="Tahoma"/>
            <family val="2"/>
          </rPr>
          <t>An Bui - 1262:</t>
        </r>
        <r>
          <rPr>
            <sz val="9"/>
            <color indexed="81"/>
            <rFont val="Tahoma"/>
            <family val="2"/>
          </rPr>
          <t xml:space="preserve">
Assuming there are about 15 concerns/questions about AUT, test case steps,…
</t>
        </r>
      </text>
    </comment>
    <comment ref="D52" authorId="0">
      <text>
        <r>
          <rPr>
            <b/>
            <sz val="9"/>
            <color indexed="81"/>
            <rFont val="Tahoma"/>
            <family val="2"/>
          </rPr>
          <t>An Bui - 1262:</t>
        </r>
        <r>
          <rPr>
            <sz val="9"/>
            <color indexed="81"/>
            <rFont val="Tahoma"/>
            <family val="2"/>
          </rPr>
          <t xml:space="preserve">
Assuming: 2 months = 44 working days</t>
        </r>
      </text>
    </comment>
    <comment ref="D53" authorId="0">
      <text>
        <r>
          <rPr>
            <b/>
            <sz val="9"/>
            <color indexed="81"/>
            <rFont val="Tahoma"/>
            <family val="2"/>
          </rPr>
          <t>An Bui - 1262:</t>
        </r>
        <r>
          <rPr>
            <sz val="9"/>
            <color indexed="81"/>
            <rFont val="Tahoma"/>
            <family val="2"/>
          </rPr>
          <t xml:space="preserve">
Assuming: 2 months = 8 weeks</t>
        </r>
      </text>
    </comment>
  </commentList>
</comments>
</file>

<file path=xl/comments2.xml><?xml version="1.0" encoding="utf-8"?>
<comments xmlns="http://schemas.openxmlformats.org/spreadsheetml/2006/main">
  <authors>
    <author>An Bui - 1262</author>
    <author>Hengky Kurniawan</author>
  </authors>
  <commentList>
    <comment ref="F6" authorId="0">
      <text>
        <r>
          <rPr>
            <b/>
            <sz val="9"/>
            <color indexed="81"/>
            <rFont val="Tahoma"/>
            <charset val="1"/>
          </rPr>
          <t>An Bui - 1262:</t>
        </r>
        <r>
          <rPr>
            <sz val="9"/>
            <color indexed="81"/>
            <rFont val="Tahoma"/>
            <charset val="1"/>
          </rPr>
          <t xml:space="preserve">
http://appleinsider.com/articles/12/07/25/apple_kills_windows_pc_support_in_safari_60 
http://www.forbes.com/sites/adriankingsleyhughes/2012/07/25/is-apples-safari-for-windows-dead</t>
        </r>
      </text>
    </comment>
    <comment ref="D9" authorId="1">
      <text>
        <r>
          <rPr>
            <b/>
            <sz val="9"/>
            <color indexed="81"/>
            <rFont val="Tahoma"/>
            <family val="2"/>
          </rPr>
          <t>Hengky Kurniawan:</t>
        </r>
        <r>
          <rPr>
            <sz val="9"/>
            <color indexed="81"/>
            <rFont val="Tahoma"/>
            <family val="2"/>
          </rPr>
          <t xml:space="preserve">
TA Limitation</t>
        </r>
      </text>
    </comment>
  </commentList>
</comments>
</file>

<file path=xl/sharedStrings.xml><?xml version="1.0" encoding="utf-8"?>
<sst xmlns="http://schemas.openxmlformats.org/spreadsheetml/2006/main" count="193" uniqueCount="151">
  <si>
    <t>WBS Reference</t>
  </si>
  <si>
    <t>Task level 1</t>
  </si>
  <si>
    <t>Task Level 2</t>
  </si>
  <si>
    <t>Test Preparation</t>
  </si>
  <si>
    <t>Set up environment</t>
  </si>
  <si>
    <t>Install OS</t>
  </si>
  <si>
    <t>Test Case Creation</t>
  </si>
  <si>
    <t>Explore AUT</t>
  </si>
  <si>
    <t>MAC OS X v10.9 Maverick</t>
  </si>
  <si>
    <t>MAC OS X v 10.10 Yosemite</t>
  </si>
  <si>
    <t>Test Report</t>
  </si>
  <si>
    <t>Unit</t>
  </si>
  <si>
    <t>PC</t>
  </si>
  <si>
    <t>Browser</t>
  </si>
  <si>
    <t>MAC</t>
  </si>
  <si>
    <t>Real devices</t>
  </si>
  <si>
    <t xml:space="preserve">   </t>
  </si>
  <si>
    <t>Item</t>
  </si>
  <si>
    <t>Task Level 3</t>
  </si>
  <si>
    <t>Win7</t>
  </si>
  <si>
    <t>Win8</t>
  </si>
  <si>
    <t>Win10</t>
  </si>
  <si>
    <t>Window PC</t>
  </si>
  <si>
    <t>Android devices</t>
  </si>
  <si>
    <t>iOS devices</t>
  </si>
  <si>
    <t>Win 7, Win 8, Win 10</t>
  </si>
  <si>
    <t>Desktop</t>
  </si>
  <si>
    <t>Mobile</t>
  </si>
  <si>
    <t>Install TA</t>
  </si>
  <si>
    <t>Number of items</t>
  </si>
  <si>
    <t>Total Effort 
(Hours)</t>
  </si>
  <si>
    <t>Total Effort 
(Minutes)</t>
  </si>
  <si>
    <t>Effort Spent/1 item
(Minutes)</t>
  </si>
  <si>
    <t>Total
Man Days</t>
  </si>
  <si>
    <t>Automation Testing</t>
  </si>
  <si>
    <t>Prepare Test Design</t>
  </si>
  <si>
    <t>TM Implementation</t>
  </si>
  <si>
    <t>Capture interfaces</t>
  </si>
  <si>
    <t>Interface</t>
  </si>
  <si>
    <t>Action</t>
  </si>
  <si>
    <t>TM</t>
  </si>
  <si>
    <t>Implement actions and execute on 1 browser</t>
  </si>
  <si>
    <t>Concerns</t>
  </si>
  <si>
    <t>Prepare DSR, WSR</t>
  </si>
  <si>
    <t>DSR</t>
  </si>
  <si>
    <t>WSR</t>
  </si>
  <si>
    <t>Submit and follow up concerns and questions</t>
  </si>
  <si>
    <t>Total (Man Day)</t>
  </si>
  <si>
    <t>Project Assumption</t>
  </si>
  <si>
    <t>Always include a complete description of project assumptions that support the estimates. Assumptions are factors  that, initially for project planning/estimation purposes, are assumed to be true or certain</t>
  </si>
  <si>
    <t>E.g. '- All six resources work full time</t>
  </si>
  <si>
    <t xml:space="preserve">       '- AUT/"to be tested" features will be available as planned</t>
  </si>
  <si>
    <t xml:space="preserve">       '- Project scope will not be modified</t>
  </si>
  <si>
    <t>Assumption Log</t>
  </si>
  <si>
    <r>
      <rPr>
        <b/>
        <sz val="14"/>
        <rFont val="Calibri"/>
        <family val="2"/>
        <scheme val="minor"/>
      </rPr>
      <t xml:space="preserve">Project:      </t>
    </r>
    <r>
      <rPr>
        <sz val="10"/>
        <rFont val="Calibri"/>
        <family val="2"/>
        <scheme val="minor"/>
      </rPr>
      <t xml:space="preserve">                                                                                         </t>
    </r>
  </si>
  <si>
    <t>ID</t>
  </si>
  <si>
    <t>Category</t>
  </si>
  <si>
    <t>Assumption</t>
  </si>
  <si>
    <t>Owner</t>
  </si>
  <si>
    <t>Validated Date</t>
  </si>
  <si>
    <t>Required Action</t>
  </si>
  <si>
    <t>Buffer Time (hrs)</t>
  </si>
  <si>
    <t>001_Assumption Log</t>
  </si>
  <si>
    <r>
      <t xml:space="preserve">…
</t>
    </r>
    <r>
      <rPr>
        <i/>
        <sz val="10"/>
        <color rgb="FFFF0000"/>
        <rFont val="Calibri"/>
        <family val="2"/>
        <scheme val="minor"/>
      </rPr>
      <t>//Base on Project/Testing life cycle we should categorize the assumption list to understand the impact of it.</t>
    </r>
  </si>
  <si>
    <t>//Describe briefly the assumption that you think It will be affected to your estimation if it happes</t>
  </si>
  <si>
    <t>Who will validate/take responsibility as it happens</t>
  </si>
  <si>
    <t>//this field needs to be updated if during project runs we need to look back this assumtion again.</t>
  </si>
  <si>
    <t>//List all actions you need to do when this assumption happens</t>
  </si>
  <si>
    <t>//Add the buffer time for actions you need to do when this assumption happens.</t>
  </si>
  <si>
    <t>Application</t>
  </si>
  <si>
    <t>Client</t>
  </si>
  <si>
    <t>Total Buffer Time</t>
  </si>
  <si>
    <t>Desktop OS Combinations</t>
  </si>
  <si>
    <t>IE11</t>
  </si>
  <si>
    <t>Win 7</t>
  </si>
  <si>
    <t>Win 8</t>
  </si>
  <si>
    <t>Win 10</t>
  </si>
  <si>
    <t>MAC OSX v 10.11 El Capitan</t>
  </si>
  <si>
    <t>002_Assumption Log</t>
  </si>
  <si>
    <t>Implement test cases and execute on 1 browser</t>
  </si>
  <si>
    <t>Add more variant actions after executing and debugging on other combinations</t>
  </si>
  <si>
    <t>Auto Smoke</t>
  </si>
  <si>
    <t>Auto Full</t>
  </si>
  <si>
    <t>Mobile Browser Combinations</t>
  </si>
  <si>
    <t>Devices</t>
  </si>
  <si>
    <t>OS Not Supported</t>
  </si>
  <si>
    <t>Real Devices</t>
  </si>
  <si>
    <t>Explore Admin and User site on</t>
  </si>
  <si>
    <t>Standard Deviation</t>
  </si>
  <si>
    <t>Difficult</t>
  </si>
  <si>
    <t>Medium</t>
  </si>
  <si>
    <t>Easy</t>
  </si>
  <si>
    <t>Expected Mins/ TM (P.E.R.T)</t>
  </si>
  <si>
    <t>Chrome 
(Latest version that TA already supported)</t>
  </si>
  <si>
    <t>FireFox
(Latest version that TA already supported)</t>
  </si>
  <si>
    <t>Safari 7</t>
  </si>
  <si>
    <t>Safari  8</t>
  </si>
  <si>
    <t>Safari 9</t>
  </si>
  <si>
    <t>TA Not Supported</t>
  </si>
  <si>
    <t>iPad Mini 3</t>
  </si>
  <si>
    <t>4 Full Test</t>
  </si>
  <si>
    <t>8 Smoke Test</t>
  </si>
  <si>
    <t>Re-Execute and Debug TMs implemented on desktop/Mac browsers left</t>
  </si>
  <si>
    <t>Re-Execute and Debug TMs implemented on real devices</t>
  </si>
  <si>
    <t>TA Issue Verification</t>
  </si>
  <si>
    <t>Submit TA issues</t>
  </si>
  <si>
    <t>Issue</t>
  </si>
  <si>
    <t>Including High, Medium and Low Complexity</t>
  </si>
  <si>
    <t>Variables</t>
  </si>
  <si>
    <t># of hours per day can be used for TC Development</t>
  </si>
  <si>
    <t>Full Test for Desktop Combinations</t>
  </si>
  <si>
    <t>Smoke Test for Desktop Combinations</t>
  </si>
  <si>
    <t>Full Test for Mobile Combinations</t>
  </si>
  <si>
    <t>Smoke Test for Mobile Combinations</t>
  </si>
  <si>
    <t>Total tentative actions including High, Medium and Low complexity</t>
  </si>
  <si>
    <t>Total tentative test cases for Desktop combinations including High, Medium and Low complexity</t>
  </si>
  <si>
    <t>Total tentative interfaces</t>
  </si>
  <si>
    <t>TASK</t>
  </si>
  <si>
    <t>Minutes/ Test Module
FOR TESTER TA L3</t>
  </si>
  <si>
    <t>Test Case Implementation and Execution</t>
  </si>
  <si>
    <t>SUMMARY</t>
  </si>
  <si>
    <t>For 2 weeks</t>
  </si>
  <si>
    <t>For a month</t>
  </si>
  <si>
    <t>Test Case Re-execution and Debugging on other combinations (Desktop)</t>
  </si>
  <si>
    <t>Test Case Re-execution and Debugging on other combinations (Mobile)</t>
  </si>
  <si>
    <t>Action Creation and Execution</t>
  </si>
  <si>
    <t>Duration</t>
  </si>
  <si>
    <t>Test Architect site always stay live</t>
  </si>
  <si>
    <t>We need client addresses issues we raise faster and sooner especially issues cause our automation failed…such as sites load too slow, web application is died</t>
  </si>
  <si>
    <t>There should be release note or something like that for any changes they made to the AUTs. That would help us be aware ahead of time and have a suitable plan for updating our script.</t>
  </si>
  <si>
    <t>Release notes are provided by client</t>
  </si>
  <si>
    <t xml:space="preserve">We need client provides a document about the loading time of each feature. This will give us an idea as to how client expects the AUT responses to user's interactions. </t>
  </si>
  <si>
    <t>Providing the loading time of each feature</t>
  </si>
  <si>
    <t>003_Assumption Log</t>
  </si>
  <si>
    <t>004_Assumption Log</t>
  </si>
  <si>
    <t>Logigear/Client</t>
  </si>
  <si>
    <t>Borrowing devices from other teams/clients</t>
  </si>
  <si>
    <t>005_Assumption Log</t>
  </si>
  <si>
    <t>Test machines</t>
  </si>
  <si>
    <t>Borrowing test machines from IT</t>
  </si>
  <si>
    <t>IT</t>
  </si>
  <si>
    <t xml:space="preserve">We need IT provide enough test machines or server machines enough strong </t>
  </si>
  <si>
    <t xml:space="preserve">We borrow devices from other project teams. So usually run into the following issues
     + Conflict borrowing devices
     + Not able to borrow exact model/firmware 
     + Not able to borrow full day
     + Plan is affected when the borrower wants to get devices back for their project use
     + Lender needs to upgrade firmware due to client's request &gt;&gt; affect to our plan
      + As we have to perform unattended executions day by day, it may cause damage to borrowing devices (battery, hardware, screen..). This is risky as most of devices are owned by other clients. So it would be better if client equip devices they need for the team </t>
  </si>
  <si>
    <t>Resource Needed (included buffer time for Assumption)</t>
  </si>
  <si>
    <t>Resource Needed (excluded buffer time of Assumption)</t>
  </si>
  <si>
    <t>3 Full Test</t>
  </si>
  <si>
    <t>0 Smoke Test</t>
  </si>
  <si>
    <t>iPhone 6+</t>
  </si>
  <si>
    <t>LG G3</t>
  </si>
  <si>
    <t>Motorola Moto X</t>
  </si>
  <si>
    <t>Total tentative test cases for Mobile combinations including High, Medium and Low complexity</t>
  </si>
</sst>
</file>

<file path=xl/styles.xml><?xml version="1.0" encoding="utf-8"?>
<styleSheet xmlns="http://schemas.openxmlformats.org/spreadsheetml/2006/main">
  <numFmts count="2">
    <numFmt numFmtId="164" formatCode="#,##0\ &quot;minutes&quot;"/>
    <numFmt numFmtId="165" formatCode="#,##0\ &quot;hrs&quot;"/>
  </numFmts>
  <fonts count="3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b/>
      <sz val="22"/>
      <color rgb="FF002060"/>
      <name val="Calibri"/>
      <family val="2"/>
      <scheme val="minor"/>
    </font>
    <font>
      <sz val="10"/>
      <name val="Calibri"/>
      <family val="2"/>
      <scheme val="minor"/>
    </font>
    <font>
      <b/>
      <sz val="18"/>
      <color rgb="FFFFFF00"/>
      <name val="Calibri"/>
      <family val="2"/>
      <scheme val="minor"/>
    </font>
    <font>
      <b/>
      <sz val="18"/>
      <color rgb="FFFFFF00"/>
      <name val="Arial"/>
      <family val="2"/>
    </font>
    <font>
      <b/>
      <sz val="14"/>
      <name val="Calibri"/>
      <family val="2"/>
      <scheme val="minor"/>
    </font>
    <font>
      <b/>
      <u/>
      <sz val="10"/>
      <name val="Arial"/>
      <family val="2"/>
    </font>
    <font>
      <i/>
      <sz val="10"/>
      <color rgb="FFFF0000"/>
      <name val="Calibri"/>
      <family val="2"/>
      <scheme val="minor"/>
    </font>
    <font>
      <b/>
      <sz val="16"/>
      <color theme="7" tint="-0.249977111117893"/>
      <name val="Calibri"/>
      <family val="2"/>
      <scheme val="minor"/>
    </font>
    <font>
      <sz val="10"/>
      <color theme="7" tint="-0.249977111117893"/>
      <name val="Arial"/>
      <family val="2"/>
    </font>
    <font>
      <b/>
      <sz val="15"/>
      <color theme="1"/>
      <name val="Calibri"/>
      <family val="2"/>
      <scheme val="minor"/>
    </font>
    <font>
      <b/>
      <sz val="13"/>
      <color theme="1"/>
      <name val="Calibri"/>
      <family val="2"/>
      <scheme val="minor"/>
    </font>
    <font>
      <sz val="11"/>
      <color rgb="FFC00000"/>
      <name val="Calibri"/>
      <family val="2"/>
      <scheme val="minor"/>
    </font>
    <font>
      <sz val="11"/>
      <color rgb="FF006600"/>
      <name val="Calibri"/>
      <family val="2"/>
      <scheme val="minor"/>
    </font>
    <font>
      <sz val="11"/>
      <color rgb="FF000000"/>
      <name val="Calibri"/>
      <family val="2"/>
      <scheme val="minor"/>
    </font>
    <font>
      <sz val="11"/>
      <name val="Calibri"/>
      <family val="2"/>
      <scheme val="minor"/>
    </font>
    <font>
      <sz val="11"/>
      <color theme="2" tint="-0.749992370372631"/>
      <name val="Calibri"/>
      <family val="2"/>
      <scheme val="minor"/>
    </font>
    <font>
      <sz val="9"/>
      <color indexed="81"/>
      <name val="Tahoma"/>
      <charset val="1"/>
    </font>
    <font>
      <b/>
      <sz val="9"/>
      <color indexed="81"/>
      <name val="Tahoma"/>
      <charset val="1"/>
    </font>
    <font>
      <b/>
      <sz val="10"/>
      <name val="Calibri"/>
      <family val="2"/>
      <scheme val="minor"/>
    </font>
    <font>
      <sz val="10"/>
      <color theme="1"/>
      <name val="Calibri"/>
      <family val="2"/>
      <scheme val="minor"/>
    </font>
    <font>
      <b/>
      <sz val="11"/>
      <color theme="5" tint="-0.499984740745262"/>
      <name val="Calibri"/>
      <family val="2"/>
      <scheme val="minor"/>
    </font>
    <font>
      <b/>
      <sz val="11"/>
      <color theme="9" tint="-0.499984740745262"/>
      <name val="Calibri"/>
      <family val="2"/>
      <scheme val="minor"/>
    </font>
    <font>
      <b/>
      <sz val="11"/>
      <color theme="3" tint="-0.499984740745262"/>
      <name val="Calibri"/>
      <family val="2"/>
      <scheme val="minor"/>
    </font>
    <font>
      <b/>
      <sz val="11"/>
      <color theme="6" tint="-0.499984740745262"/>
      <name val="Calibri"/>
      <family val="2"/>
      <scheme val="minor"/>
    </font>
    <font>
      <b/>
      <sz val="11"/>
      <color theme="2" tint="-0.749992370372631"/>
      <name val="Calibri"/>
      <family val="2"/>
      <scheme val="minor"/>
    </font>
    <font>
      <b/>
      <sz val="20"/>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rgb="FFF8BEC6"/>
        <bgColor indexed="64"/>
      </patternFill>
    </fill>
    <fill>
      <patternFill patternType="solid">
        <fgColor theme="8" tint="0.79998168889431442"/>
        <bgColor indexed="64"/>
      </patternFill>
    </fill>
    <fill>
      <patternFill patternType="solid">
        <fgColor theme="0" tint="-0.2499465926084170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F5FCAE"/>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2"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s>
  <cellStyleXfs count="1">
    <xf numFmtId="0" fontId="0" fillId="0" borderId="0"/>
  </cellStyleXfs>
  <cellXfs count="163">
    <xf numFmtId="0" fontId="0" fillId="0" borderId="0" xfId="0"/>
    <xf numFmtId="0" fontId="0" fillId="2" borderId="0" xfId="0" applyFill="1"/>
    <xf numFmtId="0" fontId="0" fillId="2" borderId="0" xfId="0" applyFill="1" applyAlignment="1">
      <alignment horizontal="center"/>
    </xf>
    <xf numFmtId="0" fontId="0" fillId="2" borderId="0" xfId="0" applyFont="1" applyFill="1"/>
    <xf numFmtId="0" fontId="1" fillId="2" borderId="0" xfId="0" applyFont="1" applyFill="1"/>
    <xf numFmtId="0" fontId="0" fillId="2" borderId="1" xfId="0" applyFill="1" applyBorder="1"/>
    <xf numFmtId="0" fontId="0" fillId="2" borderId="1" xfId="0" applyFill="1" applyBorder="1" applyAlignment="1">
      <alignment horizontal="center"/>
    </xf>
    <xf numFmtId="0" fontId="0" fillId="3" borderId="6" xfId="0" applyFill="1" applyBorder="1" applyAlignment="1">
      <alignment horizontal="center"/>
    </xf>
    <xf numFmtId="0" fontId="1" fillId="3" borderId="1" xfId="0" applyFont="1" applyFill="1" applyBorder="1" applyAlignment="1">
      <alignment horizontal="center"/>
    </xf>
    <xf numFmtId="0" fontId="0" fillId="2" borderId="2" xfId="0" applyFill="1" applyBorder="1"/>
    <xf numFmtId="0" fontId="0" fillId="2" borderId="2" xfId="0" applyFill="1" applyBorder="1" applyAlignment="1">
      <alignment horizontal="center"/>
    </xf>
    <xf numFmtId="0" fontId="0" fillId="3" borderId="6" xfId="0" applyFill="1" applyBorder="1"/>
    <xf numFmtId="0" fontId="1" fillId="3" borderId="7" xfId="0" applyFont="1" applyFill="1" applyBorder="1" applyAlignment="1">
      <alignment horizontal="center"/>
    </xf>
    <xf numFmtId="0" fontId="1" fillId="3" borderId="6" xfId="0" applyFont="1" applyFill="1" applyBorder="1" applyAlignment="1">
      <alignment horizontal="center"/>
    </xf>
    <xf numFmtId="0" fontId="0" fillId="0" borderId="1" xfId="0" applyBorder="1" applyAlignment="1">
      <alignment horizontal="center"/>
    </xf>
    <xf numFmtId="0" fontId="0" fillId="0" borderId="1" xfId="0" applyBorder="1"/>
    <xf numFmtId="0" fontId="0" fillId="2" borderId="0" xfId="0" applyFill="1" applyAlignment="1">
      <alignment vertical="center"/>
    </xf>
    <xf numFmtId="0" fontId="1" fillId="4" borderId="1" xfId="0" applyFont="1" applyFill="1" applyBorder="1" applyAlignment="1">
      <alignment horizontal="center"/>
    </xf>
    <xf numFmtId="0" fontId="6" fillId="0" borderId="0" xfId="0" applyFont="1" applyAlignment="1">
      <alignment wrapText="1"/>
    </xf>
    <xf numFmtId="0" fontId="6"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6" fillId="0" borderId="1" xfId="0" applyFont="1" applyBorder="1" applyAlignment="1">
      <alignment horizontal="center" wrapText="1"/>
    </xf>
    <xf numFmtId="4" fontId="0" fillId="2" borderId="1" xfId="0" applyNumberFormat="1" applyFont="1" applyFill="1" applyBorder="1" applyAlignment="1">
      <alignment horizontal="center"/>
    </xf>
    <xf numFmtId="0" fontId="16" fillId="6"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4" fillId="2" borderId="0" xfId="0" applyFont="1" applyFill="1"/>
    <xf numFmtId="0" fontId="15" fillId="2" borderId="0" xfId="0" applyFont="1" applyFill="1" applyAlignment="1">
      <alignment horizontal="left" indent="2"/>
    </xf>
    <xf numFmtId="0" fontId="17" fillId="7" borderId="7" xfId="0" applyFont="1" applyFill="1" applyBorder="1" applyAlignment="1">
      <alignment horizontal="center" vertical="center" wrapText="1"/>
    </xf>
    <xf numFmtId="0" fontId="0" fillId="2" borderId="0" xfId="0" applyFont="1" applyFill="1" applyAlignment="1">
      <alignment horizontal="center" vertical="center"/>
    </xf>
    <xf numFmtId="0" fontId="0" fillId="2" borderId="0" xfId="0" applyFont="1" applyFill="1" applyAlignment="1">
      <alignment horizontal="center"/>
    </xf>
    <xf numFmtId="0" fontId="0" fillId="2" borderId="0" xfId="0" applyFont="1" applyFill="1" applyAlignment="1">
      <alignment horizontal="left" vertical="center" indent="4"/>
    </xf>
    <xf numFmtId="0" fontId="1" fillId="2" borderId="0" xfId="0" applyFont="1" applyFill="1" applyAlignment="1">
      <alignment horizontal="left" vertical="center"/>
    </xf>
    <xf numFmtId="0" fontId="0" fillId="2" borderId="0" xfId="0" quotePrefix="1" applyFont="1" applyFill="1"/>
    <xf numFmtId="0" fontId="0" fillId="2" borderId="0" xfId="0" quotePrefix="1" applyFill="1" applyBorder="1" applyAlignment="1">
      <alignment horizontal="left" vertical="center" indent="5"/>
    </xf>
    <xf numFmtId="0" fontId="19" fillId="2" borderId="0" xfId="0" quotePrefix="1" applyFont="1" applyFill="1" applyBorder="1" applyAlignment="1">
      <alignment horizontal="left" vertical="center" indent="5"/>
    </xf>
    <xf numFmtId="0" fontId="0" fillId="2" borderId="0" xfId="0" quotePrefix="1" applyFont="1" applyFill="1" applyBorder="1" applyAlignment="1">
      <alignment horizontal="left" vertical="center" indent="5"/>
    </xf>
    <xf numFmtId="0" fontId="0" fillId="2" borderId="0" xfId="0" applyFill="1" applyAlignment="1">
      <alignment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3" borderId="8" xfId="0" applyFill="1" applyBorder="1" applyAlignment="1">
      <alignment vertical="top" wrapText="1"/>
    </xf>
    <xf numFmtId="0" fontId="0" fillId="2" borderId="4" xfId="0" applyFill="1" applyBorder="1" applyAlignment="1">
      <alignment vertical="top" wrapText="1"/>
    </xf>
    <xf numFmtId="0" fontId="0" fillId="2" borderId="2" xfId="0" applyFill="1" applyBorder="1" applyAlignment="1">
      <alignment wrapText="1"/>
    </xf>
    <xf numFmtId="0" fontId="0" fillId="2" borderId="4" xfId="0" applyFill="1" applyBorder="1" applyAlignment="1">
      <alignment wrapText="1"/>
    </xf>
    <xf numFmtId="0" fontId="0" fillId="2" borderId="1" xfId="0" applyFill="1" applyBorder="1" applyAlignment="1">
      <alignment wrapText="1"/>
    </xf>
    <xf numFmtId="0" fontId="0" fillId="2" borderId="3" xfId="0" applyFill="1" applyBorder="1" applyAlignment="1">
      <alignment wrapText="1"/>
    </xf>
    <xf numFmtId="0" fontId="0" fillId="0" borderId="1" xfId="0" applyBorder="1" applyAlignment="1">
      <alignment wrapText="1"/>
    </xf>
    <xf numFmtId="0" fontId="0" fillId="3" borderId="6" xfId="0" applyFill="1" applyBorder="1" applyAlignment="1">
      <alignment vertical="top" wrapText="1"/>
    </xf>
    <xf numFmtId="0" fontId="0" fillId="2" borderId="0" xfId="0" applyFont="1" applyFill="1" applyBorder="1" applyAlignment="1">
      <alignment horizontal="left" vertical="center" indent="5"/>
    </xf>
    <xf numFmtId="0" fontId="0" fillId="0" borderId="0" xfId="0" applyFont="1"/>
    <xf numFmtId="0" fontId="20" fillId="11" borderId="1" xfId="0" applyFont="1" applyFill="1" applyBorder="1" applyAlignment="1">
      <alignment horizontal="center" vertical="center" wrapText="1"/>
    </xf>
    <xf numFmtId="0" fontId="0" fillId="2" borderId="0" xfId="0" applyFont="1" applyFill="1" applyAlignment="1">
      <alignment vertical="center"/>
    </xf>
    <xf numFmtId="10" fontId="18" fillId="2" borderId="0" xfId="0" applyNumberFormat="1" applyFont="1" applyFill="1" applyAlignment="1">
      <alignment horizontal="right" vertical="center"/>
    </xf>
    <xf numFmtId="0" fontId="18" fillId="2" borderId="0" xfId="0" quotePrefix="1" applyFont="1" applyFill="1" applyAlignment="1">
      <alignment horizontal="left" vertical="center" indent="3"/>
    </xf>
    <xf numFmtId="0" fontId="1" fillId="2" borderId="0" xfId="0" applyFont="1" applyFill="1" applyAlignment="1">
      <alignment vertical="center"/>
    </xf>
    <xf numFmtId="0" fontId="0" fillId="9" borderId="8" xfId="0" applyFill="1" applyBorder="1" applyAlignment="1">
      <alignment vertical="top" wrapText="1"/>
    </xf>
    <xf numFmtId="0" fontId="0" fillId="9" borderId="6" xfId="0" applyFill="1" applyBorder="1" applyAlignment="1">
      <alignment vertical="top" wrapText="1"/>
    </xf>
    <xf numFmtId="0" fontId="0" fillId="9" borderId="6" xfId="0" applyFill="1" applyBorder="1"/>
    <xf numFmtId="0" fontId="0" fillId="9" borderId="6" xfId="0" applyFill="1" applyBorder="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164" fontId="1" fillId="9" borderId="1" xfId="0" applyNumberFormat="1" applyFont="1" applyFill="1" applyBorder="1" applyAlignment="1">
      <alignment horizontal="center"/>
    </xf>
    <xf numFmtId="165" fontId="1" fillId="9" borderId="1" xfId="0" applyNumberFormat="1" applyFont="1" applyFill="1" applyBorder="1" applyAlignment="1">
      <alignment horizontal="center"/>
    </xf>
    <xf numFmtId="0" fontId="0" fillId="2" borderId="2" xfId="0" applyFill="1" applyBorder="1" applyAlignment="1">
      <alignment horizontal="left" vertical="top" wrapText="1"/>
    </xf>
    <xf numFmtId="0" fontId="6" fillId="0" borderId="0" xfId="0" applyFont="1" applyAlignment="1">
      <alignment wrapText="1"/>
    </xf>
    <xf numFmtId="0" fontId="0" fillId="2" borderId="10" xfId="0" applyFill="1" applyBorder="1" applyAlignment="1">
      <alignment vertical="top" wrapText="1"/>
    </xf>
    <xf numFmtId="0" fontId="1" fillId="9" borderId="1" xfId="0" applyNumberFormat="1" applyFont="1" applyFill="1" applyBorder="1" applyAlignment="1">
      <alignment horizontal="center"/>
    </xf>
    <xf numFmtId="0" fontId="1" fillId="2" borderId="2"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2" borderId="0" xfId="0" applyFont="1" applyFill="1" applyAlignment="1"/>
    <xf numFmtId="0" fontId="16" fillId="6" borderId="7" xfId="0" applyFont="1" applyFill="1" applyBorder="1" applyAlignment="1">
      <alignment horizontal="center" vertical="center" wrapText="1"/>
    </xf>
    <xf numFmtId="0" fontId="0" fillId="3" borderId="7" xfId="0" applyFont="1" applyFill="1" applyBorder="1" applyAlignment="1"/>
    <xf numFmtId="0" fontId="0" fillId="3" borderId="4" xfId="0" applyFont="1" applyFill="1" applyBorder="1" applyAlignment="1"/>
    <xf numFmtId="0" fontId="0" fillId="2" borderId="1" xfId="0" applyFill="1"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18" fillId="2" borderId="0" xfId="0" applyFont="1" applyFill="1" applyBorder="1" applyAlignment="1">
      <alignment horizontal="left" vertical="center" indent="6"/>
    </xf>
    <xf numFmtId="2" fontId="0" fillId="2" borderId="1" xfId="0" applyNumberFormat="1" applyFill="1" applyBorder="1" applyAlignment="1">
      <alignment horizontal="center" vertical="center"/>
    </xf>
    <xf numFmtId="0" fontId="0" fillId="3" borderId="6" xfId="0"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 xfId="0" applyFont="1" applyFill="1" applyBorder="1" applyAlignment="1">
      <alignment horizontal="center" vertical="center"/>
    </xf>
    <xf numFmtId="0" fontId="0" fillId="9" borderId="6" xfId="0" applyFill="1" applyBorder="1" applyAlignment="1">
      <alignment vertical="center" wrapText="1"/>
    </xf>
    <xf numFmtId="164" fontId="1" fillId="9" borderId="1" xfId="0" applyNumberFormat="1" applyFont="1" applyFill="1" applyBorder="1" applyAlignment="1">
      <alignment horizontal="center" vertical="center"/>
    </xf>
    <xf numFmtId="165" fontId="1" fillId="9" borderId="1" xfId="0" applyNumberFormat="1" applyFont="1" applyFill="1" applyBorder="1" applyAlignment="1">
      <alignment horizontal="center" vertical="center"/>
    </xf>
    <xf numFmtId="0" fontId="19" fillId="2" borderId="0" xfId="0" applyFont="1" applyFill="1"/>
    <xf numFmtId="0" fontId="0" fillId="0" borderId="12" xfId="0" applyFont="1" applyFill="1" applyBorder="1" applyAlignment="1">
      <alignment horizontal="center" vertical="center" wrapText="1"/>
    </xf>
    <xf numFmtId="2" fontId="0" fillId="0" borderId="12" xfId="0" applyNumberFormat="1" applyFont="1" applyFill="1" applyBorder="1" applyAlignment="1">
      <alignment horizontal="center" vertical="center" wrapText="1"/>
    </xf>
    <xf numFmtId="0" fontId="0" fillId="0" borderId="19" xfId="0" applyFont="1" applyFill="1" applyBorder="1" applyAlignment="1">
      <alignment horizontal="center" vertical="center" wrapText="1"/>
    </xf>
    <xf numFmtId="2" fontId="0" fillId="0" borderId="19" xfId="0" applyNumberFormat="1" applyFont="1" applyFill="1" applyBorder="1" applyAlignment="1">
      <alignment horizontal="center" vertical="center" wrapText="1"/>
    </xf>
    <xf numFmtId="2" fontId="0" fillId="0" borderId="20" xfId="0" applyNumberFormat="1" applyFont="1" applyFill="1" applyBorder="1" applyAlignment="1">
      <alignment horizontal="center" vertical="center"/>
    </xf>
    <xf numFmtId="0" fontId="25" fillId="13" borderId="12" xfId="0" applyFont="1" applyFill="1" applyBorder="1" applyAlignment="1">
      <alignment horizontal="center" vertical="center" wrapText="1"/>
    </xf>
    <xf numFmtId="0" fontId="26" fillId="9" borderId="12" xfId="0" applyFont="1" applyFill="1" applyBorder="1" applyAlignment="1">
      <alignment horizontal="center" vertical="center" wrapText="1"/>
    </xf>
    <xf numFmtId="0" fontId="27" fillId="10" borderId="12" xfId="0" applyFont="1" applyFill="1" applyBorder="1" applyAlignment="1">
      <alignment horizontal="center" vertical="center" wrapText="1"/>
    </xf>
    <xf numFmtId="2" fontId="0" fillId="0" borderId="17" xfId="0" applyNumberFormat="1" applyFont="1" applyFill="1" applyBorder="1" applyAlignment="1">
      <alignment horizontal="center" vertical="center"/>
    </xf>
    <xf numFmtId="0" fontId="29" fillId="14" borderId="1" xfId="0" applyFont="1" applyFill="1" applyBorder="1" applyAlignment="1">
      <alignment vertical="center" wrapText="1"/>
    </xf>
    <xf numFmtId="0" fontId="29" fillId="14" borderId="2" xfId="0" applyFont="1" applyFill="1" applyBorder="1" applyAlignment="1">
      <alignment vertical="center" wrapText="1"/>
    </xf>
    <xf numFmtId="0" fontId="29" fillId="14" borderId="2" xfId="0" applyFont="1" applyFill="1" applyBorder="1" applyAlignment="1">
      <alignment horizontal="center" vertical="center" wrapText="1"/>
    </xf>
    <xf numFmtId="0" fontId="29" fillId="14" borderId="1" xfId="0" applyFont="1" applyFill="1" applyBorder="1" applyAlignment="1">
      <alignment horizontal="center" vertical="center" wrapText="1"/>
    </xf>
    <xf numFmtId="0" fontId="24" fillId="2" borderId="0" xfId="0" applyFont="1" applyFill="1"/>
    <xf numFmtId="0" fontId="30" fillId="0" borderId="0" xfId="0" applyFont="1"/>
    <xf numFmtId="0" fontId="24" fillId="2" borderId="0" xfId="0" applyFont="1" applyFill="1" applyBorder="1" applyAlignment="1">
      <alignment horizontal="center"/>
    </xf>
    <xf numFmtId="0" fontId="24" fillId="2" borderId="0" xfId="0" applyFont="1" applyFill="1" applyBorder="1" applyAlignment="1">
      <alignment horizontal="center" vertical="center"/>
    </xf>
    <xf numFmtId="0" fontId="0" fillId="9" borderId="7" xfId="0" applyFill="1" applyBorder="1" applyAlignment="1">
      <alignment vertical="center" wrapText="1"/>
    </xf>
    <xf numFmtId="0" fontId="0" fillId="2" borderId="1" xfId="0" applyFont="1" applyFill="1" applyBorder="1" applyAlignment="1">
      <alignment horizontal="center" vertical="center"/>
    </xf>
    <xf numFmtId="0" fontId="28" fillId="12" borderId="1" xfId="0" applyFont="1" applyFill="1" applyBorder="1" applyAlignment="1">
      <alignment horizontal="center" vertical="center"/>
    </xf>
    <xf numFmtId="0" fontId="23" fillId="0" borderId="1" xfId="0" applyFont="1" applyBorder="1" applyAlignment="1">
      <alignment horizontal="center" wrapText="1"/>
    </xf>
    <xf numFmtId="0" fontId="19" fillId="2" borderId="0" xfId="0" applyFont="1" applyFill="1" applyAlignment="1">
      <alignment vertical="center"/>
    </xf>
    <xf numFmtId="0" fontId="19" fillId="2" borderId="0" xfId="0" applyFont="1" applyFill="1" applyAlignment="1">
      <alignment vertical="center" wrapText="1"/>
    </xf>
    <xf numFmtId="2" fontId="0" fillId="2" borderId="1" xfId="0" applyNumberFormat="1" applyFill="1" applyBorder="1" applyAlignment="1">
      <alignment horizontal="center"/>
    </xf>
    <xf numFmtId="0" fontId="19" fillId="2" borderId="0" xfId="0" applyFont="1" applyFill="1" applyAlignment="1">
      <alignment horizontal="center" vertical="center"/>
    </xf>
    <xf numFmtId="0" fontId="29" fillId="14" borderId="14" xfId="0" applyFont="1" applyFill="1" applyBorder="1" applyAlignment="1">
      <alignment horizontal="center" vertical="center" wrapText="1"/>
    </xf>
    <xf numFmtId="0" fontId="29" fillId="14" borderId="12" xfId="0" applyFont="1" applyFill="1" applyBorder="1" applyAlignment="1">
      <alignment horizontal="center" vertical="center" wrapText="1"/>
    </xf>
    <xf numFmtId="0" fontId="29" fillId="14" borderId="15" xfId="0" applyFont="1" applyFill="1" applyBorder="1" applyAlignment="1">
      <alignment horizontal="center" vertical="center" wrapText="1"/>
    </xf>
    <xf numFmtId="0" fontId="29" fillId="14" borderId="17" xfId="0" applyFont="1" applyFill="1" applyBorder="1" applyAlignment="1">
      <alignment horizontal="center" vertical="center" wrapText="1"/>
    </xf>
    <xf numFmtId="0" fontId="1" fillId="0" borderId="5" xfId="0" applyFont="1" applyBorder="1" applyAlignment="1">
      <alignment horizontal="center"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2" borderId="16" xfId="0" applyFont="1" applyFill="1" applyBorder="1" applyAlignment="1">
      <alignment horizontal="right"/>
    </xf>
    <xf numFmtId="0" fontId="1" fillId="2" borderId="12" xfId="0" applyFont="1" applyFill="1" applyBorder="1" applyAlignment="1">
      <alignment horizontal="right"/>
    </xf>
    <xf numFmtId="0" fontId="1" fillId="2" borderId="18" xfId="0" applyFont="1" applyFill="1" applyBorder="1" applyAlignment="1">
      <alignment horizontal="right" vertical="center"/>
    </xf>
    <xf numFmtId="0" fontId="1" fillId="2" borderId="19" xfId="0" applyFont="1" applyFill="1" applyBorder="1" applyAlignment="1">
      <alignment horizontal="right" vertical="center"/>
    </xf>
    <xf numFmtId="0" fontId="29" fillId="14" borderId="13" xfId="0" applyFont="1" applyFill="1" applyBorder="1" applyAlignment="1">
      <alignment horizontal="center" vertical="center" wrapText="1"/>
    </xf>
    <xf numFmtId="0" fontId="29" fillId="14" borderId="16" xfId="0" applyFont="1" applyFill="1" applyBorder="1" applyAlignment="1">
      <alignment horizontal="center" vertical="center"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0" borderId="16" xfId="0" applyFont="1" applyFill="1" applyBorder="1" applyAlignment="1">
      <alignment horizontal="right" vertical="center"/>
    </xf>
    <xf numFmtId="0" fontId="1" fillId="0" borderId="12" xfId="0" applyFont="1" applyFill="1" applyBorder="1" applyAlignment="1">
      <alignment horizontal="right"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2" fillId="4" borderId="8" xfId="0" applyFont="1" applyFill="1" applyBorder="1" applyAlignment="1">
      <alignment horizontal="right"/>
    </xf>
    <xf numFmtId="0" fontId="2" fillId="4" borderId="6" xfId="0" applyFont="1" applyFill="1" applyBorder="1" applyAlignment="1">
      <alignment horizontal="right"/>
    </xf>
    <xf numFmtId="0" fontId="2" fillId="4" borderId="7" xfId="0" applyFont="1" applyFill="1" applyBorder="1" applyAlignment="1">
      <alignment horizontal="right"/>
    </xf>
    <xf numFmtId="0" fontId="1" fillId="0" borderId="1" xfId="0" applyFont="1" applyBorder="1" applyAlignment="1">
      <alignment horizontal="center" vertical="top" wrapText="1"/>
    </xf>
    <xf numFmtId="0" fontId="0" fillId="2" borderId="2"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6" fillId="0" borderId="8" xfId="0" applyFont="1" applyBorder="1" applyAlignment="1">
      <alignment wrapText="1"/>
    </xf>
    <xf numFmtId="0" fontId="0" fillId="0" borderId="6" xfId="0" applyBorder="1" applyAlignment="1">
      <alignment wrapText="1"/>
    </xf>
    <xf numFmtId="0" fontId="0" fillId="0" borderId="7"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5" fillId="0" borderId="0" xfId="0" applyFont="1" applyAlignment="1">
      <alignment wrapText="1"/>
    </xf>
    <xf numFmtId="0" fontId="6" fillId="0" borderId="0" xfId="0" applyFont="1" applyAlignment="1">
      <alignment wrapText="1"/>
    </xf>
    <xf numFmtId="0" fontId="7" fillId="5" borderId="8" xfId="0" applyFont="1" applyFill="1" applyBorder="1" applyAlignment="1">
      <alignment wrapText="1"/>
    </xf>
    <xf numFmtId="0" fontId="8" fillId="5" borderId="6" xfId="0" applyFont="1" applyFill="1" applyBorder="1" applyAlignment="1">
      <alignment wrapText="1"/>
    </xf>
    <xf numFmtId="0" fontId="8" fillId="5" borderId="7" xfId="0" applyFont="1" applyFill="1" applyBorder="1" applyAlignment="1">
      <alignment wrapText="1"/>
    </xf>
    <xf numFmtId="0" fontId="0" fillId="2" borderId="0" xfId="0" quotePrefix="1" applyFont="1" applyFill="1" applyAlignment="1">
      <alignment horizontal="left" vertical="center" wrapText="1"/>
    </xf>
    <xf numFmtId="0" fontId="0" fillId="2" borderId="0" xfId="0" quotePrefix="1" applyFont="1" applyFill="1" applyAlignment="1">
      <alignment horizontal="left" vertical="center" wrapText="1" indent="3"/>
    </xf>
    <xf numFmtId="0" fontId="18" fillId="3"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0" fillId="3" borderId="2"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9" xfId="0" applyFont="1" applyFill="1" applyBorder="1" applyAlignment="1">
      <alignment horizontal="center" vertical="center"/>
    </xf>
    <xf numFmtId="0" fontId="18" fillId="8" borderId="1" xfId="0" applyFont="1" applyFill="1" applyBorder="1" applyAlignment="1">
      <alignment horizontal="center" vertical="center" wrapText="1"/>
    </xf>
    <xf numFmtId="0" fontId="19" fillId="3" borderId="1" xfId="0" applyFont="1" applyFill="1" applyBorder="1" applyAlignment="1">
      <alignment horizontal="center" vertical="center" wrapText="1"/>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5FCAE"/>
      <color rgb="FFEFFA8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3:S30"/>
  <sheetViews>
    <sheetView workbookViewId="0">
      <selection activeCell="C19" sqref="C19"/>
    </sheetView>
  </sheetViews>
  <sheetFormatPr defaultRowHeight="15"/>
  <cols>
    <col min="1" max="1" width="7.42578125" style="3" customWidth="1"/>
    <col min="2" max="2" width="27.7109375" style="31" customWidth="1"/>
    <col min="3" max="3" width="52" style="3" bestFit="1" customWidth="1"/>
    <col min="4" max="4" width="52.28515625" style="32" bestFit="1" customWidth="1"/>
    <col min="5" max="5" width="20" style="32" customWidth="1"/>
    <col min="6" max="6" width="17.85546875" style="3" customWidth="1"/>
    <col min="7" max="16384" width="9.140625" style="3"/>
  </cols>
  <sheetData>
    <row r="3" spans="2:19">
      <c r="B3" s="103"/>
      <c r="C3" s="103"/>
      <c r="D3" s="103"/>
      <c r="E3" s="103"/>
      <c r="F3" s="103"/>
    </row>
    <row r="4" spans="2:19" ht="26.25">
      <c r="B4" s="104" t="s">
        <v>120</v>
      </c>
      <c r="C4" s="103"/>
      <c r="D4" s="103"/>
      <c r="E4" s="103"/>
      <c r="F4" s="103"/>
    </row>
    <row r="5" spans="2:19">
      <c r="B5" s="103"/>
      <c r="C5" s="103"/>
      <c r="D5" s="103"/>
      <c r="E5" s="103"/>
      <c r="F5" s="103"/>
    </row>
    <row r="6" spans="2:19">
      <c r="B6" s="103"/>
      <c r="C6" s="103"/>
      <c r="D6" s="103"/>
      <c r="E6" s="103"/>
      <c r="F6" s="103"/>
    </row>
    <row r="7" spans="2:19">
      <c r="B7" s="109" t="s">
        <v>126</v>
      </c>
      <c r="C7" s="109" t="s">
        <v>144</v>
      </c>
      <c r="D7" s="109" t="s">
        <v>143</v>
      </c>
      <c r="E7" s="105"/>
      <c r="F7" s="106"/>
    </row>
    <row r="8" spans="2:19">
      <c r="B8" s="108" t="s">
        <v>121</v>
      </c>
      <c r="C8" s="25">
        <f>'Rough Estimation'!$K$57/10</f>
        <v>8.725888888888889</v>
      </c>
      <c r="D8" s="25">
        <f>('Rough Estimation'!$K$57+('Project Assumptions Log'!$G$18/8))/10</f>
        <v>9.725888888888889</v>
      </c>
    </row>
    <row r="9" spans="2:19">
      <c r="B9" s="108" t="s">
        <v>122</v>
      </c>
      <c r="C9" s="25">
        <f>'Rough Estimation'!$K$57/22</f>
        <v>3.9663131313131315</v>
      </c>
      <c r="D9" s="25">
        <f>('Rough Estimation'!$K$57+('Project Assumptions Log'!$G$18/8))/22</f>
        <v>4.4208585858585856</v>
      </c>
    </row>
    <row r="10" spans="2:19">
      <c r="B10" s="89"/>
      <c r="C10" s="89"/>
      <c r="D10" s="89"/>
      <c r="E10" s="89"/>
      <c r="F10" s="89"/>
      <c r="G10" s="89"/>
      <c r="H10" s="89"/>
      <c r="I10" s="89"/>
      <c r="J10" s="89"/>
      <c r="K10" s="89"/>
      <c r="L10" s="89"/>
      <c r="M10" s="89"/>
      <c r="N10" s="89"/>
      <c r="O10" s="89"/>
      <c r="P10" s="89"/>
      <c r="Q10" s="89"/>
      <c r="R10" s="89"/>
      <c r="S10" s="89"/>
    </row>
    <row r="11" spans="2:19">
      <c r="B11" s="111"/>
      <c r="C11" s="111"/>
      <c r="D11" s="111"/>
      <c r="E11" s="111"/>
      <c r="F11" s="111"/>
      <c r="G11" s="111"/>
      <c r="H11" s="111"/>
      <c r="I11" s="111"/>
      <c r="J11" s="111"/>
      <c r="K11" s="111"/>
      <c r="L11" s="111"/>
      <c r="M11" s="111"/>
      <c r="N11" s="111"/>
      <c r="O11" s="111"/>
      <c r="P11" s="111"/>
      <c r="Q11" s="111"/>
      <c r="R11" s="111"/>
      <c r="S11" s="111"/>
    </row>
    <row r="12" spans="2:19">
      <c r="B12" s="114"/>
      <c r="C12" s="114"/>
      <c r="D12" s="114"/>
      <c r="E12" s="114"/>
      <c r="F12" s="114"/>
      <c r="G12" s="114"/>
      <c r="H12" s="114"/>
      <c r="I12" s="114"/>
      <c r="J12" s="114"/>
      <c r="K12" s="114"/>
      <c r="L12" s="114"/>
      <c r="M12" s="114"/>
      <c r="N12" s="114"/>
      <c r="O12" s="114"/>
      <c r="P12" s="114"/>
      <c r="Q12" s="114"/>
      <c r="R12" s="114"/>
      <c r="S12" s="114"/>
    </row>
    <row r="13" spans="2:19">
      <c r="B13" s="112"/>
      <c r="C13" s="111"/>
      <c r="D13" s="111"/>
      <c r="E13" s="111"/>
      <c r="F13" s="111"/>
      <c r="G13" s="111"/>
      <c r="H13" s="111"/>
      <c r="I13" s="111"/>
      <c r="J13" s="111"/>
      <c r="K13" s="111"/>
      <c r="L13" s="111"/>
      <c r="M13" s="111"/>
      <c r="N13" s="111"/>
      <c r="O13" s="111"/>
      <c r="P13" s="111"/>
      <c r="Q13" s="111"/>
      <c r="R13" s="111"/>
      <c r="S13" s="111"/>
    </row>
    <row r="14" spans="2:19">
      <c r="B14" s="89"/>
      <c r="C14" s="89"/>
      <c r="D14" s="89"/>
      <c r="E14" s="89"/>
      <c r="F14" s="89"/>
      <c r="G14" s="89"/>
      <c r="H14" s="89"/>
      <c r="I14" s="89"/>
      <c r="J14" s="89"/>
      <c r="K14" s="89"/>
      <c r="L14" s="89"/>
      <c r="M14" s="89"/>
      <c r="N14" s="89"/>
      <c r="O14" s="89"/>
      <c r="P14" s="89"/>
      <c r="Q14" s="89"/>
      <c r="R14" s="89"/>
      <c r="S14" s="89"/>
    </row>
    <row r="15" spans="2:19">
      <c r="B15" s="89"/>
      <c r="C15" s="89"/>
      <c r="D15" s="89"/>
      <c r="E15" s="89"/>
      <c r="F15" s="89"/>
      <c r="G15" s="89"/>
      <c r="H15" s="89"/>
      <c r="I15" s="89"/>
      <c r="J15" s="89"/>
      <c r="K15" s="89"/>
      <c r="L15" s="89"/>
      <c r="M15" s="89"/>
      <c r="N15" s="89"/>
      <c r="O15" s="89"/>
      <c r="P15" s="89"/>
      <c r="Q15" s="89"/>
      <c r="R15" s="89"/>
      <c r="S15" s="89"/>
    </row>
    <row r="16" spans="2:19">
      <c r="B16" s="89"/>
      <c r="C16" s="89"/>
      <c r="D16" s="89"/>
      <c r="E16" s="89"/>
      <c r="F16" s="89"/>
      <c r="G16" s="89"/>
      <c r="H16" s="89"/>
      <c r="I16" s="89"/>
      <c r="J16" s="89"/>
      <c r="K16" s="89"/>
      <c r="L16" s="89"/>
      <c r="M16" s="89"/>
      <c r="N16" s="89"/>
      <c r="O16" s="89"/>
      <c r="P16" s="89"/>
      <c r="Q16" s="89"/>
      <c r="R16" s="89"/>
      <c r="S16" s="89"/>
    </row>
    <row r="17" spans="2:19">
      <c r="B17" s="89"/>
      <c r="C17" s="89"/>
      <c r="D17" s="89"/>
      <c r="E17" s="89"/>
      <c r="F17" s="89"/>
      <c r="G17" s="89"/>
      <c r="H17" s="89"/>
      <c r="I17" s="89"/>
      <c r="J17" s="89"/>
      <c r="K17" s="89"/>
      <c r="L17" s="89"/>
      <c r="M17" s="89"/>
      <c r="N17" s="89"/>
      <c r="O17" s="89"/>
      <c r="P17" s="89"/>
      <c r="Q17" s="89"/>
      <c r="R17" s="89"/>
      <c r="S17" s="89"/>
    </row>
    <row r="18" spans="2:19">
      <c r="B18" s="89"/>
      <c r="C18" s="89"/>
      <c r="D18" s="89"/>
      <c r="E18" s="89"/>
      <c r="F18" s="89"/>
      <c r="G18" s="89"/>
      <c r="H18" s="89"/>
      <c r="I18" s="89"/>
      <c r="J18" s="89"/>
      <c r="K18" s="89"/>
      <c r="L18" s="89"/>
      <c r="M18" s="89"/>
      <c r="N18" s="89"/>
      <c r="O18" s="89"/>
      <c r="P18" s="89"/>
      <c r="Q18" s="89"/>
      <c r="R18" s="89"/>
      <c r="S18" s="89"/>
    </row>
    <row r="19" spans="2:19">
      <c r="B19" s="89"/>
      <c r="C19" s="89"/>
      <c r="D19" s="89"/>
      <c r="E19" s="89"/>
      <c r="F19" s="89"/>
      <c r="G19" s="89"/>
      <c r="H19" s="89"/>
      <c r="I19" s="89"/>
      <c r="J19" s="89"/>
      <c r="K19" s="89"/>
      <c r="L19" s="89"/>
      <c r="M19" s="89"/>
      <c r="N19" s="89"/>
      <c r="O19" s="89"/>
      <c r="P19" s="89"/>
      <c r="Q19" s="89"/>
      <c r="R19" s="89"/>
      <c r="S19" s="89"/>
    </row>
    <row r="20" spans="2:19">
      <c r="B20" s="89"/>
      <c r="C20" s="89"/>
      <c r="D20" s="89"/>
      <c r="E20" s="89"/>
      <c r="F20" s="89"/>
      <c r="G20" s="89"/>
      <c r="H20" s="89"/>
      <c r="I20" s="89"/>
      <c r="J20" s="89"/>
      <c r="K20" s="89"/>
      <c r="L20" s="89"/>
      <c r="M20" s="89"/>
      <c r="N20" s="89"/>
      <c r="O20" s="89"/>
      <c r="P20" s="89"/>
      <c r="Q20" s="89"/>
      <c r="R20" s="89"/>
      <c r="S20" s="89"/>
    </row>
    <row r="21" spans="2:19">
      <c r="B21" s="89"/>
      <c r="C21" s="89"/>
      <c r="D21" s="89"/>
      <c r="E21" s="89"/>
      <c r="F21" s="89"/>
      <c r="G21" s="89"/>
      <c r="H21" s="89"/>
      <c r="I21" s="89"/>
      <c r="J21" s="89"/>
      <c r="K21" s="89"/>
      <c r="L21" s="89"/>
      <c r="M21" s="89"/>
      <c r="N21" s="89"/>
      <c r="O21" s="89"/>
      <c r="P21" s="89"/>
      <c r="Q21" s="89"/>
      <c r="R21" s="89"/>
      <c r="S21" s="89"/>
    </row>
    <row r="22" spans="2:19">
      <c r="B22" s="89"/>
      <c r="C22" s="89"/>
      <c r="D22" s="89"/>
      <c r="E22" s="89"/>
      <c r="F22" s="89"/>
      <c r="G22" s="89"/>
      <c r="H22" s="89"/>
      <c r="I22" s="89"/>
      <c r="J22" s="89"/>
      <c r="K22" s="89"/>
      <c r="L22" s="89"/>
      <c r="M22" s="89"/>
      <c r="N22" s="89"/>
      <c r="O22" s="89"/>
      <c r="P22" s="89"/>
      <c r="Q22" s="89"/>
      <c r="R22" s="89"/>
      <c r="S22" s="89"/>
    </row>
    <row r="23" spans="2:19">
      <c r="B23" s="89"/>
      <c r="C23" s="89"/>
      <c r="D23" s="89"/>
      <c r="E23" s="89"/>
      <c r="F23" s="89"/>
      <c r="G23" s="89"/>
      <c r="H23" s="89"/>
      <c r="I23" s="89"/>
      <c r="J23" s="89"/>
      <c r="K23" s="89"/>
      <c r="L23" s="89"/>
      <c r="M23" s="89"/>
      <c r="N23" s="89"/>
      <c r="O23" s="89"/>
      <c r="P23" s="89"/>
      <c r="Q23" s="89"/>
      <c r="R23" s="89"/>
      <c r="S23" s="89"/>
    </row>
    <row r="24" spans="2:19">
      <c r="C24" s="38"/>
    </row>
    <row r="25" spans="2:19">
      <c r="B25" s="33"/>
    </row>
    <row r="26" spans="2:19">
      <c r="C26" s="35"/>
    </row>
    <row r="27" spans="2:19">
      <c r="C27" s="35"/>
    </row>
    <row r="28" spans="2:19">
      <c r="C28" s="37"/>
    </row>
    <row r="29" spans="2:19">
      <c r="C29" s="36"/>
    </row>
    <row r="30" spans="2:19">
      <c r="C30" s="36"/>
    </row>
  </sheetData>
  <mergeCells count="1">
    <mergeCell ref="B12:S1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K57"/>
  <sheetViews>
    <sheetView tabSelected="1" topLeftCell="A4" zoomScaleNormal="100" workbookViewId="0">
      <selection activeCell="B49" sqref="B49:K51"/>
    </sheetView>
  </sheetViews>
  <sheetFormatPr defaultRowHeight="15"/>
  <cols>
    <col min="1" max="1" width="2.5703125" style="1" customWidth="1"/>
    <col min="2" max="2" width="18.7109375" style="1" bestFit="1" customWidth="1"/>
    <col min="3" max="3" width="21.7109375" style="39" customWidth="1"/>
    <col min="4" max="4" width="27.140625" style="39" customWidth="1"/>
    <col min="5" max="5" width="25.42578125" style="1" bestFit="1" customWidth="1"/>
    <col min="6" max="6" width="11.5703125" style="2" customWidth="1"/>
    <col min="7" max="7" width="10" style="2" customWidth="1"/>
    <col min="8" max="8" width="10.85546875" style="2" bestFit="1" customWidth="1"/>
    <col min="9" max="9" width="15.85546875" style="2" bestFit="1" customWidth="1"/>
    <col min="10" max="10" width="9.140625" style="1" bestFit="1" customWidth="1"/>
    <col min="11" max="11" width="15.7109375" style="1" customWidth="1"/>
    <col min="12" max="16384" width="9.140625" style="1"/>
  </cols>
  <sheetData>
    <row r="2" spans="2:9" ht="19.5">
      <c r="B2" s="4"/>
      <c r="C2" s="28" t="s">
        <v>108</v>
      </c>
    </row>
    <row r="3" spans="2:9">
      <c r="B3" s="89">
        <v>7.5</v>
      </c>
      <c r="C3" s="1" t="s">
        <v>109</v>
      </c>
    </row>
    <row r="4" spans="2:9">
      <c r="B4" s="1">
        <f>4-1</f>
        <v>3</v>
      </c>
      <c r="C4" s="1" t="s">
        <v>110</v>
      </c>
    </row>
    <row r="5" spans="2:9">
      <c r="B5" s="1">
        <v>8</v>
      </c>
      <c r="C5" s="1" t="s">
        <v>111</v>
      </c>
    </row>
    <row r="6" spans="2:9">
      <c r="B6" s="1">
        <v>4</v>
      </c>
      <c r="C6" s="1" t="s">
        <v>112</v>
      </c>
    </row>
    <row r="7" spans="2:9">
      <c r="B7" s="1">
        <v>0</v>
      </c>
      <c r="C7" s="1" t="s">
        <v>113</v>
      </c>
    </row>
    <row r="8" spans="2:9">
      <c r="B8" s="1">
        <v>61</v>
      </c>
      <c r="C8" s="1" t="s">
        <v>115</v>
      </c>
    </row>
    <row r="9" spans="2:9">
      <c r="B9" s="1">
        <v>67</v>
      </c>
      <c r="C9" s="1" t="s">
        <v>150</v>
      </c>
    </row>
    <row r="10" spans="2:9">
      <c r="B10" s="1">
        <v>55</v>
      </c>
      <c r="C10" s="1" t="s">
        <v>114</v>
      </c>
      <c r="H10" s="1"/>
    </row>
    <row r="11" spans="2:9">
      <c r="B11" s="1">
        <v>15</v>
      </c>
      <c r="C11" s="1" t="s">
        <v>116</v>
      </c>
      <c r="H11" s="1"/>
    </row>
    <row r="12" spans="2:9" ht="15.75" thickBot="1">
      <c r="B12" s="34"/>
      <c r="C12" s="70"/>
      <c r="D12" s="3"/>
      <c r="E12" s="3"/>
      <c r="F12" s="3"/>
      <c r="G12" s="3"/>
    </row>
    <row r="13" spans="2:9" ht="31.5" customHeight="1">
      <c r="B13" s="126" t="s">
        <v>117</v>
      </c>
      <c r="C13" s="115"/>
      <c r="D13" s="115"/>
      <c r="E13" s="115" t="s">
        <v>118</v>
      </c>
      <c r="F13" s="115"/>
      <c r="G13" s="115"/>
      <c r="H13" s="115" t="s">
        <v>92</v>
      </c>
      <c r="I13" s="117" t="s">
        <v>88</v>
      </c>
    </row>
    <row r="14" spans="2:9">
      <c r="B14" s="127"/>
      <c r="C14" s="116"/>
      <c r="D14" s="116"/>
      <c r="E14" s="95" t="s">
        <v>89</v>
      </c>
      <c r="F14" s="96" t="s">
        <v>90</v>
      </c>
      <c r="G14" s="97" t="s">
        <v>91</v>
      </c>
      <c r="H14" s="116"/>
      <c r="I14" s="118"/>
    </row>
    <row r="15" spans="2:9">
      <c r="B15" s="131" t="s">
        <v>119</v>
      </c>
      <c r="C15" s="132"/>
      <c r="D15" s="132"/>
      <c r="E15" s="90">
        <v>150</v>
      </c>
      <c r="F15" s="90">
        <v>100</v>
      </c>
      <c r="G15" s="90">
        <v>45</v>
      </c>
      <c r="H15" s="91">
        <f>(E15+4*F15+G15)/6</f>
        <v>99.166666666666671</v>
      </c>
      <c r="I15" s="98">
        <f>(E15-G15)/6</f>
        <v>17.5</v>
      </c>
    </row>
    <row r="16" spans="2:9">
      <c r="B16" s="122" t="s">
        <v>123</v>
      </c>
      <c r="C16" s="123"/>
      <c r="D16" s="123"/>
      <c r="E16" s="90">
        <v>60</v>
      </c>
      <c r="F16" s="90">
        <v>50</v>
      </c>
      <c r="G16" s="90">
        <v>20</v>
      </c>
      <c r="H16" s="91">
        <f>(E16+4*F16+G16)/6</f>
        <v>46.666666666666664</v>
      </c>
      <c r="I16" s="98">
        <f>(E16-G16)/6</f>
        <v>6.666666666666667</v>
      </c>
    </row>
    <row r="17" spans="2:11">
      <c r="B17" s="122" t="s">
        <v>124</v>
      </c>
      <c r="C17" s="123"/>
      <c r="D17" s="123"/>
      <c r="E17" s="90">
        <v>70</v>
      </c>
      <c r="F17" s="90">
        <v>60</v>
      </c>
      <c r="G17" s="90">
        <v>30</v>
      </c>
      <c r="H17" s="91">
        <f>(E17+4*F17+G17)/6</f>
        <v>56.666666666666664</v>
      </c>
      <c r="I17" s="98">
        <f>(E17-G17)/6</f>
        <v>6.666666666666667</v>
      </c>
    </row>
    <row r="18" spans="2:11" ht="15.75" thickBot="1">
      <c r="B18" s="124" t="s">
        <v>125</v>
      </c>
      <c r="C18" s="125"/>
      <c r="D18" s="125"/>
      <c r="E18" s="92">
        <v>120</v>
      </c>
      <c r="F18" s="92">
        <v>45</v>
      </c>
      <c r="G18" s="92">
        <v>20</v>
      </c>
      <c r="H18" s="93">
        <f>(E18+4*F18+G18)/6</f>
        <v>53.333333333333336</v>
      </c>
      <c r="I18" s="94">
        <f>(E18-G18)/6</f>
        <v>16.666666666666668</v>
      </c>
    </row>
    <row r="19" spans="2:11">
      <c r="H19" s="1"/>
    </row>
    <row r="20" spans="2:11" s="16" customFormat="1" ht="60">
      <c r="B20" s="99" t="s">
        <v>0</v>
      </c>
      <c r="C20" s="100" t="s">
        <v>1</v>
      </c>
      <c r="D20" s="100" t="s">
        <v>2</v>
      </c>
      <c r="E20" s="100" t="s">
        <v>18</v>
      </c>
      <c r="F20" s="101" t="s">
        <v>11</v>
      </c>
      <c r="G20" s="101" t="s">
        <v>29</v>
      </c>
      <c r="H20" s="101" t="s">
        <v>32</v>
      </c>
      <c r="I20" s="101" t="s">
        <v>31</v>
      </c>
      <c r="J20" s="102" t="s">
        <v>30</v>
      </c>
      <c r="K20" s="102" t="s">
        <v>33</v>
      </c>
    </row>
    <row r="21" spans="2:11" ht="16.5" customHeight="1">
      <c r="B21" s="133" t="s">
        <v>3</v>
      </c>
      <c r="C21" s="128" t="s">
        <v>4</v>
      </c>
      <c r="D21" s="40" t="s">
        <v>5</v>
      </c>
      <c r="E21" s="5" t="s">
        <v>25</v>
      </c>
      <c r="F21" s="6" t="s">
        <v>12</v>
      </c>
      <c r="G21" s="6">
        <v>6</v>
      </c>
      <c r="H21" s="6">
        <v>60</v>
      </c>
      <c r="I21" s="6">
        <f>G21*H21</f>
        <v>360</v>
      </c>
      <c r="J21" s="14">
        <f>ROUNDUP(I21/60,1)</f>
        <v>6</v>
      </c>
      <c r="K21" s="14">
        <f>ROUNDUP(J21/$B$3,2)</f>
        <v>0.8</v>
      </c>
    </row>
    <row r="22" spans="2:11">
      <c r="B22" s="134"/>
      <c r="C22" s="129"/>
      <c r="D22" s="41"/>
      <c r="E22" s="5" t="s">
        <v>19</v>
      </c>
      <c r="F22" s="6" t="s">
        <v>13</v>
      </c>
      <c r="G22" s="6">
        <v>3</v>
      </c>
      <c r="H22" s="6">
        <v>5</v>
      </c>
      <c r="I22" s="6">
        <f t="shared" ref="I22:I27" si="0">G22*H22</f>
        <v>15</v>
      </c>
      <c r="J22" s="14">
        <f t="shared" ref="J22:J36" si="1">ROUNDUP(I22/60,1)</f>
        <v>0.30000000000000004</v>
      </c>
      <c r="K22" s="14">
        <f t="shared" ref="K22:K27" si="2">ROUNDUP(J22/$B$3,2)</f>
        <v>0.04</v>
      </c>
    </row>
    <row r="23" spans="2:11">
      <c r="B23" s="134"/>
      <c r="C23" s="129"/>
      <c r="D23" s="41"/>
      <c r="E23" s="5" t="s">
        <v>20</v>
      </c>
      <c r="F23" s="6" t="s">
        <v>13</v>
      </c>
      <c r="G23" s="6">
        <v>3</v>
      </c>
      <c r="H23" s="6">
        <v>5</v>
      </c>
      <c r="I23" s="6">
        <f t="shared" si="0"/>
        <v>15</v>
      </c>
      <c r="J23" s="14">
        <f t="shared" si="1"/>
        <v>0.30000000000000004</v>
      </c>
      <c r="K23" s="14">
        <f t="shared" si="2"/>
        <v>0.04</v>
      </c>
    </row>
    <row r="24" spans="2:11">
      <c r="B24" s="134"/>
      <c r="C24" s="129"/>
      <c r="D24" s="41"/>
      <c r="E24" s="5" t="s">
        <v>21</v>
      </c>
      <c r="F24" s="6" t="s">
        <v>13</v>
      </c>
      <c r="G24" s="6">
        <v>3</v>
      </c>
      <c r="H24" s="6">
        <v>5</v>
      </c>
      <c r="I24" s="6">
        <f t="shared" si="0"/>
        <v>15</v>
      </c>
      <c r="J24" s="14">
        <f t="shared" si="1"/>
        <v>0.30000000000000004</v>
      </c>
      <c r="K24" s="14">
        <f t="shared" si="2"/>
        <v>0.04</v>
      </c>
    </row>
    <row r="25" spans="2:11">
      <c r="B25" s="134"/>
      <c r="C25" s="129"/>
      <c r="D25" s="41"/>
      <c r="E25" s="5" t="s">
        <v>8</v>
      </c>
      <c r="F25" s="6" t="s">
        <v>13</v>
      </c>
      <c r="G25" s="6">
        <v>1</v>
      </c>
      <c r="H25" s="6">
        <v>5</v>
      </c>
      <c r="I25" s="6">
        <f t="shared" si="0"/>
        <v>5</v>
      </c>
      <c r="J25" s="14">
        <f t="shared" si="1"/>
        <v>0.1</v>
      </c>
      <c r="K25" s="14">
        <f t="shared" si="2"/>
        <v>0.02</v>
      </c>
    </row>
    <row r="26" spans="2:11">
      <c r="B26" s="134"/>
      <c r="C26" s="129"/>
      <c r="D26" s="41"/>
      <c r="E26" s="9" t="s">
        <v>9</v>
      </c>
      <c r="F26" s="10" t="s">
        <v>13</v>
      </c>
      <c r="G26" s="6">
        <v>1</v>
      </c>
      <c r="H26" s="6">
        <v>5</v>
      </c>
      <c r="I26" s="6">
        <f t="shared" si="0"/>
        <v>5</v>
      </c>
      <c r="J26" s="14">
        <f t="shared" si="1"/>
        <v>0.1</v>
      </c>
      <c r="K26" s="14">
        <f t="shared" si="2"/>
        <v>0.02</v>
      </c>
    </row>
    <row r="27" spans="2:11">
      <c r="B27" s="134"/>
      <c r="C27" s="129"/>
      <c r="D27" s="67"/>
      <c r="E27" s="9" t="s">
        <v>77</v>
      </c>
      <c r="F27" s="6" t="s">
        <v>13</v>
      </c>
      <c r="G27" s="6">
        <v>1</v>
      </c>
      <c r="H27" s="6">
        <v>5</v>
      </c>
      <c r="I27" s="6">
        <f t="shared" si="0"/>
        <v>5</v>
      </c>
      <c r="J27" s="14">
        <f t="shared" si="1"/>
        <v>0.1</v>
      </c>
      <c r="K27" s="14">
        <f t="shared" si="2"/>
        <v>0.02</v>
      </c>
    </row>
    <row r="28" spans="2:11">
      <c r="B28" s="134"/>
      <c r="C28" s="129"/>
      <c r="D28" s="42"/>
      <c r="E28" s="11"/>
      <c r="F28" s="7"/>
      <c r="G28" s="13"/>
      <c r="H28" s="12"/>
      <c r="I28" s="8">
        <f>SUM(I21:I27)</f>
        <v>420</v>
      </c>
      <c r="J28" s="8">
        <f>SUM(J21:J27)</f>
        <v>7.1999999999999984</v>
      </c>
      <c r="K28" s="8">
        <f>SUM(K21:K27)</f>
        <v>0.9800000000000002</v>
      </c>
    </row>
    <row r="29" spans="2:11">
      <c r="B29" s="134"/>
      <c r="C29" s="129"/>
      <c r="D29" s="40" t="s">
        <v>28</v>
      </c>
      <c r="E29" s="5" t="s">
        <v>22</v>
      </c>
      <c r="F29" s="6" t="s">
        <v>12</v>
      </c>
      <c r="G29" s="6">
        <v>6</v>
      </c>
      <c r="H29" s="6">
        <v>5</v>
      </c>
      <c r="I29" s="6">
        <f t="shared" ref="I29:I35" si="3">G29*H29</f>
        <v>30</v>
      </c>
      <c r="J29" s="14">
        <f t="shared" si="1"/>
        <v>0.5</v>
      </c>
      <c r="K29" s="14">
        <f>ROUNDUP(J29/$B$3,2)</f>
        <v>6.9999999999999993E-2</v>
      </c>
    </row>
    <row r="30" spans="2:11">
      <c r="B30" s="134"/>
      <c r="C30" s="129"/>
      <c r="D30" s="41"/>
      <c r="E30" s="5" t="s">
        <v>14</v>
      </c>
      <c r="F30" s="6" t="s">
        <v>14</v>
      </c>
      <c r="G30" s="6">
        <v>3</v>
      </c>
      <c r="H30" s="6">
        <v>10</v>
      </c>
      <c r="I30" s="6">
        <f t="shared" si="3"/>
        <v>30</v>
      </c>
      <c r="J30" s="14">
        <f t="shared" si="1"/>
        <v>0.5</v>
      </c>
      <c r="K30" s="14">
        <f t="shared" ref="K30:K32" si="4">ROUNDUP(J30/$B$3,2)</f>
        <v>6.9999999999999993E-2</v>
      </c>
    </row>
    <row r="31" spans="2:11">
      <c r="B31" s="134"/>
      <c r="C31" s="129"/>
      <c r="D31" s="41"/>
      <c r="E31" s="5" t="s">
        <v>23</v>
      </c>
      <c r="F31" s="6" t="s">
        <v>15</v>
      </c>
      <c r="G31" s="6">
        <v>4</v>
      </c>
      <c r="H31" s="6">
        <v>5</v>
      </c>
      <c r="I31" s="6">
        <f t="shared" si="3"/>
        <v>20</v>
      </c>
      <c r="J31" s="14">
        <f t="shared" si="1"/>
        <v>0.4</v>
      </c>
      <c r="K31" s="14">
        <f t="shared" si="4"/>
        <v>6.0000000000000005E-2</v>
      </c>
    </row>
    <row r="32" spans="2:11">
      <c r="B32" s="134"/>
      <c r="C32" s="129"/>
      <c r="D32" s="43"/>
      <c r="E32" s="5" t="s">
        <v>24</v>
      </c>
      <c r="F32" s="6" t="s">
        <v>15</v>
      </c>
      <c r="G32" s="6">
        <v>3</v>
      </c>
      <c r="H32" s="6">
        <v>60</v>
      </c>
      <c r="I32" s="6">
        <f t="shared" si="3"/>
        <v>180</v>
      </c>
      <c r="J32" s="14">
        <f t="shared" si="1"/>
        <v>3</v>
      </c>
      <c r="K32" s="14">
        <f t="shared" si="4"/>
        <v>0.4</v>
      </c>
    </row>
    <row r="33" spans="1:11">
      <c r="B33" s="134"/>
      <c r="C33" s="129"/>
      <c r="D33" s="42"/>
      <c r="E33" s="11"/>
      <c r="F33" s="7"/>
      <c r="G33" s="13"/>
      <c r="H33" s="12"/>
      <c r="I33" s="8">
        <f>SUM(I29:I32)</f>
        <v>260</v>
      </c>
      <c r="J33" s="8">
        <f t="shared" ref="J33" si="5">SUM(J29:J32)</f>
        <v>4.4000000000000004</v>
      </c>
      <c r="K33" s="8">
        <f>SUM(K29:K32)</f>
        <v>0.6</v>
      </c>
    </row>
    <row r="34" spans="1:11">
      <c r="B34" s="135"/>
      <c r="C34" s="57"/>
      <c r="D34" s="58"/>
      <c r="E34" s="59"/>
      <c r="F34" s="60"/>
      <c r="G34" s="61"/>
      <c r="H34" s="62"/>
      <c r="I34" s="63">
        <f>I28+I33</f>
        <v>680</v>
      </c>
      <c r="J34" s="64">
        <f>J28+J33</f>
        <v>11.599999999999998</v>
      </c>
      <c r="K34" s="68">
        <f>K28+K33</f>
        <v>1.58</v>
      </c>
    </row>
    <row r="35" spans="1:11" ht="30">
      <c r="A35" s="1" t="s">
        <v>16</v>
      </c>
      <c r="B35" s="133" t="s">
        <v>6</v>
      </c>
      <c r="C35" s="69" t="s">
        <v>7</v>
      </c>
      <c r="D35" s="44" t="s">
        <v>87</v>
      </c>
      <c r="E35" s="5" t="s">
        <v>26</v>
      </c>
      <c r="F35" s="6" t="s">
        <v>17</v>
      </c>
      <c r="G35" s="6">
        <v>1</v>
      </c>
      <c r="H35" s="6">
        <v>320</v>
      </c>
      <c r="I35" s="6">
        <f t="shared" si="3"/>
        <v>320</v>
      </c>
      <c r="J35" s="14">
        <f t="shared" si="1"/>
        <v>5.3999999999999995</v>
      </c>
      <c r="K35" s="14">
        <f>ROUNDUP(J35/$B$3,2)</f>
        <v>0.72</v>
      </c>
    </row>
    <row r="36" spans="1:11">
      <c r="B36" s="134"/>
      <c r="C36" s="47"/>
      <c r="D36" s="45"/>
      <c r="E36" s="5" t="s">
        <v>27</v>
      </c>
      <c r="F36" s="6" t="s">
        <v>17</v>
      </c>
      <c r="G36" s="6">
        <v>1</v>
      </c>
      <c r="H36" s="6">
        <v>240</v>
      </c>
      <c r="I36" s="6">
        <v>120</v>
      </c>
      <c r="J36" s="14">
        <f t="shared" si="1"/>
        <v>2</v>
      </c>
      <c r="K36" s="14">
        <f>ROUNDUP(J36/$B$3,2)</f>
        <v>0.27</v>
      </c>
    </row>
    <row r="37" spans="1:11">
      <c r="B37" s="134"/>
      <c r="C37" s="45"/>
      <c r="D37" s="42"/>
      <c r="E37" s="11"/>
      <c r="F37" s="7"/>
      <c r="G37" s="13"/>
      <c r="H37" s="12"/>
      <c r="I37" s="8">
        <f>SUM(I35:I36)</f>
        <v>440</v>
      </c>
      <c r="J37" s="8">
        <f>SUM(J35:J36)</f>
        <v>7.3999999999999995</v>
      </c>
      <c r="K37" s="8">
        <f>SUM(K35:K36)</f>
        <v>0.99</v>
      </c>
    </row>
    <row r="38" spans="1:11">
      <c r="B38" s="135"/>
      <c r="C38" s="57"/>
      <c r="D38" s="58"/>
      <c r="E38" s="59"/>
      <c r="F38" s="60"/>
      <c r="G38" s="61"/>
      <c r="H38" s="62"/>
      <c r="I38" s="63">
        <f>I37</f>
        <v>440</v>
      </c>
      <c r="J38" s="64">
        <f>J37</f>
        <v>7.3999999999999995</v>
      </c>
      <c r="K38" s="68">
        <f>K37</f>
        <v>0.99</v>
      </c>
    </row>
    <row r="39" spans="1:11">
      <c r="B39" s="133" t="s">
        <v>34</v>
      </c>
      <c r="C39" s="128" t="s">
        <v>36</v>
      </c>
      <c r="D39" s="46" t="s">
        <v>35</v>
      </c>
      <c r="E39" s="5"/>
      <c r="F39" s="6" t="s">
        <v>17</v>
      </c>
      <c r="G39" s="6">
        <v>1</v>
      </c>
      <c r="H39" s="6">
        <v>320</v>
      </c>
      <c r="I39" s="113">
        <f t="shared" ref="I39:I53" si="6">G39*H39</f>
        <v>320</v>
      </c>
      <c r="J39" s="14">
        <f>ROUNDUP(I39/60,1)</f>
        <v>5.3999999999999995</v>
      </c>
      <c r="K39" s="14">
        <f>ROUNDUP(J39/$B$3,1)</f>
        <v>0.79999999999999993</v>
      </c>
    </row>
    <row r="40" spans="1:11">
      <c r="B40" s="134"/>
      <c r="C40" s="129"/>
      <c r="D40" s="46" t="s">
        <v>37</v>
      </c>
      <c r="E40" s="5"/>
      <c r="F40" s="6" t="s">
        <v>38</v>
      </c>
      <c r="G40" s="6">
        <f>B11</f>
        <v>15</v>
      </c>
      <c r="H40" s="6">
        <v>10</v>
      </c>
      <c r="I40" s="113">
        <f t="shared" si="6"/>
        <v>150</v>
      </c>
      <c r="J40" s="14">
        <f>ROUNDUP(I40/60,1)</f>
        <v>2.5</v>
      </c>
      <c r="K40" s="14">
        <f t="shared" ref="K40:K47" si="7">ROUNDUP(J40/$B$3,1)</f>
        <v>0.4</v>
      </c>
    </row>
    <row r="41" spans="1:11" ht="30">
      <c r="B41" s="134"/>
      <c r="C41" s="129"/>
      <c r="D41" s="65" t="s">
        <v>41</v>
      </c>
      <c r="E41" s="46" t="s">
        <v>107</v>
      </c>
      <c r="F41" s="78" t="s">
        <v>39</v>
      </c>
      <c r="G41" s="78">
        <f>B10</f>
        <v>55</v>
      </c>
      <c r="H41" s="81">
        <f>H18</f>
        <v>53.333333333333336</v>
      </c>
      <c r="I41" s="81">
        <f>G41*H41</f>
        <v>2933.3333333333335</v>
      </c>
      <c r="J41" s="79">
        <f>ROUNDUP(I41/60,1)</f>
        <v>48.9</v>
      </c>
      <c r="K41" s="14">
        <f t="shared" si="7"/>
        <v>6.6</v>
      </c>
    </row>
    <row r="42" spans="1:11" ht="30">
      <c r="B42" s="134"/>
      <c r="C42" s="129"/>
      <c r="D42" s="65" t="s">
        <v>79</v>
      </c>
      <c r="E42" s="5"/>
      <c r="F42" s="78" t="s">
        <v>40</v>
      </c>
      <c r="G42" s="78">
        <f>B8</f>
        <v>61</v>
      </c>
      <c r="H42" s="81">
        <f>H15</f>
        <v>99.166666666666671</v>
      </c>
      <c r="I42" s="81">
        <f t="shared" si="6"/>
        <v>6049.166666666667</v>
      </c>
      <c r="J42" s="79">
        <f t="shared" ref="J42:J53" si="8">ROUNDUP(I42/60,1)</f>
        <v>100.89999999999999</v>
      </c>
      <c r="K42" s="14">
        <f t="shared" si="7"/>
        <v>13.5</v>
      </c>
    </row>
    <row r="43" spans="1:11" s="16" customFormat="1" ht="30" customHeight="1">
      <c r="B43" s="134"/>
      <c r="C43" s="129"/>
      <c r="D43" s="142" t="s">
        <v>102</v>
      </c>
      <c r="E43" s="77" t="s">
        <v>145</v>
      </c>
      <c r="F43" s="78" t="s">
        <v>40</v>
      </c>
      <c r="G43" s="78">
        <f>B8*B4</f>
        <v>183</v>
      </c>
      <c r="H43" s="81">
        <f>H16</f>
        <v>46.666666666666664</v>
      </c>
      <c r="I43" s="81">
        <f>G43*H43</f>
        <v>8540</v>
      </c>
      <c r="J43" s="79">
        <f t="shared" si="8"/>
        <v>142.4</v>
      </c>
      <c r="K43" s="14">
        <f t="shared" si="7"/>
        <v>19</v>
      </c>
    </row>
    <row r="44" spans="1:11" s="16" customFormat="1">
      <c r="B44" s="134"/>
      <c r="C44" s="129"/>
      <c r="D44" s="143"/>
      <c r="E44" s="77" t="s">
        <v>101</v>
      </c>
      <c r="F44" s="78" t="s">
        <v>40</v>
      </c>
      <c r="G44" s="78">
        <f>B8*10%*B5</f>
        <v>48.800000000000004</v>
      </c>
      <c r="H44" s="81">
        <f>H16</f>
        <v>46.666666666666664</v>
      </c>
      <c r="I44" s="81">
        <f t="shared" ref="I44" si="9">G44*H44</f>
        <v>2277.3333333333335</v>
      </c>
      <c r="J44" s="79">
        <f t="shared" ref="J44" si="10">ROUNDUP(I44/60,1)</f>
        <v>38</v>
      </c>
      <c r="K44" s="14">
        <f t="shared" si="7"/>
        <v>5.0999999999999996</v>
      </c>
    </row>
    <row r="45" spans="1:11" ht="30" customHeight="1">
      <c r="B45" s="134"/>
      <c r="C45" s="129"/>
      <c r="D45" s="140" t="s">
        <v>103</v>
      </c>
      <c r="E45" s="77" t="s">
        <v>100</v>
      </c>
      <c r="F45" s="6" t="s">
        <v>40</v>
      </c>
      <c r="G45" s="78">
        <f>B9*B6</f>
        <v>268</v>
      </c>
      <c r="H45" s="81">
        <f>H17</f>
        <v>56.666666666666664</v>
      </c>
      <c r="I45" s="81">
        <f t="shared" si="6"/>
        <v>15186.666666666666</v>
      </c>
      <c r="J45" s="79">
        <f t="shared" si="8"/>
        <v>253.2</v>
      </c>
      <c r="K45" s="14">
        <f t="shared" si="7"/>
        <v>33.800000000000004</v>
      </c>
    </row>
    <row r="46" spans="1:11">
      <c r="B46" s="134"/>
      <c r="C46" s="129"/>
      <c r="D46" s="141"/>
      <c r="E46" s="77" t="s">
        <v>146</v>
      </c>
      <c r="F46" s="6" t="s">
        <v>40</v>
      </c>
      <c r="G46" s="78">
        <f>B9*10%*B7</f>
        <v>0</v>
      </c>
      <c r="H46" s="81">
        <f>H17</f>
        <v>56.666666666666664</v>
      </c>
      <c r="I46" s="81">
        <f t="shared" ref="I46" si="11">G46*H46</f>
        <v>0</v>
      </c>
      <c r="J46" s="79">
        <f t="shared" ref="J46" si="12">ROUNDUP(I46/60,1)</f>
        <v>0</v>
      </c>
      <c r="K46" s="14">
        <f t="shared" si="7"/>
        <v>0</v>
      </c>
    </row>
    <row r="47" spans="1:11" ht="60">
      <c r="B47" s="134"/>
      <c r="C47" s="130"/>
      <c r="D47" s="65" t="s">
        <v>80</v>
      </c>
      <c r="E47" s="5"/>
      <c r="F47" s="78" t="s">
        <v>39</v>
      </c>
      <c r="G47" s="78">
        <f>B10*15%</f>
        <v>8.25</v>
      </c>
      <c r="H47" s="81">
        <f>H18</f>
        <v>53.333333333333336</v>
      </c>
      <c r="I47" s="81">
        <f t="shared" si="6"/>
        <v>440</v>
      </c>
      <c r="J47" s="79">
        <f t="shared" si="8"/>
        <v>7.3999999999999995</v>
      </c>
      <c r="K47" s="14">
        <f t="shared" si="7"/>
        <v>1</v>
      </c>
    </row>
    <row r="48" spans="1:11">
      <c r="B48" s="135"/>
      <c r="C48" s="57"/>
      <c r="D48" s="58"/>
      <c r="E48" s="59"/>
      <c r="F48" s="60"/>
      <c r="G48" s="61"/>
      <c r="H48" s="62"/>
      <c r="I48" s="63">
        <f>SUM(I39:I47)</f>
        <v>35896.5</v>
      </c>
      <c r="J48" s="64">
        <f>SUM(J39:J47)</f>
        <v>598.69999999999993</v>
      </c>
      <c r="K48" s="68">
        <f>SUM(K39:K47)</f>
        <v>80.2</v>
      </c>
    </row>
    <row r="49" spans="2:11" ht="15" customHeight="1">
      <c r="B49" s="139" t="s">
        <v>104</v>
      </c>
      <c r="C49" s="46" t="s">
        <v>105</v>
      </c>
      <c r="D49" s="48"/>
      <c r="E49" s="5"/>
      <c r="F49" s="78" t="s">
        <v>106</v>
      </c>
      <c r="G49" s="78">
        <f>5</f>
        <v>5</v>
      </c>
      <c r="H49" s="78">
        <v>30</v>
      </c>
      <c r="I49" s="78">
        <f t="shared" si="6"/>
        <v>150</v>
      </c>
      <c r="J49" s="79">
        <f t="shared" si="8"/>
        <v>2.5</v>
      </c>
      <c r="K49" s="79">
        <f>ROUNDUP(J49/$B$3,1)</f>
        <v>0.4</v>
      </c>
    </row>
    <row r="50" spans="2:11" ht="45">
      <c r="B50" s="139"/>
      <c r="C50" s="46" t="s">
        <v>46</v>
      </c>
      <c r="D50" s="46"/>
      <c r="E50" s="5"/>
      <c r="F50" s="78" t="s">
        <v>42</v>
      </c>
      <c r="G50" s="78">
        <v>15</v>
      </c>
      <c r="H50" s="78">
        <v>20</v>
      </c>
      <c r="I50" s="78">
        <f t="shared" si="6"/>
        <v>300</v>
      </c>
      <c r="J50" s="79">
        <f t="shared" si="8"/>
        <v>5</v>
      </c>
      <c r="K50" s="79">
        <f>ROUNDUP(J50/$B$3,1)</f>
        <v>0.7</v>
      </c>
    </row>
    <row r="51" spans="2:11">
      <c r="B51" s="139"/>
      <c r="C51" s="42"/>
      <c r="D51" s="49"/>
      <c r="E51" s="11"/>
      <c r="F51" s="82"/>
      <c r="G51" s="83"/>
      <c r="H51" s="84"/>
      <c r="I51" s="85">
        <f>SUM(I49:I50)</f>
        <v>450</v>
      </c>
      <c r="J51" s="85">
        <f>SUM(J49:J50)</f>
        <v>7.5</v>
      </c>
      <c r="K51" s="85">
        <f>SUM(K49:K50)</f>
        <v>1.1000000000000001</v>
      </c>
    </row>
    <row r="52" spans="2:11">
      <c r="B52" s="119" t="s">
        <v>10</v>
      </c>
      <c r="C52" s="140" t="s">
        <v>43</v>
      </c>
      <c r="D52" s="48" t="s">
        <v>44</v>
      </c>
      <c r="E52" s="15"/>
      <c r="F52" s="79" t="s">
        <v>44</v>
      </c>
      <c r="G52" s="79">
        <v>44</v>
      </c>
      <c r="H52" s="79">
        <v>30</v>
      </c>
      <c r="I52" s="78">
        <f t="shared" si="6"/>
        <v>1320</v>
      </c>
      <c r="J52" s="79">
        <f t="shared" si="8"/>
        <v>22</v>
      </c>
      <c r="K52" s="79">
        <f>ROUNDUP(J52/$B$3,1)</f>
        <v>3</v>
      </c>
    </row>
    <row r="53" spans="2:11">
      <c r="B53" s="120"/>
      <c r="C53" s="141"/>
      <c r="D53" s="48" t="s">
        <v>45</v>
      </c>
      <c r="E53" s="15"/>
      <c r="F53" s="79" t="s">
        <v>45</v>
      </c>
      <c r="G53" s="79">
        <v>8</v>
      </c>
      <c r="H53" s="79">
        <v>60</v>
      </c>
      <c r="I53" s="78">
        <f t="shared" si="6"/>
        <v>480</v>
      </c>
      <c r="J53" s="79">
        <f t="shared" si="8"/>
        <v>8</v>
      </c>
      <c r="K53" s="79">
        <f>ROUNDUP(J53/$B$3,1)</f>
        <v>1.1000000000000001</v>
      </c>
    </row>
    <row r="54" spans="2:11">
      <c r="B54" s="120"/>
      <c r="C54" s="42"/>
      <c r="D54" s="49"/>
      <c r="E54" s="11"/>
      <c r="F54" s="82"/>
      <c r="G54" s="83"/>
      <c r="H54" s="84"/>
      <c r="I54" s="85">
        <f>SUM(I52:I53)</f>
        <v>1800</v>
      </c>
      <c r="J54" s="85">
        <f>SUM(J52:J53)</f>
        <v>30</v>
      </c>
      <c r="K54" s="85">
        <f>SUM(K52:K53)</f>
        <v>4.0999999999999996</v>
      </c>
    </row>
    <row r="55" spans="2:11">
      <c r="B55" s="121"/>
      <c r="C55" s="57"/>
      <c r="D55" s="58"/>
      <c r="E55" s="58"/>
      <c r="F55" s="86"/>
      <c r="G55" s="86"/>
      <c r="H55" s="107"/>
      <c r="I55" s="87">
        <f>I51+I54</f>
        <v>2250</v>
      </c>
      <c r="J55" s="88">
        <f>J51+J54</f>
        <v>37.5</v>
      </c>
      <c r="K55" s="68">
        <f>K51+K54</f>
        <v>5.1999999999999993</v>
      </c>
    </row>
    <row r="56" spans="2:11">
      <c r="B56" s="57"/>
      <c r="C56" s="58"/>
      <c r="D56" s="58"/>
      <c r="E56" s="58"/>
      <c r="F56" s="86"/>
      <c r="G56" s="86"/>
      <c r="H56" s="86"/>
      <c r="I56" s="87">
        <f>I34+I38+I48+I55</f>
        <v>39266.5</v>
      </c>
      <c r="J56" s="88">
        <f>J34+J38+J48+J55</f>
        <v>655.19999999999993</v>
      </c>
      <c r="K56" s="68">
        <f>K34+K38+K48+K55</f>
        <v>87.970000000000013</v>
      </c>
    </row>
    <row r="57" spans="2:11">
      <c r="B57" s="136" t="s">
        <v>47</v>
      </c>
      <c r="C57" s="137"/>
      <c r="D57" s="137"/>
      <c r="E57" s="137"/>
      <c r="F57" s="137"/>
      <c r="G57" s="137"/>
      <c r="H57" s="137"/>
      <c r="I57" s="137"/>
      <c r="J57" s="138"/>
      <c r="K57" s="17">
        <f>I56/60/B3</f>
        <v>87.25888888888889</v>
      </c>
    </row>
  </sheetData>
  <mergeCells count="19">
    <mergeCell ref="B57:J57"/>
    <mergeCell ref="B49:B51"/>
    <mergeCell ref="C52:C53"/>
    <mergeCell ref="B39:B48"/>
    <mergeCell ref="D43:D44"/>
    <mergeCell ref="D45:D46"/>
    <mergeCell ref="E13:G13"/>
    <mergeCell ref="H13:H14"/>
    <mergeCell ref="I13:I14"/>
    <mergeCell ref="B52:B55"/>
    <mergeCell ref="B17:D17"/>
    <mergeCell ref="B18:D18"/>
    <mergeCell ref="B13:D14"/>
    <mergeCell ref="C39:C47"/>
    <mergeCell ref="B15:D15"/>
    <mergeCell ref="B16:D16"/>
    <mergeCell ref="C21:C33"/>
    <mergeCell ref="B21:B34"/>
    <mergeCell ref="B35:B38"/>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2:V18"/>
  <sheetViews>
    <sheetView topLeftCell="A16" workbookViewId="0">
      <selection activeCell="C17" sqref="C17"/>
    </sheetView>
  </sheetViews>
  <sheetFormatPr defaultRowHeight="12.75"/>
  <cols>
    <col min="1" max="1" width="19.140625" style="18" customWidth="1"/>
    <col min="2" max="2" width="31.85546875" style="18" customWidth="1"/>
    <col min="3" max="3" width="45.5703125" style="18" customWidth="1"/>
    <col min="4" max="4" width="11.85546875" style="18" customWidth="1"/>
    <col min="5" max="5" width="13.140625" style="18" customWidth="1"/>
    <col min="6" max="6" width="46.140625" style="18" customWidth="1"/>
    <col min="7" max="7" width="18.42578125" style="18" customWidth="1"/>
    <col min="8" max="8" width="44.5703125" style="18" customWidth="1"/>
    <col min="9" max="9" width="8.5703125" style="18" hidden="1" customWidth="1"/>
    <col min="10" max="10" width="6.42578125" style="18" hidden="1" customWidth="1"/>
    <col min="11" max="11" width="10.140625" style="18" hidden="1" customWidth="1"/>
    <col min="12" max="12" width="9.42578125" style="18" hidden="1" customWidth="1"/>
    <col min="13" max="18" width="9.140625" style="18" hidden="1" customWidth="1"/>
    <col min="19" max="16384" width="9.140625" style="18"/>
  </cols>
  <sheetData>
    <row r="2" spans="1:22" ht="28.5">
      <c r="A2" s="149" t="s">
        <v>48</v>
      </c>
      <c r="B2" s="149"/>
      <c r="C2" s="149"/>
      <c r="D2" s="149"/>
      <c r="E2" s="149"/>
      <c r="F2" s="149"/>
    </row>
    <row r="3" spans="1:22">
      <c r="A3" s="150" t="s">
        <v>49</v>
      </c>
      <c r="B3" s="150"/>
      <c r="C3" s="150"/>
      <c r="D3" s="150"/>
      <c r="E3" s="150"/>
      <c r="F3" s="150"/>
      <c r="G3" s="150"/>
      <c r="H3" s="150"/>
      <c r="I3" s="150"/>
      <c r="J3" s="150"/>
      <c r="K3" s="150"/>
      <c r="L3" s="150"/>
      <c r="M3" s="150"/>
      <c r="N3" s="150"/>
      <c r="O3" s="150"/>
      <c r="P3" s="150"/>
      <c r="Q3" s="150"/>
      <c r="R3" s="150"/>
      <c r="S3" s="150"/>
      <c r="T3" s="150"/>
      <c r="U3" s="150"/>
      <c r="V3" s="150"/>
    </row>
    <row r="4" spans="1:22">
      <c r="A4" s="150" t="s">
        <v>50</v>
      </c>
      <c r="B4" s="150"/>
      <c r="C4" s="150"/>
      <c r="D4" s="150"/>
      <c r="E4" s="150"/>
      <c r="F4" s="150"/>
      <c r="G4" s="150"/>
      <c r="H4" s="150"/>
      <c r="I4" s="150"/>
      <c r="J4" s="150"/>
      <c r="K4" s="150"/>
      <c r="L4" s="150"/>
      <c r="M4" s="150"/>
      <c r="N4" s="150"/>
      <c r="O4" s="150"/>
      <c r="P4" s="150"/>
      <c r="Q4" s="150"/>
      <c r="R4" s="150"/>
      <c r="S4" s="150"/>
      <c r="T4" s="150"/>
      <c r="U4" s="150"/>
    </row>
    <row r="5" spans="1:22">
      <c r="A5" s="150" t="s">
        <v>51</v>
      </c>
      <c r="B5" s="150"/>
      <c r="C5" s="150"/>
      <c r="D5" s="150"/>
      <c r="E5" s="150"/>
      <c r="F5" s="150"/>
      <c r="G5" s="150"/>
      <c r="H5" s="150"/>
      <c r="I5" s="150"/>
      <c r="J5" s="150"/>
      <c r="K5" s="150"/>
      <c r="L5" s="150"/>
      <c r="M5" s="150"/>
      <c r="N5" s="150"/>
      <c r="O5" s="150"/>
      <c r="P5" s="150"/>
      <c r="Q5" s="150"/>
      <c r="R5" s="150"/>
      <c r="S5" s="150"/>
      <c r="T5" s="150"/>
      <c r="U5" s="150"/>
    </row>
    <row r="6" spans="1:22">
      <c r="A6" s="150" t="s">
        <v>52</v>
      </c>
      <c r="B6" s="150"/>
      <c r="C6" s="150"/>
      <c r="D6" s="150"/>
      <c r="E6" s="150"/>
      <c r="F6" s="150"/>
      <c r="G6" s="150"/>
      <c r="H6" s="150"/>
      <c r="I6" s="150"/>
      <c r="J6" s="150"/>
      <c r="K6" s="150"/>
      <c r="L6" s="150"/>
      <c r="M6" s="150"/>
      <c r="N6" s="150"/>
      <c r="O6" s="150"/>
      <c r="P6" s="150"/>
      <c r="Q6" s="150"/>
      <c r="R6" s="150"/>
      <c r="S6" s="150"/>
      <c r="T6" s="150"/>
      <c r="U6" s="150"/>
    </row>
    <row r="8" spans="1:22" ht="23.25">
      <c r="A8" s="151" t="s">
        <v>53</v>
      </c>
      <c r="B8" s="152"/>
      <c r="C8" s="152"/>
      <c r="D8" s="152"/>
      <c r="E8" s="152"/>
      <c r="F8" s="152"/>
      <c r="G8" s="153"/>
    </row>
    <row r="9" spans="1:22" ht="15.75">
      <c r="A9" s="144" t="s">
        <v>54</v>
      </c>
      <c r="B9" s="145"/>
      <c r="C9" s="145"/>
      <c r="D9" s="145"/>
      <c r="E9" s="145"/>
      <c r="F9" s="145"/>
      <c r="G9" s="146"/>
    </row>
    <row r="10" spans="1:22">
      <c r="A10" s="19"/>
      <c r="B10" s="19"/>
      <c r="C10" s="19"/>
      <c r="D10" s="19"/>
      <c r="E10" s="19"/>
      <c r="F10" s="19"/>
      <c r="G10" s="19"/>
    </row>
    <row r="11" spans="1:22" ht="25.5">
      <c r="A11" s="20" t="s">
        <v>55</v>
      </c>
      <c r="B11" s="20" t="s">
        <v>56</v>
      </c>
      <c r="C11" s="20" t="s">
        <v>57</v>
      </c>
      <c r="D11" s="20" t="s">
        <v>58</v>
      </c>
      <c r="E11" s="20" t="s">
        <v>59</v>
      </c>
      <c r="F11" s="20" t="s">
        <v>60</v>
      </c>
      <c r="G11" s="20" t="s">
        <v>61</v>
      </c>
    </row>
    <row r="12" spans="1:22" ht="102">
      <c r="A12" s="21" t="s">
        <v>62</v>
      </c>
      <c r="B12" s="19" t="s">
        <v>63</v>
      </c>
      <c r="C12" s="21" t="s">
        <v>64</v>
      </c>
      <c r="D12" s="21" t="s">
        <v>65</v>
      </c>
      <c r="E12" s="21" t="s">
        <v>66</v>
      </c>
      <c r="F12" s="21" t="s">
        <v>67</v>
      </c>
      <c r="G12" s="21" t="s">
        <v>68</v>
      </c>
    </row>
    <row r="13" spans="1:22" ht="51">
      <c r="A13" s="19" t="s">
        <v>62</v>
      </c>
      <c r="B13" s="19" t="s">
        <v>69</v>
      </c>
      <c r="C13" s="19" t="s">
        <v>127</v>
      </c>
      <c r="D13" s="22" t="s">
        <v>70</v>
      </c>
      <c r="E13" s="19"/>
      <c r="F13" s="23" t="s">
        <v>128</v>
      </c>
      <c r="G13" s="24">
        <v>8</v>
      </c>
    </row>
    <row r="14" spans="1:22" ht="51">
      <c r="A14" s="19" t="s">
        <v>78</v>
      </c>
      <c r="B14" s="19" t="s">
        <v>69</v>
      </c>
      <c r="C14" s="19" t="s">
        <v>130</v>
      </c>
      <c r="D14" s="22" t="s">
        <v>70</v>
      </c>
      <c r="E14" s="19"/>
      <c r="F14" s="23" t="s">
        <v>129</v>
      </c>
      <c r="G14" s="24">
        <v>16</v>
      </c>
    </row>
    <row r="15" spans="1:22" ht="38.25">
      <c r="A15" s="19" t="s">
        <v>133</v>
      </c>
      <c r="B15" s="19" t="s">
        <v>69</v>
      </c>
      <c r="C15" s="19" t="s">
        <v>132</v>
      </c>
      <c r="D15" s="19" t="s">
        <v>70</v>
      </c>
      <c r="E15" s="19"/>
      <c r="F15" s="19" t="s">
        <v>131</v>
      </c>
      <c r="G15" s="24">
        <v>8</v>
      </c>
    </row>
    <row r="16" spans="1:22" s="66" customFormat="1" ht="178.5">
      <c r="A16" s="19" t="s">
        <v>134</v>
      </c>
      <c r="B16" s="19" t="s">
        <v>84</v>
      </c>
      <c r="C16" s="19" t="s">
        <v>136</v>
      </c>
      <c r="D16" s="19" t="s">
        <v>135</v>
      </c>
      <c r="E16" s="19"/>
      <c r="F16" s="19" t="s">
        <v>142</v>
      </c>
      <c r="G16" s="24">
        <v>24</v>
      </c>
    </row>
    <row r="17" spans="1:7" s="66" customFormat="1" ht="25.5">
      <c r="A17" s="19" t="s">
        <v>137</v>
      </c>
      <c r="B17" s="19" t="s">
        <v>138</v>
      </c>
      <c r="C17" s="19" t="s">
        <v>139</v>
      </c>
      <c r="D17" s="19" t="s">
        <v>140</v>
      </c>
      <c r="E17" s="19"/>
      <c r="F17" s="19" t="s">
        <v>141</v>
      </c>
      <c r="G17" s="24">
        <v>24</v>
      </c>
    </row>
    <row r="18" spans="1:7" ht="21">
      <c r="A18" s="144"/>
      <c r="B18" s="145"/>
      <c r="C18" s="146"/>
      <c r="D18" s="147" t="s">
        <v>71</v>
      </c>
      <c r="E18" s="147"/>
      <c r="F18" s="148"/>
      <c r="G18" s="110">
        <f>SUM(G13:G17)</f>
        <v>80</v>
      </c>
    </row>
  </sheetData>
  <mergeCells count="9">
    <mergeCell ref="A9:G9"/>
    <mergeCell ref="A18:C18"/>
    <mergeCell ref="D18:F18"/>
    <mergeCell ref="A2:F2"/>
    <mergeCell ref="A3:V3"/>
    <mergeCell ref="A4:U4"/>
    <mergeCell ref="A5:U5"/>
    <mergeCell ref="A6:U6"/>
    <mergeCell ref="A8:G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3:AB29"/>
  <sheetViews>
    <sheetView workbookViewId="0">
      <selection activeCell="D32" sqref="D32"/>
    </sheetView>
  </sheetViews>
  <sheetFormatPr defaultRowHeight="15"/>
  <cols>
    <col min="1" max="1" width="3" style="3" customWidth="1"/>
    <col min="2" max="2" width="31.5703125" style="3" customWidth="1"/>
    <col min="3" max="3" width="14.140625" style="3" bestFit="1" customWidth="1"/>
    <col min="4" max="4" width="21.28515625" style="3" customWidth="1"/>
    <col min="5" max="5" width="20.85546875" style="3" customWidth="1"/>
    <col min="6" max="6" width="16.5703125" style="3" customWidth="1"/>
    <col min="7" max="7" width="12.42578125" style="3" customWidth="1"/>
    <col min="8" max="8" width="13.140625" style="3" customWidth="1"/>
    <col min="9" max="9" width="9" style="3" bestFit="1" customWidth="1"/>
    <col min="10" max="10" width="11.140625" style="3" bestFit="1" customWidth="1"/>
    <col min="11" max="16384" width="9.140625" style="3"/>
  </cols>
  <sheetData>
    <row r="3" spans="2:28" ht="19.5">
      <c r="B3" s="28" t="s">
        <v>34</v>
      </c>
      <c r="K3" s="51"/>
    </row>
    <row r="4" spans="2:28" ht="17.25">
      <c r="B4" s="29" t="s">
        <v>72</v>
      </c>
    </row>
    <row r="5" spans="2:28" ht="45">
      <c r="C5" s="71" t="s">
        <v>73</v>
      </c>
      <c r="D5" s="72" t="s">
        <v>93</v>
      </c>
      <c r="E5" s="72" t="s">
        <v>94</v>
      </c>
      <c r="F5" s="71" t="s">
        <v>95</v>
      </c>
      <c r="G5" s="71" t="s">
        <v>96</v>
      </c>
      <c r="H5" s="71" t="s">
        <v>97</v>
      </c>
    </row>
    <row r="6" spans="2:28" ht="24" customHeight="1">
      <c r="B6" s="4" t="s">
        <v>74</v>
      </c>
      <c r="C6" s="26" t="s">
        <v>82</v>
      </c>
      <c r="D6" s="26" t="s">
        <v>82</v>
      </c>
      <c r="E6" s="26" t="s">
        <v>82</v>
      </c>
      <c r="F6" s="156" t="s">
        <v>85</v>
      </c>
      <c r="G6" s="156"/>
      <c r="H6" s="156"/>
      <c r="I6" s="73"/>
      <c r="J6" s="73"/>
    </row>
    <row r="7" spans="2:28" ht="24" customHeight="1">
      <c r="B7" s="4" t="s">
        <v>75</v>
      </c>
      <c r="C7" s="27" t="s">
        <v>81</v>
      </c>
      <c r="D7" s="27" t="s">
        <v>81</v>
      </c>
      <c r="E7" s="27" t="s">
        <v>81</v>
      </c>
      <c r="F7" s="156"/>
      <c r="G7" s="156"/>
      <c r="H7" s="156"/>
      <c r="I7" s="73"/>
      <c r="J7" s="73"/>
    </row>
    <row r="8" spans="2:28" ht="24" customHeight="1">
      <c r="B8" s="4" t="s">
        <v>76</v>
      </c>
      <c r="C8" s="27" t="s">
        <v>81</v>
      </c>
      <c r="D8" s="27" t="s">
        <v>81</v>
      </c>
      <c r="E8" s="27" t="s">
        <v>81</v>
      </c>
      <c r="F8" s="156"/>
      <c r="G8" s="157"/>
      <c r="H8" s="157"/>
      <c r="I8" s="73"/>
      <c r="J8" s="73"/>
    </row>
    <row r="9" spans="2:28" ht="24" customHeight="1">
      <c r="B9" s="4" t="s">
        <v>8</v>
      </c>
      <c r="C9" s="161" t="s">
        <v>85</v>
      </c>
      <c r="D9" s="162" t="s">
        <v>98</v>
      </c>
      <c r="E9" s="162"/>
      <c r="F9" s="30" t="s">
        <v>81</v>
      </c>
      <c r="G9" s="159"/>
      <c r="H9" s="160"/>
      <c r="I9" s="73"/>
      <c r="J9" s="73"/>
    </row>
    <row r="10" spans="2:28" ht="24" customHeight="1">
      <c r="B10" s="4" t="s">
        <v>9</v>
      </c>
      <c r="C10" s="161"/>
      <c r="D10" s="162"/>
      <c r="E10" s="162"/>
      <c r="F10" s="158" t="s">
        <v>85</v>
      </c>
      <c r="G10" s="30" t="s">
        <v>81</v>
      </c>
      <c r="H10" s="76"/>
      <c r="I10" s="73"/>
      <c r="J10" s="73"/>
    </row>
    <row r="11" spans="2:28" ht="24" customHeight="1">
      <c r="B11" s="4" t="s">
        <v>77</v>
      </c>
      <c r="C11" s="161"/>
      <c r="D11" s="162"/>
      <c r="E11" s="162"/>
      <c r="F11" s="159"/>
      <c r="G11" s="75"/>
      <c r="H11" s="74" t="s">
        <v>82</v>
      </c>
      <c r="I11" s="73"/>
      <c r="J11" s="73"/>
    </row>
    <row r="12" spans="2:28" ht="24" customHeight="1">
      <c r="B12" s="4"/>
      <c r="H12" s="155"/>
      <c r="I12" s="155"/>
      <c r="J12" s="155"/>
    </row>
    <row r="13" spans="2:28" ht="24" customHeight="1">
      <c r="B13" s="4"/>
      <c r="H13" s="155"/>
      <c r="I13" s="155"/>
      <c r="J13" s="155"/>
    </row>
    <row r="14" spans="2:28" ht="24" customHeight="1">
      <c r="B14" s="28"/>
      <c r="H14" s="154"/>
      <c r="I14" s="154"/>
      <c r="J14" s="154"/>
    </row>
    <row r="15" spans="2:28" ht="17.25">
      <c r="B15" s="29" t="s">
        <v>83</v>
      </c>
      <c r="C15" s="29"/>
      <c r="H15" s="154"/>
      <c r="I15" s="154"/>
      <c r="J15" s="154"/>
    </row>
    <row r="16" spans="2:28" ht="17.25" customHeight="1">
      <c r="B16" s="29"/>
      <c r="C16" s="29"/>
      <c r="H16" s="154"/>
      <c r="I16" s="154"/>
      <c r="J16" s="154"/>
      <c r="K16" s="154"/>
      <c r="L16" s="154"/>
      <c r="M16" s="154"/>
      <c r="N16" s="154"/>
      <c r="O16" s="154"/>
      <c r="P16" s="154"/>
      <c r="Q16" s="154"/>
      <c r="R16" s="154"/>
      <c r="S16" s="154"/>
      <c r="T16" s="154"/>
      <c r="U16" s="154"/>
      <c r="V16" s="154"/>
      <c r="W16" s="154"/>
      <c r="X16" s="154"/>
      <c r="Y16" s="154"/>
      <c r="Z16" s="154"/>
      <c r="AA16" s="154"/>
      <c r="AB16" s="154"/>
    </row>
    <row r="17" spans="2:28">
      <c r="B17" s="4" t="s">
        <v>86</v>
      </c>
      <c r="H17" s="154"/>
      <c r="I17" s="154"/>
      <c r="J17" s="154"/>
      <c r="K17" s="154"/>
      <c r="L17" s="154"/>
      <c r="M17" s="154"/>
      <c r="N17" s="154"/>
      <c r="O17" s="154"/>
      <c r="P17" s="154"/>
      <c r="Q17" s="154"/>
      <c r="R17" s="154"/>
      <c r="S17" s="154"/>
      <c r="T17" s="154"/>
      <c r="U17" s="154"/>
      <c r="V17" s="154"/>
      <c r="W17" s="154"/>
      <c r="X17" s="154"/>
      <c r="Y17" s="154"/>
      <c r="Z17" s="154"/>
      <c r="AA17" s="154"/>
      <c r="AB17" s="154"/>
    </row>
    <row r="18" spans="2:28" ht="30.75" customHeight="1">
      <c r="B18" s="80" t="s">
        <v>147</v>
      </c>
      <c r="C18" s="52" t="s">
        <v>82</v>
      </c>
    </row>
    <row r="19" spans="2:28" ht="30.75" customHeight="1">
      <c r="B19" s="80" t="s">
        <v>99</v>
      </c>
      <c r="C19" s="52" t="s">
        <v>82</v>
      </c>
      <c r="H19" s="56"/>
    </row>
    <row r="20" spans="2:28" ht="30.75" customHeight="1">
      <c r="B20" s="80" t="s">
        <v>148</v>
      </c>
      <c r="C20" s="52" t="s">
        <v>82</v>
      </c>
      <c r="H20" s="55"/>
      <c r="I20" s="54"/>
    </row>
    <row r="21" spans="2:28" ht="30.75" customHeight="1">
      <c r="B21" s="80" t="s">
        <v>149</v>
      </c>
      <c r="C21" s="52" t="s">
        <v>82</v>
      </c>
      <c r="H21" s="55"/>
      <c r="I21" s="54"/>
    </row>
    <row r="22" spans="2:28" ht="30.75" customHeight="1">
      <c r="H22" s="56"/>
      <c r="I22" s="53"/>
    </row>
    <row r="23" spans="2:28" ht="30.75" customHeight="1">
      <c r="H23" s="56"/>
      <c r="I23" s="53"/>
    </row>
    <row r="24" spans="2:28" ht="30.75" customHeight="1">
      <c r="H24" s="56"/>
      <c r="I24" s="53"/>
    </row>
    <row r="25" spans="2:28" ht="30.75" customHeight="1">
      <c r="H25" s="56"/>
      <c r="I25" s="53"/>
    </row>
    <row r="28" spans="2:28">
      <c r="C28" s="50"/>
    </row>
    <row r="29" spans="2:28">
      <c r="C29" s="50"/>
    </row>
  </sheetData>
  <mergeCells count="11">
    <mergeCell ref="H12:J12"/>
    <mergeCell ref="F6:H8"/>
    <mergeCell ref="F10:F11"/>
    <mergeCell ref="G9:H9"/>
    <mergeCell ref="C9:C11"/>
    <mergeCell ref="D9:E11"/>
    <mergeCell ref="H16:AB16"/>
    <mergeCell ref="H17:AB17"/>
    <mergeCell ref="H13:J13"/>
    <mergeCell ref="H14:J14"/>
    <mergeCell ref="H15:J15"/>
  </mergeCells>
  <conditionalFormatting sqref="C6:F6">
    <cfRule type="cellIs" dxfId="17" priority="217" operator="equal">
      <formula>"YES"</formula>
    </cfRule>
    <cfRule type="cellIs" dxfId="16" priority="218" operator="equal">
      <formula>"NO"</formula>
    </cfRule>
  </conditionalFormatting>
  <conditionalFormatting sqref="D9">
    <cfRule type="cellIs" dxfId="15" priority="199" operator="equal">
      <formula>"YES"</formula>
    </cfRule>
    <cfRule type="cellIs" dxfId="14" priority="200" operator="equal">
      <formula>"NO"</formula>
    </cfRule>
  </conditionalFormatting>
  <conditionalFormatting sqref="F9">
    <cfRule type="cellIs" dxfId="13" priority="53" operator="equal">
      <formula>"YES"</formula>
    </cfRule>
    <cfRule type="cellIs" dxfId="12" priority="54" operator="equal">
      <formula>"NO"</formula>
    </cfRule>
  </conditionalFormatting>
  <conditionalFormatting sqref="C18">
    <cfRule type="cellIs" dxfId="11" priority="23" operator="equal">
      <formula>"YES"</formula>
    </cfRule>
    <cfRule type="cellIs" dxfId="10" priority="24" operator="equal">
      <formula>"NO"</formula>
    </cfRule>
  </conditionalFormatting>
  <conditionalFormatting sqref="G10">
    <cfRule type="cellIs" dxfId="9" priority="15" operator="equal">
      <formula>"YES"</formula>
    </cfRule>
    <cfRule type="cellIs" dxfId="8" priority="16" operator="equal">
      <formula>"NO"</formula>
    </cfRule>
  </conditionalFormatting>
  <conditionalFormatting sqref="E8 C7:E7">
    <cfRule type="cellIs" dxfId="7" priority="17" operator="equal">
      <formula>"YES"</formula>
    </cfRule>
    <cfRule type="cellIs" dxfId="6" priority="18" operator="equal">
      <formula>"NO"</formula>
    </cfRule>
  </conditionalFormatting>
  <conditionalFormatting sqref="H11">
    <cfRule type="cellIs" dxfId="5" priority="13" operator="equal">
      <formula>"YES"</formula>
    </cfRule>
    <cfRule type="cellIs" dxfId="4" priority="14" operator="equal">
      <formula>"NO"</formula>
    </cfRule>
  </conditionalFormatting>
  <conditionalFormatting sqref="C19:C21">
    <cfRule type="cellIs" dxfId="3" priority="9" operator="equal">
      <formula>"YES"</formula>
    </cfRule>
    <cfRule type="cellIs" dxfId="2" priority="10" operator="equal">
      <formula>"NO"</formula>
    </cfRule>
  </conditionalFormatting>
  <conditionalFormatting sqref="C8:D8">
    <cfRule type="cellIs" dxfId="1" priority="3" operator="equal">
      <formula>"YES"</formula>
    </cfRule>
    <cfRule type="cellIs" dxfId="0" priority="4" operator="equal">
      <formula>"NO"</formula>
    </cfRule>
  </conditionalFormatting>
  <dataValidations count="1">
    <dataValidation type="list" allowBlank="1" showInputMessage="1" showErrorMessage="1" sqref="H11 F9 G10 C6:E8">
      <formula1>"Auto Smoke, Man Smoke,Auto Full, Man Full"</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Rough Estimation</vt:lpstr>
      <vt:lpstr>Project Assumptions Log</vt:lpstr>
      <vt:lpstr>Testing Combinations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 - 1262</dc:creator>
  <cp:lastModifiedBy>lien.ngo</cp:lastModifiedBy>
  <dcterms:created xsi:type="dcterms:W3CDTF">2015-09-24T04:43:04Z</dcterms:created>
  <dcterms:modified xsi:type="dcterms:W3CDTF">2016-04-20T04:51:46Z</dcterms:modified>
</cp:coreProperties>
</file>