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ndkastenliga\"/>
    </mc:Choice>
  </mc:AlternateContent>
  <xr:revisionPtr revIDLastSave="0" documentId="13_ncr:1_{C5D50BD9-99AB-438E-A074-8A6A36B51887}" xr6:coauthVersionLast="45" xr6:coauthVersionMax="45" xr10:uidLastSave="{00000000-0000-0000-0000-000000000000}"/>
  <bookViews>
    <workbookView xWindow="5160" yWindow="2175" windowWidth="21600" windowHeight="12675" activeTab="1" xr2:uid="{6776D9CA-6FE0-4330-9DCA-E94169F741D7}"/>
  </bookViews>
  <sheets>
    <sheet name="1. Bundesliga" sheetId="1" r:id="rId1"/>
    <sheet name="2. Bundesliga" sheetId="2" r:id="rId2"/>
    <sheet name="3. Bundesliga" sheetId="3" r:id="rId3"/>
    <sheet name="Konstanten" sheetId="5" r:id="rId4"/>
    <sheet name="Tabelle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I19" i="1"/>
  <c r="J19" i="1" s="1"/>
  <c r="I7" i="1"/>
  <c r="J7" i="1" s="1"/>
  <c r="I13" i="1"/>
  <c r="J13" i="1" s="1"/>
  <c r="I11" i="1"/>
  <c r="J11" i="1" s="1"/>
  <c r="I9" i="1"/>
  <c r="J9" i="1" s="1"/>
  <c r="I8" i="1"/>
  <c r="J8" i="1" s="1"/>
  <c r="I14" i="1"/>
  <c r="J14" i="1" s="1"/>
  <c r="I5" i="1"/>
  <c r="J5" i="1" s="1"/>
  <c r="I6" i="1"/>
  <c r="J6" i="1" s="1"/>
  <c r="I4" i="1"/>
  <c r="J4" i="1" s="1"/>
  <c r="I17" i="1"/>
  <c r="J17" i="1" s="1"/>
  <c r="I15" i="1"/>
  <c r="J15" i="1" s="1"/>
  <c r="I16" i="1"/>
  <c r="J16" i="1" s="1"/>
  <c r="I12" i="1"/>
  <c r="J12" i="1" s="1"/>
  <c r="I3" i="1"/>
  <c r="J3" i="1" s="1"/>
  <c r="I18" i="1"/>
  <c r="J18" i="1" s="1"/>
  <c r="I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H20" i="3" l="1"/>
  <c r="H21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G21" i="3"/>
  <c r="I7" i="2"/>
  <c r="J7" i="2" s="1"/>
  <c r="I8" i="2"/>
  <c r="J8" i="2" s="1"/>
  <c r="I9" i="2"/>
  <c r="J9" i="2" s="1"/>
  <c r="I3" i="2"/>
  <c r="J3" i="2" s="1"/>
  <c r="I10" i="2"/>
  <c r="J10" i="2" s="1"/>
  <c r="I6" i="2"/>
  <c r="J6" i="2" s="1"/>
  <c r="I2" i="2"/>
  <c r="J2" i="2" s="1"/>
  <c r="I4" i="2"/>
  <c r="J4" i="2" s="1"/>
  <c r="I15" i="2"/>
  <c r="J15" i="2" s="1"/>
  <c r="I17" i="2"/>
  <c r="J17" i="2" s="1"/>
  <c r="I13" i="2"/>
  <c r="J13" i="2" s="1"/>
  <c r="I12" i="2"/>
  <c r="J12" i="2" s="1"/>
  <c r="I11" i="2"/>
  <c r="J11" i="2" s="1"/>
  <c r="I18" i="2"/>
  <c r="J18" i="2" s="1"/>
  <c r="I16" i="2"/>
  <c r="J16" i="2" s="1"/>
  <c r="I14" i="2"/>
  <c r="J14" i="2" s="1"/>
  <c r="I5" i="2"/>
  <c r="J5" i="2" s="1"/>
  <c r="I19" i="2"/>
  <c r="J19" i="2" s="1"/>
  <c r="S17" i="1"/>
  <c r="S3" i="1"/>
  <c r="S10" i="1"/>
  <c r="S16" i="1"/>
  <c r="S2" i="1"/>
  <c r="S13" i="1"/>
  <c r="S4" i="1"/>
  <c r="S14" i="1"/>
  <c r="U14" i="1" s="1"/>
  <c r="S12" i="1"/>
  <c r="S9" i="1"/>
  <c r="S19" i="1"/>
  <c r="S18" i="1"/>
  <c r="S8" i="1"/>
  <c r="S5" i="1"/>
  <c r="S6" i="1"/>
  <c r="S15" i="1"/>
  <c r="S7" i="1"/>
  <c r="S11" i="1"/>
  <c r="J2" i="1"/>
  <c r="U9" i="1" l="1"/>
  <c r="U2" i="1"/>
  <c r="U3" i="1"/>
  <c r="U5" i="1"/>
  <c r="U10" i="1"/>
  <c r="U7" i="1"/>
  <c r="U17" i="1"/>
  <c r="U4" i="1"/>
  <c r="U12" i="1"/>
  <c r="U8" i="1"/>
  <c r="U16" i="1"/>
  <c r="U19" i="1"/>
  <c r="U15" i="1"/>
  <c r="U11" i="1"/>
  <c r="U13" i="1"/>
  <c r="U6" i="1"/>
  <c r="U18" i="1"/>
</calcChain>
</file>

<file path=xl/sharedStrings.xml><?xml version="1.0" encoding="utf-8"?>
<sst xmlns="http://schemas.openxmlformats.org/spreadsheetml/2006/main" count="277" uniqueCount="161">
  <si>
    <t>Hertha BSC</t>
  </si>
  <si>
    <t>1. FC Köln</t>
  </si>
  <si>
    <t>VfL Bochum</t>
  </si>
  <si>
    <t>MSV Duisburg</t>
  </si>
  <si>
    <t>Hallescher FC</t>
  </si>
  <si>
    <t>Hansa Rostock</t>
  </si>
  <si>
    <t>Würzburger Kickers</t>
  </si>
  <si>
    <t>FSV Zwickau</t>
  </si>
  <si>
    <t>Preußen Münster</t>
  </si>
  <si>
    <t>1860 München</t>
  </si>
  <si>
    <t>SV Meppen</t>
  </si>
  <si>
    <t>Chemnitzer FC</t>
  </si>
  <si>
    <t>Bayern München II</t>
  </si>
  <si>
    <t>Verein</t>
  </si>
  <si>
    <t>SC Freiburg</t>
  </si>
  <si>
    <t>Minimun</t>
  </si>
  <si>
    <t>Maximum</t>
  </si>
  <si>
    <t>Max</t>
  </si>
  <si>
    <t>Min</t>
  </si>
  <si>
    <t>Stärke</t>
  </si>
  <si>
    <t>Final</t>
  </si>
  <si>
    <t>Q1</t>
  </si>
  <si>
    <t>Q2</t>
  </si>
  <si>
    <t>Q3</t>
  </si>
  <si>
    <t>Q4</t>
  </si>
  <si>
    <t>Q5</t>
  </si>
  <si>
    <t>Q6</t>
  </si>
  <si>
    <t>Q7</t>
  </si>
  <si>
    <t>Mittel</t>
  </si>
  <si>
    <t>FC Augsburg</t>
  </si>
  <si>
    <t>Werder Bremen</t>
  </si>
  <si>
    <t>Borussia Dortmund</t>
  </si>
  <si>
    <t>Fortuna Düsseldorf</t>
  </si>
  <si>
    <t>FC Bayern München</t>
  </si>
  <si>
    <t>Eintracht Frankfurt</t>
  </si>
  <si>
    <t>Borussia M'Gladbach</t>
  </si>
  <si>
    <t>1899 Hoffenheim</t>
  </si>
  <si>
    <t>Bayer 04 Leverkusen</t>
  </si>
  <si>
    <t>SC Paderborn 07</t>
  </si>
  <si>
    <t>RasenBallsport Leipzig</t>
  </si>
  <si>
    <t>FC Schalke 04</t>
  </si>
  <si>
    <t>VfL Wolfsburg</t>
  </si>
  <si>
    <t>1. FSV Mainz 05</t>
  </si>
  <si>
    <t>1. FC Union Berlin</t>
  </si>
  <si>
    <t>VfB Stuttgart</t>
  </si>
  <si>
    <t>Hamburger SV</t>
  </si>
  <si>
    <t>Hannover 96</t>
  </si>
  <si>
    <t>1. FC Nürnberg</t>
  </si>
  <si>
    <t>Holstein Kiel</t>
  </si>
  <si>
    <t>FC St. Pauli</t>
  </si>
  <si>
    <t>1. FC Heidenheim</t>
  </si>
  <si>
    <t>Erzgebirge Aue</t>
  </si>
  <si>
    <t>Jahn Regensburg</t>
  </si>
  <si>
    <t>VfL Osnabrück</t>
  </si>
  <si>
    <t>SpVgg Greuther Fürth</t>
  </si>
  <si>
    <t>SV Sandhausen</t>
  </si>
  <si>
    <t>Karlsruher SC</t>
  </si>
  <si>
    <t>SV Darmstadt 98</t>
  </si>
  <si>
    <t>Arminia Bielefeld</t>
  </si>
  <si>
    <t>FC Ingolstadt 04</t>
  </si>
  <si>
    <t>Eintracht Braunschweig</t>
  </si>
  <si>
    <t>1. FC Magdeburg</t>
  </si>
  <si>
    <t>1. FC Kaiserslautern</t>
  </si>
  <si>
    <t>KFC Uerdingen 05</t>
  </si>
  <si>
    <t>Waldhof Mannheim</t>
  </si>
  <si>
    <t>SpVgg Unterhaching</t>
  </si>
  <si>
    <t>FC Viktoria Köln</t>
  </si>
  <si>
    <t>Carl Zeiss Jena</t>
  </si>
  <si>
    <t>SG Sonnenhof Großaspach</t>
  </si>
  <si>
    <t>Bayern München</t>
  </si>
  <si>
    <t>TSG Hoffenheim</t>
  </si>
  <si>
    <t>Bor. Mönchengladbach</t>
  </si>
  <si>
    <t>RB Leipzig</t>
  </si>
  <si>
    <t>Deutschland</t>
  </si>
  <si>
    <t>Niederlande</t>
  </si>
  <si>
    <t>Serbien</t>
  </si>
  <si>
    <t>Portugal</t>
  </si>
  <si>
    <t>England</t>
  </si>
  <si>
    <t>Bulgarien</t>
  </si>
  <si>
    <t>Frankreich</t>
  </si>
  <si>
    <t>Albanien</t>
  </si>
  <si>
    <t>Slowakei</t>
  </si>
  <si>
    <t>Kroatien</t>
  </si>
  <si>
    <t>Slowenien</t>
  </si>
  <si>
    <t>Polen</t>
  </si>
  <si>
    <t>San Marino</t>
  </si>
  <si>
    <t>Belgien</t>
  </si>
  <si>
    <t>Türkei</t>
  </si>
  <si>
    <t>Andorra</t>
  </si>
  <si>
    <t>Finnland</t>
  </si>
  <si>
    <t>Italien</t>
  </si>
  <si>
    <t>Spanien</t>
  </si>
  <si>
    <t>Färöer</t>
  </si>
  <si>
    <t>Tschechien</t>
  </si>
  <si>
    <t>Weißrussland</t>
  </si>
  <si>
    <t>Luxemburg</t>
  </si>
  <si>
    <t>Nordirland</t>
  </si>
  <si>
    <t>Bosnien-Herzegowina</t>
  </si>
  <si>
    <t>Russland</t>
  </si>
  <si>
    <t>Lettland</t>
  </si>
  <si>
    <t>Ukraine</t>
  </si>
  <si>
    <t>Kosovo</t>
  </si>
  <si>
    <t>andorra</t>
  </si>
  <si>
    <t>armenien</t>
  </si>
  <si>
    <t>aserbaidschan</t>
  </si>
  <si>
    <t>belgien</t>
  </si>
  <si>
    <t>bosnien-herzegowina</t>
  </si>
  <si>
    <t>bulgarien</t>
  </si>
  <si>
    <t>daenemark</t>
  </si>
  <si>
    <t>deutschland</t>
  </si>
  <si>
    <t>england</t>
  </si>
  <si>
    <t>estland</t>
  </si>
  <si>
    <t>faeroeer</t>
  </si>
  <si>
    <t>finnland</t>
  </si>
  <si>
    <t>frankreich</t>
  </si>
  <si>
    <t>georgien</t>
  </si>
  <si>
    <t>gibraltar-46226</t>
  </si>
  <si>
    <t>griechenland</t>
  </si>
  <si>
    <t>irland</t>
  </si>
  <si>
    <t>island</t>
  </si>
  <si>
    <t>israel</t>
  </si>
  <si>
    <t>italien-924</t>
  </si>
  <si>
    <t>kasachstan</t>
  </si>
  <si>
    <t>kosovo-46329</t>
  </si>
  <si>
    <t>kroatien</t>
  </si>
  <si>
    <t>lettland</t>
  </si>
  <si>
    <t>liechtenstein</t>
  </si>
  <si>
    <t>litauen</t>
  </si>
  <si>
    <t>luxemburg</t>
  </si>
  <si>
    <t>malta</t>
  </si>
  <si>
    <t>mazedonien</t>
  </si>
  <si>
    <t>moldawien</t>
  </si>
  <si>
    <t>montenegro-9942</t>
  </si>
  <si>
    <t>niederlande</t>
  </si>
  <si>
    <t>nordirland</t>
  </si>
  <si>
    <t>norwegen</t>
  </si>
  <si>
    <t>oesterreich</t>
  </si>
  <si>
    <t>polen</t>
  </si>
  <si>
    <t>portugal</t>
  </si>
  <si>
    <t>rumaenien</t>
  </si>
  <si>
    <t>russland</t>
  </si>
  <si>
    <t>san-marino</t>
  </si>
  <si>
    <t>schottland</t>
  </si>
  <si>
    <t>schweden</t>
  </si>
  <si>
    <t>schweiz</t>
  </si>
  <si>
    <t>serbien-9954</t>
  </si>
  <si>
    <t>slowakei</t>
  </si>
  <si>
    <t>slowenien</t>
  </si>
  <si>
    <t>spanien-932</t>
  </si>
  <si>
    <t>tschechien</t>
  </si>
  <si>
    <t>tuerkei</t>
  </si>
  <si>
    <t>ukraine</t>
  </si>
  <si>
    <t>ungarn</t>
  </si>
  <si>
    <t>wales</t>
  </si>
  <si>
    <t>weissrussland</t>
  </si>
  <si>
    <t>zypern</t>
  </si>
  <si>
    <t>WHERE id in ('andorra','armenien','aserbaidschan','belgien','bosnien-herzegowina','bulgarien','daenemark','deutschland','england','estland','faeroeer','finnland','frankreich','georgien','gibraltar-46226','griechenland','irland','island',</t>
  </si>
  <si>
    <t>'israel','italien-924','kasachstan','kosovo-46329','kroatien','lettland','liechtenstein','litauen','luxemburg','malta','mazedonien','moldawien','montenegro-9942','niederlande','nordirland','norwegen','oesterreich','polen',</t>
  </si>
  <si>
    <t>'portugal','rumaenien','russland','san-marino','schottland','schweden','schweiz','serbien-9954','slowakei','slowenien','spanien-932','tschechien','tuerkei','ukraine','ungarn','wales','weissrussland','zypern')</t>
  </si>
  <si>
    <t>WHERE id in ('1-fc-union-berlin','1-fsv-mainz-05','borussia-dortmund','sc-freiburg','eintracht-frankfurt','tsg-hoffenheim','1-fc-koeln','bor-moenchengladbach','werder-bremen','arminia-bielefeld','vfb-stuttgart','bayer-04-leverkusen','rb-leipzig','fc-schalke-04','vfl-wolfsburg','fc-augsburg','fc-bayern-muenchen','hertha-bsc')</t>
  </si>
  <si>
    <t>WHERE challenge_id in (2839, 47, 103, 44932) and start &gt; '2020-09-18'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</si>
</sst>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Border="1"/>
    <xf numFmtId="0" fontId="1" fillId="2" borderId="0" xfId="0" applyFont="1" applyFill="1"/>
    <xf numFmtId="0" fontId="1" fillId="2" borderId="0" xfId="0" applyFont="1" applyFill="1" applyBorder="1"/>
    <xf numFmtId="164" fontId="0" fillId="0" borderId="0" xfId="0" applyNumberFormat="1"/>
    <xf numFmtId="164" fontId="0" fillId="0" borderId="0" xfId="0" applyNumberFormat="1" applyFont="1" applyBorder="1"/>
  </cellXfs>
  <cellStyles count="1">
    <cellStyle name="Standard" xfId="0" builtinId="0"/>
  </cellStyles>
  <dxfs count="19"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</font>
    </dxf>
    <dxf>
      <font>
        <b val="0"/>
      </font>
    </dxf>
    <dxf>
      <numFmt numFmtId="0" formatCode="General"/>
    </dxf>
    <dxf>
      <numFmt numFmtId="164" formatCode="0.000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164" formatCode="0.0000"/>
    </dxf>
    <dxf>
      <numFmt numFmtId="164" formatCode="0.000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164" formatCode="0.0000"/>
    </dxf>
    <dxf>
      <numFmt numFmtId="164" formatCode="0.000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A015F1-5CFF-4645-BC87-787217B4E8C5}" name="Tabelle3" displayName="Tabelle3" ref="A1:J19" totalsRowShown="0">
  <autoFilter ref="A1:J19" xr:uid="{E7B31081-7E12-42C3-A36E-4D0424C7A534}"/>
  <sortState xmlns:xlrd2="http://schemas.microsoft.com/office/spreadsheetml/2017/richdata2" ref="A2:J19">
    <sortCondition ref="A1:A19"/>
  </sortState>
  <tableColumns count="10">
    <tableColumn id="1" xr3:uid="{71F3E317-6D5E-488F-9EBD-783C166880EA}" name="Verein" dataDxfId="18"/>
    <tableColumn id="2" xr3:uid="{EF2BAD5A-7DE0-43A4-8ECB-0193BFAB0D2A}" name="Q1"/>
    <tableColumn id="3" xr3:uid="{CB3D6BE7-9103-404C-9166-E7D4BAB3DFE2}" name="Q2"/>
    <tableColumn id="4" xr3:uid="{724A6601-2EDD-421C-9049-7499DD4A0B8B}" name="Q3"/>
    <tableColumn id="5" xr3:uid="{A79364EA-869F-42C5-9C2E-62ECE87B06F9}" name="Q4"/>
    <tableColumn id="6" xr3:uid="{55E607C5-7850-4A2D-BA3B-654132682128}" name="Q5"/>
    <tableColumn id="7" xr3:uid="{32DA756A-A958-4F6A-AF2A-5C269C4FF94E}" name="Q6"/>
    <tableColumn id="8" xr3:uid="{43605663-111A-4173-BED3-319EE1217A00}" name="Q7"/>
    <tableColumn id="9" xr3:uid="{FF3B2044-3384-4739-81E5-B9C247E89F41}" name="Mittel" dataDxfId="17"/>
    <tableColumn id="10" xr3:uid="{8517A160-FF27-4E95-AB28-20227A0D140C}" name="Stärke" dataDxfId="16">
      <calculatedColumnFormula>100- (Konstanten!$B$2 - Konstanten!$B$1) * (Tabelle3[[#This Row],[Mittel]] - Konstanten!$B$4) / ($B$21 - Konstanten!$B$4) + Konstanten!$B$1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92F012-FACC-4D0E-AE4E-6E9C53CA34DF}" name="Tabelle4" displayName="Tabelle4" ref="L1:S19" totalsRowShown="0">
  <autoFilter ref="L1:S19" xr:uid="{992F7B03-34A8-43C0-B1CE-CE8317EA7840}"/>
  <sortState xmlns:xlrd2="http://schemas.microsoft.com/office/spreadsheetml/2017/richdata2" ref="L2:S19">
    <sortCondition ref="L1:L19"/>
  </sortState>
  <tableColumns count="8">
    <tableColumn id="1" xr3:uid="{1B9A3724-9FEA-48E5-87E5-1DA738908AB2}" name="Verein" dataDxfId="15"/>
    <tableColumn id="2" xr3:uid="{078718EB-1D5F-487B-9F14-28EE00132AB2}" name="Q1"/>
    <tableColumn id="3" xr3:uid="{A90A0132-ADA4-4EDC-8B31-7F8914E0DF09}" name="Q2"/>
    <tableColumn id="11" xr3:uid="{DB71F28E-F047-49DF-B583-925FA66B7854}" name="Q3"/>
    <tableColumn id="5" xr3:uid="{EBBDFC54-8C6C-4BCC-9572-DA691E0F74FF}" name="Q4"/>
    <tableColumn id="6" xr3:uid="{5590D15F-1B50-43FE-8C23-2BA5C3B9D576}" name="Q5"/>
    <tableColumn id="7" xr3:uid="{511C6B1C-A3B8-469E-AA1D-01CB9F12164B}" name="Mittel" dataDxfId="14">
      <calculatedColumnFormula>SQRT(SQRT(SQRT(AVERAGE(M2:Q2))))</calculatedColumnFormula>
    </tableColumn>
    <tableColumn id="8" xr3:uid="{26700A04-12A8-4143-ADBC-B99019C228C9}" name="Stärke" dataDxfId="13">
      <calculatedColumnFormula xml:space="preserve"> (Konstanten!$B$2 - Konstanten!$B$1) * (Tabelle4[[#This Row],[Mittel]] - Konstanten!$B$4) / ($M$21 - Konstanten!$B$4) + Konstanten!$B$1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6AAA6F-03F0-477B-820E-DD98AEC5D041}" name="Tabelle2" displayName="Tabelle2" ref="A1:J19" totalsRowShown="0">
  <autoFilter ref="A1:J19" xr:uid="{3F7CAD36-47F9-4D27-99F9-9F8457BCEE04}"/>
  <sortState xmlns:xlrd2="http://schemas.microsoft.com/office/spreadsheetml/2017/richdata2" ref="A2:J19">
    <sortCondition ref="A1:A19"/>
  </sortState>
  <tableColumns count="10">
    <tableColumn id="1" xr3:uid="{A0040D6A-89D8-45FE-8F4D-9D54312E5807}" name="Verein" dataDxfId="12"/>
    <tableColumn id="2" xr3:uid="{32524C96-D73E-43AA-AD63-56219F3869B9}" name="Q1"/>
    <tableColumn id="3" xr3:uid="{11D4033A-31E8-482A-BD58-2F32A0CFF8EF}" name="Q2"/>
    <tableColumn id="4" xr3:uid="{CA36DB42-0504-435D-A2C2-253C14BDFB80}" name="Q3"/>
    <tableColumn id="5" xr3:uid="{AA4876F2-C1D0-431E-886A-3EFFBD48BCA3}" name="Q4"/>
    <tableColumn id="6" xr3:uid="{883EE22E-1E39-4144-B3F8-F30457F8B103}" name="Q5"/>
    <tableColumn id="7" xr3:uid="{F0728E74-BC09-4981-AB08-D349F7C7B3ED}" name="Q6"/>
    <tableColumn id="8" xr3:uid="{54B58DCC-7040-403E-A1E2-DCA1246C867F}" name="Q7"/>
    <tableColumn id="9" xr3:uid="{0C699304-4BA9-4729-9B5A-8C46F5B713A3}" name="Mittel" dataDxfId="11">
      <calculatedColumnFormula>SQRT(AVERAGE(B2:H2))</calculatedColumnFormula>
    </tableColumn>
    <tableColumn id="10" xr3:uid="{9CE9B942-9F64-469B-B507-B64E8507DC16}" name="Final" dataDxfId="10">
      <calculatedColumnFormula>ROUND(100- (Konstanten!$B$2 - Konstanten!$B$1) * (Tabelle2[[#This Row],[Mittel]] - Konstanten!$B$4) / ($B$21 - Konstanten!$B$4) + Konstanten!$B$1,0)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75BC2-A688-41C4-B9F8-6A2E664C2183}" name="Tabelle1" displayName="Tabelle1" ref="A1:H21" totalsRowShown="0" headerRowDxfId="9" dataDxfId="8">
  <autoFilter ref="A1:H21" xr:uid="{A5605375-D596-41CF-9AD5-B80DDE9A7E64}"/>
  <tableColumns count="8">
    <tableColumn id="1" xr3:uid="{CF50518C-A294-44FA-9D80-283DBF6B40DF}" name="Verein" dataDxfId="7"/>
    <tableColumn id="2" xr3:uid="{91042979-72AE-4B53-85D1-0C76905CEC8F}" name="Q1" dataDxfId="6"/>
    <tableColumn id="3" xr3:uid="{31A4BF6D-2A08-4D4F-8876-CBD6A9031CC5}" name="Q2" dataDxfId="5"/>
    <tableColumn id="4" xr3:uid="{67BBC841-A8DA-44BC-A026-54933CE385FA}" name="Q3" dataDxfId="4"/>
    <tableColumn id="5" xr3:uid="{FDBD5532-34E5-413F-AC5E-92283F305086}" name="Q4" dataDxfId="3"/>
    <tableColumn id="6" xr3:uid="{BE72CB9E-A7FE-4D65-BE73-D74C7B3C9DA1}" name="Q5" dataDxfId="2"/>
    <tableColumn id="7" xr3:uid="{5D560073-8A36-4325-8846-D05513360588}" name="Mittel" dataDxfId="1">
      <calculatedColumnFormula>SQRT(AVERAGE(B2:F2))</calculatedColumnFormula>
    </tableColumn>
    <tableColumn id="8" xr3:uid="{698B6E1F-110D-42B2-884D-E01E09073CAD}" name="Final" dataDxfId="0">
      <calculatedColumnFormula>ROUND(100- (Konstanten!$B$2 - Konstanten!$B$1) * (Tabelle1[[#This Row],[Mittel]] - Konstanten!$B$4) / ($B$23 - Konstanten!$B$4) + Konstanten!$B$1,0)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C6FC-E983-4A0A-8F2F-FEA0A36EEB40}">
  <dimension ref="A1:U25"/>
  <sheetViews>
    <sheetView workbookViewId="0">
      <selection activeCell="A25" sqref="A25"/>
    </sheetView>
  </sheetViews>
  <sheetFormatPr baseColWidth="10" defaultRowHeight="15" x14ac:dyDescent="0.25"/>
  <cols>
    <col min="1" max="1" width="20.7109375" customWidth="1"/>
    <col min="2" max="8" width="6.7109375" customWidth="1"/>
    <col min="9" max="10" width="8.7109375" style="5" customWidth="1"/>
    <col min="11" max="11" width="2.7109375" customWidth="1"/>
    <col min="12" max="12" width="20.7109375" customWidth="1"/>
    <col min="13" max="17" width="6.7109375" customWidth="1"/>
    <col min="18" max="19" width="8.7109375" style="5" customWidth="1"/>
    <col min="20" max="20" width="2.7109375" customWidth="1"/>
  </cols>
  <sheetData>
    <row r="1" spans="1:21" x14ac:dyDescent="0.25">
      <c r="A1" t="s">
        <v>13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5" t="s">
        <v>28</v>
      </c>
      <c r="J1" s="5" t="s">
        <v>19</v>
      </c>
      <c r="L1" t="s">
        <v>13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s="5" t="s">
        <v>28</v>
      </c>
      <c r="S1" s="5" t="s">
        <v>19</v>
      </c>
      <c r="U1" s="3" t="s">
        <v>20</v>
      </c>
    </row>
    <row r="2" spans="1:21" x14ac:dyDescent="0.25">
      <c r="A2" s="3" t="s">
        <v>1</v>
      </c>
      <c r="H2">
        <v>1001</v>
      </c>
      <c r="I2" s="5">
        <f t="shared" ref="I2:I19" si="0">SQRT(SQRT(SQRT(AVERAGE(B2:H2))))</f>
        <v>2.3716699977713578</v>
      </c>
      <c r="J2" s="5">
        <f>100- (Konstanten!$B$2 - Konstanten!$B$1) * (Tabelle3[[#This Row],[Mittel]] - Konstanten!$B$4) / ($B$21 - Konstanten!$B$4) + Konstanten!$B$1</f>
        <v>19.313529542861318</v>
      </c>
      <c r="L2" s="3" t="s">
        <v>1</v>
      </c>
      <c r="Q2">
        <v>4</v>
      </c>
      <c r="R2" s="5">
        <f t="shared" ref="R2:R19" si="1">SQRT(SQRT(SQRT(AVERAGE(M2:Q2))))</f>
        <v>1.189207115002721</v>
      </c>
      <c r="S2" s="5">
        <f xml:space="preserve"> (Konstanten!$B$2 - Konstanten!$B$1) * (Tabelle4[[#This Row],[Mittel]] - Konstanten!$B$4) / ($M$21 - Konstanten!$B$4) + Konstanten!$B$1</f>
        <v>12.613807666848068</v>
      </c>
      <c r="U2">
        <f>ROUND((Tabelle3[[#This Row],[Stärke]]+Tabelle4[[#This Row],[Stärke]])/2,0)</f>
        <v>16</v>
      </c>
    </row>
    <row r="3" spans="1:21" x14ac:dyDescent="0.25">
      <c r="A3" s="3" t="s">
        <v>43</v>
      </c>
      <c r="H3">
        <v>2001</v>
      </c>
      <c r="I3" s="5">
        <f t="shared" si="0"/>
        <v>2.5861629528038503</v>
      </c>
      <c r="J3" s="5">
        <f>100- (Konstanten!$B$2 - Konstanten!$B$1) * (Tabelle3[[#This Row],[Mittel]] - Konstanten!$B$4) / ($B$21 - Konstanten!$B$4) + Konstanten!$B$1</f>
        <v>6.6962968938911729</v>
      </c>
      <c r="L3" s="3" t="s">
        <v>43</v>
      </c>
      <c r="Q3">
        <v>2.75</v>
      </c>
      <c r="R3" s="5">
        <f t="shared" si="1"/>
        <v>1.1347928394428197</v>
      </c>
      <c r="S3" s="5">
        <f xml:space="preserve"> (Konstanten!$B$2 - Konstanten!$B$1) * (Tabelle4[[#This Row],[Mittel]] - Konstanten!$B$4) / ($M$21 - Konstanten!$B$4) + Konstanten!$B$1</f>
        <v>8.9861892961879821</v>
      </c>
      <c r="U3">
        <f>ROUND((Tabelle3[[#This Row],[Stärke]]+Tabelle4[[#This Row],[Stärke]])/2,0)</f>
        <v>8</v>
      </c>
    </row>
    <row r="4" spans="1:21" x14ac:dyDescent="0.25">
      <c r="A4" s="3" t="s">
        <v>42</v>
      </c>
      <c r="H4">
        <v>1501</v>
      </c>
      <c r="I4" s="5">
        <f t="shared" si="0"/>
        <v>2.4948680797406873</v>
      </c>
      <c r="J4" s="5">
        <f>100- (Konstanten!$B$2 - Konstanten!$B$1) * (Tabelle3[[#This Row],[Mittel]] - Konstanten!$B$4) / ($B$21 - Konstanten!$B$4) + Konstanten!$B$1</f>
        <v>12.066583544665477</v>
      </c>
      <c r="L4" s="3" t="s">
        <v>42</v>
      </c>
      <c r="Q4">
        <v>3.5</v>
      </c>
      <c r="R4" s="5">
        <f t="shared" si="1"/>
        <v>1.1695222955837055</v>
      </c>
      <c r="S4" s="5">
        <f xml:space="preserve"> (Konstanten!$B$2 - Konstanten!$B$1) * (Tabelle4[[#This Row],[Mittel]] - Konstanten!$B$4) / ($M$21 - Konstanten!$B$4) + Konstanten!$B$1</f>
        <v>11.301486372247032</v>
      </c>
      <c r="U4">
        <f>ROUND((Tabelle3[[#This Row],[Stärke]]+Tabelle4[[#This Row],[Stärke]])/2,0)</f>
        <v>12</v>
      </c>
    </row>
    <row r="5" spans="1:21" x14ac:dyDescent="0.25">
      <c r="A5" s="3" t="s">
        <v>36</v>
      </c>
      <c r="H5">
        <v>351</v>
      </c>
      <c r="I5" s="5">
        <f t="shared" si="0"/>
        <v>2.0804792543818174</v>
      </c>
      <c r="J5" s="5">
        <f>100- (Konstanten!$B$2 - Konstanten!$B$1) * (Tabelle3[[#This Row],[Mittel]] - Konstanten!$B$4) / ($B$21 - Konstanten!$B$4) + Konstanten!$B$1</f>
        <v>36.442396801069577</v>
      </c>
      <c r="L5" s="3" t="s">
        <v>36</v>
      </c>
      <c r="Q5">
        <v>34</v>
      </c>
      <c r="R5" s="5">
        <f t="shared" si="1"/>
        <v>1.5539422134578937</v>
      </c>
      <c r="S5" s="5">
        <f xml:space="preserve"> (Konstanten!$B$2 - Konstanten!$B$1) * (Tabelle4[[#This Row],[Mittel]] - Konstanten!$B$4) / ($M$21 - Konstanten!$B$4) + Konstanten!$B$1</f>
        <v>36.929480897192917</v>
      </c>
      <c r="U5">
        <f>ROUND((Tabelle3[[#This Row],[Stärke]]+Tabelle4[[#This Row],[Stärke]])/2,0)</f>
        <v>37</v>
      </c>
    </row>
    <row r="6" spans="1:21" x14ac:dyDescent="0.25">
      <c r="A6" s="3" t="s">
        <v>37</v>
      </c>
      <c r="H6">
        <v>51</v>
      </c>
      <c r="I6" s="5">
        <f t="shared" si="0"/>
        <v>1.6347309007245776</v>
      </c>
      <c r="J6" s="5">
        <f>100- (Konstanten!$B$2 - Konstanten!$B$1) * (Tabelle3[[#This Row],[Mittel]] - Konstanten!$B$4) / ($B$21 - Konstanten!$B$4) + Konstanten!$B$1</f>
        <v>62.662888192671907</v>
      </c>
      <c r="L6" s="3" t="s">
        <v>37</v>
      </c>
      <c r="Q6">
        <v>500</v>
      </c>
      <c r="R6" s="5">
        <f t="shared" si="1"/>
        <v>2.174559276040982</v>
      </c>
      <c r="S6" s="5">
        <f xml:space="preserve"> (Konstanten!$B$2 - Konstanten!$B$1) * (Tabelle4[[#This Row],[Mittel]] - Konstanten!$B$4) / ($M$21 - Konstanten!$B$4) + Konstanten!$B$1</f>
        <v>78.303951736065457</v>
      </c>
      <c r="U6">
        <f>ROUND((Tabelle3[[#This Row],[Stärke]]+Tabelle4[[#This Row],[Stärke]])/2,0)</f>
        <v>70</v>
      </c>
    </row>
    <row r="7" spans="1:21" x14ac:dyDescent="0.25">
      <c r="A7" s="3" t="s">
        <v>31</v>
      </c>
      <c r="H7">
        <v>7</v>
      </c>
      <c r="I7" s="5">
        <f t="shared" si="0"/>
        <v>1.2753731068584542</v>
      </c>
      <c r="J7" s="5">
        <f>100- (Konstanten!$B$2 - Konstanten!$B$1) * (Tabelle3[[#This Row],[Mittel]] - Konstanten!$B$4) / ($B$21 - Konstanten!$B$4) + Konstanten!$B$1</f>
        <v>83.80158194950269</v>
      </c>
      <c r="L7" s="3" t="s">
        <v>31</v>
      </c>
      <c r="Q7">
        <v>1000</v>
      </c>
      <c r="R7" s="5">
        <f t="shared" si="1"/>
        <v>2.3713737056616555</v>
      </c>
      <c r="S7" s="5">
        <f xml:space="preserve"> (Konstanten!$B$2 - Konstanten!$B$1) * (Tabelle4[[#This Row],[Mittel]] - Konstanten!$B$4) / ($M$21 - Konstanten!$B$4) + Konstanten!$B$1</f>
        <v>91.424913710777034</v>
      </c>
      <c r="U7">
        <f>ROUND((Tabelle3[[#This Row],[Stärke]]+Tabelle4[[#This Row],[Stärke]])/2,0)</f>
        <v>88</v>
      </c>
    </row>
    <row r="8" spans="1:21" x14ac:dyDescent="0.25">
      <c r="A8" s="3" t="s">
        <v>35</v>
      </c>
      <c r="H8">
        <v>51</v>
      </c>
      <c r="I8" s="5">
        <f t="shared" si="0"/>
        <v>1.6347309007245776</v>
      </c>
      <c r="J8" s="5">
        <f>100- (Konstanten!$B$2 - Konstanten!$B$1) * (Tabelle3[[#This Row],[Mittel]] - Konstanten!$B$4) / ($B$21 - Konstanten!$B$4) + Konstanten!$B$1</f>
        <v>62.662888192671907</v>
      </c>
      <c r="L8" s="3" t="s">
        <v>35</v>
      </c>
      <c r="Q8">
        <v>500</v>
      </c>
      <c r="R8" s="5">
        <f t="shared" si="1"/>
        <v>2.174559276040982</v>
      </c>
      <c r="S8" s="5">
        <f xml:space="preserve"> (Konstanten!$B$2 - Konstanten!$B$1) * (Tabelle4[[#This Row],[Mittel]] - Konstanten!$B$4) / ($M$21 - Konstanten!$B$4) + Konstanten!$B$1</f>
        <v>78.303951736065457</v>
      </c>
      <c r="U8">
        <f>ROUND((Tabelle3[[#This Row],[Stärke]]+Tabelle4[[#This Row],[Stärke]])/2,0)</f>
        <v>70</v>
      </c>
    </row>
    <row r="9" spans="1:21" x14ac:dyDescent="0.25">
      <c r="A9" s="3" t="s">
        <v>34</v>
      </c>
      <c r="H9">
        <v>251</v>
      </c>
      <c r="I9" s="5">
        <f t="shared" si="0"/>
        <v>1.9950749476718168</v>
      </c>
      <c r="J9" s="5">
        <f>100- (Konstanten!$B$2 - Konstanten!$B$1) * (Tabelle3[[#This Row],[Mittel]] - Konstanten!$B$4) / ($B$21 - Konstanten!$B$4) + Konstanten!$B$1</f>
        <v>41.46617954871666</v>
      </c>
      <c r="L9" s="3" t="s">
        <v>34</v>
      </c>
      <c r="Q9">
        <v>19</v>
      </c>
      <c r="R9" s="5">
        <f t="shared" si="1"/>
        <v>1.4449213230933524</v>
      </c>
      <c r="S9" s="5">
        <f xml:space="preserve"> (Konstanten!$B$2 - Konstanten!$B$1) * (Tabelle4[[#This Row],[Mittel]] - Konstanten!$B$4) / ($M$21 - Konstanten!$B$4) + Konstanten!$B$1</f>
        <v>29.661421539556827</v>
      </c>
      <c r="U9">
        <f>ROUND((Tabelle3[[#This Row],[Stärke]]+Tabelle4[[#This Row],[Stärke]])/2,0)</f>
        <v>36</v>
      </c>
    </row>
    <row r="10" spans="1:21" x14ac:dyDescent="0.25">
      <c r="A10" s="3" t="s">
        <v>29</v>
      </c>
      <c r="H10">
        <v>1501</v>
      </c>
      <c r="I10" s="5">
        <f t="shared" si="0"/>
        <v>2.4948680797406873</v>
      </c>
      <c r="J10" s="5">
        <f>100- (Konstanten!$B$2 - Konstanten!$B$1) * (Tabelle3[[#This Row],[Mittel]] - Konstanten!$B$4) / ($B$21 - Konstanten!$B$4) + Konstanten!$B$1</f>
        <v>12.066583544665477</v>
      </c>
      <c r="L10" s="3" t="s">
        <v>29</v>
      </c>
      <c r="Q10">
        <v>3</v>
      </c>
      <c r="R10" s="5">
        <f t="shared" si="1"/>
        <v>1.1472026904398771</v>
      </c>
      <c r="S10" s="5">
        <f xml:space="preserve"> (Konstanten!$B$2 - Konstanten!$B$1) * (Tabelle4[[#This Row],[Mittel]] - Konstanten!$B$4) / ($M$21 - Konstanten!$B$4) + Konstanten!$B$1</f>
        <v>9.8135126959918058</v>
      </c>
      <c r="U10">
        <f>ROUND((Tabelle3[[#This Row],[Stärke]]+Tabelle4[[#This Row],[Stärke]])/2,0)</f>
        <v>11</v>
      </c>
    </row>
    <row r="11" spans="1:21" x14ac:dyDescent="0.25">
      <c r="A11" s="3" t="s">
        <v>33</v>
      </c>
      <c r="H11">
        <v>1.1399999999999999</v>
      </c>
      <c r="I11" s="5">
        <f t="shared" si="0"/>
        <v>1.0165133962515986</v>
      </c>
      <c r="J11" s="5">
        <f>100- (Konstanten!$B$2 - Konstanten!$B$1) * (Tabelle3[[#This Row],[Mittel]] - Konstanten!$B$4) / ($B$21 - Konstanten!$B$4) + Konstanten!$B$1</f>
        <v>99.028623749905961</v>
      </c>
      <c r="L11" s="3" t="s">
        <v>33</v>
      </c>
      <c r="Q11">
        <v>1500</v>
      </c>
      <c r="R11" s="5">
        <f t="shared" si="1"/>
        <v>2.4946602519952057</v>
      </c>
      <c r="S11" s="5">
        <f xml:space="preserve"> (Konstanten!$B$2 - Konstanten!$B$1) * (Tabelle4[[#This Row],[Mittel]] - Konstanten!$B$4) / ($M$21 - Konstanten!$B$4) + Konstanten!$B$1</f>
        <v>99.644016799680386</v>
      </c>
      <c r="U11">
        <f>ROUND((Tabelle3[[#This Row],[Stärke]]+Tabelle4[[#This Row],[Stärke]])/2,0)</f>
        <v>99</v>
      </c>
    </row>
    <row r="12" spans="1:21" x14ac:dyDescent="0.25">
      <c r="A12" s="3" t="s">
        <v>40</v>
      </c>
      <c r="H12">
        <v>501</v>
      </c>
      <c r="I12" s="5">
        <f t="shared" si="0"/>
        <v>2.175102440768903</v>
      </c>
      <c r="J12" s="5">
        <f>100- (Konstanten!$B$2 - Konstanten!$B$1) * (Tabelle3[[#This Row],[Mittel]] - Konstanten!$B$4) / ($B$21 - Konstanten!$B$4) + Konstanten!$B$1</f>
        <v>30.876327013593951</v>
      </c>
      <c r="L12" s="3" t="s">
        <v>40</v>
      </c>
      <c r="Q12">
        <v>6</v>
      </c>
      <c r="R12" s="5">
        <f t="shared" si="1"/>
        <v>1.2510334048590739</v>
      </c>
      <c r="S12" s="5">
        <f xml:space="preserve"> (Konstanten!$B$2 - Konstanten!$B$1) * (Tabelle4[[#This Row],[Mittel]] - Konstanten!$B$4) / ($M$21 - Konstanten!$B$4) + Konstanten!$B$1</f>
        <v>16.735560323938259</v>
      </c>
      <c r="U12">
        <f>ROUND((Tabelle3[[#This Row],[Stärke]]+Tabelle4[[#This Row],[Stärke]])/2,0)</f>
        <v>24</v>
      </c>
    </row>
    <row r="13" spans="1:21" x14ac:dyDescent="0.25">
      <c r="A13" s="3" t="s">
        <v>58</v>
      </c>
      <c r="H13">
        <v>2001</v>
      </c>
      <c r="I13" s="5">
        <f t="shared" si="0"/>
        <v>2.5861629528038503</v>
      </c>
      <c r="J13" s="5">
        <f>100- (Konstanten!$B$2 - Konstanten!$B$1) * (Tabelle3[[#This Row],[Mittel]] - Konstanten!$B$4) / ($B$21 - Konstanten!$B$4) + Konstanten!$B$1</f>
        <v>6.6962968938911729</v>
      </c>
      <c r="L13" s="3" t="s">
        <v>58</v>
      </c>
      <c r="Q13">
        <v>1.85</v>
      </c>
      <c r="R13" s="5">
        <f t="shared" si="1"/>
        <v>1.0799321389822512</v>
      </c>
      <c r="S13" s="5">
        <f xml:space="preserve"> (Konstanten!$B$2 - Konstanten!$B$1) * (Tabelle4[[#This Row],[Mittel]] - Konstanten!$B$4) / ($M$21 - Konstanten!$B$4) + Konstanten!$B$1</f>
        <v>5.3288092654834101</v>
      </c>
      <c r="U13">
        <f>ROUND((Tabelle3[[#This Row],[Stärke]]+Tabelle4[[#This Row],[Stärke]])/2,0)</f>
        <v>6</v>
      </c>
    </row>
    <row r="14" spans="1:21" x14ac:dyDescent="0.25">
      <c r="A14" s="3" t="s">
        <v>0</v>
      </c>
      <c r="H14">
        <v>301</v>
      </c>
      <c r="I14" s="5">
        <f t="shared" si="0"/>
        <v>2.0408957060664763</v>
      </c>
      <c r="J14" s="5">
        <f>100- (Konstanten!$B$2 - Konstanten!$B$1) * (Tabelle3[[#This Row],[Mittel]] - Konstanten!$B$4) / ($B$21 - Konstanten!$B$4) + Konstanten!$B$1</f>
        <v>38.770840819619046</v>
      </c>
      <c r="L14" s="3" t="s">
        <v>0</v>
      </c>
      <c r="Q14">
        <v>34</v>
      </c>
      <c r="R14" s="5">
        <f t="shared" si="1"/>
        <v>1.5539422134578937</v>
      </c>
      <c r="S14" s="5">
        <f xml:space="preserve"> (Konstanten!$B$2 - Konstanten!$B$1) * (Tabelle4[[#This Row],[Mittel]] - Konstanten!$B$4) / ($M$21 - Konstanten!$B$4) + Konstanten!$B$1</f>
        <v>36.929480897192917</v>
      </c>
      <c r="U14">
        <f>ROUND((Tabelle3[[#This Row],[Stärke]]+Tabelle4[[#This Row],[Stärke]])/2,0)</f>
        <v>38</v>
      </c>
    </row>
    <row r="15" spans="1:21" x14ac:dyDescent="0.25">
      <c r="A15" s="3" t="s">
        <v>39</v>
      </c>
      <c r="H15">
        <v>21</v>
      </c>
      <c r="I15" s="5">
        <f t="shared" si="0"/>
        <v>1.4631114595026835</v>
      </c>
      <c r="J15" s="5">
        <f>100- (Konstanten!$B$2 - Konstanten!$B$1) * (Tabelle3[[#This Row],[Mittel]] - Konstanten!$B$4) / ($B$21 - Konstanten!$B$4) + Konstanten!$B$1</f>
        <v>72.758149441018617</v>
      </c>
      <c r="L15" s="3" t="s">
        <v>39</v>
      </c>
      <c r="Q15">
        <v>750</v>
      </c>
      <c r="R15" s="5">
        <f t="shared" si="1"/>
        <v>2.2876135375015876</v>
      </c>
      <c r="S15" s="5">
        <f xml:space="preserve"> (Konstanten!$B$2 - Konstanten!$B$1) * (Tabelle4[[#This Row],[Mittel]] - Konstanten!$B$4) / ($M$21 - Konstanten!$B$4) + Konstanten!$B$1</f>
        <v>85.840902500105827</v>
      </c>
      <c r="U15">
        <f>ROUND((Tabelle3[[#This Row],[Stärke]]+Tabelle4[[#This Row],[Stärke]])/2,0)</f>
        <v>79</v>
      </c>
    </row>
    <row r="16" spans="1:21" x14ac:dyDescent="0.25">
      <c r="A16" s="3" t="s">
        <v>14</v>
      </c>
      <c r="H16">
        <v>1001</v>
      </c>
      <c r="I16" s="5">
        <f t="shared" si="0"/>
        <v>2.3716699977713578</v>
      </c>
      <c r="J16" s="5">
        <f>100- (Konstanten!$B$2 - Konstanten!$B$1) * (Tabelle3[[#This Row],[Mittel]] - Konstanten!$B$4) / ($B$21 - Konstanten!$B$4) + Konstanten!$B$1</f>
        <v>19.313529542861318</v>
      </c>
      <c r="L16" s="3" t="s">
        <v>14</v>
      </c>
      <c r="Q16">
        <v>5</v>
      </c>
      <c r="R16" s="5">
        <f t="shared" si="1"/>
        <v>1.2228445449938519</v>
      </c>
      <c r="S16" s="5">
        <f xml:space="preserve"> (Konstanten!$B$2 - Konstanten!$B$1) * (Tabelle4[[#This Row],[Mittel]] - Konstanten!$B$4) / ($M$21 - Konstanten!$B$4) + Konstanten!$B$1</f>
        <v>14.856302999590126</v>
      </c>
      <c r="U16">
        <f>ROUND((Tabelle3[[#This Row],[Stärke]]+Tabelle4[[#This Row],[Stärke]])/2,0)</f>
        <v>17</v>
      </c>
    </row>
    <row r="17" spans="1:21" x14ac:dyDescent="0.25">
      <c r="A17" s="3" t="s">
        <v>44</v>
      </c>
      <c r="H17">
        <v>1001</v>
      </c>
      <c r="I17" s="5">
        <f t="shared" si="0"/>
        <v>2.3716699977713578</v>
      </c>
      <c r="J17" s="5">
        <f>100- (Konstanten!$B$2 - Konstanten!$B$1) * (Tabelle3[[#This Row],[Mittel]] - Konstanten!$B$4) / ($B$21 - Konstanten!$B$4) + Konstanten!$B$1</f>
        <v>19.313529542861318</v>
      </c>
      <c r="L17" s="3" t="s">
        <v>44</v>
      </c>
      <c r="Q17">
        <v>4</v>
      </c>
      <c r="R17" s="5">
        <f t="shared" si="1"/>
        <v>1.189207115002721</v>
      </c>
      <c r="S17" s="5">
        <f xml:space="preserve"> (Konstanten!$B$2 - Konstanten!$B$1) * (Tabelle4[[#This Row],[Mittel]] - Konstanten!$B$4) / ($M$21 - Konstanten!$B$4) + Konstanten!$B$1</f>
        <v>12.613807666848068</v>
      </c>
      <c r="U17">
        <f>ROUND((Tabelle3[[#This Row],[Stärke]]+Tabelle4[[#This Row],[Stärke]])/2,0)</f>
        <v>16</v>
      </c>
    </row>
    <row r="18" spans="1:21" x14ac:dyDescent="0.25">
      <c r="A18" s="3" t="s">
        <v>41</v>
      </c>
      <c r="H18">
        <v>151</v>
      </c>
      <c r="I18" s="5">
        <f t="shared" si="0"/>
        <v>1.8722856918929409</v>
      </c>
      <c r="J18" s="5">
        <f>100- (Konstanten!$B$2 - Konstanten!$B$1) * (Tabelle3[[#This Row],[Mittel]] - Konstanten!$B$4) / ($B$21 - Konstanten!$B$4) + Konstanten!$B$1</f>
        <v>48.689076947474071</v>
      </c>
      <c r="L18" s="3" t="s">
        <v>41</v>
      </c>
      <c r="Q18">
        <v>41</v>
      </c>
      <c r="R18" s="5">
        <f t="shared" si="1"/>
        <v>1.5907355325242607</v>
      </c>
      <c r="S18" s="5">
        <f xml:space="preserve"> (Konstanten!$B$2 - Konstanten!$B$1) * (Tabelle4[[#This Row],[Mittel]] - Konstanten!$B$4) / ($M$21 - Konstanten!$B$4) + Konstanten!$B$1</f>
        <v>39.382368834950711</v>
      </c>
      <c r="U18">
        <f>ROUND((Tabelle3[[#This Row],[Stärke]]+Tabelle4[[#This Row],[Stärke]])/2,0)</f>
        <v>44</v>
      </c>
    </row>
    <row r="19" spans="1:21" x14ac:dyDescent="0.25">
      <c r="A19" s="3" t="s">
        <v>30</v>
      </c>
      <c r="H19">
        <v>751</v>
      </c>
      <c r="I19" s="5">
        <f t="shared" si="0"/>
        <v>2.2879945842027944</v>
      </c>
      <c r="J19" s="5">
        <f>100- (Konstanten!$B$2 - Konstanten!$B$1) * (Tabelle3[[#This Row],[Mittel]] - Konstanten!$B$4) / ($B$21 - Konstanten!$B$4) + Konstanten!$B$1</f>
        <v>24.235612693953271</v>
      </c>
      <c r="L19" s="3" t="s">
        <v>30</v>
      </c>
      <c r="Q19">
        <v>3.5</v>
      </c>
      <c r="R19" s="5">
        <f t="shared" si="1"/>
        <v>1.1695222955837055</v>
      </c>
      <c r="S19" s="5">
        <f xml:space="preserve"> (Konstanten!$B$2 - Konstanten!$B$1) * (Tabelle4[[#This Row],[Mittel]] - Konstanten!$B$4) / ($M$21 - Konstanten!$B$4) + Konstanten!$B$1</f>
        <v>11.301486372247032</v>
      </c>
      <c r="U19">
        <f>ROUND((Tabelle3[[#This Row],[Stärke]]+Tabelle4[[#This Row],[Stärke]])/2,0)</f>
        <v>18</v>
      </c>
    </row>
    <row r="21" spans="1:21" x14ac:dyDescent="0.25">
      <c r="A21" t="s">
        <v>17</v>
      </c>
      <c r="B21">
        <v>2.7</v>
      </c>
      <c r="L21" t="s">
        <v>17</v>
      </c>
      <c r="M21">
        <v>2.5</v>
      </c>
    </row>
    <row r="23" spans="1:21" x14ac:dyDescent="0.25">
      <c r="A23" t="s">
        <v>159</v>
      </c>
    </row>
    <row r="25" spans="1:21" x14ac:dyDescent="0.25">
      <c r="A25" t="s">
        <v>160</v>
      </c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A570-05CC-4B93-82BB-A6545FDDC1DB}">
  <dimension ref="A1:J21"/>
  <sheetViews>
    <sheetView tabSelected="1" workbookViewId="0">
      <selection activeCell="L12" sqref="L12"/>
    </sheetView>
  </sheetViews>
  <sheetFormatPr baseColWidth="10" defaultRowHeight="15" x14ac:dyDescent="0.25"/>
  <cols>
    <col min="1" max="1" width="20.7109375" customWidth="1"/>
    <col min="2" max="8" width="6.7109375" customWidth="1"/>
    <col min="9" max="9" width="8.7109375" style="5" customWidth="1"/>
    <col min="10" max="10" width="8.7109375" customWidth="1"/>
  </cols>
  <sheetData>
    <row r="1" spans="1:10" x14ac:dyDescent="0.25">
      <c r="A1" t="s">
        <v>13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5" t="s">
        <v>28</v>
      </c>
      <c r="J1" t="s">
        <v>20</v>
      </c>
    </row>
    <row r="2" spans="1:10" x14ac:dyDescent="0.25">
      <c r="A2" s="3" t="s">
        <v>50</v>
      </c>
      <c r="B2">
        <v>13</v>
      </c>
      <c r="C2">
        <v>14</v>
      </c>
      <c r="I2" s="5">
        <f>SQRT(AVERAGE(B2:H2))</f>
        <v>3.6742346141747673</v>
      </c>
      <c r="J2">
        <f>ROUND(100- (Konstanten!$B$2 - Konstanten!$B$1) * (Tabelle2[[#This Row],[Mittel]] - Konstanten!$B$4) / ($B$21 - Konstanten!$B$4) + Konstanten!$B$1,0)</f>
        <v>76</v>
      </c>
    </row>
    <row r="3" spans="1:10" x14ac:dyDescent="0.25">
      <c r="A3" s="3" t="s">
        <v>47</v>
      </c>
      <c r="B3">
        <v>8</v>
      </c>
      <c r="C3">
        <v>7.75</v>
      </c>
      <c r="I3" s="5">
        <f>SQRT(AVERAGE(B3:H3))</f>
        <v>2.8062430400804561</v>
      </c>
      <c r="J3">
        <f>ROUND(100- (Konstanten!$B$2 - Konstanten!$B$1) * (Tabelle2[[#This Row],[Mittel]] - Konstanten!$B$4) / ($B$21 - Konstanten!$B$4) + Konstanten!$B$1,0)</f>
        <v>84</v>
      </c>
    </row>
    <row r="4" spans="1:10" x14ac:dyDescent="0.25">
      <c r="A4" s="3" t="s">
        <v>60</v>
      </c>
      <c r="B4">
        <v>51</v>
      </c>
      <c r="C4">
        <v>47</v>
      </c>
      <c r="I4" s="5">
        <f>SQRT(AVERAGE(B4:H4))</f>
        <v>7</v>
      </c>
      <c r="J4">
        <f>ROUND(100- (Konstanten!$B$2 - Konstanten!$B$1) * (Tabelle2[[#This Row],[Mittel]] - Konstanten!$B$4) / ($B$21 - Konstanten!$B$4) + Konstanten!$B$1,0)</f>
        <v>45</v>
      </c>
    </row>
    <row r="5" spans="1:10" x14ac:dyDescent="0.25">
      <c r="A5" s="3" t="s">
        <v>51</v>
      </c>
      <c r="B5">
        <v>51</v>
      </c>
      <c r="C5">
        <v>55</v>
      </c>
      <c r="I5" s="5">
        <f>SQRT(AVERAGE(B5:H5))</f>
        <v>7.2801098892805181</v>
      </c>
      <c r="J5">
        <f>ROUND(100- (Konstanten!$B$2 - Konstanten!$B$1) * (Tabelle2[[#This Row],[Mittel]] - Konstanten!$B$4) / ($B$21 - Konstanten!$B$4) + Konstanten!$B$1,0)</f>
        <v>43</v>
      </c>
    </row>
    <row r="6" spans="1:10" x14ac:dyDescent="0.25">
      <c r="A6" s="3" t="s">
        <v>49</v>
      </c>
      <c r="B6">
        <v>26</v>
      </c>
      <c r="C6">
        <v>27</v>
      </c>
      <c r="I6" s="5">
        <f>SQRT(AVERAGE(B6:H6))</f>
        <v>5.1478150704935004</v>
      </c>
      <c r="J6">
        <f>ROUND(100- (Konstanten!$B$2 - Konstanten!$B$1) * (Tabelle2[[#This Row],[Mittel]] - Konstanten!$B$4) / ($B$21 - Konstanten!$B$4) + Konstanten!$B$1,0)</f>
        <v>62</v>
      </c>
    </row>
    <row r="7" spans="1:10" x14ac:dyDescent="0.25">
      <c r="A7" s="3" t="s">
        <v>32</v>
      </c>
      <c r="B7">
        <v>5.5</v>
      </c>
      <c r="C7">
        <v>5.75</v>
      </c>
      <c r="I7" s="5">
        <f>SQRT(AVERAGE(B7:H7))</f>
        <v>2.3717082451262845</v>
      </c>
      <c r="J7">
        <f>ROUND(100- (Konstanten!$B$2 - Konstanten!$B$1) * (Tabelle2[[#This Row],[Mittel]] - Konstanten!$B$4) / ($B$21 - Konstanten!$B$4) + Konstanten!$B$1,0)</f>
        <v>88</v>
      </c>
    </row>
    <row r="8" spans="1:10" x14ac:dyDescent="0.25">
      <c r="A8" s="3" t="s">
        <v>45</v>
      </c>
      <c r="B8">
        <v>5</v>
      </c>
      <c r="C8">
        <v>5.25</v>
      </c>
      <c r="I8" s="5">
        <f>SQRT(AVERAGE(B8:H8))</f>
        <v>2.2638462845343543</v>
      </c>
      <c r="J8">
        <f>ROUND(100- (Konstanten!$B$2 - Konstanten!$B$1) * (Tabelle2[[#This Row],[Mittel]] - Konstanten!$B$4) / ($B$21 - Konstanten!$B$4) + Konstanten!$B$1,0)</f>
        <v>89</v>
      </c>
    </row>
    <row r="9" spans="1:10" x14ac:dyDescent="0.25">
      <c r="A9" s="3" t="s">
        <v>46</v>
      </c>
      <c r="B9">
        <v>5.5</v>
      </c>
      <c r="C9">
        <v>5.5</v>
      </c>
      <c r="I9" s="5">
        <f>SQRT(AVERAGE(B9:H9))</f>
        <v>2.3452078799117149</v>
      </c>
      <c r="J9">
        <f>ROUND(100- (Konstanten!$B$2 - Konstanten!$B$1) * (Tabelle2[[#This Row],[Mittel]] - Konstanten!$B$4) / ($B$21 - Konstanten!$B$4) + Konstanten!$B$1,0)</f>
        <v>88</v>
      </c>
    </row>
    <row r="10" spans="1:10" x14ac:dyDescent="0.25">
      <c r="A10" s="3" t="s">
        <v>48</v>
      </c>
      <c r="B10">
        <v>26</v>
      </c>
      <c r="C10">
        <v>25</v>
      </c>
      <c r="I10" s="5">
        <f>SQRT(AVERAGE(B10:H10))</f>
        <v>5.0497524691810387</v>
      </c>
      <c r="J10">
        <f>ROUND(100- (Konstanten!$B$2 - Konstanten!$B$1) * (Tabelle2[[#This Row],[Mittel]] - Konstanten!$B$4) / ($B$21 - Konstanten!$B$4) + Konstanten!$B$1,0)</f>
        <v>63</v>
      </c>
    </row>
    <row r="11" spans="1:10" x14ac:dyDescent="0.25">
      <c r="A11" s="3" t="s">
        <v>52</v>
      </c>
      <c r="B11">
        <v>81</v>
      </c>
      <c r="C11">
        <v>80</v>
      </c>
      <c r="I11" s="5">
        <f>SQRT(AVERAGE(B11:H11))</f>
        <v>8.9721792224631809</v>
      </c>
      <c r="J11">
        <f>ROUND(100- (Konstanten!$B$2 - Konstanten!$B$1) * (Tabelle2[[#This Row],[Mittel]] - Konstanten!$B$4) / ($B$21 - Konstanten!$B$4) + Konstanten!$B$1,0)</f>
        <v>28</v>
      </c>
    </row>
    <row r="12" spans="1:10" x14ac:dyDescent="0.25">
      <c r="A12" s="3" t="s">
        <v>56</v>
      </c>
      <c r="B12">
        <v>81</v>
      </c>
      <c r="C12">
        <v>75</v>
      </c>
      <c r="I12" s="5">
        <f>SQRT(AVERAGE(B12:H12))</f>
        <v>8.8317608663278477</v>
      </c>
      <c r="J12">
        <f>ROUND(100- (Konstanten!$B$2 - Konstanten!$B$1) * (Tabelle2[[#This Row],[Mittel]] - Konstanten!$B$4) / ($B$21 - Konstanten!$B$4) + Konstanten!$B$1,0)</f>
        <v>29</v>
      </c>
    </row>
    <row r="13" spans="1:10" x14ac:dyDescent="0.25">
      <c r="A13" s="3" t="s">
        <v>38</v>
      </c>
      <c r="B13">
        <v>10</v>
      </c>
      <c r="C13">
        <v>10</v>
      </c>
      <c r="I13" s="5">
        <f>SQRT(AVERAGE(B13:H13))</f>
        <v>3.1622776601683795</v>
      </c>
      <c r="J13">
        <f>ROUND(100- (Konstanten!$B$2 - Konstanten!$B$1) * (Tabelle2[[#This Row],[Mittel]] - Konstanten!$B$4) / ($B$21 - Konstanten!$B$4) + Konstanten!$B$1,0)</f>
        <v>80</v>
      </c>
    </row>
    <row r="14" spans="1:10" x14ac:dyDescent="0.25">
      <c r="A14" s="3" t="s">
        <v>54</v>
      </c>
      <c r="B14">
        <v>34</v>
      </c>
      <c r="C14">
        <v>33</v>
      </c>
      <c r="I14" s="5">
        <f>SQRT(AVERAGE(B14:H14))</f>
        <v>5.7879184513951127</v>
      </c>
      <c r="J14">
        <f>ROUND(100- (Konstanten!$B$2 - Konstanten!$B$1) * (Tabelle2[[#This Row],[Mittel]] - Konstanten!$B$4) / ($B$21 - Konstanten!$B$4) + Konstanten!$B$1,0)</f>
        <v>56</v>
      </c>
    </row>
    <row r="15" spans="1:10" x14ac:dyDescent="0.25">
      <c r="A15" s="3" t="s">
        <v>57</v>
      </c>
      <c r="B15">
        <v>12</v>
      </c>
      <c r="C15">
        <v>12</v>
      </c>
      <c r="I15" s="5">
        <f>SQRT(AVERAGE(B15:H15))</f>
        <v>3.4641016151377544</v>
      </c>
      <c r="J15">
        <f>ROUND(100- (Konstanten!$B$2 - Konstanten!$B$1) * (Tabelle2[[#This Row],[Mittel]] - Konstanten!$B$4) / ($B$21 - Konstanten!$B$4) + Konstanten!$B$1,0)</f>
        <v>78</v>
      </c>
    </row>
    <row r="16" spans="1:10" x14ac:dyDescent="0.25">
      <c r="A16" s="3" t="s">
        <v>55</v>
      </c>
      <c r="B16">
        <v>51</v>
      </c>
      <c r="C16">
        <v>50</v>
      </c>
      <c r="I16" s="5">
        <f>SQRT(AVERAGE(B16:H16))</f>
        <v>7.1063352017759476</v>
      </c>
      <c r="J16">
        <f>ROUND(100- (Konstanten!$B$2 - Konstanten!$B$1) * (Tabelle2[[#This Row],[Mittel]] - Konstanten!$B$4) / ($B$21 - Konstanten!$B$4) + Konstanten!$B$1,0)</f>
        <v>44</v>
      </c>
    </row>
    <row r="17" spans="1:10" x14ac:dyDescent="0.25">
      <c r="A17" s="3" t="s">
        <v>2</v>
      </c>
      <c r="B17">
        <v>11</v>
      </c>
      <c r="C17">
        <v>11</v>
      </c>
      <c r="I17" s="5">
        <f>SQRT(AVERAGE(B17:H17))</f>
        <v>3.3166247903553998</v>
      </c>
      <c r="J17">
        <f>ROUND(100- (Konstanten!$B$2 - Konstanten!$B$1) * (Tabelle2[[#This Row],[Mittel]] - Konstanten!$B$4) / ($B$21 - Konstanten!$B$4) + Konstanten!$B$1,0)</f>
        <v>79</v>
      </c>
    </row>
    <row r="18" spans="1:10" x14ac:dyDescent="0.25">
      <c r="A18" s="3" t="s">
        <v>53</v>
      </c>
      <c r="B18">
        <v>67</v>
      </c>
      <c r="C18">
        <v>70</v>
      </c>
      <c r="I18" s="5">
        <f>SQRT(AVERAGE(B18:H18))</f>
        <v>8.2764726786234242</v>
      </c>
      <c r="J18">
        <f>ROUND(100- (Konstanten!$B$2 - Konstanten!$B$1) * (Tabelle2[[#This Row],[Mittel]] - Konstanten!$B$4) / ($B$21 - Konstanten!$B$4) + Konstanten!$B$1,0)</f>
        <v>34</v>
      </c>
    </row>
    <row r="19" spans="1:10" x14ac:dyDescent="0.25">
      <c r="A19" s="3" t="s">
        <v>6</v>
      </c>
      <c r="B19">
        <v>67</v>
      </c>
      <c r="C19">
        <v>65</v>
      </c>
      <c r="I19" s="5">
        <f>SQRT(AVERAGE(B19:H19))</f>
        <v>8.1240384046359608</v>
      </c>
      <c r="J19">
        <f>ROUND(100- (Konstanten!$B$2 - Konstanten!$B$1) * (Tabelle2[[#This Row],[Mittel]] - Konstanten!$B$4) / ($B$21 - Konstanten!$B$4) + Konstanten!$B$1,0)</f>
        <v>35</v>
      </c>
    </row>
    <row r="21" spans="1:10" x14ac:dyDescent="0.25">
      <c r="A21" t="s">
        <v>17</v>
      </c>
      <c r="B21">
        <v>12</v>
      </c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E59A-5F74-4FB1-84AC-D8DB6829AEB0}">
  <dimension ref="A1:H23"/>
  <sheetViews>
    <sheetView workbookViewId="0">
      <selection activeCell="I13" sqref="I13"/>
    </sheetView>
  </sheetViews>
  <sheetFormatPr baseColWidth="10" defaultRowHeight="15" x14ac:dyDescent="0.25"/>
  <cols>
    <col min="1" max="1" width="25.7109375" style="2" customWidth="1"/>
    <col min="2" max="6" width="6.7109375" style="2" customWidth="1"/>
    <col min="7" max="7" width="8.7109375" style="6" customWidth="1"/>
    <col min="8" max="8" width="8.7109375" customWidth="1"/>
  </cols>
  <sheetData>
    <row r="1" spans="1:8" x14ac:dyDescent="0.25">
      <c r="A1" s="2" t="s">
        <v>13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5" t="s">
        <v>28</v>
      </c>
      <c r="H1" s="1" t="s">
        <v>20</v>
      </c>
    </row>
    <row r="2" spans="1:8" x14ac:dyDescent="0.25">
      <c r="A2" s="4" t="s">
        <v>59</v>
      </c>
      <c r="B2" s="2">
        <v>4</v>
      </c>
      <c r="C2" s="2">
        <v>3.7</v>
      </c>
      <c r="D2" s="2">
        <v>4.9000000000000004</v>
      </c>
      <c r="E2" s="2">
        <v>4.8</v>
      </c>
      <c r="F2" s="2">
        <v>4.0999999999999996</v>
      </c>
      <c r="G2" s="6">
        <f t="shared" ref="G2:G21" si="0">SQRT(AVERAGE(B2:F2))</f>
        <v>2.0736441353327719</v>
      </c>
      <c r="H2" s="1">
        <f>ROUND(100- (Konstanten!$B$2 - Konstanten!$B$1) * (Tabelle1[[#This Row],[Mittel]] - Konstanten!$B$4) / ($B$23 - Konstanten!$B$4) + Konstanten!$B$1,0)</f>
        <v>90</v>
      </c>
    </row>
    <row r="3" spans="1:8" x14ac:dyDescent="0.25">
      <c r="A3" s="4" t="s">
        <v>60</v>
      </c>
      <c r="B3" s="2">
        <v>4.5</v>
      </c>
      <c r="C3" s="2">
        <v>4.5</v>
      </c>
      <c r="D3" s="2">
        <v>5.25</v>
      </c>
      <c r="E3" s="2">
        <v>5</v>
      </c>
      <c r="F3" s="2">
        <v>5</v>
      </c>
      <c r="G3" s="6">
        <f t="shared" si="0"/>
        <v>2.2022715545545242</v>
      </c>
      <c r="H3" s="1">
        <f>ROUND(100- (Konstanten!$B$2 - Konstanten!$B$1) * (Tabelle1[[#This Row],[Mittel]] - Konstanten!$B$4) / ($B$23 - Konstanten!$B$4) + Konstanten!$B$1,0)</f>
        <v>89</v>
      </c>
    </row>
    <row r="4" spans="1:8" x14ac:dyDescent="0.25">
      <c r="A4" s="4" t="s">
        <v>3</v>
      </c>
      <c r="B4" s="2">
        <v>7.5</v>
      </c>
      <c r="C4" s="2">
        <v>7</v>
      </c>
      <c r="D4" s="2">
        <v>7.5</v>
      </c>
      <c r="E4" s="2">
        <v>8.5</v>
      </c>
      <c r="F4" s="2">
        <v>8</v>
      </c>
      <c r="G4" s="6">
        <f t="shared" si="0"/>
        <v>2.7748873851023217</v>
      </c>
      <c r="H4" s="1">
        <f>ROUND(100- (Konstanten!$B$2 - Konstanten!$B$1) * (Tabelle1[[#This Row],[Mittel]] - Konstanten!$B$4) / ($B$23 - Konstanten!$B$4) + Konstanten!$B$1,0)</f>
        <v>84</v>
      </c>
    </row>
    <row r="5" spans="1:8" x14ac:dyDescent="0.25">
      <c r="A5" s="4" t="s">
        <v>61</v>
      </c>
      <c r="B5" s="2">
        <v>9</v>
      </c>
      <c r="C5" s="2">
        <v>10</v>
      </c>
      <c r="D5" s="2">
        <v>9</v>
      </c>
      <c r="E5" s="2">
        <v>7</v>
      </c>
      <c r="F5" s="2">
        <v>9</v>
      </c>
      <c r="G5" s="6">
        <f t="shared" si="0"/>
        <v>2.9664793948382653</v>
      </c>
      <c r="H5" s="1">
        <f>ROUND(100- (Konstanten!$B$2 - Konstanten!$B$1) * (Tabelle1[[#This Row],[Mittel]] - Konstanten!$B$4) / ($B$23 - Konstanten!$B$4) + Konstanten!$B$1,0)</f>
        <v>82</v>
      </c>
    </row>
    <row r="6" spans="1:8" x14ac:dyDescent="0.25">
      <c r="A6" s="4" t="s">
        <v>62</v>
      </c>
      <c r="B6" s="2">
        <v>10</v>
      </c>
      <c r="C6" s="2">
        <v>15</v>
      </c>
      <c r="D6" s="2">
        <v>9.25</v>
      </c>
      <c r="E6" s="2">
        <v>9</v>
      </c>
      <c r="F6" s="2">
        <v>7.5</v>
      </c>
      <c r="G6" s="6">
        <f t="shared" si="0"/>
        <v>3.1859064644147983</v>
      </c>
      <c r="H6" s="1">
        <f>ROUND(100- (Konstanten!$B$2 - Konstanten!$B$1) * (Tabelle1[[#This Row],[Mittel]] - Konstanten!$B$4) / ($B$23 - Konstanten!$B$4) + Konstanten!$B$1,0)</f>
        <v>80</v>
      </c>
    </row>
    <row r="7" spans="1:8" x14ac:dyDescent="0.25">
      <c r="A7" s="4" t="s">
        <v>4</v>
      </c>
      <c r="B7" s="2">
        <v>13</v>
      </c>
      <c r="C7" s="2">
        <v>12</v>
      </c>
      <c r="D7" s="2">
        <v>12.25</v>
      </c>
      <c r="E7" s="2">
        <v>10</v>
      </c>
      <c r="F7" s="2">
        <v>13</v>
      </c>
      <c r="G7" s="6">
        <f t="shared" si="0"/>
        <v>3.4713109915419564</v>
      </c>
      <c r="H7" s="1">
        <f>ROUND(100- (Konstanten!$B$2 - Konstanten!$B$1) * (Tabelle1[[#This Row],[Mittel]] - Konstanten!$B$4) / ($B$23 - Konstanten!$B$4) + Konstanten!$B$1,0)</f>
        <v>78</v>
      </c>
    </row>
    <row r="8" spans="1:8" x14ac:dyDescent="0.25">
      <c r="A8" s="4" t="s">
        <v>5</v>
      </c>
      <c r="B8" s="2">
        <v>13</v>
      </c>
      <c r="C8" s="2">
        <v>15</v>
      </c>
      <c r="D8" s="2">
        <v>12.5</v>
      </c>
      <c r="E8" s="2">
        <v>12</v>
      </c>
      <c r="F8" s="2">
        <v>12</v>
      </c>
      <c r="G8" s="6">
        <f t="shared" si="0"/>
        <v>3.591656999213594</v>
      </c>
      <c r="H8" s="1">
        <f>ROUND(100- (Konstanten!$B$2 - Konstanten!$B$1) * (Tabelle1[[#This Row],[Mittel]] - Konstanten!$B$4) / ($B$23 - Konstanten!$B$4) + Konstanten!$B$1,0)</f>
        <v>76</v>
      </c>
    </row>
    <row r="9" spans="1:8" x14ac:dyDescent="0.25">
      <c r="A9" s="4" t="s">
        <v>63</v>
      </c>
      <c r="B9" s="2">
        <v>11</v>
      </c>
      <c r="C9" s="2">
        <v>13</v>
      </c>
      <c r="D9" s="2">
        <v>10.75</v>
      </c>
      <c r="E9" s="2">
        <v>12</v>
      </c>
      <c r="F9" s="2">
        <v>10</v>
      </c>
      <c r="G9" s="6">
        <f t="shared" si="0"/>
        <v>3.3689761055846033</v>
      </c>
      <c r="H9" s="1">
        <f>ROUND(100- (Konstanten!$B$2 - Konstanten!$B$1) * (Tabelle1[[#This Row],[Mittel]] - Konstanten!$B$4) / ($B$23 - Konstanten!$B$4) + Konstanten!$B$1,0)</f>
        <v>78</v>
      </c>
    </row>
    <row r="10" spans="1:8" x14ac:dyDescent="0.25">
      <c r="A10" s="4" t="s">
        <v>6</v>
      </c>
      <c r="B10" s="2">
        <v>20</v>
      </c>
      <c r="C10" s="2">
        <v>18</v>
      </c>
      <c r="D10" s="2">
        <v>18.25</v>
      </c>
      <c r="E10" s="2">
        <v>15</v>
      </c>
      <c r="F10" s="2">
        <v>19</v>
      </c>
      <c r="G10" s="6">
        <f t="shared" si="0"/>
        <v>4.2485291572496005</v>
      </c>
      <c r="H10" s="1">
        <f>ROUND(100- (Konstanten!$B$2 - Konstanten!$B$1) * (Tabelle1[[#This Row],[Mittel]] - Konstanten!$B$4) / ($B$23 - Konstanten!$B$4) + Konstanten!$B$1,0)</f>
        <v>70</v>
      </c>
    </row>
    <row r="11" spans="1:8" x14ac:dyDescent="0.25">
      <c r="A11" s="4" t="s">
        <v>64</v>
      </c>
      <c r="B11" s="2">
        <v>35</v>
      </c>
      <c r="C11" s="2">
        <v>40</v>
      </c>
      <c r="D11" s="2">
        <v>33</v>
      </c>
      <c r="E11" s="2">
        <v>40</v>
      </c>
      <c r="F11" s="2">
        <v>29</v>
      </c>
      <c r="G11" s="6">
        <f t="shared" si="0"/>
        <v>5.9497899122574065</v>
      </c>
      <c r="H11" s="1">
        <f>ROUND(100- (Konstanten!$B$2 - Konstanten!$B$1) * (Tabelle1[[#This Row],[Mittel]] - Konstanten!$B$4) / ($B$23 - Konstanten!$B$4) + Konstanten!$B$1,0)</f>
        <v>55</v>
      </c>
    </row>
    <row r="12" spans="1:8" x14ac:dyDescent="0.25">
      <c r="A12" s="4" t="s">
        <v>65</v>
      </c>
      <c r="B12" s="2">
        <v>30</v>
      </c>
      <c r="C12" s="2">
        <v>25</v>
      </c>
      <c r="D12" s="2">
        <v>30</v>
      </c>
      <c r="E12" s="2">
        <v>30</v>
      </c>
      <c r="F12" s="2">
        <v>34</v>
      </c>
      <c r="G12" s="6">
        <f t="shared" si="0"/>
        <v>5.4589376255824726</v>
      </c>
      <c r="H12" s="1">
        <f>ROUND(100- (Konstanten!$B$2 - Konstanten!$B$1) * (Tabelle1[[#This Row],[Mittel]] - Konstanten!$B$4) / ($B$23 - Konstanten!$B$4) + Konstanten!$B$1,0)</f>
        <v>59</v>
      </c>
    </row>
    <row r="13" spans="1:8" x14ac:dyDescent="0.25">
      <c r="A13" s="4" t="s">
        <v>7</v>
      </c>
      <c r="B13" s="2">
        <v>30</v>
      </c>
      <c r="C13" s="2">
        <v>25</v>
      </c>
      <c r="D13" s="2">
        <v>30</v>
      </c>
      <c r="E13" s="2">
        <v>35</v>
      </c>
      <c r="F13" s="2">
        <v>34</v>
      </c>
      <c r="G13" s="6">
        <f t="shared" si="0"/>
        <v>5.5497747702046434</v>
      </c>
      <c r="H13" s="1">
        <f>ROUND(100- (Konstanten!$B$2 - Konstanten!$B$1) * (Tabelle1[[#This Row],[Mittel]] - Konstanten!$B$4) / ($B$23 - Konstanten!$B$4) + Konstanten!$B$1,0)</f>
        <v>59</v>
      </c>
    </row>
    <row r="14" spans="1:8" x14ac:dyDescent="0.25">
      <c r="A14" s="4" t="s">
        <v>8</v>
      </c>
      <c r="B14" s="2">
        <v>35</v>
      </c>
      <c r="C14" s="2">
        <v>30</v>
      </c>
      <c r="D14" s="2">
        <v>31</v>
      </c>
      <c r="E14" s="2">
        <v>30</v>
      </c>
      <c r="F14" s="2">
        <v>34</v>
      </c>
      <c r="G14" s="6">
        <f t="shared" si="0"/>
        <v>5.6568542494923806</v>
      </c>
      <c r="H14" s="1">
        <f>ROUND(100- (Konstanten!$B$2 - Konstanten!$B$1) * (Tabelle1[[#This Row],[Mittel]] - Konstanten!$B$4) / ($B$23 - Konstanten!$B$4) + Konstanten!$B$1,0)</f>
        <v>58</v>
      </c>
    </row>
    <row r="15" spans="1:8" x14ac:dyDescent="0.25">
      <c r="A15" s="4" t="s">
        <v>9</v>
      </c>
      <c r="B15" s="2">
        <v>40</v>
      </c>
      <c r="C15" s="2">
        <v>30</v>
      </c>
      <c r="D15" s="2">
        <v>36</v>
      </c>
      <c r="E15" s="2">
        <v>20</v>
      </c>
      <c r="F15" s="2">
        <v>41</v>
      </c>
      <c r="G15" s="6">
        <f t="shared" si="0"/>
        <v>5.7792733107199554</v>
      </c>
      <c r="H15" s="1">
        <f>ROUND(100- (Konstanten!$B$2 - Konstanten!$B$1) * (Tabelle1[[#This Row],[Mittel]] - Konstanten!$B$4) / ($B$23 - Konstanten!$B$4) + Konstanten!$B$1,0)</f>
        <v>57</v>
      </c>
    </row>
    <row r="16" spans="1:8" x14ac:dyDescent="0.25">
      <c r="A16" s="4" t="s">
        <v>10</v>
      </c>
      <c r="B16" s="2">
        <v>45</v>
      </c>
      <c r="C16" s="2">
        <v>35</v>
      </c>
      <c r="D16" s="2">
        <v>45</v>
      </c>
      <c r="E16" s="2">
        <v>35</v>
      </c>
      <c r="F16" s="2">
        <v>51</v>
      </c>
      <c r="G16" s="6">
        <f t="shared" si="0"/>
        <v>6.4961527075646863</v>
      </c>
      <c r="H16" s="1">
        <f>ROUND(100- (Konstanten!$B$2 - Konstanten!$B$1) * (Tabelle1[[#This Row],[Mittel]] - Konstanten!$B$4) / ($B$23 - Konstanten!$B$4) + Konstanten!$B$1,0)</f>
        <v>50</v>
      </c>
    </row>
    <row r="17" spans="1:8" x14ac:dyDescent="0.25">
      <c r="A17" s="4" t="s">
        <v>66</v>
      </c>
      <c r="B17" s="2">
        <v>45</v>
      </c>
      <c r="C17" s="2">
        <v>40</v>
      </c>
      <c r="D17" s="2">
        <v>41</v>
      </c>
      <c r="E17" s="2">
        <v>40</v>
      </c>
      <c r="F17" s="2">
        <v>41</v>
      </c>
      <c r="G17" s="6">
        <f t="shared" si="0"/>
        <v>6.4342831768581652</v>
      </c>
      <c r="H17" s="1">
        <f>ROUND(100- (Konstanten!$B$2 - Konstanten!$B$1) * (Tabelle1[[#This Row],[Mittel]] - Konstanten!$B$4) / ($B$23 - Konstanten!$B$4) + Konstanten!$B$1,0)</f>
        <v>51</v>
      </c>
    </row>
    <row r="18" spans="1:8" x14ac:dyDescent="0.25">
      <c r="A18" s="4" t="s">
        <v>67</v>
      </c>
      <c r="B18" s="2">
        <v>50</v>
      </c>
      <c r="C18" s="2">
        <v>50</v>
      </c>
      <c r="D18" s="2">
        <v>48</v>
      </c>
      <c r="E18" s="2">
        <v>50</v>
      </c>
      <c r="F18" s="2">
        <v>51</v>
      </c>
      <c r="G18" s="6">
        <f t="shared" si="0"/>
        <v>7.0569115057509402</v>
      </c>
      <c r="H18" s="1">
        <f>ROUND(100- (Konstanten!$B$2 - Konstanten!$B$1) * (Tabelle1[[#This Row],[Mittel]] - Konstanten!$B$4) / ($B$23 - Konstanten!$B$4) + Konstanten!$B$1,0)</f>
        <v>45</v>
      </c>
    </row>
    <row r="19" spans="1:8" x14ac:dyDescent="0.25">
      <c r="A19" s="4" t="s">
        <v>11</v>
      </c>
      <c r="B19" s="2">
        <v>70</v>
      </c>
      <c r="C19" s="2">
        <v>50</v>
      </c>
      <c r="D19" s="2">
        <v>70</v>
      </c>
      <c r="E19" s="2">
        <v>60</v>
      </c>
      <c r="F19" s="2">
        <v>81</v>
      </c>
      <c r="G19" s="6">
        <f t="shared" si="0"/>
        <v>8.1363382427231965</v>
      </c>
      <c r="H19" s="1">
        <f>ROUND(100- (Konstanten!$B$2 - Konstanten!$B$1) * (Tabelle1[[#This Row],[Mittel]] - Konstanten!$B$4) / ($B$23 - Konstanten!$B$4) + Konstanten!$B$1,0)</f>
        <v>35</v>
      </c>
    </row>
    <row r="20" spans="1:8" x14ac:dyDescent="0.25">
      <c r="A20" s="4" t="s">
        <v>12</v>
      </c>
      <c r="B20" s="2">
        <v>100</v>
      </c>
      <c r="C20" s="2">
        <v>50</v>
      </c>
      <c r="D20" s="2">
        <v>84</v>
      </c>
      <c r="E20" s="2">
        <v>75</v>
      </c>
      <c r="F20" s="2">
        <v>101</v>
      </c>
      <c r="G20" s="6">
        <f t="shared" si="0"/>
        <v>9.0553851381374173</v>
      </c>
      <c r="H20" s="1">
        <f>ROUND(100- (Konstanten!$B$2 - Konstanten!$B$1) * (Tabelle1[[#This Row],[Mittel]] - Konstanten!$B$4) / ($B$23 - Konstanten!$B$4) + Konstanten!$B$1,0)</f>
        <v>27</v>
      </c>
    </row>
    <row r="21" spans="1:8" x14ac:dyDescent="0.25">
      <c r="A21" s="4" t="s">
        <v>68</v>
      </c>
      <c r="B21" s="2">
        <v>150</v>
      </c>
      <c r="C21" s="2">
        <v>80</v>
      </c>
      <c r="D21" s="2">
        <v>105</v>
      </c>
      <c r="E21" s="2">
        <v>75</v>
      </c>
      <c r="F21" s="2">
        <v>126</v>
      </c>
      <c r="G21" s="6">
        <f t="shared" si="0"/>
        <v>10.353743284435827</v>
      </c>
      <c r="H21" s="1">
        <f>ROUND(100- (Konstanten!$B$2 - Konstanten!$B$1) * (Tabelle1[[#This Row],[Mittel]] - Konstanten!$B$4) / ($B$23 - Konstanten!$B$4) + Konstanten!$B$1,0)</f>
        <v>15</v>
      </c>
    </row>
    <row r="23" spans="1:8" x14ac:dyDescent="0.25">
      <c r="A23" t="s">
        <v>17</v>
      </c>
      <c r="B23">
        <v>12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138A-AC7D-491D-B23B-499B4D223B5E}">
  <dimension ref="A1:B4"/>
  <sheetViews>
    <sheetView workbookViewId="0">
      <selection activeCell="B13" sqref="B13"/>
    </sheetView>
  </sheetViews>
  <sheetFormatPr baseColWidth="10" defaultRowHeight="15" x14ac:dyDescent="0.25"/>
  <sheetData>
    <row r="1" spans="1:2" x14ac:dyDescent="0.25">
      <c r="A1" t="s">
        <v>15</v>
      </c>
      <c r="B1">
        <v>0</v>
      </c>
    </row>
    <row r="2" spans="1:2" x14ac:dyDescent="0.25">
      <c r="A2" t="s">
        <v>16</v>
      </c>
      <c r="B2">
        <v>100</v>
      </c>
    </row>
    <row r="4" spans="1:2" x14ac:dyDescent="0.25">
      <c r="A4" t="s">
        <v>18</v>
      </c>
      <c r="B4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C5F8-B67E-4150-AC30-32328501A79B}">
  <dimension ref="A1:S54"/>
  <sheetViews>
    <sheetView workbookViewId="0">
      <selection activeCell="A15" sqref="A15"/>
    </sheetView>
  </sheetViews>
  <sheetFormatPr baseColWidth="10" defaultRowHeight="15" x14ac:dyDescent="0.25"/>
  <cols>
    <col min="7" max="7" width="4.28515625" customWidth="1"/>
    <col min="8" max="8" width="5" customWidth="1"/>
    <col min="9" max="9" width="22.140625" customWidth="1"/>
    <col min="10" max="10" width="4.28515625" customWidth="1"/>
    <col min="11" max="13" width="3.85546875" customWidth="1"/>
    <col min="14" max="14" width="23.28515625" customWidth="1"/>
    <col min="15" max="15" width="21.7109375" customWidth="1"/>
  </cols>
  <sheetData>
    <row r="1" spans="1:17" x14ac:dyDescent="0.25">
      <c r="A1" t="s">
        <v>73</v>
      </c>
      <c r="B1" t="s">
        <v>94</v>
      </c>
      <c r="C1">
        <v>2</v>
      </c>
      <c r="D1">
        <v>4</v>
      </c>
      <c r="E1">
        <v>95</v>
      </c>
      <c r="F1">
        <v>20</v>
      </c>
      <c r="I1" t="s">
        <v>102</v>
      </c>
      <c r="J1">
        <v>1</v>
      </c>
      <c r="N1" t="s">
        <v>1</v>
      </c>
      <c r="O1" t="s">
        <v>31</v>
      </c>
      <c r="P1">
        <v>15</v>
      </c>
      <c r="Q1">
        <v>88</v>
      </c>
    </row>
    <row r="2" spans="1:17" x14ac:dyDescent="0.25">
      <c r="A2" t="s">
        <v>96</v>
      </c>
      <c r="B2" t="s">
        <v>74</v>
      </c>
      <c r="C2">
        <v>3</v>
      </c>
      <c r="D2">
        <v>1</v>
      </c>
      <c r="E2">
        <v>40</v>
      </c>
      <c r="F2">
        <v>95</v>
      </c>
      <c r="I2" t="s">
        <v>103</v>
      </c>
      <c r="J2">
        <v>15</v>
      </c>
      <c r="N2" t="s">
        <v>40</v>
      </c>
      <c r="O2" t="s">
        <v>69</v>
      </c>
      <c r="P2">
        <v>37</v>
      </c>
      <c r="Q2">
        <v>99</v>
      </c>
    </row>
    <row r="3" spans="1:17" x14ac:dyDescent="0.25">
      <c r="A3" t="s">
        <v>97</v>
      </c>
      <c r="B3" t="s">
        <v>90</v>
      </c>
      <c r="C3">
        <v>4</v>
      </c>
      <c r="D3">
        <v>1</v>
      </c>
      <c r="E3">
        <v>40</v>
      </c>
      <c r="F3">
        <v>95</v>
      </c>
      <c r="I3" t="s">
        <v>104</v>
      </c>
      <c r="J3">
        <v>15</v>
      </c>
      <c r="N3" t="s">
        <v>0</v>
      </c>
      <c r="O3" t="s">
        <v>41</v>
      </c>
      <c r="P3">
        <v>30</v>
      </c>
      <c r="Q3">
        <v>44</v>
      </c>
    </row>
    <row r="4" spans="1:17" x14ac:dyDescent="0.25">
      <c r="A4" t="s">
        <v>98</v>
      </c>
      <c r="B4" t="s">
        <v>86</v>
      </c>
      <c r="C4">
        <v>2</v>
      </c>
      <c r="D4">
        <v>1</v>
      </c>
      <c r="E4">
        <v>70</v>
      </c>
      <c r="F4">
        <v>95</v>
      </c>
      <c r="I4" t="s">
        <v>105</v>
      </c>
      <c r="J4">
        <v>95</v>
      </c>
      <c r="N4" t="s">
        <v>38</v>
      </c>
      <c r="O4" t="s">
        <v>14</v>
      </c>
      <c r="P4">
        <v>6</v>
      </c>
      <c r="Q4">
        <v>13</v>
      </c>
    </row>
    <row r="5" spans="1:17" x14ac:dyDescent="0.25">
      <c r="A5" t="s">
        <v>83</v>
      </c>
      <c r="B5" t="s">
        <v>99</v>
      </c>
      <c r="C5">
        <v>3</v>
      </c>
      <c r="D5">
        <v>6</v>
      </c>
      <c r="E5">
        <v>40</v>
      </c>
      <c r="F5">
        <v>10</v>
      </c>
      <c r="I5" t="s">
        <v>106</v>
      </c>
      <c r="J5">
        <v>40</v>
      </c>
      <c r="N5" t="s">
        <v>29</v>
      </c>
      <c r="O5" t="s">
        <v>43</v>
      </c>
      <c r="P5">
        <v>13</v>
      </c>
      <c r="Q5">
        <v>6</v>
      </c>
    </row>
    <row r="6" spans="1:17" x14ac:dyDescent="0.25">
      <c r="A6" t="s">
        <v>75</v>
      </c>
      <c r="B6" t="s">
        <v>100</v>
      </c>
      <c r="C6">
        <v>3</v>
      </c>
      <c r="D6">
        <v>1</v>
      </c>
      <c r="E6">
        <v>60</v>
      </c>
      <c r="F6">
        <v>80</v>
      </c>
      <c r="I6" t="s">
        <v>107</v>
      </c>
      <c r="J6">
        <v>30</v>
      </c>
      <c r="N6" t="s">
        <v>70</v>
      </c>
      <c r="O6" t="s">
        <v>30</v>
      </c>
      <c r="P6">
        <v>50</v>
      </c>
      <c r="Q6">
        <v>37</v>
      </c>
    </row>
    <row r="7" spans="1:17" x14ac:dyDescent="0.25">
      <c r="A7" t="s">
        <v>101</v>
      </c>
      <c r="B7" t="s">
        <v>77</v>
      </c>
      <c r="C7">
        <v>3</v>
      </c>
      <c r="D7">
        <v>1</v>
      </c>
      <c r="E7">
        <v>40</v>
      </c>
      <c r="F7">
        <v>95</v>
      </c>
      <c r="I7" t="s">
        <v>108</v>
      </c>
      <c r="J7">
        <v>65</v>
      </c>
      <c r="N7" t="s">
        <v>42</v>
      </c>
      <c r="O7" t="s">
        <v>71</v>
      </c>
      <c r="P7">
        <v>18</v>
      </c>
      <c r="Q7">
        <v>48</v>
      </c>
    </row>
    <row r="8" spans="1:17" x14ac:dyDescent="0.25">
      <c r="A8" t="s">
        <v>95</v>
      </c>
      <c r="B8" t="s">
        <v>76</v>
      </c>
      <c r="C8">
        <v>4</v>
      </c>
      <c r="D8">
        <v>2</v>
      </c>
      <c r="E8">
        <v>15</v>
      </c>
      <c r="F8">
        <v>90</v>
      </c>
      <c r="I8" t="s">
        <v>109</v>
      </c>
      <c r="J8">
        <v>95</v>
      </c>
      <c r="N8" t="s">
        <v>72</v>
      </c>
      <c r="O8" t="s">
        <v>34</v>
      </c>
      <c r="P8">
        <v>74</v>
      </c>
      <c r="Q8">
        <v>42</v>
      </c>
    </row>
    <row r="9" spans="1:17" x14ac:dyDescent="0.25">
      <c r="A9" t="s">
        <v>80</v>
      </c>
      <c r="B9" t="s">
        <v>79</v>
      </c>
      <c r="C9">
        <v>4</v>
      </c>
      <c r="D9">
        <v>2</v>
      </c>
      <c r="E9">
        <v>30</v>
      </c>
      <c r="F9">
        <v>95</v>
      </c>
      <c r="I9" t="s">
        <v>110</v>
      </c>
      <c r="J9">
        <v>95</v>
      </c>
      <c r="N9" t="s">
        <v>32</v>
      </c>
      <c r="O9" t="s">
        <v>37</v>
      </c>
      <c r="P9">
        <v>18</v>
      </c>
      <c r="Q9">
        <v>63</v>
      </c>
    </row>
    <row r="10" spans="1:17" x14ac:dyDescent="0.25">
      <c r="A10" t="s">
        <v>78</v>
      </c>
      <c r="B10" t="s">
        <v>93</v>
      </c>
      <c r="C10">
        <v>5</v>
      </c>
      <c r="D10">
        <v>2</v>
      </c>
      <c r="E10">
        <v>30</v>
      </c>
      <c r="F10">
        <v>65</v>
      </c>
      <c r="I10" t="s">
        <v>111</v>
      </c>
      <c r="J10">
        <v>10</v>
      </c>
      <c r="N10" t="s">
        <v>56</v>
      </c>
      <c r="O10" t="s">
        <v>45</v>
      </c>
      <c r="P10">
        <v>47</v>
      </c>
      <c r="Q10">
        <v>89</v>
      </c>
    </row>
    <row r="11" spans="1:17" x14ac:dyDescent="0.25">
      <c r="I11" t="s">
        <v>112</v>
      </c>
      <c r="J11">
        <v>5</v>
      </c>
      <c r="N11" t="s">
        <v>69</v>
      </c>
      <c r="O11" t="s">
        <v>42</v>
      </c>
      <c r="P11">
        <v>99</v>
      </c>
      <c r="Q11">
        <v>18</v>
      </c>
    </row>
    <row r="12" spans="1:17" x14ac:dyDescent="0.25">
      <c r="I12" t="s">
        <v>113</v>
      </c>
      <c r="J12">
        <v>40</v>
      </c>
      <c r="N12" t="s">
        <v>30</v>
      </c>
      <c r="O12" t="s">
        <v>29</v>
      </c>
      <c r="P12">
        <v>37</v>
      </c>
      <c r="Q12">
        <v>13</v>
      </c>
    </row>
    <row r="13" spans="1:17" x14ac:dyDescent="0.25">
      <c r="I13" t="s">
        <v>114</v>
      </c>
      <c r="J13">
        <v>95</v>
      </c>
      <c r="N13" t="s">
        <v>40</v>
      </c>
      <c r="O13" t="s">
        <v>0</v>
      </c>
      <c r="P13">
        <v>37</v>
      </c>
      <c r="Q13">
        <v>30</v>
      </c>
    </row>
    <row r="14" spans="1:17" x14ac:dyDescent="0.25">
      <c r="I14" t="s">
        <v>115</v>
      </c>
      <c r="J14">
        <v>15</v>
      </c>
      <c r="N14" t="s">
        <v>14</v>
      </c>
      <c r="O14" t="s">
        <v>1</v>
      </c>
      <c r="P14">
        <v>13</v>
      </c>
      <c r="Q14">
        <v>15</v>
      </c>
    </row>
    <row r="15" spans="1:17" x14ac:dyDescent="0.25">
      <c r="A15" t="s">
        <v>156</v>
      </c>
      <c r="I15" t="s">
        <v>116</v>
      </c>
      <c r="J15">
        <v>5</v>
      </c>
      <c r="N15" t="s">
        <v>43</v>
      </c>
      <c r="O15" t="s">
        <v>31</v>
      </c>
      <c r="P15">
        <v>6</v>
      </c>
      <c r="Q15">
        <v>88</v>
      </c>
    </row>
    <row r="16" spans="1:17" x14ac:dyDescent="0.25">
      <c r="A16" t="s">
        <v>157</v>
      </c>
      <c r="I16" t="s">
        <v>117</v>
      </c>
      <c r="J16">
        <v>25</v>
      </c>
      <c r="N16" t="s">
        <v>34</v>
      </c>
      <c r="O16" t="s">
        <v>32</v>
      </c>
      <c r="P16">
        <v>42</v>
      </c>
      <c r="Q16">
        <v>18</v>
      </c>
    </row>
    <row r="17" spans="1:19" x14ac:dyDescent="0.25">
      <c r="A17" t="s">
        <v>158</v>
      </c>
      <c r="I17" t="s">
        <v>118</v>
      </c>
      <c r="J17">
        <v>60</v>
      </c>
      <c r="N17" t="s">
        <v>41</v>
      </c>
      <c r="O17" t="s">
        <v>38</v>
      </c>
      <c r="P17">
        <v>44</v>
      </c>
      <c r="Q17">
        <v>6</v>
      </c>
    </row>
    <row r="18" spans="1:19" x14ac:dyDescent="0.25">
      <c r="I18" t="s">
        <v>119</v>
      </c>
      <c r="J18">
        <v>60</v>
      </c>
      <c r="N18" t="s">
        <v>71</v>
      </c>
      <c r="O18" t="s">
        <v>72</v>
      </c>
      <c r="P18">
        <v>48</v>
      </c>
      <c r="Q18">
        <v>74</v>
      </c>
    </row>
    <row r="19" spans="1:19" x14ac:dyDescent="0.25">
      <c r="I19" t="s">
        <v>120</v>
      </c>
      <c r="J19">
        <v>40</v>
      </c>
      <c r="N19" t="s">
        <v>37</v>
      </c>
      <c r="O19" t="s">
        <v>70</v>
      </c>
      <c r="P19">
        <v>63</v>
      </c>
      <c r="Q19">
        <v>50</v>
      </c>
    </row>
    <row r="20" spans="1:19" x14ac:dyDescent="0.25">
      <c r="I20" t="s">
        <v>121</v>
      </c>
      <c r="J20">
        <v>95</v>
      </c>
      <c r="N20" t="s">
        <v>45</v>
      </c>
      <c r="O20" t="s">
        <v>46</v>
      </c>
      <c r="P20">
        <v>89</v>
      </c>
      <c r="Q20">
        <v>82</v>
      </c>
    </row>
    <row r="21" spans="1:19" x14ac:dyDescent="0.25">
      <c r="I21" t="s">
        <v>122</v>
      </c>
      <c r="J21">
        <v>30</v>
      </c>
      <c r="N21" t="s">
        <v>73</v>
      </c>
      <c r="O21" t="s">
        <v>74</v>
      </c>
      <c r="P21">
        <v>95</v>
      </c>
      <c r="Q21">
        <v>85</v>
      </c>
    </row>
    <row r="22" spans="1:19" x14ac:dyDescent="0.25">
      <c r="I22" t="s">
        <v>123</v>
      </c>
      <c r="J22">
        <v>40</v>
      </c>
      <c r="N22" t="s">
        <v>75</v>
      </c>
      <c r="O22" t="s">
        <v>76</v>
      </c>
      <c r="P22">
        <v>60</v>
      </c>
      <c r="Q22">
        <v>90</v>
      </c>
    </row>
    <row r="23" spans="1:19" x14ac:dyDescent="0.25">
      <c r="I23" t="s">
        <v>124</v>
      </c>
      <c r="J23">
        <v>90</v>
      </c>
      <c r="N23" t="s">
        <v>77</v>
      </c>
      <c r="O23" t="s">
        <v>78</v>
      </c>
      <c r="P23">
        <v>95</v>
      </c>
      <c r="Q23">
        <v>30</v>
      </c>
    </row>
    <row r="24" spans="1:19" x14ac:dyDescent="0.25">
      <c r="I24" t="s">
        <v>125</v>
      </c>
      <c r="J24">
        <v>10</v>
      </c>
      <c r="N24" t="s">
        <v>79</v>
      </c>
      <c r="O24" t="s">
        <v>80</v>
      </c>
      <c r="P24">
        <v>95</v>
      </c>
      <c r="Q24">
        <v>30</v>
      </c>
    </row>
    <row r="25" spans="1:19" x14ac:dyDescent="0.25">
      <c r="I25" t="s">
        <v>126</v>
      </c>
      <c r="J25">
        <v>5</v>
      </c>
      <c r="N25" t="s">
        <v>81</v>
      </c>
      <c r="O25" t="s">
        <v>82</v>
      </c>
      <c r="P25">
        <v>50</v>
      </c>
      <c r="Q25">
        <v>90</v>
      </c>
    </row>
    <row r="26" spans="1:19" x14ac:dyDescent="0.25">
      <c r="I26" t="s">
        <v>127</v>
      </c>
      <c r="J26">
        <v>20</v>
      </c>
      <c r="N26" t="s">
        <v>83</v>
      </c>
      <c r="O26" t="s">
        <v>84</v>
      </c>
      <c r="P26">
        <v>40</v>
      </c>
      <c r="Q26">
        <v>90</v>
      </c>
    </row>
    <row r="27" spans="1:19" x14ac:dyDescent="0.25">
      <c r="I27" t="s">
        <v>128</v>
      </c>
      <c r="J27">
        <v>15</v>
      </c>
      <c r="N27" t="s">
        <v>85</v>
      </c>
      <c r="O27" t="s">
        <v>86</v>
      </c>
      <c r="P27">
        <v>1</v>
      </c>
      <c r="Q27">
        <v>95</v>
      </c>
    </row>
    <row r="28" spans="1:19" x14ac:dyDescent="0.25">
      <c r="I28" t="s">
        <v>129</v>
      </c>
      <c r="J28">
        <v>5</v>
      </c>
      <c r="N28" t="s">
        <v>87</v>
      </c>
      <c r="O28" t="s">
        <v>88</v>
      </c>
      <c r="P28">
        <v>80</v>
      </c>
      <c r="Q28">
        <v>1</v>
      </c>
    </row>
    <row r="29" spans="1:19" x14ac:dyDescent="0.25">
      <c r="I29" t="s">
        <v>130</v>
      </c>
      <c r="J29">
        <v>25</v>
      </c>
      <c r="N29" t="s">
        <v>89</v>
      </c>
      <c r="O29" t="s">
        <v>90</v>
      </c>
      <c r="P29">
        <v>40</v>
      </c>
      <c r="Q29">
        <v>95</v>
      </c>
    </row>
    <row r="30" spans="1:19" x14ac:dyDescent="0.25">
      <c r="I30" t="s">
        <v>131</v>
      </c>
      <c r="J30">
        <v>15</v>
      </c>
      <c r="N30" t="s">
        <v>91</v>
      </c>
      <c r="O30" t="s">
        <v>92</v>
      </c>
      <c r="P30">
        <v>95</v>
      </c>
      <c r="Q30">
        <v>5</v>
      </c>
    </row>
    <row r="31" spans="1:19" x14ac:dyDescent="0.25">
      <c r="I31" t="s">
        <v>132</v>
      </c>
      <c r="J31">
        <v>25</v>
      </c>
      <c r="N31" t="s">
        <v>32</v>
      </c>
      <c r="O31" t="s">
        <v>41</v>
      </c>
      <c r="P31">
        <v>12</v>
      </c>
      <c r="Q31">
        <v>3</v>
      </c>
      <c r="R31">
        <v>18</v>
      </c>
      <c r="S31">
        <v>44</v>
      </c>
    </row>
    <row r="32" spans="1:19" x14ac:dyDescent="0.25">
      <c r="I32" t="s">
        <v>133</v>
      </c>
      <c r="J32">
        <v>85</v>
      </c>
      <c r="N32" t="s">
        <v>46</v>
      </c>
      <c r="O32" t="s">
        <v>58</v>
      </c>
      <c r="P32">
        <v>12</v>
      </c>
      <c r="Q32">
        <v>5</v>
      </c>
      <c r="R32">
        <v>82</v>
      </c>
      <c r="S32">
        <v>66</v>
      </c>
    </row>
    <row r="33" spans="9:19" x14ac:dyDescent="0.25">
      <c r="I33" t="s">
        <v>134</v>
      </c>
      <c r="J33">
        <v>40</v>
      </c>
      <c r="N33" t="s">
        <v>29</v>
      </c>
      <c r="O33" t="s">
        <v>34</v>
      </c>
      <c r="P33">
        <v>16</v>
      </c>
      <c r="Q33">
        <v>7</v>
      </c>
      <c r="R33">
        <v>13</v>
      </c>
      <c r="S33">
        <v>42</v>
      </c>
    </row>
    <row r="34" spans="9:19" x14ac:dyDescent="0.25">
      <c r="I34" t="s">
        <v>135</v>
      </c>
      <c r="J34">
        <v>60</v>
      </c>
      <c r="N34" t="s">
        <v>42</v>
      </c>
      <c r="O34" t="s">
        <v>0</v>
      </c>
      <c r="P34">
        <v>18</v>
      </c>
      <c r="Q34">
        <v>17</v>
      </c>
      <c r="R34">
        <v>18</v>
      </c>
      <c r="S34">
        <v>30</v>
      </c>
    </row>
    <row r="35" spans="9:19" x14ac:dyDescent="0.25">
      <c r="I35" t="s">
        <v>136</v>
      </c>
      <c r="J35">
        <v>55</v>
      </c>
      <c r="N35" t="s">
        <v>43</v>
      </c>
      <c r="O35" t="s">
        <v>30</v>
      </c>
      <c r="P35">
        <v>11</v>
      </c>
      <c r="Q35">
        <v>13</v>
      </c>
      <c r="R35">
        <v>6</v>
      </c>
      <c r="S35">
        <v>37</v>
      </c>
    </row>
    <row r="36" spans="9:19" x14ac:dyDescent="0.25">
      <c r="I36" t="s">
        <v>137</v>
      </c>
      <c r="J36">
        <v>90</v>
      </c>
      <c r="N36" t="s">
        <v>31</v>
      </c>
      <c r="O36" t="s">
        <v>37</v>
      </c>
      <c r="P36">
        <v>5</v>
      </c>
      <c r="Q36">
        <v>4</v>
      </c>
      <c r="R36">
        <v>88</v>
      </c>
      <c r="S36">
        <v>63</v>
      </c>
    </row>
    <row r="37" spans="9:19" x14ac:dyDescent="0.25">
      <c r="I37" t="s">
        <v>138</v>
      </c>
      <c r="J37">
        <v>90</v>
      </c>
      <c r="N37" t="s">
        <v>1</v>
      </c>
      <c r="O37" t="s">
        <v>71</v>
      </c>
      <c r="P37">
        <v>14</v>
      </c>
      <c r="Q37">
        <v>8</v>
      </c>
      <c r="R37">
        <v>15</v>
      </c>
      <c r="S37">
        <v>48</v>
      </c>
    </row>
    <row r="38" spans="9:19" x14ac:dyDescent="0.25">
      <c r="I38" t="s">
        <v>139</v>
      </c>
      <c r="J38">
        <v>60</v>
      </c>
      <c r="N38" t="s">
        <v>72</v>
      </c>
      <c r="O38" t="s">
        <v>69</v>
      </c>
      <c r="P38">
        <v>1</v>
      </c>
      <c r="Q38">
        <v>2</v>
      </c>
      <c r="R38">
        <v>74</v>
      </c>
      <c r="S38">
        <v>99</v>
      </c>
    </row>
    <row r="39" spans="9:19" x14ac:dyDescent="0.25">
      <c r="I39" t="s">
        <v>140</v>
      </c>
      <c r="J39">
        <v>70</v>
      </c>
      <c r="N39" t="s">
        <v>70</v>
      </c>
      <c r="O39" t="s">
        <v>14</v>
      </c>
      <c r="P39">
        <v>9</v>
      </c>
      <c r="Q39">
        <v>6</v>
      </c>
      <c r="R39">
        <v>50</v>
      </c>
      <c r="S39">
        <v>13</v>
      </c>
    </row>
    <row r="40" spans="9:19" x14ac:dyDescent="0.25">
      <c r="I40" t="s">
        <v>141</v>
      </c>
      <c r="J40">
        <v>1</v>
      </c>
      <c r="N40" t="s">
        <v>38</v>
      </c>
      <c r="O40" t="s">
        <v>40</v>
      </c>
      <c r="P40">
        <v>15</v>
      </c>
      <c r="Q40">
        <v>9</v>
      </c>
      <c r="R40">
        <v>6</v>
      </c>
      <c r="S40">
        <v>37</v>
      </c>
    </row>
    <row r="41" spans="9:19" x14ac:dyDescent="0.25">
      <c r="I41" t="s">
        <v>142</v>
      </c>
      <c r="J41">
        <v>60</v>
      </c>
    </row>
    <row r="42" spans="9:19" x14ac:dyDescent="0.25">
      <c r="I42" t="s">
        <v>143</v>
      </c>
      <c r="J42">
        <v>70</v>
      </c>
    </row>
    <row r="43" spans="9:19" x14ac:dyDescent="0.25">
      <c r="I43" t="s">
        <v>144</v>
      </c>
      <c r="J43">
        <v>75</v>
      </c>
    </row>
    <row r="44" spans="9:19" x14ac:dyDescent="0.25">
      <c r="I44" t="s">
        <v>145</v>
      </c>
      <c r="J44">
        <v>60</v>
      </c>
    </row>
    <row r="45" spans="9:19" x14ac:dyDescent="0.25">
      <c r="I45" t="s">
        <v>146</v>
      </c>
      <c r="J45">
        <v>50</v>
      </c>
    </row>
    <row r="46" spans="9:19" x14ac:dyDescent="0.25">
      <c r="I46" t="s">
        <v>147</v>
      </c>
      <c r="J46">
        <v>40</v>
      </c>
    </row>
    <row r="47" spans="9:19" x14ac:dyDescent="0.25">
      <c r="I47" t="s">
        <v>148</v>
      </c>
      <c r="J47">
        <v>95</v>
      </c>
    </row>
    <row r="48" spans="9:19" x14ac:dyDescent="0.25">
      <c r="I48" t="s">
        <v>149</v>
      </c>
      <c r="J48">
        <v>65</v>
      </c>
    </row>
    <row r="49" spans="9:10" x14ac:dyDescent="0.25">
      <c r="I49" t="s">
        <v>150</v>
      </c>
      <c r="J49">
        <v>80</v>
      </c>
    </row>
    <row r="50" spans="9:10" x14ac:dyDescent="0.25">
      <c r="I50" t="s">
        <v>151</v>
      </c>
      <c r="J50">
        <v>80</v>
      </c>
    </row>
    <row r="51" spans="9:10" x14ac:dyDescent="0.25">
      <c r="I51" t="s">
        <v>152</v>
      </c>
      <c r="J51">
        <v>35</v>
      </c>
    </row>
    <row r="52" spans="9:10" x14ac:dyDescent="0.25">
      <c r="I52" t="s">
        <v>153</v>
      </c>
      <c r="J52">
        <v>20</v>
      </c>
    </row>
    <row r="53" spans="9:10" x14ac:dyDescent="0.25">
      <c r="I53" t="s">
        <v>154</v>
      </c>
      <c r="J53">
        <v>75</v>
      </c>
    </row>
    <row r="54" spans="9:10" x14ac:dyDescent="0.25">
      <c r="I54" t="s">
        <v>155</v>
      </c>
      <c r="J54">
        <v>40</v>
      </c>
    </row>
  </sheetData>
  <sortState xmlns:xlrd2="http://schemas.microsoft.com/office/spreadsheetml/2017/richdata2" ref="I1:J36">
    <sortCondition ref="I1"/>
  </sortState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1. Bundesliga</vt:lpstr>
      <vt:lpstr>2. Bundesliga</vt:lpstr>
      <vt:lpstr>3. Bundesliga</vt:lpstr>
      <vt:lpstr>Konstanten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Eckermann</dc:creator>
  <cp:lastModifiedBy>Ole Eckermann</cp:lastModifiedBy>
  <dcterms:created xsi:type="dcterms:W3CDTF">2019-08-04T17:49:17Z</dcterms:created>
  <dcterms:modified xsi:type="dcterms:W3CDTF">2020-09-15T22:06:14Z</dcterms:modified>
</cp:coreProperties>
</file>