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2_ncr:500000_{EDBE46DF-5AC2-4470-822E-FB6885DE82A9}" xr6:coauthVersionLast="31" xr6:coauthVersionMax="31" xr10:uidLastSave="{00000000-0000-0000-0000-000000000000}"/>
  <bookViews>
    <workbookView xWindow="0" yWindow="3600" windowWidth="22260" windowHeight="12650" activeTab="2" xr2:uid="{00000000-000D-0000-FFFF-FFFF00000000}"/>
  </bookViews>
  <sheets>
    <sheet name="tsa" sheetId="1" r:id="rId1"/>
    <sheet name="from_parents" sheetId="3" r:id="rId2"/>
    <sheet name="mv" sheetId="2" r:id="rId3"/>
    <sheet name="config" sheetId="6" r:id="rId4"/>
    <sheet name="income statement" sheetId="8" r:id="rId5"/>
    <sheet name="readme" sheetId="9" r:id="rId6"/>
    <sheet name="dict" sheetId="4" r:id="rId7"/>
  </sheets>
  <externalReferences>
    <externalReference r:id="rId8"/>
  </externalReferences>
  <definedNames>
    <definedName name="_xlnm._FilterDatabase" localSheetId="2" hidden="1">mv!$D$1:$D$130</definedName>
    <definedName name="_xlnm._FilterDatabase" localSheetId="0" hidden="1">tsa!$A$1:$I$93</definedName>
    <definedName name="category">[1]dict!$D$4:$M$4</definedName>
    <definedName name="channel">[1]dict!$D$3:$M$3</definedName>
    <definedName name="理财账户">dict!$A$17:$A$23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" i="2"/>
  <c r="F14" i="8" l="1"/>
  <c r="E14" i="8"/>
  <c r="H14" i="8" s="1"/>
  <c r="F6" i="8"/>
  <c r="E6" i="8"/>
  <c r="D9" i="6"/>
  <c r="D8" i="6"/>
  <c r="D7" i="6"/>
  <c r="D5" i="6"/>
  <c r="D3" i="6"/>
  <c r="D6" i="6"/>
  <c r="D4" i="6"/>
  <c r="H6" i="8" l="1"/>
  <c r="I6" i="8" s="1"/>
  <c r="I14" i="8"/>
  <c r="H45" i="1"/>
  <c r="G231" i="2"/>
  <c r="G225" i="2"/>
  <c r="G221" i="2"/>
  <c r="G204" i="2" l="1"/>
  <c r="G201" i="2"/>
  <c r="G198" i="2"/>
  <c r="G197" i="2"/>
  <c r="H24" i="1" l="1"/>
  <c r="H19" i="1" l="1"/>
  <c r="H106" i="1"/>
  <c r="G176" i="2" l="1"/>
  <c r="G177" i="2"/>
  <c r="G174" i="2"/>
  <c r="G169" i="2"/>
  <c r="G152" i="2" l="1"/>
  <c r="G145" i="2"/>
  <c r="G141" i="2"/>
  <c r="I2" i="1" l="1"/>
  <c r="G129" i="2"/>
  <c r="G113" i="2"/>
  <c r="G86" i="2" l="1"/>
  <c r="G60" i="2" l="1"/>
  <c r="G37" i="2"/>
  <c r="G19" i="2"/>
  <c r="G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48408BE1-BDD0-43FF-B73C-8EEB778AEBF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购买的次数 默认为1 表示首次购买该股票 如果平仓后重新买入则自增1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7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所有资产当前价值之和
</t>
        </r>
      </text>
    </comment>
    <comment ref="G60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所有资产当前价值之和
</t>
        </r>
      </text>
    </comment>
    <comment ref="G86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所有资产当前价值之和
</t>
        </r>
      </text>
    </comment>
    <comment ref="F108" authorId="0" shapeId="0" xr:uid="{772C3E79-6C41-4412-A264-F86A6C147EB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一定要写股票明细 为了计算持仓股票收益</t>
        </r>
      </text>
    </comment>
    <comment ref="G113" authorId="0" shapeId="0" xr:uid="{56BE5CD5-D298-47F5-9ADB-73C3ADCC32F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所有资产当前价值之和
</t>
        </r>
      </text>
    </comment>
    <comment ref="F136" authorId="0" shapeId="0" xr:uid="{E63672C8-E331-4E8F-BA3C-C54BCF0F28B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一定要写股票明细 为了计算持仓股票收益</t>
        </r>
      </text>
    </comment>
    <comment ref="G141" authorId="0" shapeId="0" xr:uid="{9E909D7E-8711-40C6-BE89-0DFFF5F1BB8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所有资产当前价值之和
</t>
        </r>
      </text>
    </comment>
    <comment ref="G169" authorId="0" shapeId="0" xr:uid="{9FE2EE9F-D5A0-493A-A343-BC35B51221C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所有资产当前价值之和
</t>
        </r>
      </text>
    </comment>
    <comment ref="G193" authorId="0" shapeId="0" xr:uid="{7DF6C862-F165-482C-8BD5-E2FD8ACF013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所有资产当前价值之和
</t>
        </r>
      </text>
    </comment>
    <comment ref="H193" authorId="0" shapeId="0" xr:uid="{65E1099F-1FEE-47F1-B616-C4B79C572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所有资产当前价值之和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B3EFC718-6D33-412D-93D8-A33EAC85D48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配置信息更新时间 一般一经确定 至少保持半年不变</t>
        </r>
      </text>
    </comment>
    <comment ref="C5" authorId="0" shapeId="0" xr:uid="{10B0E1B0-094D-4493-A069-FC58CD25249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剩余到期时间
t &lt; 30
</t>
        </r>
      </text>
    </comment>
    <comment ref="C8" authorId="0" shapeId="0" xr:uid="{CDB79DEA-466C-4CDA-9B73-3411F56A220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&gt;1year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DB484FCF-133E-4329-8449-A4FB498A1BA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资金从非理财账户流入到理财账户</t>
        </r>
      </text>
    </comment>
    <comment ref="F1" authorId="0" shapeId="0" xr:uid="{4D4F1A23-41B9-43BF-9DCC-8AF9369A9FC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资金从理财账户流出到非理财账户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0" authorId="0" shapeId="0" xr:uid="{2297686B-9BAD-4A88-A0AA-3AA85ED303A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&lt;= 1year
</t>
        </r>
      </text>
    </comment>
    <comment ref="D10" authorId="0" shapeId="0" xr:uid="{2B0790D1-0CCE-4095-AFEC-D4811873F79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&gt;1year
</t>
        </r>
      </text>
    </comment>
  </commentList>
</comments>
</file>

<file path=xl/sharedStrings.xml><?xml version="1.0" encoding="utf-8"?>
<sst xmlns="http://schemas.openxmlformats.org/spreadsheetml/2006/main" count="1551" uniqueCount="166">
  <si>
    <t>date</t>
    <phoneticPr fontId="1" type="noConversion"/>
  </si>
  <si>
    <t>channel</t>
    <phoneticPr fontId="1" type="noConversion"/>
  </si>
  <si>
    <t>category</t>
  </si>
  <si>
    <t>category</t>
    <phoneticPr fontId="1" type="noConversion"/>
  </si>
  <si>
    <t>subclass</t>
    <phoneticPr fontId="1" type="noConversion"/>
  </si>
  <si>
    <t>item</t>
  </si>
  <si>
    <t>item</t>
    <phoneticPr fontId="1" type="noConversion"/>
  </si>
  <si>
    <t>direction</t>
    <phoneticPr fontId="1" type="noConversion"/>
  </si>
  <si>
    <t>total_amount</t>
  </si>
  <si>
    <t>现金</t>
  </si>
  <si>
    <t>定期</t>
  </si>
  <si>
    <t>基金</t>
  </si>
  <si>
    <t>股票</t>
  </si>
  <si>
    <t>P2P</t>
  </si>
  <si>
    <t xml:space="preserve">		</t>
  </si>
  <si>
    <t>范畴</t>
  </si>
  <si>
    <t>子范畴</t>
  </si>
  <si>
    <t>具体标的名称</t>
    <phoneticPr fontId="1" type="noConversion"/>
  </si>
  <si>
    <t>购买的渠道</t>
    <phoneticPr fontId="1" type="noConversion"/>
  </si>
  <si>
    <t>买</t>
    <phoneticPr fontId="1" type="noConversion"/>
  </si>
  <si>
    <t>卖</t>
    <phoneticPr fontId="1" type="noConversion"/>
  </si>
  <si>
    <t>京东金融</t>
    <phoneticPr fontId="1" type="noConversion"/>
  </si>
  <si>
    <t>陆金所</t>
    <phoneticPr fontId="1" type="noConversion"/>
  </si>
  <si>
    <t>人人贷</t>
    <phoneticPr fontId="1" type="noConversion"/>
  </si>
  <si>
    <t>微信理财通</t>
    <phoneticPr fontId="1" type="noConversion"/>
  </si>
  <si>
    <t>支付宝</t>
    <phoneticPr fontId="1" type="noConversion"/>
  </si>
  <si>
    <t>华泰证券</t>
    <phoneticPr fontId="1" type="noConversion"/>
  </si>
  <si>
    <t>股票</t>
    <phoneticPr fontId="1" type="noConversion"/>
  </si>
  <si>
    <t>上海医药</t>
    <phoneticPr fontId="1" type="noConversion"/>
  </si>
  <si>
    <t>康缘医药</t>
    <phoneticPr fontId="1" type="noConversion"/>
  </si>
  <si>
    <t>银华估值005250</t>
    <phoneticPr fontId="1" type="noConversion"/>
  </si>
  <si>
    <t>指数型基金</t>
    <phoneticPr fontId="1" type="noConversion"/>
  </si>
  <si>
    <t>广发沪深300ETF002987</t>
    <phoneticPr fontId="1" type="noConversion"/>
  </si>
  <si>
    <t>基金</t>
    <phoneticPr fontId="1" type="noConversion"/>
  </si>
  <si>
    <t>股票型基金</t>
    <phoneticPr fontId="1" type="noConversion"/>
  </si>
  <si>
    <t>指数型基金</t>
  </si>
  <si>
    <t>负债</t>
    <phoneticPr fontId="1" type="noConversion"/>
  </si>
  <si>
    <t>现金</t>
    <phoneticPr fontId="1" type="noConversion"/>
  </si>
  <si>
    <t>工行1778</t>
    <phoneticPr fontId="1" type="noConversion"/>
  </si>
  <si>
    <t>工行1921</t>
    <phoneticPr fontId="1" type="noConversion"/>
  </si>
  <si>
    <t>工行8987</t>
    <phoneticPr fontId="1" type="noConversion"/>
  </si>
  <si>
    <t>中行6776</t>
    <phoneticPr fontId="1" type="noConversion"/>
  </si>
  <si>
    <t>钱包</t>
    <phoneticPr fontId="1" type="noConversion"/>
  </si>
  <si>
    <t>天天基金</t>
    <phoneticPr fontId="1" type="noConversion"/>
  </si>
  <si>
    <t>current_value</t>
    <phoneticPr fontId="1" type="noConversion"/>
  </si>
  <si>
    <t>定期</t>
    <phoneticPr fontId="1" type="noConversion"/>
  </si>
  <si>
    <t>position</t>
    <phoneticPr fontId="1" type="noConversion"/>
  </si>
  <si>
    <t>华域汽车</t>
    <phoneticPr fontId="1" type="noConversion"/>
  </si>
  <si>
    <t>股票</t>
    <phoneticPr fontId="1" type="noConversion"/>
  </si>
  <si>
    <t>买</t>
    <phoneticPr fontId="1" type="noConversion"/>
  </si>
  <si>
    <t>人人贷</t>
    <phoneticPr fontId="1" type="noConversion"/>
  </si>
  <si>
    <t>陆金所</t>
    <phoneticPr fontId="1" type="noConversion"/>
  </si>
  <si>
    <t>京东金融</t>
    <phoneticPr fontId="1" type="noConversion"/>
  </si>
  <si>
    <t>负债</t>
    <phoneticPr fontId="1" type="noConversion"/>
  </si>
  <si>
    <t>京东白条</t>
    <phoneticPr fontId="1" type="noConversion"/>
  </si>
  <si>
    <t>建行2967</t>
    <phoneticPr fontId="1" type="noConversion"/>
  </si>
  <si>
    <t>招行信用卡</t>
    <phoneticPr fontId="1" type="noConversion"/>
  </si>
  <si>
    <t>交行信用卡</t>
    <phoneticPr fontId="1" type="noConversion"/>
  </si>
  <si>
    <t>建行信用卡</t>
    <phoneticPr fontId="1" type="noConversion"/>
  </si>
  <si>
    <t>planning_prop</t>
    <phoneticPr fontId="1" type="noConversion"/>
  </si>
  <si>
    <t>category</t>
    <phoneticPr fontId="1" type="noConversion"/>
  </si>
  <si>
    <t>item</t>
    <phoneticPr fontId="1" type="noConversion"/>
  </si>
  <si>
    <t>短期定期</t>
    <phoneticPr fontId="1" type="noConversion"/>
  </si>
  <si>
    <t>date</t>
  </si>
  <si>
    <t>amount</t>
    <phoneticPr fontId="1" type="noConversion"/>
  </si>
  <si>
    <t>建信养老飞月宝</t>
    <phoneticPr fontId="1" type="noConversion"/>
  </si>
  <si>
    <t>2017-10</t>
  </si>
  <si>
    <t>2017-11</t>
  </si>
  <si>
    <t>2017-12</t>
  </si>
  <si>
    <t>2018-01</t>
    <phoneticPr fontId="1" type="noConversion"/>
  </si>
  <si>
    <t>2016-08</t>
    <phoneticPr fontId="1" type="noConversion"/>
  </si>
  <si>
    <t>2017-02</t>
    <phoneticPr fontId="1" type="noConversion"/>
  </si>
  <si>
    <t>2017-03</t>
  </si>
  <si>
    <t>2017-04</t>
  </si>
  <si>
    <t>2017-05</t>
  </si>
  <si>
    <t>2017-06</t>
  </si>
  <si>
    <t>2017-07</t>
  </si>
  <si>
    <t>2017-08</t>
  </si>
  <si>
    <t>2017-09</t>
  </si>
  <si>
    <t>2018-02</t>
  </si>
  <si>
    <t>零钱通</t>
    <phoneticPr fontId="1" type="noConversion"/>
  </si>
  <si>
    <t>建信养老飞来富</t>
    <phoneticPr fontId="1" type="noConversion"/>
  </si>
  <si>
    <t>2018-03</t>
  </si>
  <si>
    <t>大摩强收益债券</t>
    <phoneticPr fontId="1" type="noConversion"/>
  </si>
  <si>
    <t>买</t>
    <phoneticPr fontId="1" type="noConversion"/>
  </si>
  <si>
    <t>债券型基金</t>
    <phoneticPr fontId="1" type="noConversion"/>
  </si>
  <si>
    <t>大摩强收益债券</t>
    <phoneticPr fontId="1" type="noConversion"/>
  </si>
  <si>
    <t>长江养老半年享</t>
    <phoneticPr fontId="1" type="noConversion"/>
  </si>
  <si>
    <t>2018-04</t>
  </si>
  <si>
    <t>复星医药</t>
    <phoneticPr fontId="1" type="noConversion"/>
  </si>
  <si>
    <t>主动型基金</t>
  </si>
  <si>
    <t>主动型基金</t>
    <phoneticPr fontId="1" type="noConversion"/>
  </si>
  <si>
    <t>主动型基金</t>
    <phoneticPr fontId="1" type="noConversion"/>
  </si>
  <si>
    <t>P3P</t>
  </si>
  <si>
    <t>date</t>
    <phoneticPr fontId="1" type="noConversion"/>
  </si>
  <si>
    <t>1个月期限的滚动产品</t>
    <phoneticPr fontId="1" type="noConversion"/>
  </si>
  <si>
    <t>order</t>
    <phoneticPr fontId="1" type="noConversion"/>
  </si>
  <si>
    <t>伊利股份</t>
    <phoneticPr fontId="1" type="noConversion"/>
  </si>
  <si>
    <t>恒瑞医药</t>
    <phoneticPr fontId="1" type="noConversion"/>
  </si>
  <si>
    <t>2018-05</t>
  </si>
  <si>
    <t>2018-06</t>
  </si>
  <si>
    <t>2018-07</t>
  </si>
  <si>
    <t>博时富华纯债债券</t>
    <phoneticPr fontId="1" type="noConversion"/>
  </si>
  <si>
    <t>华海药业</t>
    <phoneticPr fontId="1" type="noConversion"/>
  </si>
  <si>
    <t>2018-09</t>
    <phoneticPr fontId="1" type="noConversion"/>
  </si>
  <si>
    <t>2018-10</t>
  </si>
  <si>
    <t>年份</t>
    <phoneticPr fontId="1" type="noConversion"/>
  </si>
  <si>
    <t>同期hs300收益率</t>
    <phoneticPr fontId="1" type="noConversion"/>
  </si>
  <si>
    <t>同期zz500收益率</t>
    <phoneticPr fontId="1" type="noConversion"/>
  </si>
  <si>
    <t>建行3507</t>
    <phoneticPr fontId="1" type="noConversion"/>
  </si>
  <si>
    <t>格力电器</t>
    <phoneticPr fontId="1" type="noConversion"/>
  </si>
  <si>
    <t>建信现金增利货币002758</t>
    <phoneticPr fontId="1" type="noConversion"/>
  </si>
  <si>
    <t>大摩强收益债券233005</t>
    <phoneticPr fontId="1" type="noConversion"/>
  </si>
  <si>
    <t>博时富华纯债债券003730</t>
    <phoneticPr fontId="1" type="noConversion"/>
  </si>
  <si>
    <t>余额宝</t>
  </si>
  <si>
    <t>花呗</t>
  </si>
  <si>
    <t>account_type</t>
    <phoneticPr fontId="1" type="noConversion"/>
  </si>
  <si>
    <t>天天基金</t>
    <phoneticPr fontId="1" type="noConversion"/>
  </si>
  <si>
    <t>华泰证券</t>
    <phoneticPr fontId="1" type="noConversion"/>
  </si>
  <si>
    <t>大摩强收益债券233005</t>
  </si>
  <si>
    <t>博时富华纯债债券003730</t>
  </si>
  <si>
    <t>货币型基金</t>
    <phoneticPr fontId="1" type="noConversion"/>
  </si>
  <si>
    <t>华夏财富宝</t>
    <phoneticPr fontId="1" type="noConversion"/>
  </si>
  <si>
    <t>微信零钱</t>
    <phoneticPr fontId="1" type="noConversion"/>
  </si>
  <si>
    <t>基金</t>
    <phoneticPr fontId="1" type="noConversion"/>
  </si>
  <si>
    <t>零用钱</t>
    <phoneticPr fontId="1" type="noConversion"/>
  </si>
  <si>
    <t>完全或者几乎不生息类资产</t>
    <phoneticPr fontId="1" type="noConversion"/>
  </si>
  <si>
    <t>钞票、活期存款、微信零钱等</t>
    <phoneticPr fontId="1" type="noConversion"/>
  </si>
  <si>
    <t>包括货币型、纯债型、指数型、主动型</t>
    <phoneticPr fontId="1" type="noConversion"/>
  </si>
  <si>
    <t>基金</t>
    <phoneticPr fontId="1" type="noConversion"/>
  </si>
  <si>
    <t>货币性基金</t>
    <phoneticPr fontId="1" type="noConversion"/>
  </si>
  <si>
    <t>纯债型基金</t>
    <phoneticPr fontId="1" type="noConversion"/>
  </si>
  <si>
    <t>指数型基金</t>
    <phoneticPr fontId="1" type="noConversion"/>
  </si>
  <si>
    <t>主动型基金</t>
    <phoneticPr fontId="1" type="noConversion"/>
  </si>
  <si>
    <t>定期</t>
    <phoneticPr fontId="1" type="noConversion"/>
  </si>
  <si>
    <t>短期定期</t>
    <phoneticPr fontId="1" type="noConversion"/>
  </si>
  <si>
    <t>中长期定期</t>
    <phoneticPr fontId="1" type="noConversion"/>
  </si>
  <si>
    <t>支付宝_理财</t>
    <phoneticPr fontId="1" type="noConversion"/>
  </si>
  <si>
    <t>含义</t>
    <phoneticPr fontId="1" type="noConversion"/>
  </si>
  <si>
    <t>举例</t>
    <phoneticPr fontId="1" type="noConversion"/>
  </si>
  <si>
    <t>固收类产品</t>
    <phoneticPr fontId="1" type="noConversion"/>
  </si>
  <si>
    <t>纯债型基金</t>
    <phoneticPr fontId="1" type="noConversion"/>
  </si>
  <si>
    <t>股票空仓闲置资金</t>
    <phoneticPr fontId="1" type="noConversion"/>
  </si>
  <si>
    <t>年初资金</t>
    <phoneticPr fontId="1" type="noConversion"/>
  </si>
  <si>
    <t>年末资金</t>
    <phoneticPr fontId="1" type="noConversion"/>
  </si>
  <si>
    <t>理财账户</t>
    <phoneticPr fontId="1" type="noConversion"/>
  </si>
  <si>
    <t>非理财账户</t>
    <phoneticPr fontId="1" type="noConversion"/>
  </si>
  <si>
    <t>支付宝_非理财账户</t>
    <phoneticPr fontId="1" type="noConversion"/>
  </si>
  <si>
    <t>资金投入</t>
    <phoneticPr fontId="1" type="noConversion"/>
  </si>
  <si>
    <t>资金赎出</t>
    <phoneticPr fontId="1" type="noConversion"/>
  </si>
  <si>
    <t>投资收益</t>
    <phoneticPr fontId="1" type="noConversion"/>
  </si>
  <si>
    <t>资金收益率</t>
    <phoneticPr fontId="1" type="noConversion"/>
  </si>
  <si>
    <t>同期固收类收益率</t>
    <phoneticPr fontId="1" type="noConversion"/>
  </si>
  <si>
    <t>发生日期</t>
    <phoneticPr fontId="1" type="noConversion"/>
  </si>
  <si>
    <t>发生事项</t>
    <phoneticPr fontId="1" type="noConversion"/>
  </si>
  <si>
    <t>期初统计</t>
    <phoneticPr fontId="1" type="noConversion"/>
  </si>
  <si>
    <t>新增资金</t>
    <phoneticPr fontId="1" type="noConversion"/>
  </si>
  <si>
    <t>赎回资金</t>
    <phoneticPr fontId="1" type="noConversion"/>
  </si>
  <si>
    <t>期末统计</t>
    <phoneticPr fontId="1" type="noConversion"/>
  </si>
  <si>
    <t>南京号</t>
    <phoneticPr fontId="1" type="noConversion"/>
  </si>
  <si>
    <t>支付宝_151</t>
  </si>
  <si>
    <t>支付宝_131</t>
    <phoneticPr fontId="1" type="noConversion"/>
  </si>
  <si>
    <t>活期存款</t>
    <phoneticPr fontId="1" type="noConversion"/>
  </si>
  <si>
    <t>透支额度</t>
    <phoneticPr fontId="1" type="noConversion"/>
  </si>
  <si>
    <t>透支金额</t>
    <phoneticPr fontId="1" type="noConversion"/>
  </si>
  <si>
    <t>花呗透支额度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</si>
</sst>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14" fontId="0" fillId="0" borderId="0" xfId="0" applyNumberFormat="1"/>
    <xf numFmtId="0" fontId="4" fillId="0" borderId="0" xfId="0" applyFont="1"/>
    <xf numFmtId="49" fontId="0" fillId="2" borderId="1" xfId="0" applyNumberFormat="1" applyFont="1" applyFill="1" applyBorder="1" applyAlignment="1"/>
    <xf numFmtId="14" fontId="0" fillId="0" borderId="0" xfId="0" quotePrefix="1" applyNumberFormat="1"/>
    <xf numFmtId="14" fontId="0" fillId="3" borderId="0" xfId="0" applyNumberFormat="1" applyFill="1"/>
    <xf numFmtId="0" fontId="0" fillId="3" borderId="0" xfId="0" applyFill="1"/>
    <xf numFmtId="0" fontId="5" fillId="0" borderId="0" xfId="0" applyFont="1"/>
    <xf numFmtId="176" fontId="0" fillId="0" borderId="0" xfId="0" applyNumberFormat="1"/>
    <xf numFmtId="14" fontId="5" fillId="3" borderId="0" xfId="0" applyNumberFormat="1" applyFont="1" applyFill="1"/>
    <xf numFmtId="0" fontId="5" fillId="3" borderId="0" xfId="0" applyFont="1" applyFill="1"/>
    <xf numFmtId="0" fontId="7" fillId="3" borderId="0" xfId="0" applyFont="1" applyFill="1"/>
    <xf numFmtId="0" fontId="7" fillId="0" borderId="0" xfId="0" applyFont="1"/>
    <xf numFmtId="2" fontId="0" fillId="3" borderId="0" xfId="0" applyNumberFormat="1" applyFill="1"/>
    <xf numFmtId="9" fontId="0" fillId="0" borderId="0" xfId="1" applyFont="1" applyAlignment="1"/>
    <xf numFmtId="0" fontId="0" fillId="0" borderId="0" xfId="0" applyAlignment="1"/>
    <xf numFmtId="14" fontId="0" fillId="0" borderId="0" xfId="0" applyNumberFormat="1" applyAlignment="1"/>
    <xf numFmtId="14" fontId="8" fillId="0" borderId="0" xfId="0" applyNumberFormat="1" applyFont="1"/>
    <xf numFmtId="0" fontId="8" fillId="0" borderId="0" xfId="0" applyFont="1"/>
    <xf numFmtId="0" fontId="0" fillId="0" borderId="0" xfId="1" applyNumberFormat="1" applyFont="1" applyAlignment="1"/>
    <xf numFmtId="10" fontId="0" fillId="0" borderId="0" xfId="1" applyNumberFormat="1" applyFont="1" applyAlignment="1"/>
    <xf numFmtId="0" fontId="0" fillId="3" borderId="0" xfId="1" applyNumberFormat="1" applyFont="1" applyFill="1" applyAlignment="1"/>
    <xf numFmtId="10" fontId="0" fillId="3" borderId="0" xfId="1" applyNumberFormat="1" applyFont="1" applyFill="1" applyAlignment="1"/>
    <xf numFmtId="9" fontId="0" fillId="3" borderId="0" xfId="1" applyFont="1" applyFill="1" applyAlignment="1"/>
    <xf numFmtId="14" fontId="0" fillId="3" borderId="0" xfId="0" applyNumberFormat="1" applyFill="1" applyAlignment="1"/>
    <xf numFmtId="0" fontId="0" fillId="3" borderId="0" xfId="0" applyFill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010;&#20154;&#35745;&#21010;2018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股票类"/>
      <sheetName val="固收类"/>
      <sheetName val="records"/>
      <sheetName val="资产配置书"/>
      <sheetName val="学业"/>
      <sheetName val="工作"/>
      <sheetName val="爱情"/>
      <sheetName val="di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D3" t="str">
            <v>微信理财通</v>
          </cell>
          <cell r="E3" t="str">
            <v>支付宝</v>
          </cell>
          <cell r="F3" t="str">
            <v>天天基金</v>
          </cell>
          <cell r="G3" t="str">
            <v>陆金所</v>
          </cell>
          <cell r="H3" t="str">
            <v>人人贷</v>
          </cell>
          <cell r="I3" t="str">
            <v>储蓄卡</v>
          </cell>
          <cell r="J3" t="str">
            <v>信用卡</v>
          </cell>
          <cell r="K3" t="str">
            <v>京东金融</v>
          </cell>
          <cell r="L3" t="str">
            <v>钱包</v>
          </cell>
          <cell r="M3" t="str">
            <v>华泰证券</v>
          </cell>
        </row>
        <row r="4">
          <cell r="D4" t="str">
            <v>股票</v>
          </cell>
          <cell r="E4" t="str">
            <v>债券基金</v>
          </cell>
          <cell r="F4" t="str">
            <v>偏股型基金</v>
          </cell>
          <cell r="G4" t="str">
            <v>混合型基金</v>
          </cell>
          <cell r="H4" t="str">
            <v>指数型基金</v>
          </cell>
          <cell r="I4" t="str">
            <v>P2P</v>
          </cell>
          <cell r="J4" t="str">
            <v>长期定期</v>
          </cell>
          <cell r="K4" t="str">
            <v>短期定期</v>
          </cell>
          <cell r="L4" t="str">
            <v>现金</v>
          </cell>
          <cell r="M4" t="str">
            <v>负债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"/>
  <sheetViews>
    <sheetView workbookViewId="0">
      <pane ySplit="1" topLeftCell="A86" activePane="bottomLeft" state="frozen"/>
      <selection pane="bottomLeft" activeCell="H99" sqref="H99"/>
    </sheetView>
  </sheetViews>
  <sheetFormatPr defaultRowHeight="14" x14ac:dyDescent="0.3"/>
  <cols>
    <col min="1" max="1" width="10.58203125" bestFit="1" customWidth="1"/>
    <col min="2" max="2" width="10.4140625" bestFit="1" customWidth="1"/>
    <col min="3" max="3" width="8" bestFit="1" customWidth="1"/>
    <col min="4" max="4" width="10.4140625" bestFit="1" customWidth="1"/>
    <col min="5" max="5" width="24.83203125" bestFit="1" customWidth="1"/>
    <col min="6" max="6" width="24.83203125" customWidth="1"/>
    <col min="7" max="7" width="8.08203125" bestFit="1" customWidth="1"/>
    <col min="8" max="8" width="10.58203125" bestFit="1" customWidth="1"/>
    <col min="9" max="9" width="11.83203125" bestFit="1" customWidth="1"/>
  </cols>
  <sheetData>
    <row r="1" spans="1:9" x14ac:dyDescent="0.3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96</v>
      </c>
      <c r="G1" t="s">
        <v>7</v>
      </c>
      <c r="H1" t="s">
        <v>46</v>
      </c>
      <c r="I1" t="s">
        <v>8</v>
      </c>
    </row>
    <row r="2" spans="1:9" x14ac:dyDescent="0.3">
      <c r="A2" s="1">
        <v>43091</v>
      </c>
      <c r="B2" t="s">
        <v>25</v>
      </c>
      <c r="C2" t="s">
        <v>33</v>
      </c>
      <c r="D2" t="s">
        <v>31</v>
      </c>
      <c r="E2" t="s">
        <v>32</v>
      </c>
      <c r="F2">
        <v>1</v>
      </c>
      <c r="G2" t="s">
        <v>19</v>
      </c>
      <c r="H2">
        <v>4504.12</v>
      </c>
      <c r="I2">
        <f>-13900+5300</f>
        <v>-8600</v>
      </c>
    </row>
    <row r="3" spans="1:9" x14ac:dyDescent="0.3">
      <c r="A3" s="1">
        <v>43133</v>
      </c>
      <c r="B3" t="s">
        <v>25</v>
      </c>
      <c r="C3" t="s">
        <v>33</v>
      </c>
      <c r="D3" t="s">
        <v>31</v>
      </c>
      <c r="E3" t="s">
        <v>32</v>
      </c>
      <c r="F3">
        <v>1</v>
      </c>
      <c r="G3" t="s">
        <v>19</v>
      </c>
      <c r="H3">
        <v>51.77</v>
      </c>
      <c r="I3">
        <v>-100</v>
      </c>
    </row>
    <row r="4" spans="1:9" x14ac:dyDescent="0.3">
      <c r="A4" s="1">
        <v>43136</v>
      </c>
      <c r="B4" t="s">
        <v>25</v>
      </c>
      <c r="C4" t="s">
        <v>33</v>
      </c>
      <c r="D4" t="s">
        <v>31</v>
      </c>
      <c r="E4" t="s">
        <v>32</v>
      </c>
      <c r="F4">
        <v>1</v>
      </c>
      <c r="G4" t="s">
        <v>19</v>
      </c>
      <c r="H4">
        <v>51.74</v>
      </c>
      <c r="I4">
        <v>-100</v>
      </c>
    </row>
    <row r="5" spans="1:9" x14ac:dyDescent="0.3">
      <c r="A5" s="1">
        <v>43137</v>
      </c>
      <c r="B5" t="s">
        <v>25</v>
      </c>
      <c r="C5" t="s">
        <v>33</v>
      </c>
      <c r="D5" t="s">
        <v>31</v>
      </c>
      <c r="E5" t="s">
        <v>32</v>
      </c>
      <c r="F5">
        <v>1</v>
      </c>
      <c r="G5" t="s">
        <v>19</v>
      </c>
      <c r="H5">
        <v>1596.34</v>
      </c>
      <c r="I5">
        <v>-3000</v>
      </c>
    </row>
    <row r="6" spans="1:9" x14ac:dyDescent="0.3">
      <c r="A6" s="1">
        <v>43138</v>
      </c>
      <c r="B6" t="s">
        <v>25</v>
      </c>
      <c r="C6" t="s">
        <v>33</v>
      </c>
      <c r="D6" t="s">
        <v>31</v>
      </c>
      <c r="E6" t="s">
        <v>32</v>
      </c>
      <c r="F6">
        <v>1</v>
      </c>
      <c r="G6" t="s">
        <v>19</v>
      </c>
      <c r="H6">
        <v>544.22</v>
      </c>
      <c r="I6">
        <v>-1000</v>
      </c>
    </row>
    <row r="7" spans="1:9" x14ac:dyDescent="0.3">
      <c r="A7" s="1">
        <v>43139</v>
      </c>
      <c r="B7" t="s">
        <v>25</v>
      </c>
      <c r="C7" t="s">
        <v>33</v>
      </c>
      <c r="D7" t="s">
        <v>31</v>
      </c>
      <c r="E7" t="s">
        <v>32</v>
      </c>
      <c r="F7">
        <v>1</v>
      </c>
      <c r="G7" t="s">
        <v>19</v>
      </c>
      <c r="H7">
        <v>54.9</v>
      </c>
      <c r="I7">
        <v>-100</v>
      </c>
    </row>
    <row r="8" spans="1:9" x14ac:dyDescent="0.3">
      <c r="A8" s="1">
        <v>43140</v>
      </c>
      <c r="B8" t="s">
        <v>25</v>
      </c>
      <c r="C8" t="s">
        <v>33</v>
      </c>
      <c r="D8" t="s">
        <v>31</v>
      </c>
      <c r="E8" t="s">
        <v>32</v>
      </c>
      <c r="F8">
        <v>1</v>
      </c>
      <c r="G8" t="s">
        <v>19</v>
      </c>
      <c r="H8">
        <v>571.33000000000004</v>
      </c>
      <c r="I8">
        <v>-1000</v>
      </c>
    </row>
    <row r="9" spans="1:9" x14ac:dyDescent="0.3">
      <c r="A9" s="1">
        <v>43158</v>
      </c>
      <c r="B9" t="s">
        <v>25</v>
      </c>
      <c r="C9" t="s">
        <v>33</v>
      </c>
      <c r="D9" t="s">
        <v>31</v>
      </c>
      <c r="E9" t="s">
        <v>32</v>
      </c>
      <c r="F9">
        <v>1</v>
      </c>
      <c r="G9" t="s">
        <v>19</v>
      </c>
      <c r="H9">
        <v>271.33</v>
      </c>
      <c r="I9">
        <v>-500</v>
      </c>
    </row>
    <row r="10" spans="1:9" s="6" customFormat="1" x14ac:dyDescent="0.3">
      <c r="A10" s="5">
        <v>43159</v>
      </c>
      <c r="B10" s="6" t="s">
        <v>25</v>
      </c>
      <c r="C10" s="6" t="s">
        <v>33</v>
      </c>
      <c r="D10" s="6" t="s">
        <v>31</v>
      </c>
      <c r="E10" s="6" t="s">
        <v>32</v>
      </c>
      <c r="F10">
        <v>1</v>
      </c>
      <c r="G10" s="6" t="s">
        <v>19</v>
      </c>
      <c r="H10" s="6">
        <v>542.66</v>
      </c>
      <c r="I10" s="6">
        <v>-1000</v>
      </c>
    </row>
    <row r="11" spans="1:9" s="6" customFormat="1" x14ac:dyDescent="0.3">
      <c r="A11" s="5">
        <v>43161</v>
      </c>
      <c r="B11" s="6" t="s">
        <v>25</v>
      </c>
      <c r="C11" s="6" t="s">
        <v>33</v>
      </c>
      <c r="D11" s="6" t="s">
        <v>31</v>
      </c>
      <c r="E11" s="6" t="s">
        <v>32</v>
      </c>
      <c r="F11">
        <v>1</v>
      </c>
      <c r="G11" s="6" t="s">
        <v>19</v>
      </c>
      <c r="H11" s="6">
        <v>273.97000000000003</v>
      </c>
      <c r="I11" s="6">
        <v>-500</v>
      </c>
    </row>
    <row r="12" spans="1:9" s="6" customFormat="1" x14ac:dyDescent="0.3">
      <c r="A12" s="5">
        <v>43182</v>
      </c>
      <c r="B12" s="6" t="s">
        <v>25</v>
      </c>
      <c r="C12" s="6" t="s">
        <v>33</v>
      </c>
      <c r="D12" s="6" t="s">
        <v>31</v>
      </c>
      <c r="E12" s="6" t="s">
        <v>32</v>
      </c>
      <c r="F12">
        <v>1</v>
      </c>
      <c r="G12" s="6" t="s">
        <v>19</v>
      </c>
      <c r="H12" s="6">
        <v>1689.28</v>
      </c>
      <c r="I12" s="6">
        <v>-3000</v>
      </c>
    </row>
    <row r="13" spans="1:9" s="6" customFormat="1" x14ac:dyDescent="0.3">
      <c r="A13" s="5">
        <v>43187</v>
      </c>
      <c r="B13" s="6" t="s">
        <v>25</v>
      </c>
      <c r="C13" s="6" t="s">
        <v>33</v>
      </c>
      <c r="D13" s="6" t="s">
        <v>31</v>
      </c>
      <c r="E13" s="6" t="s">
        <v>32</v>
      </c>
      <c r="F13">
        <v>1</v>
      </c>
      <c r="G13" s="6" t="s">
        <v>19</v>
      </c>
      <c r="H13" s="6">
        <v>1143.45</v>
      </c>
      <c r="I13" s="6">
        <v>-2000</v>
      </c>
    </row>
    <row r="14" spans="1:9" s="6" customFormat="1" x14ac:dyDescent="0.3">
      <c r="A14" s="5">
        <v>43207</v>
      </c>
      <c r="B14" s="6" t="s">
        <v>25</v>
      </c>
      <c r="C14" s="6" t="s">
        <v>33</v>
      </c>
      <c r="D14" s="6" t="s">
        <v>31</v>
      </c>
      <c r="E14" s="6" t="s">
        <v>32</v>
      </c>
      <c r="F14">
        <v>1</v>
      </c>
      <c r="G14" s="6" t="s">
        <v>19</v>
      </c>
      <c r="H14" s="6">
        <v>273.97000000000003</v>
      </c>
      <c r="I14" s="6">
        <v>-500</v>
      </c>
    </row>
    <row r="15" spans="1:9" s="6" customFormat="1" x14ac:dyDescent="0.3">
      <c r="A15" s="5">
        <v>43216</v>
      </c>
      <c r="B15" s="6" t="s">
        <v>25</v>
      </c>
      <c r="C15" s="6" t="s">
        <v>33</v>
      </c>
      <c r="D15" s="6" t="s">
        <v>31</v>
      </c>
      <c r="E15" s="6" t="s">
        <v>32</v>
      </c>
      <c r="F15">
        <v>1</v>
      </c>
      <c r="G15" s="6" t="s">
        <v>19</v>
      </c>
      <c r="H15" s="6">
        <v>1167.07</v>
      </c>
      <c r="I15" s="6">
        <v>-2000</v>
      </c>
    </row>
    <row r="16" spans="1:9" s="6" customFormat="1" x14ac:dyDescent="0.3">
      <c r="A16" s="5">
        <v>43238</v>
      </c>
      <c r="B16" s="6" t="s">
        <v>25</v>
      </c>
      <c r="C16" s="6" t="s">
        <v>33</v>
      </c>
      <c r="D16" s="6" t="s">
        <v>31</v>
      </c>
      <c r="E16" s="6" t="s">
        <v>32</v>
      </c>
      <c r="F16">
        <v>1</v>
      </c>
      <c r="G16" s="6" t="s">
        <v>20</v>
      </c>
      <c r="H16" s="6">
        <v>-7000</v>
      </c>
      <c r="I16" s="6">
        <v>12428.5</v>
      </c>
    </row>
    <row r="17" spans="1:9" s="6" customFormat="1" x14ac:dyDescent="0.3">
      <c r="A17" s="5">
        <v>43244</v>
      </c>
      <c r="B17" s="6" t="s">
        <v>25</v>
      </c>
      <c r="C17" s="6" t="s">
        <v>33</v>
      </c>
      <c r="D17" s="6" t="s">
        <v>31</v>
      </c>
      <c r="E17" s="6" t="s">
        <v>32</v>
      </c>
      <c r="F17">
        <v>1</v>
      </c>
      <c r="G17" s="6" t="s">
        <v>19</v>
      </c>
      <c r="H17" s="6">
        <v>573.62</v>
      </c>
      <c r="I17" s="6">
        <v>-1000</v>
      </c>
    </row>
    <row r="18" spans="1:9" s="6" customFormat="1" x14ac:dyDescent="0.3">
      <c r="A18" s="5">
        <v>43245</v>
      </c>
      <c r="B18" s="6" t="s">
        <v>25</v>
      </c>
      <c r="C18" s="6" t="s">
        <v>33</v>
      </c>
      <c r="D18" s="6" t="s">
        <v>31</v>
      </c>
      <c r="E18" s="6" t="s">
        <v>32</v>
      </c>
      <c r="F18">
        <v>1</v>
      </c>
      <c r="G18" s="6" t="s">
        <v>19</v>
      </c>
      <c r="H18" s="6">
        <v>287.41000000000003</v>
      </c>
      <c r="I18" s="6">
        <v>-500</v>
      </c>
    </row>
    <row r="19" spans="1:9" s="6" customFormat="1" x14ac:dyDescent="0.3">
      <c r="A19" s="5">
        <v>43262</v>
      </c>
      <c r="B19" s="6" t="s">
        <v>25</v>
      </c>
      <c r="C19" s="6" t="s">
        <v>33</v>
      </c>
      <c r="D19" s="6" t="s">
        <v>31</v>
      </c>
      <c r="E19" s="6" t="s">
        <v>32</v>
      </c>
      <c r="F19">
        <v>1</v>
      </c>
      <c r="G19" s="6" t="s">
        <v>20</v>
      </c>
      <c r="H19" s="6">
        <f>-SUM(H2:H18)</f>
        <v>-6597.1799999999994</v>
      </c>
      <c r="I19" s="6">
        <v>11434.23</v>
      </c>
    </row>
    <row r="20" spans="1:9" s="6" customFormat="1" x14ac:dyDescent="0.3">
      <c r="A20" s="5">
        <v>43315</v>
      </c>
      <c r="B20" s="6" t="s">
        <v>25</v>
      </c>
      <c r="C20" s="6" t="s">
        <v>33</v>
      </c>
      <c r="D20" s="6" t="s">
        <v>31</v>
      </c>
      <c r="E20" s="6" t="s">
        <v>32</v>
      </c>
      <c r="F20">
        <v>2</v>
      </c>
      <c r="G20" s="6" t="s">
        <v>19</v>
      </c>
      <c r="H20" s="6">
        <v>1290.9100000000001</v>
      </c>
      <c r="I20" s="6">
        <v>-2000</v>
      </c>
    </row>
    <row r="21" spans="1:9" s="6" customFormat="1" x14ac:dyDescent="0.3">
      <c r="A21" s="5">
        <v>43318</v>
      </c>
      <c r="B21" s="6" t="s">
        <v>25</v>
      </c>
      <c r="C21" s="6" t="s">
        <v>33</v>
      </c>
      <c r="D21" s="6" t="s">
        <v>31</v>
      </c>
      <c r="E21" s="6" t="s">
        <v>32</v>
      </c>
      <c r="F21">
        <v>2</v>
      </c>
      <c r="G21" s="6" t="s">
        <v>19</v>
      </c>
      <c r="H21" s="6">
        <v>652.91</v>
      </c>
      <c r="I21" s="6">
        <v>-1000</v>
      </c>
    </row>
    <row r="22" spans="1:9" s="6" customFormat="1" x14ac:dyDescent="0.3">
      <c r="A22" s="5">
        <v>43327</v>
      </c>
      <c r="B22" s="6" t="s">
        <v>25</v>
      </c>
      <c r="C22" s="6" t="s">
        <v>33</v>
      </c>
      <c r="D22" s="6" t="s">
        <v>31</v>
      </c>
      <c r="E22" s="6" t="s">
        <v>32</v>
      </c>
      <c r="F22">
        <v>2</v>
      </c>
      <c r="G22" s="6" t="s">
        <v>19</v>
      </c>
      <c r="H22" s="6">
        <v>649.9</v>
      </c>
      <c r="I22" s="6">
        <v>-1000</v>
      </c>
    </row>
    <row r="23" spans="1:9" s="6" customFormat="1" x14ac:dyDescent="0.3">
      <c r="A23" s="5">
        <v>43346</v>
      </c>
      <c r="B23" s="6" t="s">
        <v>25</v>
      </c>
      <c r="C23" s="6" t="s">
        <v>33</v>
      </c>
      <c r="D23" s="6" t="s">
        <v>31</v>
      </c>
      <c r="E23" s="6" t="s">
        <v>32</v>
      </c>
      <c r="F23">
        <v>2</v>
      </c>
      <c r="G23" s="6" t="s">
        <v>19</v>
      </c>
      <c r="H23" s="6">
        <v>321.79000000000002</v>
      </c>
      <c r="I23" s="6">
        <v>-500</v>
      </c>
    </row>
    <row r="24" spans="1:9" s="6" customFormat="1" x14ac:dyDescent="0.3">
      <c r="A24" s="5">
        <v>43348</v>
      </c>
      <c r="B24" s="6" t="s">
        <v>25</v>
      </c>
      <c r="C24" s="6" t="s">
        <v>33</v>
      </c>
      <c r="D24" s="6" t="s">
        <v>31</v>
      </c>
      <c r="E24" s="6" t="s">
        <v>32</v>
      </c>
      <c r="F24">
        <v>2</v>
      </c>
      <c r="G24" s="6" t="s">
        <v>19</v>
      </c>
      <c r="H24" s="6">
        <f>323.88*2</f>
        <v>647.76</v>
      </c>
      <c r="I24" s="6">
        <v>-1000</v>
      </c>
    </row>
    <row r="25" spans="1:9" s="6" customFormat="1" x14ac:dyDescent="0.3">
      <c r="A25" s="5">
        <v>43349</v>
      </c>
      <c r="B25" s="6" t="s">
        <v>25</v>
      </c>
      <c r="C25" s="6" t="s">
        <v>33</v>
      </c>
      <c r="D25" s="6" t="s">
        <v>31</v>
      </c>
      <c r="E25" s="6" t="s">
        <v>32</v>
      </c>
      <c r="F25">
        <v>2</v>
      </c>
      <c r="G25" s="6" t="s">
        <v>19</v>
      </c>
      <c r="H25" s="6">
        <v>326.88</v>
      </c>
      <c r="I25" s="6">
        <v>-500</v>
      </c>
    </row>
    <row r="26" spans="1:9" s="6" customFormat="1" x14ac:dyDescent="0.3">
      <c r="A26" s="5">
        <v>43353</v>
      </c>
      <c r="B26" s="6" t="s">
        <v>25</v>
      </c>
      <c r="C26" s="6" t="s">
        <v>33</v>
      </c>
      <c r="D26" s="6" t="s">
        <v>31</v>
      </c>
      <c r="E26" s="6" t="s">
        <v>32</v>
      </c>
      <c r="F26">
        <v>2</v>
      </c>
      <c r="G26" s="6" t="s">
        <v>19</v>
      </c>
      <c r="H26" s="6">
        <v>330.1</v>
      </c>
      <c r="I26" s="6">
        <v>-500</v>
      </c>
    </row>
    <row r="27" spans="1:9" s="6" customFormat="1" x14ac:dyDescent="0.3">
      <c r="A27" s="5">
        <v>43354</v>
      </c>
      <c r="B27" s="6" t="s">
        <v>25</v>
      </c>
      <c r="C27" s="6" t="s">
        <v>33</v>
      </c>
      <c r="D27" s="6" t="s">
        <v>31</v>
      </c>
      <c r="E27" s="6" t="s">
        <v>32</v>
      </c>
      <c r="F27">
        <v>2</v>
      </c>
      <c r="G27" s="6" t="s">
        <v>19</v>
      </c>
      <c r="H27" s="6">
        <v>330.69</v>
      </c>
      <c r="I27" s="6">
        <v>-500</v>
      </c>
    </row>
    <row r="28" spans="1:9" s="6" customFormat="1" x14ac:dyDescent="0.3">
      <c r="A28" s="5">
        <v>43360</v>
      </c>
      <c r="B28" s="6" t="s">
        <v>25</v>
      </c>
      <c r="C28" s="6" t="s">
        <v>33</v>
      </c>
      <c r="D28" s="6" t="s">
        <v>31</v>
      </c>
      <c r="E28" s="6" t="s">
        <v>32</v>
      </c>
      <c r="F28">
        <v>2</v>
      </c>
      <c r="G28" s="6" t="s">
        <v>19</v>
      </c>
      <c r="H28" s="6">
        <v>332.31</v>
      </c>
      <c r="I28" s="6">
        <v>-500</v>
      </c>
    </row>
    <row r="29" spans="1:9" s="6" customFormat="1" x14ac:dyDescent="0.3">
      <c r="A29" s="5">
        <v>43364</v>
      </c>
      <c r="B29" s="6" t="s">
        <v>25</v>
      </c>
      <c r="C29" s="6" t="s">
        <v>33</v>
      </c>
      <c r="D29" s="6" t="s">
        <v>31</v>
      </c>
      <c r="E29" s="6" t="s">
        <v>32</v>
      </c>
      <c r="F29">
        <v>2</v>
      </c>
      <c r="G29" s="6" t="s">
        <v>20</v>
      </c>
      <c r="H29" s="6">
        <v>-4883.25</v>
      </c>
      <c r="I29" s="6">
        <v>7775.6</v>
      </c>
    </row>
    <row r="30" spans="1:9" s="6" customFormat="1" x14ac:dyDescent="0.3">
      <c r="A30" s="5">
        <v>43381</v>
      </c>
      <c r="B30" s="6" t="s">
        <v>25</v>
      </c>
      <c r="C30" s="6" t="s">
        <v>33</v>
      </c>
      <c r="D30" s="6" t="s">
        <v>31</v>
      </c>
      <c r="E30" s="6" t="s">
        <v>32</v>
      </c>
      <c r="F30">
        <v>3</v>
      </c>
      <c r="G30" s="6" t="s">
        <v>19</v>
      </c>
      <c r="H30" s="13">
        <v>649.22</v>
      </c>
      <c r="I30" s="6">
        <v>-1000</v>
      </c>
    </row>
    <row r="31" spans="1:9" s="6" customFormat="1" x14ac:dyDescent="0.3">
      <c r="A31" s="5">
        <v>43382</v>
      </c>
      <c r="B31" s="6" t="s">
        <v>25</v>
      </c>
      <c r="C31" s="6" t="s">
        <v>33</v>
      </c>
      <c r="D31" s="6" t="s">
        <v>31</v>
      </c>
      <c r="E31" s="6" t="s">
        <v>32</v>
      </c>
      <c r="F31">
        <v>3</v>
      </c>
      <c r="G31" s="6" t="s">
        <v>19</v>
      </c>
      <c r="H31" s="13">
        <v>324.8</v>
      </c>
      <c r="I31" s="6">
        <v>-500</v>
      </c>
    </row>
    <row r="32" spans="1:9" s="6" customFormat="1" x14ac:dyDescent="0.3">
      <c r="A32" s="5">
        <v>43384</v>
      </c>
      <c r="B32" s="6" t="s">
        <v>25</v>
      </c>
      <c r="C32" s="6" t="s">
        <v>33</v>
      </c>
      <c r="D32" s="6" t="s">
        <v>31</v>
      </c>
      <c r="E32" s="6" t="s">
        <v>32</v>
      </c>
      <c r="F32">
        <v>3</v>
      </c>
      <c r="G32" s="6" t="s">
        <v>19</v>
      </c>
      <c r="H32" s="13">
        <v>680.92</v>
      </c>
      <c r="I32" s="6">
        <v>-1000</v>
      </c>
    </row>
    <row r="33" spans="1:9" s="6" customFormat="1" x14ac:dyDescent="0.3">
      <c r="A33" s="5">
        <v>43388</v>
      </c>
      <c r="B33" s="6" t="s">
        <v>25</v>
      </c>
      <c r="C33" s="6" t="s">
        <v>33</v>
      </c>
      <c r="D33" s="6" t="s">
        <v>31</v>
      </c>
      <c r="E33" s="6" t="s">
        <v>32</v>
      </c>
      <c r="F33">
        <v>3</v>
      </c>
      <c r="G33" s="6" t="s">
        <v>19</v>
      </c>
      <c r="H33" s="13">
        <v>340.27</v>
      </c>
      <c r="I33" s="6">
        <v>-500</v>
      </c>
    </row>
    <row r="34" spans="1:9" s="6" customFormat="1" x14ac:dyDescent="0.3">
      <c r="A34" s="5">
        <v>43389</v>
      </c>
      <c r="B34" s="6" t="s">
        <v>25</v>
      </c>
      <c r="C34" s="6" t="s">
        <v>33</v>
      </c>
      <c r="D34" s="6" t="s">
        <v>31</v>
      </c>
      <c r="E34" s="6" t="s">
        <v>32</v>
      </c>
      <c r="F34">
        <v>3</v>
      </c>
      <c r="G34" s="6" t="s">
        <v>19</v>
      </c>
      <c r="H34" s="13">
        <v>342.72</v>
      </c>
      <c r="I34" s="6">
        <v>-500</v>
      </c>
    </row>
    <row r="35" spans="1:9" s="6" customFormat="1" x14ac:dyDescent="0.3">
      <c r="A35" s="5">
        <v>43391</v>
      </c>
      <c r="B35" s="6" t="s">
        <v>25</v>
      </c>
      <c r="C35" s="6" t="s">
        <v>33</v>
      </c>
      <c r="D35" s="6" t="s">
        <v>31</v>
      </c>
      <c r="E35" s="6" t="s">
        <v>32</v>
      </c>
      <c r="F35">
        <v>3</v>
      </c>
      <c r="G35" s="6" t="s">
        <v>19</v>
      </c>
      <c r="H35" s="13">
        <v>348.55</v>
      </c>
      <c r="I35" s="6">
        <v>-500</v>
      </c>
    </row>
    <row r="36" spans="1:9" s="6" customFormat="1" x14ac:dyDescent="0.3">
      <c r="A36" s="5">
        <v>43395</v>
      </c>
      <c r="B36" s="6" t="s">
        <v>25</v>
      </c>
      <c r="C36" s="6" t="s">
        <v>33</v>
      </c>
      <c r="D36" s="6" t="s">
        <v>31</v>
      </c>
      <c r="E36" s="6" t="s">
        <v>32</v>
      </c>
      <c r="F36">
        <v>3</v>
      </c>
      <c r="G36" s="6" t="s">
        <v>20</v>
      </c>
      <c r="H36" s="13">
        <v>-2686.48</v>
      </c>
      <c r="I36" s="6">
        <v>4096.59</v>
      </c>
    </row>
    <row r="37" spans="1:9" s="6" customFormat="1" x14ac:dyDescent="0.3">
      <c r="A37" s="5">
        <v>43399</v>
      </c>
      <c r="B37" s="6" t="s">
        <v>25</v>
      </c>
      <c r="C37" s="6" t="s">
        <v>33</v>
      </c>
      <c r="D37" s="6" t="s">
        <v>31</v>
      </c>
      <c r="E37" s="6" t="s">
        <v>32</v>
      </c>
      <c r="F37">
        <v>4</v>
      </c>
      <c r="G37" s="6" t="s">
        <v>19</v>
      </c>
      <c r="H37" s="6">
        <v>335.77</v>
      </c>
      <c r="I37" s="6">
        <v>-500</v>
      </c>
    </row>
    <row r="38" spans="1:9" s="6" customFormat="1" x14ac:dyDescent="0.3">
      <c r="A38" s="5">
        <v>43402</v>
      </c>
      <c r="B38" s="6" t="s">
        <v>25</v>
      </c>
      <c r="C38" s="6" t="s">
        <v>33</v>
      </c>
      <c r="D38" s="6" t="s">
        <v>31</v>
      </c>
      <c r="E38" s="6" t="s">
        <v>32</v>
      </c>
      <c r="F38">
        <v>4</v>
      </c>
      <c r="G38" s="6" t="s">
        <v>19</v>
      </c>
      <c r="H38" s="6">
        <v>690.66</v>
      </c>
      <c r="I38" s="6">
        <v>-1000</v>
      </c>
    </row>
    <row r="39" spans="1:9" s="6" customFormat="1" x14ac:dyDescent="0.3">
      <c r="A39" s="5">
        <v>43409</v>
      </c>
      <c r="B39" s="6" t="s">
        <v>25</v>
      </c>
      <c r="C39" s="6" t="s">
        <v>33</v>
      </c>
      <c r="D39" s="6" t="s">
        <v>31</v>
      </c>
      <c r="E39" s="6" t="s">
        <v>32</v>
      </c>
      <c r="F39">
        <v>4</v>
      </c>
      <c r="G39" s="6" t="s">
        <v>19</v>
      </c>
      <c r="H39" s="6">
        <v>327.05</v>
      </c>
      <c r="I39" s="6">
        <v>-500</v>
      </c>
    </row>
    <row r="40" spans="1:9" s="6" customFormat="1" x14ac:dyDescent="0.3">
      <c r="A40" s="5">
        <v>43410</v>
      </c>
      <c r="B40" s="6" t="s">
        <v>25</v>
      </c>
      <c r="C40" s="6" t="s">
        <v>33</v>
      </c>
      <c r="D40" s="6" t="s">
        <v>31</v>
      </c>
      <c r="E40" s="6" t="s">
        <v>32</v>
      </c>
      <c r="F40">
        <v>4</v>
      </c>
      <c r="G40" s="6" t="s">
        <v>19</v>
      </c>
      <c r="H40" s="6">
        <v>328.86</v>
      </c>
      <c r="I40" s="6">
        <v>-500</v>
      </c>
    </row>
    <row r="41" spans="1:9" s="6" customFormat="1" x14ac:dyDescent="0.3">
      <c r="A41" s="9">
        <v>43413</v>
      </c>
      <c r="B41" s="10" t="s">
        <v>25</v>
      </c>
      <c r="C41" s="11" t="s">
        <v>33</v>
      </c>
      <c r="D41" s="11" t="s">
        <v>31</v>
      </c>
      <c r="E41" s="11" t="s">
        <v>32</v>
      </c>
      <c r="F41" s="12">
        <v>4</v>
      </c>
      <c r="G41" s="11" t="s">
        <v>19</v>
      </c>
      <c r="H41" s="11">
        <v>336.07</v>
      </c>
      <c r="I41" s="11">
        <v>-500</v>
      </c>
    </row>
    <row r="42" spans="1:9" s="6" customFormat="1" x14ac:dyDescent="0.3">
      <c r="A42" s="9">
        <v>43418</v>
      </c>
      <c r="B42" s="10" t="s">
        <v>25</v>
      </c>
      <c r="C42" s="11" t="s">
        <v>33</v>
      </c>
      <c r="D42" s="11" t="s">
        <v>31</v>
      </c>
      <c r="E42" s="11" t="s">
        <v>32</v>
      </c>
      <c r="F42" s="12">
        <v>4</v>
      </c>
      <c r="G42" s="11" t="s">
        <v>19</v>
      </c>
      <c r="H42" s="11">
        <v>665.11</v>
      </c>
      <c r="I42" s="11">
        <v>-1000</v>
      </c>
    </row>
    <row r="43" spans="1:9" s="6" customFormat="1" x14ac:dyDescent="0.3">
      <c r="A43" s="9">
        <v>43424</v>
      </c>
      <c r="B43" s="10" t="s">
        <v>25</v>
      </c>
      <c r="C43" s="11" t="s">
        <v>33</v>
      </c>
      <c r="D43" s="11" t="s">
        <v>31</v>
      </c>
      <c r="E43" s="11" t="s">
        <v>32</v>
      </c>
      <c r="F43" s="12">
        <v>4</v>
      </c>
      <c r="G43" s="11" t="s">
        <v>19</v>
      </c>
      <c r="H43" s="11">
        <v>662.25</v>
      </c>
      <c r="I43" s="11">
        <v>-1000</v>
      </c>
    </row>
    <row r="44" spans="1:9" s="6" customFormat="1" x14ac:dyDescent="0.3">
      <c r="A44" s="9">
        <v>43426</v>
      </c>
      <c r="B44" s="10" t="s">
        <v>25</v>
      </c>
      <c r="C44" s="11" t="s">
        <v>33</v>
      </c>
      <c r="D44" s="11" t="s">
        <v>31</v>
      </c>
      <c r="E44" s="11" t="s">
        <v>32</v>
      </c>
      <c r="F44" s="12">
        <v>4</v>
      </c>
      <c r="G44" s="11" t="s">
        <v>19</v>
      </c>
      <c r="H44" s="11">
        <v>331.48</v>
      </c>
      <c r="I44" s="11">
        <v>-500</v>
      </c>
    </row>
    <row r="45" spans="1:9" s="6" customFormat="1" x14ac:dyDescent="0.3">
      <c r="A45" s="9">
        <v>43427</v>
      </c>
      <c r="B45" s="10" t="s">
        <v>25</v>
      </c>
      <c r="C45" s="11" t="s">
        <v>33</v>
      </c>
      <c r="D45" s="11" t="s">
        <v>31</v>
      </c>
      <c r="E45" s="11" t="s">
        <v>32</v>
      </c>
      <c r="F45" s="12">
        <v>4</v>
      </c>
      <c r="G45" s="11" t="s">
        <v>19</v>
      </c>
      <c r="H45" s="11">
        <f>2*338.32</f>
        <v>676.64</v>
      </c>
      <c r="I45" s="11">
        <v>-1000</v>
      </c>
    </row>
    <row r="46" spans="1:9" s="6" customFormat="1" x14ac:dyDescent="0.3">
      <c r="A46" s="9">
        <v>43431</v>
      </c>
      <c r="B46" s="10" t="s">
        <v>25</v>
      </c>
      <c r="C46" s="11" t="s">
        <v>33</v>
      </c>
      <c r="D46" s="11" t="s">
        <v>31</v>
      </c>
      <c r="E46" s="11" t="s">
        <v>32</v>
      </c>
      <c r="F46" s="12">
        <v>4</v>
      </c>
      <c r="G46" s="11" t="s">
        <v>19</v>
      </c>
      <c r="H46" s="11">
        <v>339.01</v>
      </c>
      <c r="I46" s="11">
        <v>-500</v>
      </c>
    </row>
    <row r="47" spans="1:9" s="6" customFormat="1" x14ac:dyDescent="0.3">
      <c r="A47" s="9">
        <v>43439</v>
      </c>
      <c r="B47" s="10" t="s">
        <v>25</v>
      </c>
      <c r="C47" s="11" t="s">
        <v>33</v>
      </c>
      <c r="D47" s="11" t="s">
        <v>31</v>
      </c>
      <c r="E47" s="11" t="s">
        <v>32</v>
      </c>
      <c r="F47" s="12">
        <v>4</v>
      </c>
      <c r="G47" s="11" t="s">
        <v>19</v>
      </c>
      <c r="H47" s="11">
        <v>327.87</v>
      </c>
      <c r="I47" s="11">
        <v>-500</v>
      </c>
    </row>
    <row r="48" spans="1:9" s="6" customFormat="1" ht="13" customHeight="1" x14ac:dyDescent="0.3">
      <c r="A48" s="9">
        <v>43440</v>
      </c>
      <c r="B48" s="10" t="s">
        <v>25</v>
      </c>
      <c r="C48" s="11" t="s">
        <v>33</v>
      </c>
      <c r="D48" s="11" t="s">
        <v>31</v>
      </c>
      <c r="E48" s="11" t="s">
        <v>32</v>
      </c>
      <c r="F48" s="12">
        <v>4</v>
      </c>
      <c r="G48" s="11" t="s">
        <v>19</v>
      </c>
      <c r="H48" s="11">
        <v>669.12</v>
      </c>
      <c r="I48" s="11">
        <v>-1000</v>
      </c>
    </row>
    <row r="49" spans="1:9" s="6" customFormat="1" x14ac:dyDescent="0.3">
      <c r="A49" s="9">
        <v>43444</v>
      </c>
      <c r="B49" s="10" t="s">
        <v>25</v>
      </c>
      <c r="C49" s="11" t="s">
        <v>33</v>
      </c>
      <c r="D49" s="11" t="s">
        <v>31</v>
      </c>
      <c r="E49" s="11" t="s">
        <v>32</v>
      </c>
      <c r="F49" s="12">
        <v>4</v>
      </c>
      <c r="G49" s="11" t="s">
        <v>19</v>
      </c>
      <c r="H49" s="11">
        <v>338.11</v>
      </c>
      <c r="I49" s="11">
        <v>-500</v>
      </c>
    </row>
    <row r="50" spans="1:9" s="6" customFormat="1" x14ac:dyDescent="0.3">
      <c r="A50" s="9">
        <v>43448</v>
      </c>
      <c r="B50" s="10" t="s">
        <v>25</v>
      </c>
      <c r="C50" s="11" t="s">
        <v>33</v>
      </c>
      <c r="D50" s="11" t="s">
        <v>31</v>
      </c>
      <c r="E50" s="11" t="s">
        <v>32</v>
      </c>
      <c r="F50" s="12">
        <v>4</v>
      </c>
      <c r="G50" s="11" t="s">
        <v>19</v>
      </c>
      <c r="H50" s="11">
        <v>335.98</v>
      </c>
      <c r="I50" s="11">
        <v>-500</v>
      </c>
    </row>
    <row r="51" spans="1:9" s="6" customFormat="1" x14ac:dyDescent="0.3">
      <c r="A51" s="9">
        <v>43452</v>
      </c>
      <c r="B51" s="10" t="s">
        <v>25</v>
      </c>
      <c r="C51" s="11" t="s">
        <v>33</v>
      </c>
      <c r="D51" s="11" t="s">
        <v>31</v>
      </c>
      <c r="E51" s="11" t="s">
        <v>32</v>
      </c>
      <c r="F51" s="12">
        <v>4</v>
      </c>
      <c r="G51" s="11" t="s">
        <v>19</v>
      </c>
      <c r="H51" s="11">
        <v>339.67</v>
      </c>
      <c r="I51" s="11">
        <v>-500</v>
      </c>
    </row>
    <row r="52" spans="1:9" s="6" customFormat="1" x14ac:dyDescent="0.3">
      <c r="A52" s="9">
        <v>43453</v>
      </c>
      <c r="B52" s="10" t="s">
        <v>25</v>
      </c>
      <c r="C52" s="11" t="s">
        <v>33</v>
      </c>
      <c r="D52" s="11" t="s">
        <v>31</v>
      </c>
      <c r="E52" s="11" t="s">
        <v>32</v>
      </c>
      <c r="F52" s="12">
        <v>4</v>
      </c>
      <c r="G52" s="11" t="s">
        <v>19</v>
      </c>
      <c r="H52" s="11">
        <v>343.48</v>
      </c>
      <c r="I52" s="11">
        <v>-500</v>
      </c>
    </row>
    <row r="53" spans="1:9" s="6" customFormat="1" x14ac:dyDescent="0.3">
      <c r="A53" s="9">
        <v>43454</v>
      </c>
      <c r="B53" s="10" t="s">
        <v>25</v>
      </c>
      <c r="C53" s="11" t="s">
        <v>33</v>
      </c>
      <c r="D53" s="11" t="s">
        <v>31</v>
      </c>
      <c r="E53" s="11" t="s">
        <v>32</v>
      </c>
      <c r="F53" s="12">
        <v>4</v>
      </c>
      <c r="G53" s="11" t="s">
        <v>19</v>
      </c>
      <c r="H53" s="11">
        <v>346</v>
      </c>
      <c r="I53" s="11">
        <v>-500</v>
      </c>
    </row>
    <row r="54" spans="1:9" s="6" customFormat="1" x14ac:dyDescent="0.3">
      <c r="A54" s="9">
        <v>43455</v>
      </c>
      <c r="B54" s="10" t="s">
        <v>25</v>
      </c>
      <c r="C54" s="11" t="s">
        <v>33</v>
      </c>
      <c r="D54" s="11" t="s">
        <v>31</v>
      </c>
      <c r="E54" s="11" t="s">
        <v>32</v>
      </c>
      <c r="F54" s="12">
        <v>4</v>
      </c>
      <c r="G54" s="11" t="s">
        <v>19</v>
      </c>
      <c r="H54" s="11">
        <v>350.09</v>
      </c>
      <c r="I54" s="11">
        <v>-500</v>
      </c>
    </row>
    <row r="55" spans="1:9" s="6" customFormat="1" x14ac:dyDescent="0.3">
      <c r="A55" s="9">
        <v>43459</v>
      </c>
      <c r="B55" s="10" t="s">
        <v>25</v>
      </c>
      <c r="C55" s="11" t="s">
        <v>33</v>
      </c>
      <c r="D55" s="11" t="s">
        <v>31</v>
      </c>
      <c r="E55" s="11" t="s">
        <v>32</v>
      </c>
      <c r="F55" s="12">
        <v>4</v>
      </c>
      <c r="G55" s="11" t="s">
        <v>19</v>
      </c>
      <c r="H55" s="11">
        <v>702.84</v>
      </c>
      <c r="I55" s="11">
        <v>-1000</v>
      </c>
    </row>
    <row r="56" spans="1:9" s="6" customFormat="1" x14ac:dyDescent="0.3">
      <c r="A56" s="9">
        <v>43461</v>
      </c>
      <c r="B56" s="10" t="s">
        <v>25</v>
      </c>
      <c r="C56" s="11" t="s">
        <v>33</v>
      </c>
      <c r="D56" s="11" t="s">
        <v>31</v>
      </c>
      <c r="E56" s="11" t="s">
        <v>32</v>
      </c>
      <c r="F56" s="12">
        <v>4</v>
      </c>
      <c r="G56" s="11" t="s">
        <v>19</v>
      </c>
      <c r="H56" s="11">
        <v>354.36</v>
      </c>
      <c r="I56" s="11">
        <v>-500</v>
      </c>
    </row>
    <row r="57" spans="1:9" x14ac:dyDescent="0.3">
      <c r="A57" s="1">
        <v>43117</v>
      </c>
      <c r="B57" t="s">
        <v>26</v>
      </c>
      <c r="C57" t="s">
        <v>48</v>
      </c>
      <c r="E57" t="s">
        <v>47</v>
      </c>
      <c r="F57">
        <v>1</v>
      </c>
      <c r="G57" t="s">
        <v>49</v>
      </c>
      <c r="H57">
        <v>300</v>
      </c>
      <c r="I57">
        <v>-7947</v>
      </c>
    </row>
    <row r="58" spans="1:9" x14ac:dyDescent="0.3">
      <c r="A58" s="1">
        <v>43130</v>
      </c>
      <c r="B58" t="s">
        <v>26</v>
      </c>
      <c r="C58" t="s">
        <v>27</v>
      </c>
      <c r="E58" t="s">
        <v>47</v>
      </c>
      <c r="F58">
        <v>1</v>
      </c>
      <c r="G58" t="s">
        <v>19</v>
      </c>
      <c r="H58">
        <v>100</v>
      </c>
      <c r="I58">
        <v>-2655</v>
      </c>
    </row>
    <row r="59" spans="1:9" x14ac:dyDescent="0.3">
      <c r="A59" s="1">
        <v>43140</v>
      </c>
      <c r="B59" t="s">
        <v>26</v>
      </c>
      <c r="C59" t="s">
        <v>27</v>
      </c>
      <c r="E59" t="s">
        <v>47</v>
      </c>
      <c r="F59">
        <v>1</v>
      </c>
      <c r="G59" t="s">
        <v>19</v>
      </c>
      <c r="H59">
        <v>100</v>
      </c>
      <c r="I59">
        <v>-2430</v>
      </c>
    </row>
    <row r="60" spans="1:9" x14ac:dyDescent="0.3">
      <c r="A60" s="1">
        <v>43167</v>
      </c>
      <c r="B60" t="s">
        <v>26</v>
      </c>
      <c r="C60" t="s">
        <v>27</v>
      </c>
      <c r="E60" t="s">
        <v>47</v>
      </c>
      <c r="F60">
        <v>1</v>
      </c>
      <c r="G60" t="s">
        <v>20</v>
      </c>
      <c r="H60">
        <v>-300</v>
      </c>
      <c r="I60">
        <v>8320.5</v>
      </c>
    </row>
    <row r="61" spans="1:9" x14ac:dyDescent="0.3">
      <c r="A61" s="1">
        <v>43182</v>
      </c>
      <c r="B61" t="s">
        <v>26</v>
      </c>
      <c r="C61" t="s">
        <v>27</v>
      </c>
      <c r="E61" t="s">
        <v>47</v>
      </c>
      <c r="F61">
        <v>1</v>
      </c>
      <c r="G61" t="s">
        <v>20</v>
      </c>
      <c r="H61">
        <v>-200</v>
      </c>
      <c r="I61">
        <v>5175.71</v>
      </c>
    </row>
    <row r="62" spans="1:9" x14ac:dyDescent="0.3">
      <c r="A62" s="1">
        <v>43167</v>
      </c>
      <c r="B62" t="s">
        <v>26</v>
      </c>
      <c r="C62" t="s">
        <v>27</v>
      </c>
      <c r="E62" t="s">
        <v>26</v>
      </c>
      <c r="F62">
        <v>1</v>
      </c>
      <c r="G62" t="s">
        <v>19</v>
      </c>
      <c r="H62">
        <v>500</v>
      </c>
      <c r="I62">
        <v>-8735.17</v>
      </c>
    </row>
    <row r="63" spans="1:9" x14ac:dyDescent="0.3">
      <c r="A63" s="1">
        <v>43182</v>
      </c>
      <c r="B63" t="s">
        <v>26</v>
      </c>
      <c r="C63" t="s">
        <v>27</v>
      </c>
      <c r="E63" t="s">
        <v>26</v>
      </c>
      <c r="F63">
        <v>1</v>
      </c>
      <c r="G63" t="s">
        <v>19</v>
      </c>
      <c r="H63">
        <v>300</v>
      </c>
      <c r="I63">
        <v>-4880.1000000000004</v>
      </c>
    </row>
    <row r="64" spans="1:9" x14ac:dyDescent="0.3">
      <c r="A64" s="1">
        <v>43192</v>
      </c>
      <c r="B64" t="s">
        <v>26</v>
      </c>
      <c r="C64" t="s">
        <v>27</v>
      </c>
      <c r="E64" t="s">
        <v>26</v>
      </c>
      <c r="F64">
        <v>1</v>
      </c>
      <c r="G64" t="s">
        <v>20</v>
      </c>
      <c r="H64">
        <v>-400</v>
      </c>
      <c r="I64">
        <v>7151.7</v>
      </c>
    </row>
    <row r="65" spans="1:9" x14ac:dyDescent="0.3">
      <c r="A65" s="1">
        <v>43207</v>
      </c>
      <c r="B65" t="s">
        <v>26</v>
      </c>
      <c r="C65" t="s">
        <v>27</v>
      </c>
      <c r="E65" t="s">
        <v>26</v>
      </c>
      <c r="F65">
        <v>1</v>
      </c>
      <c r="G65" t="s">
        <v>20</v>
      </c>
      <c r="H65">
        <v>-400</v>
      </c>
      <c r="I65">
        <v>6959.89</v>
      </c>
    </row>
    <row r="66" spans="1:9" x14ac:dyDescent="0.3">
      <c r="A66" s="1">
        <v>43250</v>
      </c>
      <c r="B66" t="s">
        <v>26</v>
      </c>
      <c r="C66" t="s">
        <v>27</v>
      </c>
      <c r="E66" t="s">
        <v>26</v>
      </c>
      <c r="F66">
        <v>2</v>
      </c>
      <c r="G66" t="s">
        <v>19</v>
      </c>
      <c r="H66">
        <v>200</v>
      </c>
      <c r="I66">
        <v>-3295</v>
      </c>
    </row>
    <row r="67" spans="1:9" x14ac:dyDescent="0.3">
      <c r="A67" s="1">
        <v>43270</v>
      </c>
      <c r="B67" t="s">
        <v>26</v>
      </c>
      <c r="C67" t="s">
        <v>27</v>
      </c>
      <c r="E67" t="s">
        <v>26</v>
      </c>
      <c r="F67">
        <v>2</v>
      </c>
      <c r="G67" t="s">
        <v>19</v>
      </c>
      <c r="H67">
        <v>100</v>
      </c>
      <c r="I67">
        <v>-1523</v>
      </c>
    </row>
    <row r="68" spans="1:9" x14ac:dyDescent="0.3">
      <c r="A68" s="1">
        <v>43272</v>
      </c>
      <c r="B68" t="s">
        <v>26</v>
      </c>
      <c r="C68" t="s">
        <v>27</v>
      </c>
      <c r="E68" t="s">
        <v>26</v>
      </c>
      <c r="F68">
        <v>2</v>
      </c>
      <c r="G68" t="s">
        <v>19</v>
      </c>
      <c r="H68">
        <v>100</v>
      </c>
      <c r="I68">
        <v>-1426</v>
      </c>
    </row>
    <row r="69" spans="1:9" x14ac:dyDescent="0.3">
      <c r="A69" s="1">
        <v>43318</v>
      </c>
      <c r="B69" t="s">
        <v>26</v>
      </c>
      <c r="C69" t="s">
        <v>27</v>
      </c>
      <c r="E69" t="s">
        <v>26</v>
      </c>
      <c r="F69">
        <v>2</v>
      </c>
      <c r="G69" t="s">
        <v>20</v>
      </c>
      <c r="H69">
        <v>-400</v>
      </c>
      <c r="I69">
        <v>5880</v>
      </c>
    </row>
    <row r="70" spans="1:9" x14ac:dyDescent="0.3">
      <c r="A70" s="1">
        <v>43049</v>
      </c>
      <c r="B70" t="s">
        <v>26</v>
      </c>
      <c r="C70" t="s">
        <v>27</v>
      </c>
      <c r="E70" t="s">
        <v>29</v>
      </c>
      <c r="F70">
        <v>1</v>
      </c>
      <c r="G70" t="s">
        <v>19</v>
      </c>
      <c r="H70">
        <v>100</v>
      </c>
      <c r="I70">
        <v>-1526</v>
      </c>
    </row>
    <row r="71" spans="1:9" x14ac:dyDescent="0.3">
      <c r="A71" s="1">
        <v>43109</v>
      </c>
      <c r="B71" t="s">
        <v>26</v>
      </c>
      <c r="C71" t="s">
        <v>27</v>
      </c>
      <c r="E71" t="s">
        <v>29</v>
      </c>
      <c r="F71">
        <v>1</v>
      </c>
      <c r="G71" t="s">
        <v>20</v>
      </c>
      <c r="H71">
        <v>-100</v>
      </c>
      <c r="I71">
        <v>1406</v>
      </c>
    </row>
    <row r="72" spans="1:9" x14ac:dyDescent="0.3">
      <c r="A72" s="1">
        <v>43049</v>
      </c>
      <c r="B72" t="s">
        <v>26</v>
      </c>
      <c r="C72" t="s">
        <v>27</v>
      </c>
      <c r="E72" t="s">
        <v>28</v>
      </c>
      <c r="F72">
        <v>1</v>
      </c>
      <c r="G72" t="s">
        <v>19</v>
      </c>
      <c r="H72">
        <v>400</v>
      </c>
      <c r="I72">
        <v>-9726.4</v>
      </c>
    </row>
    <row r="73" spans="1:9" x14ac:dyDescent="0.3">
      <c r="A73" s="1">
        <v>43109</v>
      </c>
      <c r="B73" t="s">
        <v>26</v>
      </c>
      <c r="C73" t="s">
        <v>27</v>
      </c>
      <c r="E73" t="s">
        <v>28</v>
      </c>
      <c r="F73">
        <v>1</v>
      </c>
      <c r="G73" t="s">
        <v>20</v>
      </c>
      <c r="H73">
        <v>-400</v>
      </c>
      <c r="I73">
        <v>10172</v>
      </c>
    </row>
    <row r="74" spans="1:9" x14ac:dyDescent="0.3">
      <c r="A74" s="1">
        <v>43203</v>
      </c>
      <c r="B74" t="s">
        <v>26</v>
      </c>
      <c r="C74" t="s">
        <v>27</v>
      </c>
      <c r="E74" t="s">
        <v>89</v>
      </c>
      <c r="F74">
        <v>1</v>
      </c>
      <c r="G74" t="s">
        <v>19</v>
      </c>
      <c r="H74">
        <v>100</v>
      </c>
      <c r="I74">
        <v>-3935.08</v>
      </c>
    </row>
    <row r="75" spans="1:9" x14ac:dyDescent="0.3">
      <c r="A75" s="1">
        <v>43207</v>
      </c>
      <c r="B75" t="s">
        <v>26</v>
      </c>
      <c r="C75" t="s">
        <v>27</v>
      </c>
      <c r="E75" t="s">
        <v>89</v>
      </c>
      <c r="F75">
        <v>1</v>
      </c>
      <c r="G75" t="s">
        <v>19</v>
      </c>
      <c r="H75">
        <v>100</v>
      </c>
      <c r="I75">
        <v>-3886.08</v>
      </c>
    </row>
    <row r="76" spans="1:9" x14ac:dyDescent="0.3">
      <c r="A76" s="1">
        <v>43216</v>
      </c>
      <c r="B76" t="s">
        <v>26</v>
      </c>
      <c r="C76" t="s">
        <v>27</v>
      </c>
      <c r="E76" t="s">
        <v>89</v>
      </c>
      <c r="F76">
        <v>1</v>
      </c>
      <c r="G76" t="s">
        <v>19</v>
      </c>
      <c r="H76">
        <v>100</v>
      </c>
      <c r="I76">
        <v>-3716.07</v>
      </c>
    </row>
    <row r="77" spans="1:9" x14ac:dyDescent="0.3">
      <c r="A77" s="1">
        <v>43230</v>
      </c>
      <c r="B77" t="s">
        <v>26</v>
      </c>
      <c r="C77" t="s">
        <v>27</v>
      </c>
      <c r="E77" t="s">
        <v>89</v>
      </c>
      <c r="F77">
        <v>1</v>
      </c>
      <c r="G77" t="s">
        <v>20</v>
      </c>
      <c r="H77">
        <v>-300</v>
      </c>
      <c r="I77">
        <v>12911.81</v>
      </c>
    </row>
    <row r="78" spans="1:9" x14ac:dyDescent="0.3">
      <c r="A78" s="1">
        <v>43230</v>
      </c>
      <c r="B78" t="s">
        <v>26</v>
      </c>
      <c r="C78" t="s">
        <v>27</v>
      </c>
      <c r="E78" t="s">
        <v>97</v>
      </c>
      <c r="F78">
        <v>1</v>
      </c>
      <c r="G78" t="s">
        <v>19</v>
      </c>
      <c r="H78">
        <v>300</v>
      </c>
      <c r="I78">
        <v>-7922.16</v>
      </c>
    </row>
    <row r="79" spans="1:9" x14ac:dyDescent="0.3">
      <c r="A79" s="1">
        <v>43243</v>
      </c>
      <c r="B79" t="s">
        <v>26</v>
      </c>
      <c r="C79" t="s">
        <v>27</v>
      </c>
      <c r="E79" t="s">
        <v>97</v>
      </c>
      <c r="F79">
        <v>1</v>
      </c>
      <c r="G79" t="s">
        <v>19</v>
      </c>
      <c r="H79">
        <v>100</v>
      </c>
      <c r="I79">
        <v>-2648.05</v>
      </c>
    </row>
    <row r="80" spans="1:9" x14ac:dyDescent="0.3">
      <c r="A80" s="1">
        <v>43250</v>
      </c>
      <c r="B80" t="s">
        <v>26</v>
      </c>
      <c r="C80" t="s">
        <v>27</v>
      </c>
      <c r="E80" t="s">
        <v>97</v>
      </c>
      <c r="F80">
        <v>1</v>
      </c>
      <c r="G80" t="s">
        <v>20</v>
      </c>
      <c r="H80">
        <v>-400</v>
      </c>
      <c r="I80">
        <v>11375.38</v>
      </c>
    </row>
    <row r="81" spans="1:9" x14ac:dyDescent="0.3">
      <c r="A81" s="1">
        <v>43315</v>
      </c>
      <c r="B81" t="s">
        <v>26</v>
      </c>
      <c r="C81" t="s">
        <v>27</v>
      </c>
      <c r="E81" t="s">
        <v>98</v>
      </c>
      <c r="F81">
        <v>1</v>
      </c>
      <c r="G81" t="s">
        <v>19</v>
      </c>
      <c r="H81">
        <v>100</v>
      </c>
      <c r="I81">
        <v>-6724</v>
      </c>
    </row>
    <row r="82" spans="1:9" x14ac:dyDescent="0.3">
      <c r="A82" s="1">
        <v>43318</v>
      </c>
      <c r="B82" t="s">
        <v>26</v>
      </c>
      <c r="C82" t="s">
        <v>27</v>
      </c>
      <c r="E82" t="s">
        <v>98</v>
      </c>
      <c r="F82">
        <v>1</v>
      </c>
      <c r="G82" t="s">
        <v>19</v>
      </c>
      <c r="H82">
        <v>100</v>
      </c>
      <c r="I82">
        <v>-6190</v>
      </c>
    </row>
    <row r="83" spans="1:9" x14ac:dyDescent="0.3">
      <c r="A83" s="1">
        <v>43322</v>
      </c>
      <c r="B83" t="s">
        <v>26</v>
      </c>
      <c r="C83" t="s">
        <v>27</v>
      </c>
      <c r="E83" t="s">
        <v>98</v>
      </c>
      <c r="F83">
        <v>1</v>
      </c>
      <c r="G83" t="s">
        <v>20</v>
      </c>
      <c r="H83">
        <v>-100</v>
      </c>
      <c r="I83">
        <v>6990</v>
      </c>
    </row>
    <row r="84" spans="1:9" x14ac:dyDescent="0.3">
      <c r="A84" s="1">
        <v>43348</v>
      </c>
      <c r="B84" t="s">
        <v>26</v>
      </c>
      <c r="C84" t="s">
        <v>27</v>
      </c>
      <c r="E84" t="s">
        <v>98</v>
      </c>
      <c r="F84">
        <v>1</v>
      </c>
      <c r="G84" t="s">
        <v>19</v>
      </c>
      <c r="H84">
        <v>100</v>
      </c>
      <c r="I84">
        <v>-6486.13</v>
      </c>
    </row>
    <row r="85" spans="1:9" x14ac:dyDescent="0.3">
      <c r="A85" s="1">
        <v>43362</v>
      </c>
      <c r="B85" t="s">
        <v>26</v>
      </c>
      <c r="C85" t="s">
        <v>27</v>
      </c>
      <c r="E85" t="s">
        <v>98</v>
      </c>
      <c r="F85">
        <v>1</v>
      </c>
      <c r="G85" t="s">
        <v>20</v>
      </c>
      <c r="H85">
        <v>-100</v>
      </c>
      <c r="I85">
        <v>5924.94</v>
      </c>
    </row>
    <row r="86" spans="1:9" x14ac:dyDescent="0.3">
      <c r="A86" s="1">
        <v>43369</v>
      </c>
      <c r="B86" t="s">
        <v>26</v>
      </c>
      <c r="C86" t="s">
        <v>27</v>
      </c>
      <c r="E86" t="s">
        <v>98</v>
      </c>
      <c r="F86">
        <v>1</v>
      </c>
      <c r="G86" t="s">
        <v>20</v>
      </c>
      <c r="H86">
        <v>-100</v>
      </c>
      <c r="I86">
        <v>6350.51</v>
      </c>
    </row>
    <row r="87" spans="1:9" x14ac:dyDescent="0.3">
      <c r="A87" s="1">
        <v>43384</v>
      </c>
      <c r="B87" t="s">
        <v>26</v>
      </c>
      <c r="C87" t="s">
        <v>27</v>
      </c>
      <c r="E87" t="s">
        <v>98</v>
      </c>
      <c r="F87">
        <v>2</v>
      </c>
      <c r="G87" t="s">
        <v>19</v>
      </c>
      <c r="H87">
        <v>100</v>
      </c>
      <c r="I87">
        <v>-5545.11</v>
      </c>
    </row>
    <row r="88" spans="1:9" x14ac:dyDescent="0.3">
      <c r="A88" s="1">
        <v>43391</v>
      </c>
      <c r="B88" t="s">
        <v>26</v>
      </c>
      <c r="C88" t="s">
        <v>27</v>
      </c>
      <c r="E88" t="s">
        <v>98</v>
      </c>
      <c r="F88">
        <v>2</v>
      </c>
      <c r="G88" t="s">
        <v>20</v>
      </c>
      <c r="H88">
        <v>-100</v>
      </c>
      <c r="I88">
        <v>5765.1</v>
      </c>
    </row>
    <row r="89" spans="1:9" x14ac:dyDescent="0.3">
      <c r="A89" s="1">
        <v>43402</v>
      </c>
      <c r="B89" t="s">
        <v>26</v>
      </c>
      <c r="C89" t="s">
        <v>27</v>
      </c>
      <c r="E89" t="s">
        <v>103</v>
      </c>
      <c r="F89">
        <v>1</v>
      </c>
      <c r="G89" t="s">
        <v>19</v>
      </c>
      <c r="H89">
        <v>200</v>
      </c>
      <c r="I89">
        <v>-2265.0500000000002</v>
      </c>
    </row>
    <row r="90" spans="1:9" s="18" customFormat="1" ht="15.5" x14ac:dyDescent="0.35">
      <c r="A90" s="17">
        <v>43406</v>
      </c>
      <c r="B90" s="18" t="s">
        <v>26</v>
      </c>
      <c r="C90" s="18" t="s">
        <v>27</v>
      </c>
      <c r="E90" s="18" t="s">
        <v>103</v>
      </c>
      <c r="F90" s="18">
        <v>1</v>
      </c>
      <c r="G90" s="18" t="s">
        <v>20</v>
      </c>
      <c r="H90" s="18">
        <v>-200</v>
      </c>
      <c r="I90" s="18">
        <v>2568.37</v>
      </c>
    </row>
    <row r="91" spans="1:9" x14ac:dyDescent="0.3">
      <c r="A91" s="1">
        <v>43424</v>
      </c>
      <c r="B91" t="s">
        <v>26</v>
      </c>
      <c r="C91" t="s">
        <v>27</v>
      </c>
      <c r="E91" t="s">
        <v>110</v>
      </c>
      <c r="F91">
        <v>1</v>
      </c>
      <c r="G91" t="s">
        <v>19</v>
      </c>
      <c r="H91">
        <v>100</v>
      </c>
      <c r="I91">
        <v>-3797.08</v>
      </c>
    </row>
    <row r="92" spans="1:9" x14ac:dyDescent="0.3">
      <c r="A92" s="1">
        <v>43439</v>
      </c>
      <c r="B92" t="s">
        <v>26</v>
      </c>
      <c r="C92" t="s">
        <v>27</v>
      </c>
      <c r="E92" t="s">
        <v>110</v>
      </c>
      <c r="F92">
        <v>1</v>
      </c>
      <c r="G92" t="s">
        <v>19</v>
      </c>
      <c r="H92">
        <v>100</v>
      </c>
      <c r="I92">
        <v>-3741.07</v>
      </c>
    </row>
    <row r="93" spans="1:9" x14ac:dyDescent="0.3">
      <c r="A93" s="1">
        <v>43444</v>
      </c>
      <c r="B93" t="s">
        <v>26</v>
      </c>
      <c r="C93" t="s">
        <v>27</v>
      </c>
      <c r="E93" t="s">
        <v>110</v>
      </c>
      <c r="F93">
        <v>1</v>
      </c>
      <c r="G93" t="s">
        <v>19</v>
      </c>
      <c r="H93">
        <v>100</v>
      </c>
      <c r="I93">
        <v>-3582.07</v>
      </c>
    </row>
    <row r="94" spans="1:9" x14ac:dyDescent="0.3">
      <c r="A94" s="1">
        <v>43038</v>
      </c>
      <c r="B94" t="s">
        <v>43</v>
      </c>
      <c r="C94" t="s">
        <v>33</v>
      </c>
      <c r="D94" t="s">
        <v>34</v>
      </c>
      <c r="E94" t="s">
        <v>30</v>
      </c>
      <c r="F94">
        <v>1</v>
      </c>
      <c r="G94" t="s">
        <v>19</v>
      </c>
      <c r="H94" s="2">
        <v>19947.23</v>
      </c>
      <c r="I94">
        <v>-19970</v>
      </c>
    </row>
    <row r="95" spans="1:9" x14ac:dyDescent="0.3">
      <c r="A95" s="1">
        <v>43136</v>
      </c>
      <c r="B95" t="s">
        <v>43</v>
      </c>
      <c r="C95" t="s">
        <v>33</v>
      </c>
      <c r="D95" t="s">
        <v>34</v>
      </c>
      <c r="E95" t="s">
        <v>30</v>
      </c>
      <c r="F95">
        <v>1</v>
      </c>
      <c r="G95" t="s">
        <v>19</v>
      </c>
      <c r="H95" s="2">
        <v>4903.76</v>
      </c>
      <c r="I95">
        <v>-5000</v>
      </c>
    </row>
    <row r="96" spans="1:9" x14ac:dyDescent="0.3">
      <c r="A96" s="1">
        <v>43138</v>
      </c>
      <c r="B96" t="s">
        <v>43</v>
      </c>
      <c r="C96" t="s">
        <v>33</v>
      </c>
      <c r="D96" t="s">
        <v>34</v>
      </c>
      <c r="E96" t="s">
        <v>30</v>
      </c>
      <c r="F96">
        <v>1</v>
      </c>
      <c r="G96" t="s">
        <v>19</v>
      </c>
      <c r="H96">
        <v>1056.8399999999999</v>
      </c>
      <c r="I96">
        <v>-1000</v>
      </c>
    </row>
    <row r="97" spans="1:9" x14ac:dyDescent="0.3">
      <c r="A97" s="1">
        <v>43140</v>
      </c>
      <c r="B97" t="s">
        <v>43</v>
      </c>
      <c r="C97" t="s">
        <v>33</v>
      </c>
      <c r="D97" t="s">
        <v>34</v>
      </c>
      <c r="E97" t="s">
        <v>30</v>
      </c>
      <c r="F97">
        <v>1</v>
      </c>
      <c r="G97" t="s">
        <v>19</v>
      </c>
      <c r="H97">
        <v>1081.45</v>
      </c>
      <c r="I97">
        <v>-1000</v>
      </c>
    </row>
    <row r="98" spans="1:9" x14ac:dyDescent="0.3">
      <c r="A98" s="1">
        <v>43238</v>
      </c>
      <c r="B98" t="s">
        <v>43</v>
      </c>
      <c r="C98" t="s">
        <v>33</v>
      </c>
      <c r="D98" t="s">
        <v>34</v>
      </c>
      <c r="E98" t="s">
        <v>30</v>
      </c>
      <c r="F98">
        <v>1</v>
      </c>
      <c r="G98" t="s">
        <v>20</v>
      </c>
      <c r="H98">
        <v>-20000</v>
      </c>
      <c r="I98">
        <v>19892.04</v>
      </c>
    </row>
    <row r="99" spans="1:9" x14ac:dyDescent="0.3">
      <c r="A99" s="1">
        <v>43244</v>
      </c>
      <c r="B99" t="s">
        <v>43</v>
      </c>
      <c r="C99" t="s">
        <v>33</v>
      </c>
      <c r="D99" t="s">
        <v>34</v>
      </c>
      <c r="E99" t="s">
        <v>30</v>
      </c>
      <c r="F99">
        <v>1</v>
      </c>
      <c r="G99" t="s">
        <v>19</v>
      </c>
      <c r="H99">
        <v>1024.42</v>
      </c>
      <c r="I99">
        <v>-1000</v>
      </c>
    </row>
    <row r="100" spans="1:9" x14ac:dyDescent="0.3">
      <c r="A100" s="1">
        <v>43245</v>
      </c>
      <c r="B100" t="s">
        <v>43</v>
      </c>
      <c r="C100" t="s">
        <v>33</v>
      </c>
      <c r="D100" t="s">
        <v>34</v>
      </c>
      <c r="E100" t="s">
        <v>30</v>
      </c>
      <c r="F100">
        <v>1</v>
      </c>
      <c r="G100" t="s">
        <v>19</v>
      </c>
      <c r="H100">
        <v>514.54</v>
      </c>
      <c r="I100">
        <v>-500</v>
      </c>
    </row>
    <row r="101" spans="1:9" x14ac:dyDescent="0.3">
      <c r="A101" s="1">
        <v>43251</v>
      </c>
      <c r="B101" t="s">
        <v>43</v>
      </c>
      <c r="C101" t="s">
        <v>33</v>
      </c>
      <c r="D101" t="s">
        <v>34</v>
      </c>
      <c r="E101" t="s">
        <v>30</v>
      </c>
      <c r="F101">
        <v>1</v>
      </c>
      <c r="G101" t="s">
        <v>20</v>
      </c>
      <c r="H101">
        <v>-8528.24</v>
      </c>
      <c r="I101">
        <v>8371.92</v>
      </c>
    </row>
    <row r="102" spans="1:9" x14ac:dyDescent="0.3">
      <c r="A102" s="1">
        <v>43161</v>
      </c>
      <c r="B102" s="6" t="s">
        <v>25</v>
      </c>
      <c r="C102" s="6" t="s">
        <v>33</v>
      </c>
      <c r="D102" t="s">
        <v>85</v>
      </c>
      <c r="E102" t="s">
        <v>119</v>
      </c>
      <c r="F102">
        <v>1</v>
      </c>
      <c r="G102" t="s">
        <v>84</v>
      </c>
      <c r="H102">
        <v>5893.25</v>
      </c>
      <c r="I102">
        <v>-10000</v>
      </c>
    </row>
    <row r="103" spans="1:9" x14ac:dyDescent="0.3">
      <c r="A103" s="1">
        <v>43173</v>
      </c>
      <c r="B103" s="6" t="s">
        <v>25</v>
      </c>
      <c r="C103" s="6" t="s">
        <v>33</v>
      </c>
      <c r="D103" t="s">
        <v>85</v>
      </c>
      <c r="E103" t="s">
        <v>119</v>
      </c>
      <c r="F103">
        <v>1</v>
      </c>
      <c r="G103" t="s">
        <v>84</v>
      </c>
      <c r="H103">
        <v>5884.58</v>
      </c>
      <c r="I103">
        <v>-10000</v>
      </c>
    </row>
    <row r="104" spans="1:9" x14ac:dyDescent="0.3">
      <c r="A104" s="1">
        <v>43201</v>
      </c>
      <c r="B104" s="6" t="s">
        <v>25</v>
      </c>
      <c r="C104" s="6" t="s">
        <v>33</v>
      </c>
      <c r="D104" t="s">
        <v>85</v>
      </c>
      <c r="E104" t="s">
        <v>119</v>
      </c>
      <c r="F104">
        <v>1</v>
      </c>
      <c r="G104" t="s">
        <v>19</v>
      </c>
      <c r="H104">
        <v>4083.37</v>
      </c>
      <c r="I104">
        <v>-7000</v>
      </c>
    </row>
    <row r="105" spans="1:9" x14ac:dyDescent="0.3">
      <c r="A105" s="1">
        <v>43210</v>
      </c>
      <c r="B105" s="6" t="s">
        <v>25</v>
      </c>
      <c r="C105" s="6" t="s">
        <v>33</v>
      </c>
      <c r="D105" t="s">
        <v>85</v>
      </c>
      <c r="E105" t="s">
        <v>119</v>
      </c>
      <c r="F105">
        <v>1</v>
      </c>
      <c r="G105" t="s">
        <v>19</v>
      </c>
      <c r="H105">
        <v>5808.97</v>
      </c>
      <c r="I105">
        <v>-10000</v>
      </c>
    </row>
    <row r="106" spans="1:9" x14ac:dyDescent="0.3">
      <c r="A106" s="1">
        <v>43262</v>
      </c>
      <c r="B106" s="6" t="s">
        <v>25</v>
      </c>
      <c r="C106" s="6" t="s">
        <v>33</v>
      </c>
      <c r="D106" t="s">
        <v>85</v>
      </c>
      <c r="E106" t="s">
        <v>119</v>
      </c>
      <c r="F106">
        <v>1</v>
      </c>
      <c r="G106" t="s">
        <v>20</v>
      </c>
      <c r="H106">
        <f>-SUM(H102:H105)</f>
        <v>-21670.170000000002</v>
      </c>
      <c r="I106">
        <v>37075</v>
      </c>
    </row>
    <row r="107" spans="1:9" x14ac:dyDescent="0.3">
      <c r="A107" s="1">
        <v>43412</v>
      </c>
      <c r="B107" s="6" t="s">
        <v>25</v>
      </c>
      <c r="C107" s="6" t="s">
        <v>33</v>
      </c>
      <c r="D107" t="s">
        <v>85</v>
      </c>
      <c r="E107" t="s">
        <v>119</v>
      </c>
      <c r="F107">
        <v>2</v>
      </c>
      <c r="G107" t="s">
        <v>19</v>
      </c>
      <c r="H107">
        <v>5670.19</v>
      </c>
      <c r="I107">
        <v>-10000</v>
      </c>
    </row>
    <row r="108" spans="1:9" x14ac:dyDescent="0.3">
      <c r="A108" s="1">
        <v>43412</v>
      </c>
      <c r="B108" s="6" t="s">
        <v>25</v>
      </c>
      <c r="C108" s="6" t="s">
        <v>33</v>
      </c>
      <c r="D108" t="s">
        <v>85</v>
      </c>
      <c r="E108" t="s">
        <v>120</v>
      </c>
      <c r="F108">
        <v>1</v>
      </c>
      <c r="G108" t="s">
        <v>19</v>
      </c>
      <c r="H108">
        <v>9992.01</v>
      </c>
      <c r="I108">
        <v>-10000</v>
      </c>
    </row>
  </sheetData>
  <sortState ref="A1:I93">
    <sortCondition ref="E1:E93"/>
  </sortState>
  <phoneticPr fontId="1" type="noConversion"/>
  <dataValidations count="1">
    <dataValidation type="list" allowBlank="1" showInputMessage="1" showErrorMessage="1" sqref="E8:E9 E94:E95" xr:uid="{00000000-0002-0000-0000-000000000000}">
      <formula1>channel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topLeftCell="A7" workbookViewId="0">
      <selection activeCell="H16" sqref="H16"/>
    </sheetView>
  </sheetViews>
  <sheetFormatPr defaultRowHeight="14" x14ac:dyDescent="0.3"/>
  <cols>
    <col min="1" max="1" width="12.9140625" bestFit="1" customWidth="1"/>
  </cols>
  <sheetData>
    <row r="1" spans="1:2" x14ac:dyDescent="0.3">
      <c r="A1" s="3" t="s">
        <v>63</v>
      </c>
      <c r="B1" s="3" t="s">
        <v>64</v>
      </c>
    </row>
    <row r="2" spans="1:2" x14ac:dyDescent="0.3">
      <c r="A2" s="4" t="s">
        <v>70</v>
      </c>
      <c r="B2">
        <v>269387</v>
      </c>
    </row>
    <row r="3" spans="1:2" x14ac:dyDescent="0.3">
      <c r="A3" s="4" t="s">
        <v>71</v>
      </c>
      <c r="B3">
        <v>67521</v>
      </c>
    </row>
    <row r="4" spans="1:2" x14ac:dyDescent="0.3">
      <c r="A4" s="4" t="s">
        <v>72</v>
      </c>
      <c r="B4">
        <v>15916</v>
      </c>
    </row>
    <row r="5" spans="1:2" x14ac:dyDescent="0.3">
      <c r="A5" s="4" t="s">
        <v>73</v>
      </c>
      <c r="B5">
        <v>5987</v>
      </c>
    </row>
    <row r="6" spans="1:2" x14ac:dyDescent="0.3">
      <c r="A6" s="4" t="s">
        <v>74</v>
      </c>
      <c r="B6">
        <v>15989</v>
      </c>
    </row>
    <row r="7" spans="1:2" x14ac:dyDescent="0.3">
      <c r="A7" s="4" t="s">
        <v>75</v>
      </c>
      <c r="B7">
        <v>19457</v>
      </c>
    </row>
    <row r="8" spans="1:2" x14ac:dyDescent="0.3">
      <c r="A8" s="4" t="s">
        <v>76</v>
      </c>
      <c r="B8">
        <v>15064</v>
      </c>
    </row>
    <row r="9" spans="1:2" x14ac:dyDescent="0.3">
      <c r="A9" s="4" t="s">
        <v>77</v>
      </c>
      <c r="B9">
        <v>39429</v>
      </c>
    </row>
    <row r="10" spans="1:2" x14ac:dyDescent="0.3">
      <c r="A10" s="4" t="s">
        <v>78</v>
      </c>
      <c r="B10">
        <v>27655</v>
      </c>
    </row>
    <row r="11" spans="1:2" x14ac:dyDescent="0.3">
      <c r="A11" s="4" t="s">
        <v>66</v>
      </c>
      <c r="B11">
        <v>35807</v>
      </c>
    </row>
    <row r="12" spans="1:2" x14ac:dyDescent="0.3">
      <c r="A12" s="4" t="s">
        <v>67</v>
      </c>
      <c r="B12">
        <v>27831</v>
      </c>
    </row>
    <row r="13" spans="1:2" x14ac:dyDescent="0.3">
      <c r="A13" s="4" t="s">
        <v>68</v>
      </c>
      <c r="B13">
        <v>33830</v>
      </c>
    </row>
    <row r="14" spans="1:2" x14ac:dyDescent="0.3">
      <c r="A14" s="4" t="s">
        <v>69</v>
      </c>
      <c r="B14">
        <v>24574</v>
      </c>
    </row>
    <row r="15" spans="1:2" x14ac:dyDescent="0.3">
      <c r="A15" s="4" t="s">
        <v>79</v>
      </c>
      <c r="B15">
        <v>44868</v>
      </c>
    </row>
    <row r="16" spans="1:2" x14ac:dyDescent="0.3">
      <c r="A16" s="4" t="s">
        <v>82</v>
      </c>
      <c r="B16">
        <v>36710</v>
      </c>
    </row>
    <row r="17" spans="1:2" x14ac:dyDescent="0.3">
      <c r="A17" s="4" t="s">
        <v>88</v>
      </c>
      <c r="B17">
        <v>95288</v>
      </c>
    </row>
    <row r="18" spans="1:2" x14ac:dyDescent="0.3">
      <c r="A18" s="4" t="s">
        <v>99</v>
      </c>
      <c r="B18">
        <v>187100</v>
      </c>
    </row>
    <row r="19" spans="1:2" x14ac:dyDescent="0.3">
      <c r="A19" s="4" t="s">
        <v>100</v>
      </c>
      <c r="B19">
        <v>217740</v>
      </c>
    </row>
    <row r="20" spans="1:2" x14ac:dyDescent="0.3">
      <c r="A20" s="4" t="s">
        <v>101</v>
      </c>
      <c r="B20">
        <v>4900</v>
      </c>
    </row>
    <row r="21" spans="1:2" x14ac:dyDescent="0.3">
      <c r="A21" s="4" t="s">
        <v>104</v>
      </c>
      <c r="B21">
        <v>9760</v>
      </c>
    </row>
    <row r="22" spans="1:2" x14ac:dyDescent="0.3">
      <c r="A22" s="4" t="s">
        <v>105</v>
      </c>
      <c r="B22">
        <v>21960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3"/>
  <sheetViews>
    <sheetView tabSelected="1" workbookViewId="0">
      <pane ySplit="1" topLeftCell="A203" activePane="bottomLeft" state="frozen"/>
      <selection pane="bottomLeft" activeCell="F217" sqref="F217"/>
    </sheetView>
  </sheetViews>
  <sheetFormatPr defaultRowHeight="14" x14ac:dyDescent="0.3"/>
  <cols>
    <col min="1" max="1" width="9.5" bestFit="1" customWidth="1"/>
    <col min="2" max="2" width="12.33203125" bestFit="1" customWidth="1"/>
    <col min="3" max="3" width="12.33203125" customWidth="1"/>
    <col min="5" max="5" width="10.4140625" bestFit="1" customWidth="1"/>
    <col min="6" max="6" width="14.83203125" bestFit="1" customWidth="1"/>
    <col min="7" max="7" width="11.6640625" bestFit="1" customWidth="1"/>
  </cols>
  <sheetData>
    <row r="1" spans="1:7" x14ac:dyDescent="0.3">
      <c r="A1" t="s">
        <v>0</v>
      </c>
      <c r="B1" t="s">
        <v>1</v>
      </c>
      <c r="C1" t="s">
        <v>116</v>
      </c>
      <c r="D1" t="s">
        <v>3</v>
      </c>
      <c r="E1" t="s">
        <v>4</v>
      </c>
      <c r="F1" t="s">
        <v>61</v>
      </c>
      <c r="G1" t="s">
        <v>44</v>
      </c>
    </row>
    <row r="2" spans="1:7" x14ac:dyDescent="0.3">
      <c r="A2" s="1">
        <v>43101</v>
      </c>
      <c r="B2" t="s">
        <v>38</v>
      </c>
      <c r="C2" t="str">
        <f>IF(OR(B2="工行8987",B2="工行1778",B2="支付宝_131",B2="华泰证券",B2="天天基金",B2="人人贷",B2="陆金所"), "理财账户", "非理财账户")</f>
        <v>理财账户</v>
      </c>
      <c r="D2" t="s">
        <v>9</v>
      </c>
      <c r="E2" t="s">
        <v>9</v>
      </c>
      <c r="F2" t="s">
        <v>9</v>
      </c>
      <c r="G2">
        <v>327</v>
      </c>
    </row>
    <row r="3" spans="1:7" x14ac:dyDescent="0.3">
      <c r="A3" s="1">
        <v>43101</v>
      </c>
      <c r="B3" t="s">
        <v>39</v>
      </c>
      <c r="C3" t="str">
        <f t="shared" ref="C3:C66" si="0">IF(OR(B3="工行8987",B3="工行1778",B3="支付宝_131",B3="华泰证券",B3="天天基金",B3="人人贷",B3="陆金所"), "理财账户", "非理财账户")</f>
        <v>非理财账户</v>
      </c>
      <c r="D3" t="s">
        <v>9</v>
      </c>
      <c r="E3" t="s">
        <v>9</v>
      </c>
      <c r="F3" t="s">
        <v>9</v>
      </c>
      <c r="G3">
        <v>0</v>
      </c>
    </row>
    <row r="4" spans="1:7" x14ac:dyDescent="0.3">
      <c r="A4" s="1">
        <v>43101</v>
      </c>
      <c r="B4" t="s">
        <v>40</v>
      </c>
      <c r="C4" t="str">
        <f t="shared" si="0"/>
        <v>理财账户</v>
      </c>
      <c r="D4" t="s">
        <v>9</v>
      </c>
      <c r="E4" t="s">
        <v>9</v>
      </c>
      <c r="F4" t="s">
        <v>9</v>
      </c>
      <c r="G4">
        <v>393</v>
      </c>
    </row>
    <row r="5" spans="1:7" x14ac:dyDescent="0.3">
      <c r="A5" s="1">
        <v>43101</v>
      </c>
      <c r="B5" t="s">
        <v>41</v>
      </c>
      <c r="C5" t="str">
        <f t="shared" si="0"/>
        <v>非理财账户</v>
      </c>
      <c r="D5" t="s">
        <v>9</v>
      </c>
      <c r="E5" t="s">
        <v>9</v>
      </c>
      <c r="F5" t="s">
        <v>9</v>
      </c>
      <c r="G5">
        <v>454</v>
      </c>
    </row>
    <row r="6" spans="1:7" x14ac:dyDescent="0.3">
      <c r="A6" s="1">
        <v>43101</v>
      </c>
      <c r="B6" t="s">
        <v>55</v>
      </c>
      <c r="C6" t="str">
        <f t="shared" si="0"/>
        <v>非理财账户</v>
      </c>
      <c r="D6" t="s">
        <v>9</v>
      </c>
      <c r="E6" t="s">
        <v>9</v>
      </c>
      <c r="F6" t="s">
        <v>9</v>
      </c>
      <c r="G6">
        <v>0</v>
      </c>
    </row>
    <row r="7" spans="1:7" x14ac:dyDescent="0.3">
      <c r="A7" s="1">
        <v>43101</v>
      </c>
      <c r="B7" t="s">
        <v>26</v>
      </c>
      <c r="C7" t="str">
        <f t="shared" si="0"/>
        <v>理财账户</v>
      </c>
      <c r="D7" t="s">
        <v>12</v>
      </c>
      <c r="E7" t="s">
        <v>12</v>
      </c>
      <c r="F7" t="s">
        <v>28</v>
      </c>
      <c r="G7">
        <v>11249</v>
      </c>
    </row>
    <row r="8" spans="1:7" x14ac:dyDescent="0.3">
      <c r="A8" s="1">
        <v>43101</v>
      </c>
      <c r="B8" t="s">
        <v>26</v>
      </c>
      <c r="C8" t="str">
        <f t="shared" si="0"/>
        <v>理财账户</v>
      </c>
      <c r="D8" t="s">
        <v>9</v>
      </c>
      <c r="E8" t="s">
        <v>9</v>
      </c>
      <c r="F8" t="s">
        <v>9</v>
      </c>
      <c r="G8">
        <v>1965</v>
      </c>
    </row>
    <row r="9" spans="1:7" x14ac:dyDescent="0.3">
      <c r="A9" s="1">
        <v>43101</v>
      </c>
      <c r="B9" t="s">
        <v>21</v>
      </c>
      <c r="C9" t="str">
        <f t="shared" si="0"/>
        <v>非理财账户</v>
      </c>
      <c r="D9" t="s">
        <v>45</v>
      </c>
      <c r="E9" t="s">
        <v>45</v>
      </c>
      <c r="F9" t="s">
        <v>45</v>
      </c>
      <c r="G9">
        <v>40819</v>
      </c>
    </row>
    <row r="10" spans="1:7" x14ac:dyDescent="0.3">
      <c r="A10" s="1">
        <v>43101</v>
      </c>
      <c r="B10" t="s">
        <v>21</v>
      </c>
      <c r="C10" t="str">
        <f t="shared" si="0"/>
        <v>非理财账户</v>
      </c>
      <c r="D10" t="s">
        <v>9</v>
      </c>
      <c r="E10" t="s">
        <v>9</v>
      </c>
      <c r="F10" t="s">
        <v>9</v>
      </c>
      <c r="G10">
        <v>543</v>
      </c>
    </row>
    <row r="11" spans="1:7" x14ac:dyDescent="0.3">
      <c r="A11" s="1">
        <v>43101</v>
      </c>
      <c r="B11" t="s">
        <v>54</v>
      </c>
      <c r="C11" t="str">
        <f t="shared" si="0"/>
        <v>非理财账户</v>
      </c>
      <c r="D11" t="s">
        <v>53</v>
      </c>
      <c r="E11" t="s">
        <v>36</v>
      </c>
      <c r="F11" t="s">
        <v>36</v>
      </c>
      <c r="G11">
        <v>-2450</v>
      </c>
    </row>
    <row r="12" spans="1:7" x14ac:dyDescent="0.3">
      <c r="A12" s="1">
        <v>43101</v>
      </c>
      <c r="B12" t="s">
        <v>22</v>
      </c>
      <c r="C12" t="str">
        <f t="shared" si="0"/>
        <v>理财账户</v>
      </c>
      <c r="D12" t="s">
        <v>45</v>
      </c>
      <c r="E12" t="s">
        <v>45</v>
      </c>
      <c r="F12" t="s">
        <v>45</v>
      </c>
      <c r="G12">
        <v>23496</v>
      </c>
    </row>
    <row r="13" spans="1:7" x14ac:dyDescent="0.3">
      <c r="A13" s="1">
        <v>43101</v>
      </c>
      <c r="B13" t="s">
        <v>42</v>
      </c>
      <c r="C13" t="str">
        <f t="shared" si="0"/>
        <v>非理财账户</v>
      </c>
      <c r="D13" t="s">
        <v>9</v>
      </c>
      <c r="E13" t="s">
        <v>9</v>
      </c>
      <c r="F13" t="s">
        <v>9</v>
      </c>
      <c r="G13">
        <v>110</v>
      </c>
    </row>
    <row r="14" spans="1:7" x14ac:dyDescent="0.3">
      <c r="A14" s="1">
        <v>43101</v>
      </c>
      <c r="B14" t="s">
        <v>23</v>
      </c>
      <c r="C14" t="str">
        <f t="shared" si="0"/>
        <v>理财账户</v>
      </c>
      <c r="D14" t="s">
        <v>13</v>
      </c>
      <c r="E14" t="s">
        <v>13</v>
      </c>
      <c r="F14" t="s">
        <v>93</v>
      </c>
      <c r="G14">
        <v>91025</v>
      </c>
    </row>
    <row r="15" spans="1:7" x14ac:dyDescent="0.3">
      <c r="A15" s="1">
        <v>43101</v>
      </c>
      <c r="B15" t="s">
        <v>43</v>
      </c>
      <c r="C15" t="str">
        <f t="shared" si="0"/>
        <v>理财账户</v>
      </c>
      <c r="D15" t="s">
        <v>33</v>
      </c>
      <c r="E15" t="s">
        <v>90</v>
      </c>
      <c r="F15" t="s">
        <v>30</v>
      </c>
      <c r="G15">
        <v>20547</v>
      </c>
    </row>
    <row r="16" spans="1:7" x14ac:dyDescent="0.3">
      <c r="A16" s="1">
        <v>43101</v>
      </c>
      <c r="B16" t="s">
        <v>43</v>
      </c>
      <c r="C16" t="str">
        <f t="shared" si="0"/>
        <v>理财账户</v>
      </c>
      <c r="D16" t="s">
        <v>37</v>
      </c>
      <c r="E16" t="s">
        <v>9</v>
      </c>
      <c r="F16" t="s">
        <v>9</v>
      </c>
      <c r="G16">
        <v>59</v>
      </c>
    </row>
    <row r="17" spans="1:7" x14ac:dyDescent="0.3">
      <c r="A17" s="1">
        <v>43101</v>
      </c>
      <c r="B17" t="s">
        <v>24</v>
      </c>
      <c r="C17" t="str">
        <f t="shared" si="0"/>
        <v>非理财账户</v>
      </c>
      <c r="D17" t="s">
        <v>45</v>
      </c>
      <c r="E17" t="s">
        <v>45</v>
      </c>
      <c r="F17" t="s">
        <v>45</v>
      </c>
      <c r="G17">
        <v>216984</v>
      </c>
    </row>
    <row r="18" spans="1:7" x14ac:dyDescent="0.3">
      <c r="A18" s="1">
        <v>43101</v>
      </c>
      <c r="B18" t="s">
        <v>24</v>
      </c>
      <c r="C18" t="str">
        <f t="shared" si="0"/>
        <v>非理财账户</v>
      </c>
      <c r="D18" t="s">
        <v>9</v>
      </c>
      <c r="E18" t="s">
        <v>9</v>
      </c>
      <c r="F18" t="s">
        <v>9</v>
      </c>
      <c r="G18">
        <v>35765</v>
      </c>
    </row>
    <row r="19" spans="1:7" x14ac:dyDescent="0.3">
      <c r="A19" s="1">
        <v>43101</v>
      </c>
      <c r="B19" t="s">
        <v>56</v>
      </c>
      <c r="C19" t="str">
        <f t="shared" si="0"/>
        <v>非理财账户</v>
      </c>
      <c r="D19" t="s">
        <v>36</v>
      </c>
      <c r="E19" t="s">
        <v>36</v>
      </c>
      <c r="F19" t="s">
        <v>36</v>
      </c>
      <c r="G19">
        <f>25676-26000</f>
        <v>-324</v>
      </c>
    </row>
    <row r="20" spans="1:7" x14ac:dyDescent="0.3">
      <c r="A20" s="1">
        <v>43101</v>
      </c>
      <c r="B20" t="s">
        <v>57</v>
      </c>
      <c r="C20" t="str">
        <f t="shared" si="0"/>
        <v>非理财账户</v>
      </c>
      <c r="D20" t="s">
        <v>36</v>
      </c>
      <c r="E20" t="s">
        <v>36</v>
      </c>
      <c r="F20" t="s">
        <v>36</v>
      </c>
      <c r="G20">
        <v>84</v>
      </c>
    </row>
    <row r="21" spans="1:7" x14ac:dyDescent="0.3">
      <c r="A21" s="1">
        <v>43101</v>
      </c>
      <c r="B21" t="s">
        <v>58</v>
      </c>
      <c r="C21" t="str">
        <f t="shared" si="0"/>
        <v>非理财账户</v>
      </c>
      <c r="D21" t="s">
        <v>36</v>
      </c>
      <c r="E21" t="s">
        <v>36</v>
      </c>
      <c r="F21" t="s">
        <v>36</v>
      </c>
      <c r="G21">
        <v>-158</v>
      </c>
    </row>
    <row r="22" spans="1:7" x14ac:dyDescent="0.3">
      <c r="A22" s="1">
        <v>43101</v>
      </c>
      <c r="B22" t="s">
        <v>41</v>
      </c>
      <c r="C22" t="str">
        <f t="shared" si="0"/>
        <v>非理财账户</v>
      </c>
      <c r="D22" t="s">
        <v>36</v>
      </c>
      <c r="E22" t="s">
        <v>36</v>
      </c>
      <c r="F22" t="s">
        <v>36</v>
      </c>
      <c r="G22">
        <v>-24000</v>
      </c>
    </row>
    <row r="23" spans="1:7" x14ac:dyDescent="0.3">
      <c r="A23" s="1">
        <v>43101</v>
      </c>
      <c r="B23" t="s">
        <v>160</v>
      </c>
      <c r="C23" t="str">
        <f t="shared" si="0"/>
        <v>非理财账户</v>
      </c>
      <c r="D23" t="s">
        <v>45</v>
      </c>
      <c r="E23" t="s">
        <v>45</v>
      </c>
      <c r="F23" t="s">
        <v>65</v>
      </c>
      <c r="G23">
        <v>112526</v>
      </c>
    </row>
    <row r="24" spans="1:7" x14ac:dyDescent="0.3">
      <c r="A24" s="1">
        <v>43101</v>
      </c>
      <c r="B24" t="s">
        <v>160</v>
      </c>
      <c r="C24" t="str">
        <f t="shared" si="0"/>
        <v>非理财账户</v>
      </c>
      <c r="D24" t="s">
        <v>36</v>
      </c>
      <c r="E24" t="s">
        <v>36</v>
      </c>
      <c r="F24" t="s">
        <v>115</v>
      </c>
      <c r="G24">
        <v>-701</v>
      </c>
    </row>
    <row r="25" spans="1:7" x14ac:dyDescent="0.3">
      <c r="A25" s="1">
        <v>43101</v>
      </c>
      <c r="B25" t="s">
        <v>160</v>
      </c>
      <c r="C25" t="str">
        <f t="shared" si="0"/>
        <v>非理财账户</v>
      </c>
      <c r="D25" t="s">
        <v>33</v>
      </c>
      <c r="E25" t="s">
        <v>35</v>
      </c>
      <c r="F25" t="s">
        <v>32</v>
      </c>
      <c r="G25">
        <v>1116</v>
      </c>
    </row>
    <row r="26" spans="1:7" x14ac:dyDescent="0.3">
      <c r="A26" s="1">
        <v>43101</v>
      </c>
      <c r="B26" t="s">
        <v>160</v>
      </c>
      <c r="C26" t="str">
        <f t="shared" si="0"/>
        <v>非理财账户</v>
      </c>
      <c r="D26" t="s">
        <v>9</v>
      </c>
      <c r="E26" t="s">
        <v>9</v>
      </c>
      <c r="F26" t="s">
        <v>114</v>
      </c>
      <c r="G26">
        <f>8716+2079</f>
        <v>10795</v>
      </c>
    </row>
    <row r="27" spans="1:7" s="6" customFormat="1" x14ac:dyDescent="0.3">
      <c r="A27" s="5">
        <v>43132</v>
      </c>
      <c r="B27" s="6" t="s">
        <v>38</v>
      </c>
      <c r="C27" s="6" t="str">
        <f t="shared" si="0"/>
        <v>理财账户</v>
      </c>
      <c r="D27" s="6" t="s">
        <v>9</v>
      </c>
      <c r="E27" s="6" t="s">
        <v>9</v>
      </c>
      <c r="F27" s="6" t="s">
        <v>9</v>
      </c>
      <c r="G27" s="6">
        <v>45</v>
      </c>
    </row>
    <row r="28" spans="1:7" x14ac:dyDescent="0.3">
      <c r="A28" s="1">
        <v>43132</v>
      </c>
      <c r="B28" t="s">
        <v>39</v>
      </c>
      <c r="C28" t="str">
        <f t="shared" si="0"/>
        <v>非理财账户</v>
      </c>
      <c r="D28" t="s">
        <v>9</v>
      </c>
      <c r="E28" t="s">
        <v>9</v>
      </c>
      <c r="F28" t="s">
        <v>9</v>
      </c>
      <c r="G28">
        <v>0</v>
      </c>
    </row>
    <row r="29" spans="1:7" x14ac:dyDescent="0.3">
      <c r="A29" s="1">
        <v>43132</v>
      </c>
      <c r="B29" t="s">
        <v>40</v>
      </c>
      <c r="C29" t="str">
        <f t="shared" si="0"/>
        <v>理财账户</v>
      </c>
      <c r="D29" t="s">
        <v>9</v>
      </c>
      <c r="E29" t="s">
        <v>9</v>
      </c>
      <c r="F29" t="s">
        <v>9</v>
      </c>
      <c r="G29">
        <v>118</v>
      </c>
    </row>
    <row r="30" spans="1:7" x14ac:dyDescent="0.3">
      <c r="A30" s="1">
        <v>43132</v>
      </c>
      <c r="B30" t="s">
        <v>41</v>
      </c>
      <c r="C30" t="str">
        <f t="shared" si="0"/>
        <v>非理财账户</v>
      </c>
      <c r="D30" t="s">
        <v>9</v>
      </c>
      <c r="E30" t="s">
        <v>9</v>
      </c>
      <c r="F30" t="s">
        <v>9</v>
      </c>
      <c r="G30">
        <v>454</v>
      </c>
    </row>
    <row r="31" spans="1:7" x14ac:dyDescent="0.3">
      <c r="A31" s="1">
        <v>43132</v>
      </c>
      <c r="B31" t="s">
        <v>55</v>
      </c>
      <c r="C31" t="str">
        <f t="shared" si="0"/>
        <v>非理财账户</v>
      </c>
      <c r="D31" t="s">
        <v>9</v>
      </c>
      <c r="E31" t="s">
        <v>9</v>
      </c>
      <c r="F31" t="s">
        <v>9</v>
      </c>
      <c r="G31">
        <v>0</v>
      </c>
    </row>
    <row r="32" spans="1:7" x14ac:dyDescent="0.3">
      <c r="A32" s="1">
        <v>43132</v>
      </c>
      <c r="B32" t="s">
        <v>26</v>
      </c>
      <c r="C32" t="str">
        <f t="shared" si="0"/>
        <v>理财账户</v>
      </c>
      <c r="D32" t="s">
        <v>12</v>
      </c>
      <c r="E32" t="s">
        <v>12</v>
      </c>
      <c r="F32" t="s">
        <v>47</v>
      </c>
      <c r="G32">
        <v>10704</v>
      </c>
    </row>
    <row r="33" spans="1:7" x14ac:dyDescent="0.3">
      <c r="A33" s="1">
        <v>43132</v>
      </c>
      <c r="B33" t="s">
        <v>26</v>
      </c>
      <c r="C33" t="str">
        <f t="shared" si="0"/>
        <v>理财账户</v>
      </c>
      <c r="D33" t="s">
        <v>9</v>
      </c>
      <c r="E33" t="s">
        <v>9</v>
      </c>
      <c r="F33" t="s">
        <v>9</v>
      </c>
      <c r="G33">
        <v>2920</v>
      </c>
    </row>
    <row r="34" spans="1:7" x14ac:dyDescent="0.3">
      <c r="A34" s="1">
        <v>43132</v>
      </c>
      <c r="B34" t="s">
        <v>21</v>
      </c>
      <c r="C34" t="str">
        <f t="shared" si="0"/>
        <v>非理财账户</v>
      </c>
      <c r="D34" t="s">
        <v>45</v>
      </c>
      <c r="E34" t="s">
        <v>45</v>
      </c>
      <c r="F34" t="s">
        <v>45</v>
      </c>
      <c r="G34">
        <v>40980</v>
      </c>
    </row>
    <row r="35" spans="1:7" x14ac:dyDescent="0.3">
      <c r="A35" s="1">
        <v>43132</v>
      </c>
      <c r="B35" t="s">
        <v>21</v>
      </c>
      <c r="C35" t="str">
        <f t="shared" si="0"/>
        <v>非理财账户</v>
      </c>
      <c r="D35" t="s">
        <v>9</v>
      </c>
      <c r="E35" t="s">
        <v>9</v>
      </c>
      <c r="F35" t="s">
        <v>9</v>
      </c>
      <c r="G35">
        <v>0</v>
      </c>
    </row>
    <row r="36" spans="1:7" x14ac:dyDescent="0.3">
      <c r="A36" s="1">
        <v>43132</v>
      </c>
      <c r="B36" t="s">
        <v>54</v>
      </c>
      <c r="C36" t="str">
        <f t="shared" si="0"/>
        <v>非理财账户</v>
      </c>
      <c r="D36" t="s">
        <v>36</v>
      </c>
      <c r="E36" t="s">
        <v>36</v>
      </c>
      <c r="F36" t="s">
        <v>36</v>
      </c>
      <c r="G36">
        <v>-2500</v>
      </c>
    </row>
    <row r="37" spans="1:7" x14ac:dyDescent="0.3">
      <c r="A37" s="1">
        <v>43132</v>
      </c>
      <c r="B37" t="s">
        <v>22</v>
      </c>
      <c r="C37" t="str">
        <f t="shared" si="0"/>
        <v>理财账户</v>
      </c>
      <c r="D37" t="s">
        <v>45</v>
      </c>
      <c r="E37" t="s">
        <v>45</v>
      </c>
      <c r="F37" t="s">
        <v>45</v>
      </c>
      <c r="G37">
        <f>5340+10736+7500</f>
        <v>23576</v>
      </c>
    </row>
    <row r="38" spans="1:7" x14ac:dyDescent="0.3">
      <c r="A38" s="1">
        <v>43132</v>
      </c>
      <c r="B38" t="s">
        <v>42</v>
      </c>
      <c r="C38" t="str">
        <f t="shared" si="0"/>
        <v>非理财账户</v>
      </c>
      <c r="D38" t="s">
        <v>9</v>
      </c>
      <c r="E38" t="s">
        <v>9</v>
      </c>
      <c r="F38" t="s">
        <v>9</v>
      </c>
      <c r="G38">
        <v>0</v>
      </c>
    </row>
    <row r="39" spans="1:7" x14ac:dyDescent="0.3">
      <c r="A39" s="1">
        <v>43132</v>
      </c>
      <c r="B39" t="s">
        <v>23</v>
      </c>
      <c r="C39" t="str">
        <f t="shared" si="0"/>
        <v>理财账户</v>
      </c>
      <c r="D39" t="s">
        <v>13</v>
      </c>
      <c r="E39" t="s">
        <v>13</v>
      </c>
      <c r="F39" t="s">
        <v>93</v>
      </c>
      <c r="G39">
        <v>91633</v>
      </c>
    </row>
    <row r="40" spans="1:7" x14ac:dyDescent="0.3">
      <c r="A40" s="1">
        <v>43132</v>
      </c>
      <c r="B40" t="s">
        <v>43</v>
      </c>
      <c r="C40" t="str">
        <f t="shared" si="0"/>
        <v>理财账户</v>
      </c>
      <c r="D40" t="s">
        <v>33</v>
      </c>
      <c r="E40" t="s">
        <v>90</v>
      </c>
      <c r="F40" t="s">
        <v>30</v>
      </c>
      <c r="G40">
        <v>20761</v>
      </c>
    </row>
    <row r="41" spans="1:7" x14ac:dyDescent="0.3">
      <c r="A41" s="1">
        <v>43132</v>
      </c>
      <c r="B41" t="s">
        <v>43</v>
      </c>
      <c r="C41" t="str">
        <f t="shared" si="0"/>
        <v>理财账户</v>
      </c>
      <c r="D41" t="s">
        <v>37</v>
      </c>
      <c r="E41" t="s">
        <v>9</v>
      </c>
      <c r="F41" t="s">
        <v>9</v>
      </c>
      <c r="G41">
        <v>35</v>
      </c>
    </row>
    <row r="42" spans="1:7" x14ac:dyDescent="0.3">
      <c r="A42" s="1">
        <v>43132</v>
      </c>
      <c r="B42" t="s">
        <v>24</v>
      </c>
      <c r="C42" t="str">
        <f t="shared" si="0"/>
        <v>非理财账户</v>
      </c>
      <c r="D42" t="s">
        <v>45</v>
      </c>
      <c r="E42" t="s">
        <v>45</v>
      </c>
      <c r="F42" t="s">
        <v>45</v>
      </c>
      <c r="G42">
        <v>250928</v>
      </c>
    </row>
    <row r="43" spans="1:7" x14ac:dyDescent="0.3">
      <c r="A43" s="1">
        <v>43132</v>
      </c>
      <c r="B43" t="s">
        <v>57</v>
      </c>
      <c r="C43" t="str">
        <f t="shared" si="0"/>
        <v>非理财账户</v>
      </c>
      <c r="D43" t="s">
        <v>36</v>
      </c>
      <c r="E43" t="s">
        <v>36</v>
      </c>
      <c r="F43" t="s">
        <v>36</v>
      </c>
      <c r="G43">
        <v>20</v>
      </c>
    </row>
    <row r="44" spans="1:7" x14ac:dyDescent="0.3">
      <c r="A44" s="1">
        <v>43132</v>
      </c>
      <c r="B44" t="s">
        <v>58</v>
      </c>
      <c r="C44" t="str">
        <f t="shared" si="0"/>
        <v>非理财账户</v>
      </c>
      <c r="D44" t="s">
        <v>36</v>
      </c>
      <c r="E44" t="s">
        <v>36</v>
      </c>
      <c r="F44" t="s">
        <v>36</v>
      </c>
      <c r="G44">
        <v>0</v>
      </c>
    </row>
    <row r="45" spans="1:7" x14ac:dyDescent="0.3">
      <c r="A45" s="1">
        <v>43132</v>
      </c>
      <c r="B45" t="s">
        <v>41</v>
      </c>
      <c r="C45" t="str">
        <f t="shared" si="0"/>
        <v>非理财账户</v>
      </c>
      <c r="D45" t="s">
        <v>36</v>
      </c>
      <c r="E45" t="s">
        <v>36</v>
      </c>
      <c r="F45" t="s">
        <v>36</v>
      </c>
      <c r="G45">
        <v>-24000</v>
      </c>
    </row>
    <row r="46" spans="1:7" x14ac:dyDescent="0.3">
      <c r="A46" s="1">
        <v>43132</v>
      </c>
      <c r="B46" t="s">
        <v>160</v>
      </c>
      <c r="C46" t="str">
        <f t="shared" si="0"/>
        <v>非理财账户</v>
      </c>
      <c r="D46" t="s">
        <v>45</v>
      </c>
      <c r="E46" t="s">
        <v>45</v>
      </c>
      <c r="F46" t="s">
        <v>65</v>
      </c>
      <c r="G46">
        <v>109845</v>
      </c>
    </row>
    <row r="47" spans="1:7" x14ac:dyDescent="0.3">
      <c r="A47" s="1">
        <v>43132</v>
      </c>
      <c r="B47" t="s">
        <v>160</v>
      </c>
      <c r="C47" t="str">
        <f t="shared" si="0"/>
        <v>非理财账户</v>
      </c>
      <c r="D47" t="s">
        <v>33</v>
      </c>
      <c r="E47" t="s">
        <v>35</v>
      </c>
      <c r="F47" t="s">
        <v>32</v>
      </c>
      <c r="G47">
        <v>8549</v>
      </c>
    </row>
    <row r="48" spans="1:7" x14ac:dyDescent="0.3">
      <c r="A48" s="1">
        <v>43132</v>
      </c>
      <c r="B48" t="s">
        <v>160</v>
      </c>
      <c r="C48" t="str">
        <f t="shared" si="0"/>
        <v>非理财账户</v>
      </c>
      <c r="D48" t="s">
        <v>37</v>
      </c>
      <c r="E48" t="s">
        <v>37</v>
      </c>
      <c r="F48" t="s">
        <v>114</v>
      </c>
      <c r="G48">
        <v>18347</v>
      </c>
    </row>
    <row r="49" spans="1:7" x14ac:dyDescent="0.3">
      <c r="A49" s="1">
        <v>43132</v>
      </c>
      <c r="B49" t="s">
        <v>160</v>
      </c>
      <c r="C49" t="str">
        <f t="shared" si="0"/>
        <v>非理财账户</v>
      </c>
      <c r="D49" t="s">
        <v>36</v>
      </c>
      <c r="E49" t="s">
        <v>36</v>
      </c>
      <c r="F49" t="s">
        <v>115</v>
      </c>
      <c r="G49">
        <v>-1048</v>
      </c>
    </row>
    <row r="50" spans="1:7" s="6" customFormat="1" x14ac:dyDescent="0.3">
      <c r="A50" s="5">
        <v>43160</v>
      </c>
      <c r="B50" s="6" t="s">
        <v>38</v>
      </c>
      <c r="C50" s="6" t="str">
        <f t="shared" si="0"/>
        <v>理财账户</v>
      </c>
      <c r="D50" s="6" t="s">
        <v>9</v>
      </c>
      <c r="E50" s="6" t="s">
        <v>9</v>
      </c>
      <c r="F50" s="6" t="s">
        <v>9</v>
      </c>
      <c r="G50" s="6">
        <v>30</v>
      </c>
    </row>
    <row r="51" spans="1:7" x14ac:dyDescent="0.3">
      <c r="A51" s="1">
        <v>43160</v>
      </c>
      <c r="B51" t="s">
        <v>39</v>
      </c>
      <c r="C51" t="str">
        <f t="shared" si="0"/>
        <v>非理财账户</v>
      </c>
      <c r="D51" t="s">
        <v>9</v>
      </c>
      <c r="E51" t="s">
        <v>9</v>
      </c>
      <c r="F51" t="s">
        <v>9</v>
      </c>
      <c r="G51">
        <v>0</v>
      </c>
    </row>
    <row r="52" spans="1:7" x14ac:dyDescent="0.3">
      <c r="A52" s="1">
        <v>43160</v>
      </c>
      <c r="B52" t="s">
        <v>40</v>
      </c>
      <c r="C52" t="str">
        <f t="shared" si="0"/>
        <v>理财账户</v>
      </c>
      <c r="D52" t="s">
        <v>9</v>
      </c>
      <c r="E52" t="s">
        <v>9</v>
      </c>
      <c r="F52" t="s">
        <v>9</v>
      </c>
      <c r="G52">
        <v>16</v>
      </c>
    </row>
    <row r="53" spans="1:7" x14ac:dyDescent="0.3">
      <c r="A53" s="1">
        <v>43160</v>
      </c>
      <c r="B53" t="s">
        <v>41</v>
      </c>
      <c r="C53" t="str">
        <f t="shared" si="0"/>
        <v>非理财账户</v>
      </c>
      <c r="D53" t="s">
        <v>9</v>
      </c>
      <c r="E53" t="s">
        <v>9</v>
      </c>
      <c r="F53" t="s">
        <v>9</v>
      </c>
      <c r="G53">
        <v>444</v>
      </c>
    </row>
    <row r="54" spans="1:7" x14ac:dyDescent="0.3">
      <c r="A54" s="1">
        <v>43160</v>
      </c>
      <c r="B54" t="s">
        <v>55</v>
      </c>
      <c r="C54" t="str">
        <f t="shared" si="0"/>
        <v>非理财账户</v>
      </c>
      <c r="D54" t="s">
        <v>9</v>
      </c>
      <c r="E54" t="s">
        <v>9</v>
      </c>
      <c r="F54" t="s">
        <v>9</v>
      </c>
      <c r="G54">
        <v>0</v>
      </c>
    </row>
    <row r="55" spans="1:7" x14ac:dyDescent="0.3">
      <c r="A55" s="1">
        <v>43160</v>
      </c>
      <c r="B55" t="s">
        <v>26</v>
      </c>
      <c r="C55" t="str">
        <f t="shared" si="0"/>
        <v>理财账户</v>
      </c>
      <c r="D55" t="s">
        <v>12</v>
      </c>
      <c r="E55" t="s">
        <v>12</v>
      </c>
      <c r="F55" t="s">
        <v>47</v>
      </c>
      <c r="G55">
        <v>13135</v>
      </c>
    </row>
    <row r="56" spans="1:7" x14ac:dyDescent="0.3">
      <c r="A56" s="1">
        <v>43160</v>
      </c>
      <c r="B56" t="s">
        <v>26</v>
      </c>
      <c r="C56" t="str">
        <f t="shared" si="0"/>
        <v>理财账户</v>
      </c>
      <c r="D56" t="s">
        <v>9</v>
      </c>
      <c r="E56" t="s">
        <v>9</v>
      </c>
      <c r="F56" t="s">
        <v>9</v>
      </c>
      <c r="G56">
        <v>490</v>
      </c>
    </row>
    <row r="57" spans="1:7" x14ac:dyDescent="0.3">
      <c r="A57" s="1">
        <v>43160</v>
      </c>
      <c r="B57" t="s">
        <v>21</v>
      </c>
      <c r="C57" t="str">
        <f t="shared" si="0"/>
        <v>非理财账户</v>
      </c>
      <c r="D57" t="s">
        <v>45</v>
      </c>
      <c r="E57" t="s">
        <v>45</v>
      </c>
      <c r="F57" t="s">
        <v>45</v>
      </c>
      <c r="G57">
        <v>41139</v>
      </c>
    </row>
    <row r="58" spans="1:7" x14ac:dyDescent="0.3">
      <c r="A58" s="1">
        <v>43160</v>
      </c>
      <c r="B58" t="s">
        <v>21</v>
      </c>
      <c r="C58" t="str">
        <f t="shared" si="0"/>
        <v>非理财账户</v>
      </c>
      <c r="D58" t="s">
        <v>9</v>
      </c>
      <c r="E58" t="s">
        <v>9</v>
      </c>
      <c r="F58" t="s">
        <v>9</v>
      </c>
      <c r="G58">
        <v>0</v>
      </c>
    </row>
    <row r="59" spans="1:7" x14ac:dyDescent="0.3">
      <c r="A59" s="1">
        <v>43160</v>
      </c>
      <c r="B59" t="s">
        <v>54</v>
      </c>
      <c r="C59" t="str">
        <f t="shared" si="0"/>
        <v>非理财账户</v>
      </c>
      <c r="D59" t="s">
        <v>36</v>
      </c>
      <c r="E59" t="s">
        <v>36</v>
      </c>
      <c r="F59" t="s">
        <v>36</v>
      </c>
      <c r="G59">
        <v>-2000</v>
      </c>
    </row>
    <row r="60" spans="1:7" x14ac:dyDescent="0.3">
      <c r="A60" s="1">
        <v>43160</v>
      </c>
      <c r="B60" t="s">
        <v>22</v>
      </c>
      <c r="C60" t="str">
        <f t="shared" si="0"/>
        <v>理财账户</v>
      </c>
      <c r="D60" t="s">
        <v>45</v>
      </c>
      <c r="E60" t="s">
        <v>45</v>
      </c>
      <c r="F60" t="s">
        <v>45</v>
      </c>
      <c r="G60">
        <f>5358+10777+7529</f>
        <v>23664</v>
      </c>
    </row>
    <row r="61" spans="1:7" x14ac:dyDescent="0.3">
      <c r="A61" s="1">
        <v>43160</v>
      </c>
      <c r="B61" t="s">
        <v>42</v>
      </c>
      <c r="C61" t="str">
        <f t="shared" si="0"/>
        <v>非理财账户</v>
      </c>
      <c r="D61" t="s">
        <v>9</v>
      </c>
      <c r="E61" t="s">
        <v>9</v>
      </c>
      <c r="F61" t="s">
        <v>9</v>
      </c>
      <c r="G61">
        <v>700</v>
      </c>
    </row>
    <row r="62" spans="1:7" x14ac:dyDescent="0.3">
      <c r="A62" s="1">
        <v>43160</v>
      </c>
      <c r="B62" t="s">
        <v>23</v>
      </c>
      <c r="C62" t="str">
        <f t="shared" si="0"/>
        <v>理财账户</v>
      </c>
      <c r="D62" t="s">
        <v>13</v>
      </c>
      <c r="E62" t="s">
        <v>13</v>
      </c>
      <c r="F62" t="s">
        <v>13</v>
      </c>
      <c r="G62">
        <v>92239</v>
      </c>
    </row>
    <row r="63" spans="1:7" x14ac:dyDescent="0.3">
      <c r="A63" s="1">
        <v>43160</v>
      </c>
      <c r="B63" t="s">
        <v>43</v>
      </c>
      <c r="C63" t="str">
        <f t="shared" si="0"/>
        <v>理财账户</v>
      </c>
      <c r="D63" t="s">
        <v>33</v>
      </c>
      <c r="E63" t="s">
        <v>90</v>
      </c>
      <c r="F63" t="s">
        <v>30</v>
      </c>
      <c r="G63">
        <v>26645</v>
      </c>
    </row>
    <row r="64" spans="1:7" x14ac:dyDescent="0.3">
      <c r="A64" s="1">
        <v>43160</v>
      </c>
      <c r="B64" t="s">
        <v>43</v>
      </c>
      <c r="C64" t="str">
        <f t="shared" si="0"/>
        <v>理财账户</v>
      </c>
      <c r="D64" t="s">
        <v>37</v>
      </c>
      <c r="E64" t="s">
        <v>37</v>
      </c>
      <c r="F64" t="s">
        <v>37</v>
      </c>
      <c r="G64">
        <v>35</v>
      </c>
    </row>
    <row r="65" spans="1:7" x14ac:dyDescent="0.3">
      <c r="A65" s="1">
        <v>43160</v>
      </c>
      <c r="B65" t="s">
        <v>24</v>
      </c>
      <c r="C65" t="str">
        <f t="shared" si="0"/>
        <v>非理财账户</v>
      </c>
      <c r="D65" t="s">
        <v>45</v>
      </c>
      <c r="E65" t="s">
        <v>45</v>
      </c>
      <c r="F65" t="s">
        <v>45</v>
      </c>
      <c r="G65">
        <v>291898</v>
      </c>
    </row>
    <row r="66" spans="1:7" x14ac:dyDescent="0.3">
      <c r="A66" s="1">
        <v>43160</v>
      </c>
      <c r="B66" t="s">
        <v>24</v>
      </c>
      <c r="C66" t="str">
        <f t="shared" si="0"/>
        <v>非理财账户</v>
      </c>
      <c r="D66" t="s">
        <v>9</v>
      </c>
      <c r="E66" t="s">
        <v>9</v>
      </c>
      <c r="F66" t="s">
        <v>80</v>
      </c>
      <c r="G66">
        <v>13310</v>
      </c>
    </row>
    <row r="67" spans="1:7" x14ac:dyDescent="0.3">
      <c r="A67" s="1">
        <v>43160</v>
      </c>
      <c r="B67" t="s">
        <v>56</v>
      </c>
      <c r="C67" t="str">
        <f t="shared" ref="C67:C130" si="1">IF(OR(B67="工行8987",B67="工行1778",B67="支付宝_131",B67="华泰证券",B67="天天基金",B67="人人贷",B67="陆金所"), "理财账户", "非理财账户")</f>
        <v>非理财账户</v>
      </c>
      <c r="D67" t="s">
        <v>36</v>
      </c>
      <c r="E67" t="s">
        <v>36</v>
      </c>
      <c r="F67" t="s">
        <v>36</v>
      </c>
      <c r="G67">
        <v>0</v>
      </c>
    </row>
    <row r="68" spans="1:7" x14ac:dyDescent="0.3">
      <c r="A68" s="1">
        <v>43160</v>
      </c>
      <c r="B68" t="s">
        <v>57</v>
      </c>
      <c r="C68" t="str">
        <f t="shared" si="1"/>
        <v>非理财账户</v>
      </c>
      <c r="D68" t="s">
        <v>36</v>
      </c>
      <c r="E68" t="s">
        <v>36</v>
      </c>
      <c r="F68" t="s">
        <v>36</v>
      </c>
      <c r="G68">
        <v>20</v>
      </c>
    </row>
    <row r="69" spans="1:7" x14ac:dyDescent="0.3">
      <c r="A69" s="1">
        <v>43160</v>
      </c>
      <c r="B69" t="s">
        <v>58</v>
      </c>
      <c r="C69" t="str">
        <f t="shared" si="1"/>
        <v>非理财账户</v>
      </c>
      <c r="D69" t="s">
        <v>36</v>
      </c>
      <c r="E69" t="s">
        <v>36</v>
      </c>
      <c r="F69" t="s">
        <v>36</v>
      </c>
      <c r="G69">
        <v>0</v>
      </c>
    </row>
    <row r="70" spans="1:7" x14ac:dyDescent="0.3">
      <c r="A70" s="1">
        <v>43160</v>
      </c>
      <c r="B70" t="s">
        <v>41</v>
      </c>
      <c r="C70" t="str">
        <f t="shared" si="1"/>
        <v>非理财账户</v>
      </c>
      <c r="D70" t="s">
        <v>36</v>
      </c>
      <c r="E70" t="s">
        <v>36</v>
      </c>
      <c r="F70" t="s">
        <v>36</v>
      </c>
      <c r="G70">
        <v>-24000</v>
      </c>
    </row>
    <row r="71" spans="1:7" x14ac:dyDescent="0.3">
      <c r="A71" s="1">
        <v>43160</v>
      </c>
      <c r="B71" t="s">
        <v>160</v>
      </c>
      <c r="C71" t="str">
        <f t="shared" si="1"/>
        <v>非理财账户</v>
      </c>
      <c r="D71" t="s">
        <v>45</v>
      </c>
      <c r="E71" t="s">
        <v>45</v>
      </c>
      <c r="F71" t="s">
        <v>65</v>
      </c>
      <c r="G71">
        <v>62814</v>
      </c>
    </row>
    <row r="72" spans="1:7" x14ac:dyDescent="0.3">
      <c r="A72" s="1">
        <v>43160</v>
      </c>
      <c r="B72" t="s">
        <v>160</v>
      </c>
      <c r="C72" t="str">
        <f t="shared" si="1"/>
        <v>非理财账户</v>
      </c>
      <c r="D72" t="s">
        <v>45</v>
      </c>
      <c r="E72" t="s">
        <v>45</v>
      </c>
      <c r="F72" t="s">
        <v>81</v>
      </c>
      <c r="G72">
        <v>10000</v>
      </c>
    </row>
    <row r="73" spans="1:7" x14ac:dyDescent="0.3">
      <c r="A73" s="1">
        <v>43160</v>
      </c>
      <c r="B73" t="s">
        <v>160</v>
      </c>
      <c r="C73" t="str">
        <f t="shared" si="1"/>
        <v>非理财账户</v>
      </c>
      <c r="D73" t="s">
        <v>33</v>
      </c>
      <c r="E73" t="s">
        <v>35</v>
      </c>
      <c r="F73" t="s">
        <v>32</v>
      </c>
      <c r="G73">
        <v>14935</v>
      </c>
    </row>
    <row r="74" spans="1:7" x14ac:dyDescent="0.3">
      <c r="A74" s="1">
        <v>43160</v>
      </c>
      <c r="B74" t="s">
        <v>160</v>
      </c>
      <c r="C74" t="str">
        <f t="shared" si="1"/>
        <v>非理财账户</v>
      </c>
      <c r="D74" t="s">
        <v>37</v>
      </c>
      <c r="E74" t="s">
        <v>37</v>
      </c>
      <c r="F74" t="s">
        <v>114</v>
      </c>
      <c r="G74">
        <v>23537</v>
      </c>
    </row>
    <row r="75" spans="1:7" x14ac:dyDescent="0.3">
      <c r="A75" s="1">
        <v>43160</v>
      </c>
      <c r="B75" t="s">
        <v>160</v>
      </c>
      <c r="C75" t="str">
        <f t="shared" si="1"/>
        <v>非理财账户</v>
      </c>
      <c r="D75" t="s">
        <v>36</v>
      </c>
      <c r="E75" t="s">
        <v>36</v>
      </c>
      <c r="F75" t="s">
        <v>115</v>
      </c>
      <c r="G75">
        <v>-1069</v>
      </c>
    </row>
    <row r="76" spans="1:7" s="6" customFormat="1" x14ac:dyDescent="0.3">
      <c r="A76" s="5">
        <v>43191</v>
      </c>
      <c r="B76" s="6" t="s">
        <v>38</v>
      </c>
      <c r="C76" s="6" t="str">
        <f t="shared" si="1"/>
        <v>理财账户</v>
      </c>
      <c r="D76" s="6" t="s">
        <v>9</v>
      </c>
      <c r="E76" s="6" t="s">
        <v>9</v>
      </c>
      <c r="F76" s="6" t="s">
        <v>9</v>
      </c>
      <c r="G76" s="6">
        <v>30</v>
      </c>
    </row>
    <row r="77" spans="1:7" x14ac:dyDescent="0.3">
      <c r="A77" s="1">
        <v>43191</v>
      </c>
      <c r="B77" t="s">
        <v>39</v>
      </c>
      <c r="C77" t="str">
        <f t="shared" si="1"/>
        <v>非理财账户</v>
      </c>
      <c r="D77" t="s">
        <v>9</v>
      </c>
      <c r="E77" t="s">
        <v>9</v>
      </c>
      <c r="F77" t="s">
        <v>9</v>
      </c>
      <c r="G77">
        <v>401</v>
      </c>
    </row>
    <row r="78" spans="1:7" x14ac:dyDescent="0.3">
      <c r="A78" s="1">
        <v>43191</v>
      </c>
      <c r="B78" t="s">
        <v>40</v>
      </c>
      <c r="C78" t="str">
        <f t="shared" si="1"/>
        <v>理财账户</v>
      </c>
      <c r="D78" t="s">
        <v>9</v>
      </c>
      <c r="E78" t="s">
        <v>9</v>
      </c>
      <c r="F78" t="s">
        <v>9</v>
      </c>
      <c r="G78">
        <v>1305</v>
      </c>
    </row>
    <row r="79" spans="1:7" x14ac:dyDescent="0.3">
      <c r="A79" s="1">
        <v>43191</v>
      </c>
      <c r="B79" t="s">
        <v>41</v>
      </c>
      <c r="C79" t="str">
        <f t="shared" si="1"/>
        <v>非理财账户</v>
      </c>
      <c r="D79" t="s">
        <v>9</v>
      </c>
      <c r="E79" t="s">
        <v>9</v>
      </c>
      <c r="F79" t="s">
        <v>9</v>
      </c>
      <c r="G79">
        <v>444</v>
      </c>
    </row>
    <row r="80" spans="1:7" x14ac:dyDescent="0.3">
      <c r="A80" s="1">
        <v>43191</v>
      </c>
      <c r="B80" t="s">
        <v>55</v>
      </c>
      <c r="C80" t="str">
        <f t="shared" si="1"/>
        <v>非理财账户</v>
      </c>
      <c r="D80" t="s">
        <v>9</v>
      </c>
      <c r="E80" t="s">
        <v>9</v>
      </c>
      <c r="F80" t="s">
        <v>9</v>
      </c>
      <c r="G80">
        <v>23</v>
      </c>
    </row>
    <row r="81" spans="1:7" x14ac:dyDescent="0.3">
      <c r="A81" s="1">
        <v>43191</v>
      </c>
      <c r="B81" t="s">
        <v>26</v>
      </c>
      <c r="C81" t="str">
        <f t="shared" si="1"/>
        <v>理财账户</v>
      </c>
      <c r="D81" t="s">
        <v>12</v>
      </c>
      <c r="E81" t="s">
        <v>12</v>
      </c>
      <c r="F81" t="s">
        <v>26</v>
      </c>
      <c r="G81">
        <v>13792</v>
      </c>
    </row>
    <row r="82" spans="1:7" x14ac:dyDescent="0.3">
      <c r="A82" s="1">
        <v>43191</v>
      </c>
      <c r="B82" t="s">
        <v>26</v>
      </c>
      <c r="C82" t="str">
        <f t="shared" si="1"/>
        <v>理财账户</v>
      </c>
      <c r="D82" t="s">
        <v>9</v>
      </c>
      <c r="E82" t="s">
        <v>9</v>
      </c>
      <c r="F82" t="s">
        <v>9</v>
      </c>
      <c r="G82">
        <v>373.94</v>
      </c>
    </row>
    <row r="83" spans="1:7" x14ac:dyDescent="0.3">
      <c r="A83" s="1">
        <v>43191</v>
      </c>
      <c r="B83" t="s">
        <v>21</v>
      </c>
      <c r="C83" t="str">
        <f t="shared" si="1"/>
        <v>非理财账户</v>
      </c>
      <c r="D83" t="s">
        <v>45</v>
      </c>
      <c r="E83" t="s">
        <v>45</v>
      </c>
      <c r="F83" t="s">
        <v>45</v>
      </c>
      <c r="G83">
        <v>42323</v>
      </c>
    </row>
    <row r="84" spans="1:7" x14ac:dyDescent="0.3">
      <c r="A84" s="1">
        <v>43191</v>
      </c>
      <c r="B84" t="s">
        <v>21</v>
      </c>
      <c r="C84" t="str">
        <f t="shared" si="1"/>
        <v>非理财账户</v>
      </c>
      <c r="D84" t="s">
        <v>9</v>
      </c>
      <c r="E84" t="s">
        <v>9</v>
      </c>
      <c r="F84" t="s">
        <v>9</v>
      </c>
      <c r="G84">
        <v>0</v>
      </c>
    </row>
    <row r="85" spans="1:7" x14ac:dyDescent="0.3">
      <c r="A85" s="1">
        <v>43191</v>
      </c>
      <c r="B85" t="s">
        <v>54</v>
      </c>
      <c r="C85" t="str">
        <f t="shared" si="1"/>
        <v>非理财账户</v>
      </c>
      <c r="D85" t="s">
        <v>36</v>
      </c>
      <c r="E85" t="s">
        <v>36</v>
      </c>
      <c r="F85" t="s">
        <v>36</v>
      </c>
      <c r="G85">
        <v>0</v>
      </c>
    </row>
    <row r="86" spans="1:7" x14ac:dyDescent="0.3">
      <c r="A86" s="1">
        <v>43191</v>
      </c>
      <c r="B86" t="s">
        <v>22</v>
      </c>
      <c r="C86" t="str">
        <f t="shared" si="1"/>
        <v>理财账户</v>
      </c>
      <c r="D86" t="s">
        <v>45</v>
      </c>
      <c r="E86" t="s">
        <v>45</v>
      </c>
      <c r="F86" t="s">
        <v>45</v>
      </c>
      <c r="G86">
        <f>5380+10824+7562</f>
        <v>23766</v>
      </c>
    </row>
    <row r="87" spans="1:7" x14ac:dyDescent="0.3">
      <c r="A87" s="1">
        <v>43191</v>
      </c>
      <c r="B87" t="s">
        <v>42</v>
      </c>
      <c r="C87" t="str">
        <f t="shared" si="1"/>
        <v>非理财账户</v>
      </c>
      <c r="D87" t="s">
        <v>9</v>
      </c>
      <c r="E87" t="s">
        <v>9</v>
      </c>
      <c r="F87" t="s">
        <v>9</v>
      </c>
      <c r="G87">
        <v>100</v>
      </c>
    </row>
    <row r="88" spans="1:7" x14ac:dyDescent="0.3">
      <c r="A88" s="1">
        <v>43191</v>
      </c>
      <c r="B88" t="s">
        <v>23</v>
      </c>
      <c r="C88" t="str">
        <f t="shared" si="1"/>
        <v>理财账户</v>
      </c>
      <c r="D88" t="s">
        <v>13</v>
      </c>
      <c r="E88" t="s">
        <v>13</v>
      </c>
      <c r="F88" t="s">
        <v>93</v>
      </c>
      <c r="G88">
        <v>92874</v>
      </c>
    </row>
    <row r="89" spans="1:7" x14ac:dyDescent="0.3">
      <c r="A89" s="1">
        <v>43191</v>
      </c>
      <c r="B89" t="s">
        <v>43</v>
      </c>
      <c r="C89" t="str">
        <f t="shared" si="1"/>
        <v>理财账户</v>
      </c>
      <c r="D89" t="s">
        <v>33</v>
      </c>
      <c r="E89" t="s">
        <v>90</v>
      </c>
      <c r="F89" t="s">
        <v>30</v>
      </c>
      <c r="G89">
        <v>25794</v>
      </c>
    </row>
    <row r="90" spans="1:7" x14ac:dyDescent="0.3">
      <c r="A90" s="1">
        <v>43191</v>
      </c>
      <c r="B90" t="s">
        <v>43</v>
      </c>
      <c r="C90" t="str">
        <f t="shared" si="1"/>
        <v>理财账户</v>
      </c>
      <c r="D90" t="s">
        <v>37</v>
      </c>
      <c r="E90" t="s">
        <v>37</v>
      </c>
      <c r="F90" t="s">
        <v>37</v>
      </c>
      <c r="G90">
        <v>35</v>
      </c>
    </row>
    <row r="91" spans="1:7" x14ac:dyDescent="0.3">
      <c r="A91" s="1">
        <v>43191</v>
      </c>
      <c r="B91" t="s">
        <v>24</v>
      </c>
      <c r="C91" t="str">
        <f t="shared" si="1"/>
        <v>非理财账户</v>
      </c>
      <c r="D91" t="s">
        <v>45</v>
      </c>
      <c r="E91" t="s">
        <v>45</v>
      </c>
      <c r="F91" t="s">
        <v>45</v>
      </c>
      <c r="G91">
        <v>293158</v>
      </c>
    </row>
    <row r="92" spans="1:7" x14ac:dyDescent="0.3">
      <c r="A92" s="1">
        <v>43191</v>
      </c>
      <c r="B92" t="s">
        <v>24</v>
      </c>
      <c r="C92" t="str">
        <f t="shared" si="1"/>
        <v>非理财账户</v>
      </c>
      <c r="D92" t="s">
        <v>9</v>
      </c>
      <c r="E92" t="s">
        <v>9</v>
      </c>
      <c r="F92" t="s">
        <v>80</v>
      </c>
      <c r="G92">
        <v>32625</v>
      </c>
    </row>
    <row r="93" spans="1:7" x14ac:dyDescent="0.3">
      <c r="A93" s="1">
        <v>43191</v>
      </c>
      <c r="B93" t="s">
        <v>56</v>
      </c>
      <c r="C93" t="str">
        <f t="shared" si="1"/>
        <v>非理财账户</v>
      </c>
      <c r="D93" t="s">
        <v>36</v>
      </c>
      <c r="E93" t="s">
        <v>36</v>
      </c>
      <c r="F93" t="s">
        <v>36</v>
      </c>
      <c r="G93">
        <v>0</v>
      </c>
    </row>
    <row r="94" spans="1:7" x14ac:dyDescent="0.3">
      <c r="A94" s="1">
        <v>43191</v>
      </c>
      <c r="B94" t="s">
        <v>57</v>
      </c>
      <c r="C94" t="str">
        <f t="shared" si="1"/>
        <v>非理财账户</v>
      </c>
      <c r="D94" t="s">
        <v>36</v>
      </c>
      <c r="E94" t="s">
        <v>36</v>
      </c>
      <c r="F94" t="s">
        <v>36</v>
      </c>
      <c r="G94">
        <v>20</v>
      </c>
    </row>
    <row r="95" spans="1:7" x14ac:dyDescent="0.3">
      <c r="A95" s="1">
        <v>43191</v>
      </c>
      <c r="B95" t="s">
        <v>58</v>
      </c>
      <c r="C95" t="str">
        <f t="shared" si="1"/>
        <v>非理财账户</v>
      </c>
      <c r="D95" t="s">
        <v>36</v>
      </c>
      <c r="E95" t="s">
        <v>36</v>
      </c>
      <c r="F95" t="s">
        <v>36</v>
      </c>
      <c r="G95">
        <v>0</v>
      </c>
    </row>
    <row r="96" spans="1:7" x14ac:dyDescent="0.3">
      <c r="A96" s="1">
        <v>43191</v>
      </c>
      <c r="B96" t="s">
        <v>41</v>
      </c>
      <c r="C96" t="str">
        <f t="shared" si="1"/>
        <v>非理财账户</v>
      </c>
      <c r="D96" t="s">
        <v>36</v>
      </c>
      <c r="E96" t="s">
        <v>36</v>
      </c>
      <c r="F96" t="s">
        <v>36</v>
      </c>
      <c r="G96">
        <v>-24000</v>
      </c>
    </row>
    <row r="97" spans="1:7" x14ac:dyDescent="0.3">
      <c r="A97" s="1">
        <v>43191</v>
      </c>
      <c r="B97" t="s">
        <v>160</v>
      </c>
      <c r="C97" t="str">
        <f t="shared" si="1"/>
        <v>非理财账户</v>
      </c>
      <c r="D97" t="s">
        <v>45</v>
      </c>
      <c r="E97" t="s">
        <v>45</v>
      </c>
      <c r="F97" t="s">
        <v>65</v>
      </c>
      <c r="G97">
        <v>73862</v>
      </c>
    </row>
    <row r="98" spans="1:7" x14ac:dyDescent="0.3">
      <c r="A98" s="1">
        <v>43191</v>
      </c>
      <c r="B98" t="s">
        <v>160</v>
      </c>
      <c r="C98" t="str">
        <f t="shared" si="1"/>
        <v>非理财账户</v>
      </c>
      <c r="D98" t="s">
        <v>45</v>
      </c>
      <c r="E98" t="s">
        <v>45</v>
      </c>
      <c r="F98" t="s">
        <v>81</v>
      </c>
      <c r="G98">
        <v>10000</v>
      </c>
    </row>
    <row r="99" spans="1:7" x14ac:dyDescent="0.3">
      <c r="A99" s="1">
        <v>43191</v>
      </c>
      <c r="B99" t="s">
        <v>160</v>
      </c>
      <c r="C99" t="str">
        <f t="shared" si="1"/>
        <v>非理财账户</v>
      </c>
      <c r="D99" t="s">
        <v>33</v>
      </c>
      <c r="E99" t="s">
        <v>35</v>
      </c>
      <c r="F99" t="s">
        <v>32</v>
      </c>
      <c r="G99">
        <v>19968</v>
      </c>
    </row>
    <row r="100" spans="1:7" x14ac:dyDescent="0.3">
      <c r="A100" s="1">
        <v>43191</v>
      </c>
      <c r="B100" t="s">
        <v>160</v>
      </c>
      <c r="C100" t="str">
        <f t="shared" si="1"/>
        <v>非理财账户</v>
      </c>
      <c r="D100" t="s">
        <v>33</v>
      </c>
      <c r="E100" t="s">
        <v>85</v>
      </c>
      <c r="F100" t="s">
        <v>86</v>
      </c>
      <c r="G100">
        <v>20072</v>
      </c>
    </row>
    <row r="101" spans="1:7" x14ac:dyDescent="0.3">
      <c r="A101" s="1">
        <v>43191</v>
      </c>
      <c r="B101" t="s">
        <v>160</v>
      </c>
      <c r="C101" t="str">
        <f t="shared" si="1"/>
        <v>非理财账户</v>
      </c>
      <c r="D101" t="s">
        <v>37</v>
      </c>
      <c r="E101" t="s">
        <v>37</v>
      </c>
      <c r="F101" t="s">
        <v>114</v>
      </c>
      <c r="G101">
        <v>2728</v>
      </c>
    </row>
    <row r="102" spans="1:7" x14ac:dyDescent="0.3">
      <c r="A102" s="1">
        <v>43191</v>
      </c>
      <c r="B102" t="s">
        <v>160</v>
      </c>
      <c r="C102" t="str">
        <f t="shared" si="1"/>
        <v>非理财账户</v>
      </c>
      <c r="D102" t="s">
        <v>36</v>
      </c>
      <c r="E102" t="s">
        <v>36</v>
      </c>
      <c r="F102" t="s">
        <v>115</v>
      </c>
      <c r="G102">
        <v>-453</v>
      </c>
    </row>
    <row r="103" spans="1:7" s="6" customFormat="1" x14ac:dyDescent="0.3">
      <c r="A103" s="5">
        <v>43221</v>
      </c>
      <c r="B103" s="6" t="s">
        <v>38</v>
      </c>
      <c r="C103" s="6" t="str">
        <f t="shared" si="1"/>
        <v>理财账户</v>
      </c>
      <c r="D103" s="6" t="s">
        <v>9</v>
      </c>
      <c r="E103" s="6" t="s">
        <v>9</v>
      </c>
      <c r="F103" s="6" t="s">
        <v>9</v>
      </c>
      <c r="G103" s="6">
        <v>905</v>
      </c>
    </row>
    <row r="104" spans="1:7" x14ac:dyDescent="0.3">
      <c r="A104" s="1">
        <v>43221</v>
      </c>
      <c r="B104" t="s">
        <v>39</v>
      </c>
      <c r="C104" t="str">
        <f t="shared" si="1"/>
        <v>非理财账户</v>
      </c>
      <c r="D104" t="s">
        <v>9</v>
      </c>
      <c r="E104" t="s">
        <v>9</v>
      </c>
      <c r="F104" t="s">
        <v>9</v>
      </c>
      <c r="G104">
        <v>1001</v>
      </c>
    </row>
    <row r="105" spans="1:7" x14ac:dyDescent="0.3">
      <c r="A105" s="1">
        <v>43221</v>
      </c>
      <c r="B105" t="s">
        <v>40</v>
      </c>
      <c r="C105" t="str">
        <f t="shared" si="1"/>
        <v>理财账户</v>
      </c>
      <c r="D105" t="s">
        <v>9</v>
      </c>
      <c r="E105" t="s">
        <v>9</v>
      </c>
      <c r="F105" t="s">
        <v>9</v>
      </c>
      <c r="G105">
        <v>3303</v>
      </c>
    </row>
    <row r="106" spans="1:7" x14ac:dyDescent="0.3">
      <c r="A106" s="1">
        <v>43221</v>
      </c>
      <c r="B106" t="s">
        <v>41</v>
      </c>
      <c r="C106" t="str">
        <f t="shared" si="1"/>
        <v>非理财账户</v>
      </c>
      <c r="D106" t="s">
        <v>9</v>
      </c>
      <c r="E106" t="s">
        <v>9</v>
      </c>
      <c r="F106" t="s">
        <v>9</v>
      </c>
      <c r="G106">
        <v>444</v>
      </c>
    </row>
    <row r="107" spans="1:7" x14ac:dyDescent="0.3">
      <c r="A107" s="1">
        <v>43221</v>
      </c>
      <c r="B107" t="s">
        <v>55</v>
      </c>
      <c r="C107" t="str">
        <f t="shared" si="1"/>
        <v>非理财账户</v>
      </c>
      <c r="D107" t="s">
        <v>9</v>
      </c>
      <c r="E107" t="s">
        <v>9</v>
      </c>
      <c r="F107" t="s">
        <v>9</v>
      </c>
      <c r="G107">
        <v>13</v>
      </c>
    </row>
    <row r="108" spans="1:7" x14ac:dyDescent="0.3">
      <c r="A108" s="1">
        <v>43221</v>
      </c>
      <c r="B108" t="s">
        <v>26</v>
      </c>
      <c r="C108" t="str">
        <f t="shared" si="1"/>
        <v>理财账户</v>
      </c>
      <c r="D108" t="s">
        <v>12</v>
      </c>
      <c r="E108" t="s">
        <v>12</v>
      </c>
      <c r="F108" s="7" t="s">
        <v>89</v>
      </c>
      <c r="G108">
        <v>11538</v>
      </c>
    </row>
    <row r="109" spans="1:7" x14ac:dyDescent="0.3">
      <c r="A109" s="1">
        <v>43221</v>
      </c>
      <c r="B109" t="s">
        <v>26</v>
      </c>
      <c r="C109" t="str">
        <f t="shared" si="1"/>
        <v>理财账户</v>
      </c>
      <c r="D109" t="s">
        <v>9</v>
      </c>
      <c r="E109" t="s">
        <v>9</v>
      </c>
      <c r="F109" t="s">
        <v>9</v>
      </c>
      <c r="G109">
        <v>2948</v>
      </c>
    </row>
    <row r="110" spans="1:7" x14ac:dyDescent="0.3">
      <c r="A110" s="1">
        <v>43221</v>
      </c>
      <c r="B110" t="s">
        <v>21</v>
      </c>
      <c r="C110" t="str">
        <f t="shared" si="1"/>
        <v>非理财账户</v>
      </c>
      <c r="D110" t="s">
        <v>45</v>
      </c>
      <c r="E110" t="s">
        <v>45</v>
      </c>
      <c r="F110" t="s">
        <v>45</v>
      </c>
      <c r="G110">
        <v>41503</v>
      </c>
    </row>
    <row r="111" spans="1:7" x14ac:dyDescent="0.3">
      <c r="A111" s="1">
        <v>43221</v>
      </c>
      <c r="B111" t="s">
        <v>21</v>
      </c>
      <c r="C111" t="str">
        <f t="shared" si="1"/>
        <v>非理财账户</v>
      </c>
      <c r="D111" t="s">
        <v>9</v>
      </c>
      <c r="E111" t="s">
        <v>9</v>
      </c>
      <c r="F111" t="s">
        <v>9</v>
      </c>
      <c r="G111">
        <v>0</v>
      </c>
    </row>
    <row r="112" spans="1:7" x14ac:dyDescent="0.3">
      <c r="A112" s="1">
        <v>43221</v>
      </c>
      <c r="B112" t="s">
        <v>54</v>
      </c>
      <c r="C112" t="str">
        <f t="shared" si="1"/>
        <v>非理财账户</v>
      </c>
      <c r="D112" t="s">
        <v>36</v>
      </c>
      <c r="E112" t="s">
        <v>36</v>
      </c>
      <c r="F112" t="s">
        <v>36</v>
      </c>
      <c r="G112">
        <v>0</v>
      </c>
    </row>
    <row r="113" spans="1:7" x14ac:dyDescent="0.3">
      <c r="A113" s="1">
        <v>43221</v>
      </c>
      <c r="B113" t="s">
        <v>22</v>
      </c>
      <c r="C113" t="str">
        <f t="shared" si="1"/>
        <v>理财账户</v>
      </c>
      <c r="D113" t="s">
        <v>45</v>
      </c>
      <c r="E113" t="s">
        <v>45</v>
      </c>
      <c r="F113" t="s">
        <v>45</v>
      </c>
      <c r="G113">
        <f>5396+10870+7595</f>
        <v>23861</v>
      </c>
    </row>
    <row r="114" spans="1:7" x14ac:dyDescent="0.3">
      <c r="A114" s="1">
        <v>43221</v>
      </c>
      <c r="B114" t="s">
        <v>42</v>
      </c>
      <c r="C114" t="str">
        <f t="shared" si="1"/>
        <v>非理财账户</v>
      </c>
      <c r="D114" t="s">
        <v>9</v>
      </c>
      <c r="E114" t="s">
        <v>9</v>
      </c>
      <c r="F114" t="s">
        <v>9</v>
      </c>
      <c r="G114">
        <v>300</v>
      </c>
    </row>
    <row r="115" spans="1:7" x14ac:dyDescent="0.3">
      <c r="A115" s="1">
        <v>43221</v>
      </c>
      <c r="B115" t="s">
        <v>23</v>
      </c>
      <c r="C115" t="str">
        <f t="shared" si="1"/>
        <v>理财账户</v>
      </c>
      <c r="D115" t="s">
        <v>13</v>
      </c>
      <c r="E115" t="s">
        <v>13</v>
      </c>
      <c r="F115" t="s">
        <v>93</v>
      </c>
      <c r="G115">
        <v>93524</v>
      </c>
    </row>
    <row r="116" spans="1:7" x14ac:dyDescent="0.3">
      <c r="A116" s="1">
        <v>43221</v>
      </c>
      <c r="B116" t="s">
        <v>43</v>
      </c>
      <c r="C116" t="str">
        <f t="shared" si="1"/>
        <v>理财账户</v>
      </c>
      <c r="D116" t="s">
        <v>33</v>
      </c>
      <c r="E116" t="s">
        <v>92</v>
      </c>
      <c r="F116" t="s">
        <v>30</v>
      </c>
      <c r="G116">
        <v>25452</v>
      </c>
    </row>
    <row r="117" spans="1:7" x14ac:dyDescent="0.3">
      <c r="A117" s="1">
        <v>43221</v>
      </c>
      <c r="B117" t="s">
        <v>43</v>
      </c>
      <c r="C117" t="str">
        <f t="shared" si="1"/>
        <v>理财账户</v>
      </c>
      <c r="D117" t="s">
        <v>37</v>
      </c>
      <c r="E117" t="s">
        <v>37</v>
      </c>
      <c r="F117" t="s">
        <v>37</v>
      </c>
      <c r="G117">
        <v>35</v>
      </c>
    </row>
    <row r="118" spans="1:7" x14ac:dyDescent="0.3">
      <c r="A118" s="1">
        <v>43221</v>
      </c>
      <c r="B118" t="s">
        <v>24</v>
      </c>
      <c r="C118" t="str">
        <f t="shared" si="1"/>
        <v>非理财账户</v>
      </c>
      <c r="D118" t="s">
        <v>45</v>
      </c>
      <c r="E118" t="s">
        <v>45</v>
      </c>
      <c r="F118" t="s">
        <v>45</v>
      </c>
      <c r="G118">
        <v>372373</v>
      </c>
    </row>
    <row r="119" spans="1:7" x14ac:dyDescent="0.3">
      <c r="A119" s="1">
        <v>43221</v>
      </c>
      <c r="B119" t="s">
        <v>24</v>
      </c>
      <c r="C119" t="str">
        <f t="shared" si="1"/>
        <v>非理财账户</v>
      </c>
      <c r="D119" t="s">
        <v>9</v>
      </c>
      <c r="E119" t="s">
        <v>9</v>
      </c>
      <c r="F119" t="s">
        <v>80</v>
      </c>
      <c r="G119">
        <v>17826</v>
      </c>
    </row>
    <row r="120" spans="1:7" x14ac:dyDescent="0.3">
      <c r="A120" s="1">
        <v>43221</v>
      </c>
      <c r="B120" t="s">
        <v>56</v>
      </c>
      <c r="C120" t="str">
        <f t="shared" si="1"/>
        <v>非理财账户</v>
      </c>
      <c r="D120" t="s">
        <v>36</v>
      </c>
      <c r="E120" t="s">
        <v>36</v>
      </c>
      <c r="F120" t="s">
        <v>36</v>
      </c>
      <c r="G120">
        <v>0</v>
      </c>
    </row>
    <row r="121" spans="1:7" x14ac:dyDescent="0.3">
      <c r="A121" s="1">
        <v>43221</v>
      </c>
      <c r="B121" t="s">
        <v>57</v>
      </c>
      <c r="C121" t="str">
        <f t="shared" si="1"/>
        <v>非理财账户</v>
      </c>
      <c r="D121" t="s">
        <v>36</v>
      </c>
      <c r="E121" t="s">
        <v>36</v>
      </c>
      <c r="F121" t="s">
        <v>36</v>
      </c>
      <c r="G121">
        <v>-580</v>
      </c>
    </row>
    <row r="122" spans="1:7" x14ac:dyDescent="0.3">
      <c r="A122" s="1">
        <v>43221</v>
      </c>
      <c r="B122" t="s">
        <v>58</v>
      </c>
      <c r="C122" t="str">
        <f t="shared" si="1"/>
        <v>非理财账户</v>
      </c>
      <c r="D122" t="s">
        <v>36</v>
      </c>
      <c r="E122" t="s">
        <v>36</v>
      </c>
      <c r="F122" t="s">
        <v>36</v>
      </c>
      <c r="G122">
        <v>0</v>
      </c>
    </row>
    <row r="123" spans="1:7" x14ac:dyDescent="0.3">
      <c r="A123" s="1">
        <v>43221</v>
      </c>
      <c r="B123" t="s">
        <v>41</v>
      </c>
      <c r="C123" t="str">
        <f t="shared" si="1"/>
        <v>非理财账户</v>
      </c>
      <c r="D123" t="s">
        <v>36</v>
      </c>
      <c r="E123" t="s">
        <v>36</v>
      </c>
      <c r="F123" t="s">
        <v>36</v>
      </c>
      <c r="G123">
        <v>-24000</v>
      </c>
    </row>
    <row r="124" spans="1:7" x14ac:dyDescent="0.3">
      <c r="A124" s="1">
        <v>43221</v>
      </c>
      <c r="B124" t="s">
        <v>160</v>
      </c>
      <c r="C124" t="str">
        <f t="shared" si="1"/>
        <v>非理财账户</v>
      </c>
      <c r="D124" t="s">
        <v>45</v>
      </c>
      <c r="E124" t="s">
        <v>45</v>
      </c>
      <c r="F124" t="s">
        <v>95</v>
      </c>
      <c r="G124">
        <v>81708.41</v>
      </c>
    </row>
    <row r="125" spans="1:7" x14ac:dyDescent="0.3">
      <c r="A125" s="1">
        <v>43221</v>
      </c>
      <c r="B125" t="s">
        <v>160</v>
      </c>
      <c r="C125" t="str">
        <f t="shared" si="1"/>
        <v>非理财账户</v>
      </c>
      <c r="D125" t="s">
        <v>45</v>
      </c>
      <c r="E125" t="s">
        <v>45</v>
      </c>
      <c r="F125" t="s">
        <v>87</v>
      </c>
      <c r="G125">
        <v>1003.97</v>
      </c>
    </row>
    <row r="126" spans="1:7" x14ac:dyDescent="0.3">
      <c r="A126" s="1">
        <v>43221</v>
      </c>
      <c r="B126" t="s">
        <v>160</v>
      </c>
      <c r="C126" t="str">
        <f t="shared" si="1"/>
        <v>非理财账户</v>
      </c>
      <c r="D126" t="s">
        <v>45</v>
      </c>
      <c r="E126" t="s">
        <v>45</v>
      </c>
      <c r="F126" t="s">
        <v>81</v>
      </c>
      <c r="G126">
        <v>10287.209999999999</v>
      </c>
    </row>
    <row r="127" spans="1:7" x14ac:dyDescent="0.3">
      <c r="A127" s="1">
        <v>43221</v>
      </c>
      <c r="B127" t="s">
        <v>160</v>
      </c>
      <c r="C127" t="str">
        <f t="shared" si="1"/>
        <v>非理财账户</v>
      </c>
      <c r="D127" t="s">
        <v>33</v>
      </c>
      <c r="E127" t="s">
        <v>35</v>
      </c>
      <c r="F127" t="s">
        <v>32</v>
      </c>
      <c r="G127">
        <v>21837.4</v>
      </c>
    </row>
    <row r="128" spans="1:7" x14ac:dyDescent="0.3">
      <c r="A128" s="1">
        <v>43221</v>
      </c>
      <c r="B128" t="s">
        <v>160</v>
      </c>
      <c r="C128" t="str">
        <f t="shared" si="1"/>
        <v>非理财账户</v>
      </c>
      <c r="D128" t="s">
        <v>33</v>
      </c>
      <c r="E128" t="s">
        <v>85</v>
      </c>
      <c r="F128" t="s">
        <v>83</v>
      </c>
      <c r="G128">
        <v>37272.69</v>
      </c>
    </row>
    <row r="129" spans="1:7" x14ac:dyDescent="0.3">
      <c r="A129" s="1">
        <v>43221</v>
      </c>
      <c r="B129" t="s">
        <v>160</v>
      </c>
      <c r="C129" t="str">
        <f t="shared" si="1"/>
        <v>非理财账户</v>
      </c>
      <c r="D129" t="s">
        <v>37</v>
      </c>
      <c r="E129" t="s">
        <v>37</v>
      </c>
      <c r="F129" t="s">
        <v>114</v>
      </c>
      <c r="G129">
        <f>3600+888</f>
        <v>4488</v>
      </c>
    </row>
    <row r="130" spans="1:7" x14ac:dyDescent="0.3">
      <c r="A130" s="1">
        <v>43221</v>
      </c>
      <c r="B130" t="s">
        <v>160</v>
      </c>
      <c r="C130" t="str">
        <f t="shared" si="1"/>
        <v>非理财账户</v>
      </c>
      <c r="D130" t="s">
        <v>36</v>
      </c>
      <c r="E130" t="s">
        <v>36</v>
      </c>
      <c r="F130" t="s">
        <v>115</v>
      </c>
      <c r="G130">
        <v>-922.42</v>
      </c>
    </row>
    <row r="131" spans="1:7" s="6" customFormat="1" x14ac:dyDescent="0.3">
      <c r="A131" s="5">
        <v>43252</v>
      </c>
      <c r="B131" s="6" t="s">
        <v>38</v>
      </c>
      <c r="C131" s="6" t="str">
        <f t="shared" ref="C131:C194" si="2">IF(OR(B131="工行8987",B131="工行1778",B131="支付宝_131",B131="华泰证券",B131="天天基金",B131="人人贷",B131="陆金所"), "理财账户", "非理财账户")</f>
        <v>理财账户</v>
      </c>
      <c r="D131" s="6" t="s">
        <v>9</v>
      </c>
      <c r="E131" s="6" t="s">
        <v>9</v>
      </c>
      <c r="F131" s="6" t="s">
        <v>9</v>
      </c>
      <c r="G131" s="6">
        <v>71445</v>
      </c>
    </row>
    <row r="132" spans="1:7" x14ac:dyDescent="0.3">
      <c r="A132" s="1">
        <v>43252</v>
      </c>
      <c r="B132" t="s">
        <v>39</v>
      </c>
      <c r="C132" t="str">
        <f t="shared" si="2"/>
        <v>非理财账户</v>
      </c>
      <c r="D132" t="s">
        <v>9</v>
      </c>
      <c r="E132" t="s">
        <v>9</v>
      </c>
      <c r="F132" t="s">
        <v>9</v>
      </c>
      <c r="G132">
        <v>1</v>
      </c>
    </row>
    <row r="133" spans="1:7" x14ac:dyDescent="0.3">
      <c r="A133" s="1">
        <v>43252</v>
      </c>
      <c r="B133" t="s">
        <v>40</v>
      </c>
      <c r="C133" t="str">
        <f t="shared" si="2"/>
        <v>理财账户</v>
      </c>
      <c r="D133" t="s">
        <v>9</v>
      </c>
      <c r="E133" t="s">
        <v>9</v>
      </c>
      <c r="F133" t="s">
        <v>9</v>
      </c>
      <c r="G133">
        <v>309</v>
      </c>
    </row>
    <row r="134" spans="1:7" x14ac:dyDescent="0.3">
      <c r="A134" s="1">
        <v>43252</v>
      </c>
      <c r="B134" t="s">
        <v>41</v>
      </c>
      <c r="C134" t="str">
        <f t="shared" si="2"/>
        <v>非理财账户</v>
      </c>
      <c r="D134" t="s">
        <v>9</v>
      </c>
      <c r="E134" t="s">
        <v>9</v>
      </c>
      <c r="F134" t="s">
        <v>9</v>
      </c>
      <c r="G134">
        <v>444</v>
      </c>
    </row>
    <row r="135" spans="1:7" x14ac:dyDescent="0.3">
      <c r="A135" s="1">
        <v>43252</v>
      </c>
      <c r="B135" t="s">
        <v>55</v>
      </c>
      <c r="C135" t="str">
        <f t="shared" si="2"/>
        <v>非理财账户</v>
      </c>
      <c r="D135" t="s">
        <v>9</v>
      </c>
      <c r="E135" t="s">
        <v>9</v>
      </c>
      <c r="F135" t="s">
        <v>9</v>
      </c>
      <c r="G135">
        <v>13</v>
      </c>
    </row>
    <row r="136" spans="1:7" x14ac:dyDescent="0.3">
      <c r="A136" s="1">
        <v>43252</v>
      </c>
      <c r="B136" t="s">
        <v>26</v>
      </c>
      <c r="C136" t="str">
        <f t="shared" si="2"/>
        <v>理财账户</v>
      </c>
      <c r="D136" t="s">
        <v>12</v>
      </c>
      <c r="E136" t="s">
        <v>12</v>
      </c>
      <c r="F136" s="7" t="s">
        <v>26</v>
      </c>
      <c r="G136">
        <v>3374</v>
      </c>
    </row>
    <row r="137" spans="1:7" x14ac:dyDescent="0.3">
      <c r="A137" s="1">
        <v>43252</v>
      </c>
      <c r="B137" t="s">
        <v>26</v>
      </c>
      <c r="C137" t="str">
        <f t="shared" si="2"/>
        <v>理财账户</v>
      </c>
      <c r="D137" t="s">
        <v>9</v>
      </c>
      <c r="E137" t="s">
        <v>9</v>
      </c>
      <c r="F137" t="s">
        <v>9</v>
      </c>
      <c r="G137">
        <v>13370</v>
      </c>
    </row>
    <row r="138" spans="1:7" x14ac:dyDescent="0.3">
      <c r="A138" s="1">
        <v>43252</v>
      </c>
      <c r="B138" t="s">
        <v>21</v>
      </c>
      <c r="C138" t="str">
        <f t="shared" si="2"/>
        <v>非理财账户</v>
      </c>
      <c r="D138" t="s">
        <v>45</v>
      </c>
      <c r="E138" t="s">
        <v>45</v>
      </c>
      <c r="F138" t="s">
        <v>45</v>
      </c>
      <c r="G138">
        <v>41714</v>
      </c>
    </row>
    <row r="139" spans="1:7" x14ac:dyDescent="0.3">
      <c r="A139" s="1">
        <v>43252</v>
      </c>
      <c r="B139" t="s">
        <v>21</v>
      </c>
      <c r="C139" t="str">
        <f t="shared" si="2"/>
        <v>非理财账户</v>
      </c>
      <c r="D139" t="s">
        <v>9</v>
      </c>
      <c r="E139" t="s">
        <v>9</v>
      </c>
      <c r="F139" t="s">
        <v>9</v>
      </c>
      <c r="G139">
        <v>0</v>
      </c>
    </row>
    <row r="140" spans="1:7" x14ac:dyDescent="0.3">
      <c r="A140" s="1">
        <v>43252</v>
      </c>
      <c r="B140" t="s">
        <v>54</v>
      </c>
      <c r="C140" t="str">
        <f t="shared" si="2"/>
        <v>非理财账户</v>
      </c>
      <c r="D140" t="s">
        <v>36</v>
      </c>
      <c r="E140" t="s">
        <v>36</v>
      </c>
      <c r="F140" t="s">
        <v>36</v>
      </c>
      <c r="G140">
        <v>0</v>
      </c>
    </row>
    <row r="141" spans="1:7" x14ac:dyDescent="0.3">
      <c r="A141" s="1">
        <v>43252</v>
      </c>
      <c r="B141" t="s">
        <v>22</v>
      </c>
      <c r="C141" t="str">
        <f t="shared" si="2"/>
        <v>理财账户</v>
      </c>
      <c r="D141" t="s">
        <v>45</v>
      </c>
      <c r="E141" t="s">
        <v>45</v>
      </c>
      <c r="F141" t="s">
        <v>45</v>
      </c>
      <c r="G141">
        <f>10925+7632+5414</f>
        <v>23971</v>
      </c>
    </row>
    <row r="142" spans="1:7" x14ac:dyDescent="0.3">
      <c r="A142" s="1">
        <v>43252</v>
      </c>
      <c r="B142" t="s">
        <v>42</v>
      </c>
      <c r="C142" t="str">
        <f t="shared" si="2"/>
        <v>非理财账户</v>
      </c>
      <c r="D142" t="s">
        <v>9</v>
      </c>
      <c r="E142" t="s">
        <v>9</v>
      </c>
      <c r="F142" t="s">
        <v>9</v>
      </c>
      <c r="G142">
        <v>200</v>
      </c>
    </row>
    <row r="143" spans="1:7" x14ac:dyDescent="0.3">
      <c r="A143" s="1">
        <v>43252</v>
      </c>
      <c r="B143" t="s">
        <v>23</v>
      </c>
      <c r="C143" t="str">
        <f t="shared" si="2"/>
        <v>理财账户</v>
      </c>
      <c r="D143" t="s">
        <v>13</v>
      </c>
      <c r="E143" t="s">
        <v>13</v>
      </c>
      <c r="F143" t="s">
        <v>93</v>
      </c>
      <c r="G143">
        <v>37559</v>
      </c>
    </row>
    <row r="144" spans="1:7" x14ac:dyDescent="0.3">
      <c r="A144" s="1">
        <v>43252</v>
      </c>
      <c r="B144" t="s">
        <v>43</v>
      </c>
      <c r="C144" t="str">
        <f t="shared" si="2"/>
        <v>理财账户</v>
      </c>
      <c r="D144" t="s">
        <v>37</v>
      </c>
      <c r="E144" t="s">
        <v>37</v>
      </c>
      <c r="F144" t="s">
        <v>37</v>
      </c>
      <c r="G144">
        <v>26893</v>
      </c>
    </row>
    <row r="145" spans="1:7" x14ac:dyDescent="0.3">
      <c r="A145" s="1">
        <v>43252</v>
      </c>
      <c r="B145" t="s">
        <v>24</v>
      </c>
      <c r="C145" t="str">
        <f t="shared" si="2"/>
        <v>非理财账户</v>
      </c>
      <c r="D145" t="s">
        <v>45</v>
      </c>
      <c r="E145" t="s">
        <v>45</v>
      </c>
      <c r="F145" t="s">
        <v>45</v>
      </c>
      <c r="G145">
        <f>562908-G146</f>
        <v>354440</v>
      </c>
    </row>
    <row r="146" spans="1:7" x14ac:dyDescent="0.3">
      <c r="A146" s="1">
        <v>43252</v>
      </c>
      <c r="B146" t="s">
        <v>24</v>
      </c>
      <c r="C146" t="str">
        <f t="shared" si="2"/>
        <v>非理财账户</v>
      </c>
      <c r="D146" t="s">
        <v>45</v>
      </c>
      <c r="E146" t="s">
        <v>37</v>
      </c>
      <c r="F146" t="s">
        <v>37</v>
      </c>
      <c r="G146">
        <v>208468</v>
      </c>
    </row>
    <row r="147" spans="1:7" x14ac:dyDescent="0.3">
      <c r="A147" s="1">
        <v>43252</v>
      </c>
      <c r="B147" t="s">
        <v>24</v>
      </c>
      <c r="C147" t="str">
        <f t="shared" si="2"/>
        <v>非理财账户</v>
      </c>
      <c r="D147" t="s">
        <v>9</v>
      </c>
      <c r="E147" t="s">
        <v>9</v>
      </c>
      <c r="F147" t="s">
        <v>80</v>
      </c>
      <c r="G147">
        <v>0</v>
      </c>
    </row>
    <row r="148" spans="1:7" x14ac:dyDescent="0.3">
      <c r="A148" s="1">
        <v>43252</v>
      </c>
      <c r="B148" t="s">
        <v>56</v>
      </c>
      <c r="C148" t="str">
        <f t="shared" si="2"/>
        <v>非理财账户</v>
      </c>
      <c r="D148" t="s">
        <v>36</v>
      </c>
      <c r="E148" t="s">
        <v>36</v>
      </c>
      <c r="F148" t="s">
        <v>36</v>
      </c>
      <c r="G148">
        <v>0</v>
      </c>
    </row>
    <row r="149" spans="1:7" x14ac:dyDescent="0.3">
      <c r="A149" s="1">
        <v>43252</v>
      </c>
      <c r="B149" t="s">
        <v>57</v>
      </c>
      <c r="C149" t="str">
        <f t="shared" si="2"/>
        <v>非理财账户</v>
      </c>
      <c r="D149" t="s">
        <v>36</v>
      </c>
      <c r="E149" t="s">
        <v>36</v>
      </c>
      <c r="F149" t="s">
        <v>36</v>
      </c>
      <c r="G149">
        <v>0</v>
      </c>
    </row>
    <row r="150" spans="1:7" x14ac:dyDescent="0.3">
      <c r="A150" s="1">
        <v>43252</v>
      </c>
      <c r="B150" t="s">
        <v>58</v>
      </c>
      <c r="C150" t="str">
        <f t="shared" si="2"/>
        <v>非理财账户</v>
      </c>
      <c r="D150" t="s">
        <v>36</v>
      </c>
      <c r="E150" t="s">
        <v>36</v>
      </c>
      <c r="F150" t="s">
        <v>36</v>
      </c>
      <c r="G150">
        <v>0</v>
      </c>
    </row>
    <row r="151" spans="1:7" x14ac:dyDescent="0.3">
      <c r="A151" s="1">
        <v>43252</v>
      </c>
      <c r="B151" t="s">
        <v>41</v>
      </c>
      <c r="C151" t="str">
        <f t="shared" si="2"/>
        <v>非理财账户</v>
      </c>
      <c r="D151" t="s">
        <v>36</v>
      </c>
      <c r="E151" t="s">
        <v>36</v>
      </c>
      <c r="F151" t="s">
        <v>36</v>
      </c>
      <c r="G151">
        <v>-24000</v>
      </c>
    </row>
    <row r="152" spans="1:7" x14ac:dyDescent="0.3">
      <c r="A152" s="1">
        <v>43252</v>
      </c>
      <c r="B152" t="s">
        <v>160</v>
      </c>
      <c r="C152" t="str">
        <f t="shared" si="2"/>
        <v>非理财账户</v>
      </c>
      <c r="D152" t="s">
        <v>45</v>
      </c>
      <c r="E152" t="s">
        <v>45</v>
      </c>
      <c r="F152" t="s">
        <v>95</v>
      </c>
      <c r="G152">
        <f>91643-G153-G154</f>
        <v>80300</v>
      </c>
    </row>
    <row r="153" spans="1:7" x14ac:dyDescent="0.3">
      <c r="A153" s="1">
        <v>43252</v>
      </c>
      <c r="B153" t="s">
        <v>160</v>
      </c>
      <c r="C153" t="str">
        <f t="shared" si="2"/>
        <v>非理财账户</v>
      </c>
      <c r="D153" t="s">
        <v>45</v>
      </c>
      <c r="E153" t="s">
        <v>45</v>
      </c>
      <c r="F153" t="s">
        <v>87</v>
      </c>
      <c r="G153">
        <v>1008</v>
      </c>
    </row>
    <row r="154" spans="1:7" x14ac:dyDescent="0.3">
      <c r="A154" s="1">
        <v>43252</v>
      </c>
      <c r="B154" t="s">
        <v>160</v>
      </c>
      <c r="C154" t="str">
        <f t="shared" si="2"/>
        <v>非理财账户</v>
      </c>
      <c r="D154" t="s">
        <v>45</v>
      </c>
      <c r="E154" t="s">
        <v>45</v>
      </c>
      <c r="F154" t="s">
        <v>81</v>
      </c>
      <c r="G154">
        <v>10335</v>
      </c>
    </row>
    <row r="155" spans="1:7" x14ac:dyDescent="0.3">
      <c r="A155" s="1">
        <v>43252</v>
      </c>
      <c r="B155" t="s">
        <v>160</v>
      </c>
      <c r="C155" t="str">
        <f t="shared" si="2"/>
        <v>非理财账户</v>
      </c>
      <c r="D155" t="s">
        <v>33</v>
      </c>
      <c r="E155" t="s">
        <v>35</v>
      </c>
      <c r="F155" t="s">
        <v>32</v>
      </c>
      <c r="G155">
        <v>11349</v>
      </c>
    </row>
    <row r="156" spans="1:7" x14ac:dyDescent="0.3">
      <c r="A156" s="1">
        <v>43252</v>
      </c>
      <c r="B156" t="s">
        <v>160</v>
      </c>
      <c r="C156" t="str">
        <f t="shared" si="2"/>
        <v>非理财账户</v>
      </c>
      <c r="D156" t="s">
        <v>33</v>
      </c>
      <c r="E156" t="s">
        <v>85</v>
      </c>
      <c r="F156" t="s">
        <v>83</v>
      </c>
      <c r="G156">
        <v>37129</v>
      </c>
    </row>
    <row r="157" spans="1:7" x14ac:dyDescent="0.3">
      <c r="A157" s="1">
        <v>43252</v>
      </c>
      <c r="B157" t="s">
        <v>160</v>
      </c>
      <c r="C157" t="str">
        <f t="shared" si="2"/>
        <v>非理财账户</v>
      </c>
      <c r="D157" t="s">
        <v>37</v>
      </c>
      <c r="E157" t="s">
        <v>37</v>
      </c>
      <c r="F157" t="s">
        <v>114</v>
      </c>
      <c r="G157">
        <v>13429</v>
      </c>
    </row>
    <row r="158" spans="1:7" x14ac:dyDescent="0.3">
      <c r="A158" s="1">
        <v>43252</v>
      </c>
      <c r="B158" t="s">
        <v>160</v>
      </c>
      <c r="C158" t="str">
        <f t="shared" si="2"/>
        <v>非理财账户</v>
      </c>
      <c r="D158" t="s">
        <v>36</v>
      </c>
      <c r="E158" t="s">
        <v>36</v>
      </c>
      <c r="F158" t="s">
        <v>115</v>
      </c>
      <c r="G158">
        <v>-1626.5</v>
      </c>
    </row>
    <row r="159" spans="1:7" s="6" customFormat="1" x14ac:dyDescent="0.3">
      <c r="A159" s="5">
        <v>43344</v>
      </c>
      <c r="B159" s="6" t="s">
        <v>38</v>
      </c>
      <c r="C159" s="6" t="str">
        <f t="shared" si="2"/>
        <v>理财账户</v>
      </c>
      <c r="D159" s="6" t="s">
        <v>9</v>
      </c>
      <c r="E159" s="6" t="s">
        <v>9</v>
      </c>
      <c r="F159" s="6" t="s">
        <v>9</v>
      </c>
      <c r="G159" s="6">
        <v>0</v>
      </c>
    </row>
    <row r="160" spans="1:7" x14ac:dyDescent="0.3">
      <c r="A160" s="1">
        <v>43344</v>
      </c>
      <c r="B160" t="s">
        <v>39</v>
      </c>
      <c r="C160" t="str">
        <f t="shared" si="2"/>
        <v>非理财账户</v>
      </c>
      <c r="D160" t="s">
        <v>9</v>
      </c>
      <c r="E160" t="s">
        <v>9</v>
      </c>
      <c r="F160" t="s">
        <v>9</v>
      </c>
      <c r="G160">
        <v>0</v>
      </c>
    </row>
    <row r="161" spans="1:7" x14ac:dyDescent="0.3">
      <c r="A161" s="1">
        <v>43344</v>
      </c>
      <c r="B161" t="s">
        <v>40</v>
      </c>
      <c r="C161" t="str">
        <f t="shared" si="2"/>
        <v>理财账户</v>
      </c>
      <c r="D161" t="s">
        <v>9</v>
      </c>
      <c r="E161" t="s">
        <v>9</v>
      </c>
      <c r="F161" t="s">
        <v>9</v>
      </c>
      <c r="G161">
        <v>1000</v>
      </c>
    </row>
    <row r="162" spans="1:7" x14ac:dyDescent="0.3">
      <c r="A162" s="1">
        <v>43344</v>
      </c>
      <c r="B162" t="s">
        <v>41</v>
      </c>
      <c r="C162" t="str">
        <f t="shared" si="2"/>
        <v>非理财账户</v>
      </c>
      <c r="D162" t="s">
        <v>9</v>
      </c>
      <c r="E162" t="s">
        <v>9</v>
      </c>
      <c r="F162" t="s">
        <v>9</v>
      </c>
      <c r="G162">
        <v>0</v>
      </c>
    </row>
    <row r="163" spans="1:7" x14ac:dyDescent="0.3">
      <c r="A163" s="1">
        <v>43344</v>
      </c>
      <c r="B163" t="s">
        <v>55</v>
      </c>
      <c r="C163" t="str">
        <f t="shared" si="2"/>
        <v>非理财账户</v>
      </c>
      <c r="D163" t="s">
        <v>9</v>
      </c>
      <c r="E163" t="s">
        <v>9</v>
      </c>
      <c r="F163" t="s">
        <v>9</v>
      </c>
      <c r="G163">
        <v>0</v>
      </c>
    </row>
    <row r="164" spans="1:7" x14ac:dyDescent="0.3">
      <c r="A164" s="1">
        <v>43344</v>
      </c>
      <c r="B164" t="s">
        <v>26</v>
      </c>
      <c r="C164" t="str">
        <f t="shared" si="2"/>
        <v>理财账户</v>
      </c>
      <c r="D164" t="s">
        <v>12</v>
      </c>
      <c r="E164" t="s">
        <v>12</v>
      </c>
      <c r="F164" t="s">
        <v>98</v>
      </c>
      <c r="G164">
        <v>7003</v>
      </c>
    </row>
    <row r="165" spans="1:7" x14ac:dyDescent="0.3">
      <c r="A165" s="1">
        <v>43344</v>
      </c>
      <c r="B165" t="s">
        <v>26</v>
      </c>
      <c r="C165" t="str">
        <f t="shared" si="2"/>
        <v>理财账户</v>
      </c>
      <c r="D165" t="s">
        <v>9</v>
      </c>
      <c r="E165" t="s">
        <v>9</v>
      </c>
      <c r="F165" t="s">
        <v>9</v>
      </c>
      <c r="G165">
        <v>10371</v>
      </c>
    </row>
    <row r="166" spans="1:7" x14ac:dyDescent="0.3">
      <c r="A166" s="1">
        <v>43344</v>
      </c>
      <c r="B166" t="s">
        <v>21</v>
      </c>
      <c r="C166" t="str">
        <f t="shared" si="2"/>
        <v>非理财账户</v>
      </c>
      <c r="D166" t="s">
        <v>45</v>
      </c>
      <c r="E166" t="s">
        <v>45</v>
      </c>
      <c r="F166" t="s">
        <v>45</v>
      </c>
      <c r="G166">
        <v>20988</v>
      </c>
    </row>
    <row r="167" spans="1:7" x14ac:dyDescent="0.3">
      <c r="A167" s="1">
        <v>43344</v>
      </c>
      <c r="B167" t="s">
        <v>21</v>
      </c>
      <c r="C167" t="str">
        <f t="shared" si="2"/>
        <v>非理财账户</v>
      </c>
      <c r="D167" t="s">
        <v>9</v>
      </c>
      <c r="E167" t="s">
        <v>9</v>
      </c>
      <c r="F167" t="s">
        <v>9</v>
      </c>
      <c r="G167">
        <v>0</v>
      </c>
    </row>
    <row r="168" spans="1:7" x14ac:dyDescent="0.3">
      <c r="A168" s="1">
        <v>43344</v>
      </c>
      <c r="B168" t="s">
        <v>54</v>
      </c>
      <c r="C168" t="str">
        <f t="shared" si="2"/>
        <v>非理财账户</v>
      </c>
      <c r="D168" t="s">
        <v>36</v>
      </c>
      <c r="E168" t="s">
        <v>36</v>
      </c>
      <c r="F168" t="s">
        <v>36</v>
      </c>
      <c r="G168">
        <v>0</v>
      </c>
    </row>
    <row r="169" spans="1:7" x14ac:dyDescent="0.3">
      <c r="A169" s="1">
        <v>43344</v>
      </c>
      <c r="B169" t="s">
        <v>22</v>
      </c>
      <c r="C169" t="str">
        <f t="shared" si="2"/>
        <v>理财账户</v>
      </c>
      <c r="D169" t="s">
        <v>45</v>
      </c>
      <c r="E169" t="s">
        <v>45</v>
      </c>
      <c r="F169" t="s">
        <v>45</v>
      </c>
      <c r="G169">
        <f>11038+7712</f>
        <v>18750</v>
      </c>
    </row>
    <row r="170" spans="1:7" x14ac:dyDescent="0.3">
      <c r="A170" s="1">
        <v>43344</v>
      </c>
      <c r="B170" t="s">
        <v>42</v>
      </c>
      <c r="C170" t="str">
        <f t="shared" si="2"/>
        <v>非理财账户</v>
      </c>
      <c r="D170" t="s">
        <v>9</v>
      </c>
      <c r="E170" t="s">
        <v>9</v>
      </c>
      <c r="F170" t="s">
        <v>9</v>
      </c>
      <c r="G170">
        <v>200</v>
      </c>
    </row>
    <row r="171" spans="1:7" x14ac:dyDescent="0.3">
      <c r="A171" s="1">
        <v>43344</v>
      </c>
      <c r="B171" t="s">
        <v>23</v>
      </c>
      <c r="C171" t="str">
        <f t="shared" si="2"/>
        <v>理财账户</v>
      </c>
      <c r="D171" t="s">
        <v>13</v>
      </c>
      <c r="E171" t="s">
        <v>13</v>
      </c>
      <c r="F171" t="s">
        <v>93</v>
      </c>
      <c r="G171">
        <v>22749</v>
      </c>
    </row>
    <row r="172" spans="1:7" x14ac:dyDescent="0.3">
      <c r="A172" s="1">
        <v>43344</v>
      </c>
      <c r="B172" t="s">
        <v>43</v>
      </c>
      <c r="C172" t="str">
        <f t="shared" si="2"/>
        <v>理财账户</v>
      </c>
      <c r="D172" t="s">
        <v>37</v>
      </c>
      <c r="E172" t="s">
        <v>37</v>
      </c>
      <c r="F172" t="s">
        <v>37</v>
      </c>
      <c r="G172">
        <v>0</v>
      </c>
    </row>
    <row r="173" spans="1:7" x14ac:dyDescent="0.3">
      <c r="A173" s="1">
        <v>43344</v>
      </c>
      <c r="B173" t="s">
        <v>24</v>
      </c>
      <c r="C173" t="str">
        <f t="shared" si="2"/>
        <v>非理财账户</v>
      </c>
      <c r="D173" t="s">
        <v>45</v>
      </c>
      <c r="E173" t="s">
        <v>45</v>
      </c>
      <c r="F173" t="s">
        <v>45</v>
      </c>
      <c r="G173">
        <v>253627</v>
      </c>
    </row>
    <row r="174" spans="1:7" x14ac:dyDescent="0.3">
      <c r="A174" s="1">
        <v>43344</v>
      </c>
      <c r="B174" t="s">
        <v>24</v>
      </c>
      <c r="C174" t="str">
        <f t="shared" si="2"/>
        <v>非理财账户</v>
      </c>
      <c r="D174" t="s">
        <v>45</v>
      </c>
      <c r="E174" t="s">
        <v>37</v>
      </c>
      <c r="F174" t="s">
        <v>37</v>
      </c>
      <c r="G174">
        <f>44164+21238+10373</f>
        <v>75775</v>
      </c>
    </row>
    <row r="175" spans="1:7" x14ac:dyDescent="0.3">
      <c r="A175" s="1">
        <v>43344</v>
      </c>
      <c r="B175" t="s">
        <v>24</v>
      </c>
      <c r="C175" t="str">
        <f t="shared" si="2"/>
        <v>非理财账户</v>
      </c>
      <c r="D175" t="s">
        <v>9</v>
      </c>
      <c r="E175" t="s">
        <v>9</v>
      </c>
      <c r="F175" t="s">
        <v>80</v>
      </c>
      <c r="G175">
        <v>10519</v>
      </c>
    </row>
    <row r="176" spans="1:7" x14ac:dyDescent="0.3">
      <c r="A176" s="1">
        <v>43344</v>
      </c>
      <c r="B176" t="s">
        <v>56</v>
      </c>
      <c r="C176" t="str">
        <f t="shared" si="2"/>
        <v>非理财账户</v>
      </c>
      <c r="D176" t="s">
        <v>36</v>
      </c>
      <c r="E176" t="s">
        <v>36</v>
      </c>
      <c r="F176" t="s">
        <v>36</v>
      </c>
      <c r="G176">
        <f>5284-26000</f>
        <v>-20716</v>
      </c>
    </row>
    <row r="177" spans="1:8" x14ac:dyDescent="0.3">
      <c r="A177" s="1">
        <v>43344</v>
      </c>
      <c r="B177" t="s">
        <v>57</v>
      </c>
      <c r="C177" t="str">
        <f t="shared" si="2"/>
        <v>非理财账户</v>
      </c>
      <c r="D177" t="s">
        <v>36</v>
      </c>
      <c r="E177" t="s">
        <v>36</v>
      </c>
      <c r="F177" t="s">
        <v>36</v>
      </c>
      <c r="G177">
        <f>7639-8000</f>
        <v>-361</v>
      </c>
    </row>
    <row r="178" spans="1:8" x14ac:dyDescent="0.3">
      <c r="A178" s="1">
        <v>43344</v>
      </c>
      <c r="B178" t="s">
        <v>58</v>
      </c>
      <c r="C178" t="str">
        <f t="shared" si="2"/>
        <v>非理财账户</v>
      </c>
      <c r="D178" t="s">
        <v>36</v>
      </c>
      <c r="E178" t="s">
        <v>36</v>
      </c>
      <c r="F178" t="s">
        <v>36</v>
      </c>
      <c r="G178">
        <v>-50000</v>
      </c>
    </row>
    <row r="179" spans="1:8" x14ac:dyDescent="0.3">
      <c r="A179" s="1">
        <v>43344</v>
      </c>
      <c r="B179" t="s">
        <v>41</v>
      </c>
      <c r="C179" t="str">
        <f t="shared" si="2"/>
        <v>非理财账户</v>
      </c>
      <c r="D179" t="s">
        <v>36</v>
      </c>
      <c r="E179" t="s">
        <v>36</v>
      </c>
      <c r="F179" t="s">
        <v>36</v>
      </c>
      <c r="G179">
        <v>0</v>
      </c>
    </row>
    <row r="180" spans="1:8" x14ac:dyDescent="0.3">
      <c r="A180" s="1">
        <v>43344</v>
      </c>
      <c r="B180" t="s">
        <v>160</v>
      </c>
      <c r="C180" t="str">
        <f t="shared" si="2"/>
        <v>非理财账户</v>
      </c>
      <c r="D180" t="s">
        <v>45</v>
      </c>
      <c r="E180" t="s">
        <v>45</v>
      </c>
      <c r="F180" t="s">
        <v>81</v>
      </c>
      <c r="G180">
        <v>11017</v>
      </c>
    </row>
    <row r="181" spans="1:8" x14ac:dyDescent="0.3">
      <c r="A181" s="1">
        <v>43344</v>
      </c>
      <c r="B181" t="s">
        <v>160</v>
      </c>
      <c r="C181" t="str">
        <f t="shared" si="2"/>
        <v>非理财账户</v>
      </c>
      <c r="D181" t="s">
        <v>33</v>
      </c>
      <c r="E181" t="s">
        <v>35</v>
      </c>
      <c r="F181" t="s">
        <v>32</v>
      </c>
      <c r="G181">
        <v>3082.51</v>
      </c>
    </row>
    <row r="182" spans="1:8" x14ac:dyDescent="0.3">
      <c r="A182" s="1">
        <v>43344</v>
      </c>
      <c r="B182" t="s">
        <v>160</v>
      </c>
      <c r="C182" t="str">
        <f t="shared" si="2"/>
        <v>非理财账户</v>
      </c>
      <c r="D182" t="s">
        <v>37</v>
      </c>
      <c r="E182" t="s">
        <v>37</v>
      </c>
      <c r="F182" t="s">
        <v>114</v>
      </c>
      <c r="G182">
        <v>28514</v>
      </c>
    </row>
    <row r="183" spans="1:8" x14ac:dyDescent="0.3">
      <c r="A183" s="1">
        <v>43344</v>
      </c>
      <c r="B183" t="s">
        <v>160</v>
      </c>
      <c r="C183" t="str">
        <f t="shared" si="2"/>
        <v>非理财账户</v>
      </c>
      <c r="D183" t="s">
        <v>36</v>
      </c>
      <c r="E183" t="s">
        <v>36</v>
      </c>
      <c r="F183" t="s">
        <v>115</v>
      </c>
      <c r="G183">
        <v>0</v>
      </c>
    </row>
    <row r="184" spans="1:8" s="6" customFormat="1" x14ac:dyDescent="0.3">
      <c r="A184" s="24">
        <v>43435</v>
      </c>
      <c r="B184" s="25" t="s">
        <v>38</v>
      </c>
      <c r="C184" s="6" t="str">
        <f t="shared" si="2"/>
        <v>理财账户</v>
      </c>
      <c r="D184" s="25" t="s">
        <v>9</v>
      </c>
      <c r="E184" s="25" t="s">
        <v>9</v>
      </c>
      <c r="F184" s="25" t="s">
        <v>9</v>
      </c>
      <c r="G184" s="25">
        <v>0</v>
      </c>
      <c r="H184" s="25"/>
    </row>
    <row r="185" spans="1:8" x14ac:dyDescent="0.3">
      <c r="A185" s="16">
        <v>43435</v>
      </c>
      <c r="B185" s="15" t="s">
        <v>39</v>
      </c>
      <c r="C185" t="str">
        <f t="shared" si="2"/>
        <v>非理财账户</v>
      </c>
      <c r="D185" s="15" t="s">
        <v>9</v>
      </c>
      <c r="E185" s="15" t="s">
        <v>9</v>
      </c>
      <c r="F185" s="15" t="s">
        <v>9</v>
      </c>
      <c r="G185" s="15">
        <v>0</v>
      </c>
      <c r="H185" s="15"/>
    </row>
    <row r="186" spans="1:8" x14ac:dyDescent="0.3">
      <c r="A186" s="16">
        <v>43435</v>
      </c>
      <c r="B186" s="15" t="s">
        <v>40</v>
      </c>
      <c r="C186" t="str">
        <f t="shared" si="2"/>
        <v>理财账户</v>
      </c>
      <c r="D186" s="15" t="s">
        <v>9</v>
      </c>
      <c r="E186" s="15" t="s">
        <v>9</v>
      </c>
      <c r="F186" s="15" t="s">
        <v>9</v>
      </c>
      <c r="G186" s="15">
        <v>2466</v>
      </c>
      <c r="H186" s="15"/>
    </row>
    <row r="187" spans="1:8" x14ac:dyDescent="0.3">
      <c r="A187" s="16">
        <v>43435</v>
      </c>
      <c r="B187" s="15" t="s">
        <v>41</v>
      </c>
      <c r="C187" t="str">
        <f t="shared" si="2"/>
        <v>非理财账户</v>
      </c>
      <c r="D187" s="15" t="s">
        <v>9</v>
      </c>
      <c r="E187" s="15" t="s">
        <v>9</v>
      </c>
      <c r="F187" s="15" t="s">
        <v>9</v>
      </c>
      <c r="G187" s="15">
        <v>0</v>
      </c>
      <c r="H187" s="15"/>
    </row>
    <row r="188" spans="1:8" x14ac:dyDescent="0.3">
      <c r="A188" s="16">
        <v>43435</v>
      </c>
      <c r="B188" s="15" t="s">
        <v>109</v>
      </c>
      <c r="C188" t="str">
        <f t="shared" si="2"/>
        <v>非理财账户</v>
      </c>
      <c r="D188" s="15" t="s">
        <v>9</v>
      </c>
      <c r="E188" s="15" t="s">
        <v>9</v>
      </c>
      <c r="F188" s="15" t="s">
        <v>9</v>
      </c>
      <c r="G188" s="15">
        <v>3525</v>
      </c>
      <c r="H188" s="15"/>
    </row>
    <row r="189" spans="1:8" x14ac:dyDescent="0.3">
      <c r="A189" s="16">
        <v>43435</v>
      </c>
      <c r="B189" s="15" t="s">
        <v>26</v>
      </c>
      <c r="C189" t="str">
        <f t="shared" si="2"/>
        <v>理财账户</v>
      </c>
      <c r="D189" s="15" t="s">
        <v>9</v>
      </c>
      <c r="E189" s="15" t="s">
        <v>9</v>
      </c>
      <c r="F189" s="15" t="s">
        <v>9</v>
      </c>
      <c r="G189" s="15">
        <v>16338</v>
      </c>
      <c r="H189" s="15"/>
    </row>
    <row r="190" spans="1:8" x14ac:dyDescent="0.3">
      <c r="A190" s="16">
        <v>43435</v>
      </c>
      <c r="B190" s="15" t="s">
        <v>21</v>
      </c>
      <c r="C190" t="str">
        <f t="shared" si="2"/>
        <v>非理财账户</v>
      </c>
      <c r="D190" s="15" t="s">
        <v>45</v>
      </c>
      <c r="E190" s="15" t="s">
        <v>45</v>
      </c>
      <c r="F190" s="15" t="s">
        <v>45</v>
      </c>
      <c r="G190" s="15">
        <v>16016</v>
      </c>
      <c r="H190" s="15"/>
    </row>
    <row r="191" spans="1:8" x14ac:dyDescent="0.3">
      <c r="A191" s="16">
        <v>43435</v>
      </c>
      <c r="B191" s="15" t="s">
        <v>21</v>
      </c>
      <c r="C191" t="str">
        <f t="shared" si="2"/>
        <v>非理财账户</v>
      </c>
      <c r="D191" s="15" t="s">
        <v>9</v>
      </c>
      <c r="E191" s="15" t="s">
        <v>9</v>
      </c>
      <c r="F191" s="15" t="s">
        <v>9</v>
      </c>
      <c r="G191" s="15">
        <v>4975</v>
      </c>
      <c r="H191" s="15"/>
    </row>
    <row r="192" spans="1:8" x14ac:dyDescent="0.3">
      <c r="A192" s="16">
        <v>43435</v>
      </c>
      <c r="B192" s="15" t="s">
        <v>54</v>
      </c>
      <c r="C192" t="str">
        <f t="shared" si="2"/>
        <v>非理财账户</v>
      </c>
      <c r="D192" s="15" t="s">
        <v>36</v>
      </c>
      <c r="E192" s="15" t="s">
        <v>36</v>
      </c>
      <c r="F192" s="15" t="s">
        <v>36</v>
      </c>
      <c r="G192" s="15">
        <v>0</v>
      </c>
      <c r="H192" s="15"/>
    </row>
    <row r="193" spans="1:8" x14ac:dyDescent="0.3">
      <c r="A193" s="16">
        <v>43435</v>
      </c>
      <c r="B193" s="15" t="s">
        <v>22</v>
      </c>
      <c r="C193" t="str">
        <f t="shared" si="2"/>
        <v>理财账户</v>
      </c>
      <c r="D193" s="15" t="s">
        <v>45</v>
      </c>
      <c r="E193" s="15" t="s">
        <v>45</v>
      </c>
      <c r="F193" s="15" t="s">
        <v>45</v>
      </c>
      <c r="G193" s="15">
        <v>0</v>
      </c>
      <c r="H193" s="15"/>
    </row>
    <row r="194" spans="1:8" x14ac:dyDescent="0.3">
      <c r="A194" s="16">
        <v>43435</v>
      </c>
      <c r="B194" s="15" t="s">
        <v>42</v>
      </c>
      <c r="C194" t="str">
        <f t="shared" si="2"/>
        <v>非理财账户</v>
      </c>
      <c r="D194" s="15" t="s">
        <v>9</v>
      </c>
      <c r="E194" s="15" t="s">
        <v>9</v>
      </c>
      <c r="F194" s="15" t="s">
        <v>9</v>
      </c>
      <c r="G194" s="15">
        <v>0</v>
      </c>
      <c r="H194" s="15"/>
    </row>
    <row r="195" spans="1:8" x14ac:dyDescent="0.3">
      <c r="A195" s="16">
        <v>43435</v>
      </c>
      <c r="B195" s="15" t="s">
        <v>23</v>
      </c>
      <c r="C195" t="str">
        <f t="shared" ref="C195:C233" si="3">IF(OR(B195="工行8987",B195="工行1778",B195="支付宝_131",B195="华泰证券",B195="天天基金",B195="人人贷",B195="陆金所"), "理财账户", "非理财账户")</f>
        <v>理财账户</v>
      </c>
      <c r="D195" s="15" t="s">
        <v>13</v>
      </c>
      <c r="E195" s="15" t="s">
        <v>13</v>
      </c>
      <c r="F195" s="15" t="s">
        <v>93</v>
      </c>
      <c r="G195" s="15">
        <v>0</v>
      </c>
      <c r="H195" s="15"/>
    </row>
    <row r="196" spans="1:8" x14ac:dyDescent="0.3">
      <c r="A196" s="16">
        <v>43435</v>
      </c>
      <c r="B196" s="15" t="s">
        <v>43</v>
      </c>
      <c r="C196" t="str">
        <f t="shared" si="3"/>
        <v>理财账户</v>
      </c>
      <c r="D196" s="15" t="s">
        <v>37</v>
      </c>
      <c r="E196" s="15" t="s">
        <v>37</v>
      </c>
      <c r="F196" s="15" t="s">
        <v>37</v>
      </c>
      <c r="G196" s="15">
        <v>0</v>
      </c>
      <c r="H196" s="15"/>
    </row>
    <row r="197" spans="1:8" x14ac:dyDescent="0.3">
      <c r="A197" s="16">
        <v>43435</v>
      </c>
      <c r="B197" s="15" t="s">
        <v>24</v>
      </c>
      <c r="C197" t="str">
        <f t="shared" si="3"/>
        <v>非理财账户</v>
      </c>
      <c r="D197" s="15" t="s">
        <v>45</v>
      </c>
      <c r="E197" s="15" t="s">
        <v>45</v>
      </c>
      <c r="F197" s="15" t="s">
        <v>45</v>
      </c>
      <c r="G197" s="15">
        <f>175519+50000</f>
        <v>225519</v>
      </c>
      <c r="H197" s="15"/>
    </row>
    <row r="198" spans="1:8" x14ac:dyDescent="0.3">
      <c r="A198" s="16">
        <v>43435</v>
      </c>
      <c r="B198" s="15" t="s">
        <v>24</v>
      </c>
      <c r="C198" t="str">
        <f t="shared" si="3"/>
        <v>非理财账户</v>
      </c>
      <c r="D198" s="15" t="s">
        <v>45</v>
      </c>
      <c r="E198" s="15" t="s">
        <v>37</v>
      </c>
      <c r="F198" s="15" t="s">
        <v>37</v>
      </c>
      <c r="G198" s="15">
        <f>23615+30323</f>
        <v>53938</v>
      </c>
      <c r="H198" s="15"/>
    </row>
    <row r="199" spans="1:8" x14ac:dyDescent="0.3">
      <c r="A199" s="16">
        <v>43435</v>
      </c>
      <c r="B199" s="15" t="s">
        <v>24</v>
      </c>
      <c r="C199" t="str">
        <f t="shared" si="3"/>
        <v>非理财账户</v>
      </c>
      <c r="D199" s="15" t="s">
        <v>9</v>
      </c>
      <c r="E199" s="15" t="s">
        <v>9</v>
      </c>
      <c r="F199" s="15" t="s">
        <v>80</v>
      </c>
      <c r="G199" s="15">
        <v>0</v>
      </c>
      <c r="H199" s="15"/>
    </row>
    <row r="200" spans="1:8" x14ac:dyDescent="0.3">
      <c r="A200" s="16">
        <v>43435</v>
      </c>
      <c r="B200" s="15" t="s">
        <v>56</v>
      </c>
      <c r="C200" t="str">
        <f t="shared" si="3"/>
        <v>非理财账户</v>
      </c>
      <c r="D200" s="15" t="s">
        <v>36</v>
      </c>
      <c r="E200" s="15" t="s">
        <v>36</v>
      </c>
      <c r="F200" s="15" t="s">
        <v>36</v>
      </c>
      <c r="G200" s="15">
        <v>0</v>
      </c>
      <c r="H200" s="15"/>
    </row>
    <row r="201" spans="1:8" x14ac:dyDescent="0.3">
      <c r="A201" s="16">
        <v>43435</v>
      </c>
      <c r="B201" s="15" t="s">
        <v>57</v>
      </c>
      <c r="C201" t="str">
        <f t="shared" si="3"/>
        <v>非理财账户</v>
      </c>
      <c r="D201" s="15" t="s">
        <v>36</v>
      </c>
      <c r="E201" s="15" t="s">
        <v>36</v>
      </c>
      <c r="F201" s="15" t="s">
        <v>36</v>
      </c>
      <c r="G201" s="15">
        <f>7869-8000</f>
        <v>-131</v>
      </c>
      <c r="H201" s="15"/>
    </row>
    <row r="202" spans="1:8" x14ac:dyDescent="0.3">
      <c r="A202" s="16">
        <v>43435</v>
      </c>
      <c r="B202" s="15" t="s">
        <v>58</v>
      </c>
      <c r="C202" t="str">
        <f t="shared" si="3"/>
        <v>非理财账户</v>
      </c>
      <c r="D202" s="15" t="s">
        <v>36</v>
      </c>
      <c r="E202" s="15" t="s">
        <v>36</v>
      </c>
      <c r="F202" s="15" t="s">
        <v>36</v>
      </c>
      <c r="G202" s="15">
        <v>-46864</v>
      </c>
      <c r="H202" s="15"/>
    </row>
    <row r="203" spans="1:8" x14ac:dyDescent="0.3">
      <c r="A203" s="16">
        <v>43435</v>
      </c>
      <c r="B203" s="15" t="s">
        <v>41</v>
      </c>
      <c r="C203" t="str">
        <f t="shared" si="3"/>
        <v>非理财账户</v>
      </c>
      <c r="D203" s="15" t="s">
        <v>36</v>
      </c>
      <c r="E203" s="15" t="s">
        <v>36</v>
      </c>
      <c r="F203" s="15" t="s">
        <v>36</v>
      </c>
      <c r="G203" s="15">
        <v>0</v>
      </c>
      <c r="H203" s="15"/>
    </row>
    <row r="204" spans="1:8" x14ac:dyDescent="0.3">
      <c r="A204" s="16">
        <v>43435</v>
      </c>
      <c r="B204" s="15" t="s">
        <v>160</v>
      </c>
      <c r="C204" t="str">
        <f t="shared" si="3"/>
        <v>非理财账户</v>
      </c>
      <c r="D204" s="15" t="s">
        <v>45</v>
      </c>
      <c r="E204" s="15" t="s">
        <v>45</v>
      </c>
      <c r="F204" s="15" t="s">
        <v>65</v>
      </c>
      <c r="G204" s="15">
        <f>20093+30109</f>
        <v>50202</v>
      </c>
      <c r="H204" s="15"/>
    </row>
    <row r="205" spans="1:8" x14ac:dyDescent="0.3">
      <c r="A205" s="16">
        <v>43435</v>
      </c>
      <c r="B205" s="15" t="s">
        <v>160</v>
      </c>
      <c r="C205" t="str">
        <f t="shared" si="3"/>
        <v>非理财账户</v>
      </c>
      <c r="D205" s="15" t="s">
        <v>33</v>
      </c>
      <c r="E205" s="15" t="s">
        <v>35</v>
      </c>
      <c r="F205" s="15" t="s">
        <v>32</v>
      </c>
      <c r="G205" s="15">
        <v>8504</v>
      </c>
      <c r="H205" s="15"/>
    </row>
    <row r="206" spans="1:8" x14ac:dyDescent="0.3">
      <c r="A206" s="16">
        <v>43435</v>
      </c>
      <c r="B206" s="15" t="s">
        <v>160</v>
      </c>
      <c r="C206" t="str">
        <f t="shared" si="3"/>
        <v>非理财账户</v>
      </c>
      <c r="D206" s="15" t="s">
        <v>33</v>
      </c>
      <c r="E206" s="15" t="s">
        <v>85</v>
      </c>
      <c r="F206" s="15" t="s">
        <v>83</v>
      </c>
      <c r="G206" s="15">
        <v>10090</v>
      </c>
      <c r="H206" s="15"/>
    </row>
    <row r="207" spans="1:8" x14ac:dyDescent="0.3">
      <c r="A207" s="16">
        <v>43435</v>
      </c>
      <c r="B207" s="15" t="s">
        <v>160</v>
      </c>
      <c r="C207" t="str">
        <f t="shared" si="3"/>
        <v>非理财账户</v>
      </c>
      <c r="D207" s="15" t="s">
        <v>33</v>
      </c>
      <c r="E207" s="15" t="s">
        <v>85</v>
      </c>
      <c r="F207" s="15" t="s">
        <v>102</v>
      </c>
      <c r="G207" s="15">
        <v>10078</v>
      </c>
      <c r="H207" s="15"/>
    </row>
    <row r="208" spans="1:8" x14ac:dyDescent="0.3">
      <c r="A208" s="16">
        <v>43435</v>
      </c>
      <c r="B208" t="s">
        <v>160</v>
      </c>
      <c r="C208" t="str">
        <f t="shared" si="3"/>
        <v>非理财账户</v>
      </c>
      <c r="D208" t="s">
        <v>37</v>
      </c>
      <c r="E208" t="s">
        <v>37</v>
      </c>
      <c r="F208" t="s">
        <v>114</v>
      </c>
      <c r="G208" s="15">
        <v>31984</v>
      </c>
      <c r="H208" s="15"/>
    </row>
    <row r="209" spans="1:8" x14ac:dyDescent="0.3">
      <c r="A209" s="16">
        <v>43435</v>
      </c>
      <c r="B209" t="s">
        <v>160</v>
      </c>
      <c r="C209" t="str">
        <f t="shared" si="3"/>
        <v>非理财账户</v>
      </c>
      <c r="D209" t="s">
        <v>36</v>
      </c>
      <c r="E209" t="s">
        <v>36</v>
      </c>
      <c r="F209" t="s">
        <v>115</v>
      </c>
      <c r="G209" s="15">
        <v>-4579</v>
      </c>
      <c r="H209" s="15"/>
    </row>
    <row r="210" spans="1:8" s="6" customFormat="1" x14ac:dyDescent="0.3">
      <c r="A210" s="24">
        <v>43466</v>
      </c>
      <c r="B210" s="25" t="s">
        <v>38</v>
      </c>
      <c r="C210" s="6" t="str">
        <f t="shared" si="3"/>
        <v>理财账户</v>
      </c>
      <c r="D210" s="25" t="s">
        <v>9</v>
      </c>
      <c r="E210" s="25" t="s">
        <v>9</v>
      </c>
      <c r="F210" s="25" t="s">
        <v>162</v>
      </c>
      <c r="G210" s="25">
        <v>0</v>
      </c>
    </row>
    <row r="211" spans="1:8" x14ac:dyDescent="0.3">
      <c r="A211" s="16">
        <v>43466</v>
      </c>
      <c r="B211" s="15" t="s">
        <v>39</v>
      </c>
      <c r="C211" t="str">
        <f t="shared" si="3"/>
        <v>非理财账户</v>
      </c>
      <c r="D211" s="15" t="s">
        <v>9</v>
      </c>
      <c r="E211" s="15" t="s">
        <v>9</v>
      </c>
      <c r="F211" s="15" t="s">
        <v>162</v>
      </c>
      <c r="G211" s="15">
        <v>0</v>
      </c>
    </row>
    <row r="212" spans="1:8" x14ac:dyDescent="0.3">
      <c r="A212" s="16">
        <v>43466</v>
      </c>
      <c r="B212" s="15" t="s">
        <v>40</v>
      </c>
      <c r="C212" t="str">
        <f t="shared" si="3"/>
        <v>理财账户</v>
      </c>
      <c r="D212" s="15" t="s">
        <v>9</v>
      </c>
      <c r="E212" s="15" t="s">
        <v>9</v>
      </c>
      <c r="F212" s="15" t="s">
        <v>162</v>
      </c>
      <c r="G212" s="15">
        <v>8295</v>
      </c>
    </row>
    <row r="213" spans="1:8" x14ac:dyDescent="0.3">
      <c r="A213" s="16">
        <v>43466</v>
      </c>
      <c r="B213" s="15" t="s">
        <v>41</v>
      </c>
      <c r="C213" t="str">
        <f t="shared" si="3"/>
        <v>非理财账户</v>
      </c>
      <c r="D213" s="15" t="s">
        <v>9</v>
      </c>
      <c r="E213" s="15" t="s">
        <v>9</v>
      </c>
      <c r="F213" s="15" t="s">
        <v>162</v>
      </c>
      <c r="G213" s="15">
        <v>0</v>
      </c>
    </row>
    <row r="214" spans="1:8" x14ac:dyDescent="0.3">
      <c r="A214" s="16">
        <v>43466</v>
      </c>
      <c r="B214" s="15" t="s">
        <v>109</v>
      </c>
      <c r="C214" t="str">
        <f t="shared" si="3"/>
        <v>非理财账户</v>
      </c>
      <c r="D214" s="15" t="s">
        <v>9</v>
      </c>
      <c r="E214" s="15" t="s">
        <v>9</v>
      </c>
      <c r="F214" s="15" t="s">
        <v>162</v>
      </c>
      <c r="G214" s="15">
        <v>45431</v>
      </c>
    </row>
    <row r="215" spans="1:8" x14ac:dyDescent="0.3">
      <c r="A215" s="16">
        <v>43466</v>
      </c>
      <c r="B215" t="s">
        <v>26</v>
      </c>
      <c r="C215" t="str">
        <f t="shared" si="3"/>
        <v>理财账户</v>
      </c>
      <c r="D215" t="s">
        <v>12</v>
      </c>
      <c r="E215" t="s">
        <v>12</v>
      </c>
      <c r="F215" t="s">
        <v>110</v>
      </c>
      <c r="G215">
        <v>10707</v>
      </c>
    </row>
    <row r="216" spans="1:8" x14ac:dyDescent="0.3">
      <c r="A216" s="16">
        <v>43466</v>
      </c>
      <c r="B216" s="15" t="s">
        <v>26</v>
      </c>
      <c r="C216" t="str">
        <f t="shared" si="3"/>
        <v>理财账户</v>
      </c>
      <c r="D216" s="15" t="s">
        <v>9</v>
      </c>
      <c r="E216" s="15" t="s">
        <v>9</v>
      </c>
      <c r="F216" s="15" t="s">
        <v>142</v>
      </c>
      <c r="G216" s="15">
        <v>5583</v>
      </c>
    </row>
    <row r="217" spans="1:8" x14ac:dyDescent="0.3">
      <c r="A217" s="16">
        <v>43466</v>
      </c>
      <c r="B217" s="15" t="s">
        <v>21</v>
      </c>
      <c r="C217" t="str">
        <f t="shared" si="3"/>
        <v>非理财账户</v>
      </c>
      <c r="D217" s="15" t="s">
        <v>45</v>
      </c>
      <c r="E217" s="15" t="s">
        <v>62</v>
      </c>
      <c r="F217" s="15" t="s">
        <v>45</v>
      </c>
      <c r="G217" s="15">
        <v>16069</v>
      </c>
    </row>
    <row r="218" spans="1:8" x14ac:dyDescent="0.3">
      <c r="A218" s="16">
        <v>43466</v>
      </c>
      <c r="B218" s="15" t="s">
        <v>21</v>
      </c>
      <c r="C218" t="str">
        <f t="shared" si="3"/>
        <v>非理财账户</v>
      </c>
      <c r="D218" s="15" t="s">
        <v>124</v>
      </c>
      <c r="E218" s="15" t="s">
        <v>121</v>
      </c>
      <c r="F218" s="15" t="s">
        <v>125</v>
      </c>
      <c r="G218" s="15">
        <v>3003</v>
      </c>
    </row>
    <row r="219" spans="1:8" x14ac:dyDescent="0.3">
      <c r="A219" s="16">
        <v>43466</v>
      </c>
      <c r="B219" s="15" t="s">
        <v>54</v>
      </c>
      <c r="C219" t="str">
        <f t="shared" si="3"/>
        <v>非理财账户</v>
      </c>
      <c r="D219" s="15" t="s">
        <v>36</v>
      </c>
      <c r="E219" s="15" t="s">
        <v>36</v>
      </c>
      <c r="F219" s="15" t="s">
        <v>164</v>
      </c>
      <c r="G219" s="15">
        <v>-1229</v>
      </c>
    </row>
    <row r="220" spans="1:8" x14ac:dyDescent="0.3">
      <c r="A220" s="16">
        <v>43466</v>
      </c>
      <c r="B220" s="15" t="s">
        <v>43</v>
      </c>
      <c r="C220" t="str">
        <f t="shared" si="3"/>
        <v>理财账户</v>
      </c>
      <c r="D220" s="15" t="s">
        <v>124</v>
      </c>
      <c r="E220" s="15" t="s">
        <v>121</v>
      </c>
      <c r="F220" s="15" t="s">
        <v>125</v>
      </c>
      <c r="G220" s="15">
        <v>0</v>
      </c>
    </row>
    <row r="221" spans="1:8" x14ac:dyDescent="0.3">
      <c r="A221" s="16">
        <v>43466</v>
      </c>
      <c r="B221" s="15" t="s">
        <v>24</v>
      </c>
      <c r="C221" t="str">
        <f t="shared" si="3"/>
        <v>非理财账户</v>
      </c>
      <c r="D221" s="15" t="s">
        <v>45</v>
      </c>
      <c r="E221" s="15" t="s">
        <v>62</v>
      </c>
      <c r="F221" s="15" t="s">
        <v>45</v>
      </c>
      <c r="G221" s="15">
        <f>114851+50000</f>
        <v>164851</v>
      </c>
    </row>
    <row r="222" spans="1:8" x14ac:dyDescent="0.3">
      <c r="A222" s="16">
        <v>43466</v>
      </c>
      <c r="B222" s="15" t="s">
        <v>24</v>
      </c>
      <c r="C222" t="str">
        <f t="shared" si="3"/>
        <v>非理财账户</v>
      </c>
      <c r="D222" s="15" t="s">
        <v>33</v>
      </c>
      <c r="E222" s="15" t="s">
        <v>121</v>
      </c>
      <c r="F222" s="15" t="s">
        <v>122</v>
      </c>
      <c r="G222" s="15">
        <v>10544</v>
      </c>
    </row>
    <row r="223" spans="1:8" x14ac:dyDescent="0.3">
      <c r="A223" s="16">
        <v>43466</v>
      </c>
      <c r="B223" s="15" t="s">
        <v>123</v>
      </c>
      <c r="C223" t="str">
        <f t="shared" si="3"/>
        <v>非理财账户</v>
      </c>
      <c r="D223" s="15" t="s">
        <v>9</v>
      </c>
      <c r="E223" s="15" t="s">
        <v>9</v>
      </c>
      <c r="F223" s="15" t="s">
        <v>80</v>
      </c>
      <c r="G223" s="15">
        <v>3425</v>
      </c>
    </row>
    <row r="224" spans="1:8" x14ac:dyDescent="0.3">
      <c r="A224" s="16">
        <v>43466</v>
      </c>
      <c r="B224" s="15" t="s">
        <v>56</v>
      </c>
      <c r="C224" t="str">
        <f t="shared" si="3"/>
        <v>非理财账户</v>
      </c>
      <c r="D224" s="15" t="s">
        <v>36</v>
      </c>
      <c r="E224" s="15" t="s">
        <v>36</v>
      </c>
      <c r="F224" s="15" t="s">
        <v>164</v>
      </c>
      <c r="G224" s="15">
        <v>0</v>
      </c>
    </row>
    <row r="225" spans="1:7" x14ac:dyDescent="0.3">
      <c r="A225" s="16">
        <v>43466</v>
      </c>
      <c r="B225" s="15" t="s">
        <v>57</v>
      </c>
      <c r="C225" t="str">
        <f t="shared" si="3"/>
        <v>非理财账户</v>
      </c>
      <c r="D225" s="15" t="s">
        <v>36</v>
      </c>
      <c r="E225" s="15" t="s">
        <v>36</v>
      </c>
      <c r="F225" s="15" t="s">
        <v>164</v>
      </c>
      <c r="G225" s="15">
        <f>7469-8000</f>
        <v>-531</v>
      </c>
    </row>
    <row r="226" spans="1:7" x14ac:dyDescent="0.3">
      <c r="A226" s="16">
        <v>43466</v>
      </c>
      <c r="B226" s="15" t="s">
        <v>58</v>
      </c>
      <c r="C226" t="str">
        <f t="shared" si="3"/>
        <v>非理财账户</v>
      </c>
      <c r="D226" s="15" t="s">
        <v>36</v>
      </c>
      <c r="E226" s="15" t="s">
        <v>36</v>
      </c>
      <c r="F226" s="15" t="s">
        <v>163</v>
      </c>
      <c r="G226" s="15">
        <v>0</v>
      </c>
    </row>
    <row r="227" spans="1:7" x14ac:dyDescent="0.3">
      <c r="A227" s="16">
        <v>43466</v>
      </c>
      <c r="B227" s="15" t="s">
        <v>160</v>
      </c>
      <c r="C227" t="str">
        <f t="shared" si="3"/>
        <v>非理财账户</v>
      </c>
      <c r="D227" s="15" t="s">
        <v>45</v>
      </c>
      <c r="E227" s="15" t="s">
        <v>62</v>
      </c>
      <c r="F227" s="15" t="s">
        <v>65</v>
      </c>
      <c r="G227" s="15">
        <v>20132</v>
      </c>
    </row>
    <row r="228" spans="1:7" x14ac:dyDescent="0.3">
      <c r="A228" s="16">
        <v>43466</v>
      </c>
      <c r="B228" s="15" t="s">
        <v>160</v>
      </c>
      <c r="C228" t="str">
        <f t="shared" si="3"/>
        <v>非理财账户</v>
      </c>
      <c r="D228" s="15" t="s">
        <v>33</v>
      </c>
      <c r="E228" s="15" t="s">
        <v>121</v>
      </c>
      <c r="F228" s="15" t="s">
        <v>111</v>
      </c>
      <c r="G228" s="15">
        <v>30166.44</v>
      </c>
    </row>
    <row r="229" spans="1:7" x14ac:dyDescent="0.3">
      <c r="A229" s="16">
        <v>43466</v>
      </c>
      <c r="B229" s="15" t="s">
        <v>160</v>
      </c>
      <c r="C229" t="str">
        <f t="shared" si="3"/>
        <v>非理财账户</v>
      </c>
      <c r="D229" s="15" t="s">
        <v>33</v>
      </c>
      <c r="E229" s="15" t="s">
        <v>35</v>
      </c>
      <c r="F229" s="15" t="s">
        <v>32</v>
      </c>
      <c r="G229" s="15">
        <v>12490.44</v>
      </c>
    </row>
    <row r="230" spans="1:7" x14ac:dyDescent="0.3">
      <c r="A230" s="16">
        <v>43466</v>
      </c>
      <c r="B230" s="15" t="s">
        <v>160</v>
      </c>
      <c r="C230" t="str">
        <f t="shared" si="3"/>
        <v>非理财账户</v>
      </c>
      <c r="D230" s="15" t="s">
        <v>33</v>
      </c>
      <c r="E230" s="15" t="s">
        <v>141</v>
      </c>
      <c r="F230" s="15" t="s">
        <v>112</v>
      </c>
      <c r="G230" s="15">
        <v>10099.74</v>
      </c>
    </row>
    <row r="231" spans="1:7" x14ac:dyDescent="0.3">
      <c r="A231" s="16">
        <v>43466</v>
      </c>
      <c r="B231" s="15" t="s">
        <v>160</v>
      </c>
      <c r="C231" t="str">
        <f t="shared" si="3"/>
        <v>非理财账户</v>
      </c>
      <c r="D231" s="15" t="s">
        <v>33</v>
      </c>
      <c r="E231" s="15" t="s">
        <v>141</v>
      </c>
      <c r="F231" s="15" t="s">
        <v>113</v>
      </c>
      <c r="G231" s="15">
        <f>261.46+9866.47</f>
        <v>10127.929999999998</v>
      </c>
    </row>
    <row r="232" spans="1:7" x14ac:dyDescent="0.3">
      <c r="A232" s="16">
        <v>43466</v>
      </c>
      <c r="B232" s="15" t="s">
        <v>160</v>
      </c>
      <c r="C232" t="str">
        <f t="shared" si="3"/>
        <v>非理财账户</v>
      </c>
      <c r="D232" s="15" t="s">
        <v>33</v>
      </c>
      <c r="E232" s="15" t="s">
        <v>121</v>
      </c>
      <c r="F232" s="15" t="s">
        <v>114</v>
      </c>
      <c r="G232" s="15">
        <v>26414</v>
      </c>
    </row>
    <row r="233" spans="1:7" x14ac:dyDescent="0.3">
      <c r="A233" s="16">
        <v>43466</v>
      </c>
      <c r="B233" s="15" t="s">
        <v>160</v>
      </c>
      <c r="C233" t="str">
        <f t="shared" si="3"/>
        <v>非理财账户</v>
      </c>
      <c r="D233" s="15" t="s">
        <v>36</v>
      </c>
      <c r="E233" s="15" t="s">
        <v>36</v>
      </c>
      <c r="F233" s="15" t="s">
        <v>165</v>
      </c>
      <c r="G233" s="15">
        <v>-8465</v>
      </c>
    </row>
  </sheetData>
  <sortState ref="A6:G26">
    <sortCondition ref="A6:A26"/>
    <sortCondition ref="B6:B26"/>
    <sortCondition ref="D6:D26"/>
    <sortCondition ref="E6:E26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C9" sqref="C3:C9"/>
    </sheetView>
  </sheetViews>
  <sheetFormatPr defaultRowHeight="14" x14ac:dyDescent="0.3"/>
  <cols>
    <col min="1" max="1" width="8.5" bestFit="1" customWidth="1"/>
    <col min="3" max="3" width="10.4140625" bestFit="1" customWidth="1"/>
    <col min="4" max="4" width="12.58203125" customWidth="1"/>
  </cols>
  <sheetData>
    <row r="1" spans="1:5" x14ac:dyDescent="0.3">
      <c r="A1" t="s">
        <v>94</v>
      </c>
      <c r="B1" t="s">
        <v>60</v>
      </c>
      <c r="C1" t="s">
        <v>4</v>
      </c>
      <c r="D1" t="s">
        <v>59</v>
      </c>
    </row>
    <row r="2" spans="1:5" x14ac:dyDescent="0.3">
      <c r="A2" s="1">
        <v>43466</v>
      </c>
      <c r="B2" t="s">
        <v>33</v>
      </c>
      <c r="C2" t="s">
        <v>91</v>
      </c>
      <c r="D2" s="8">
        <v>0</v>
      </c>
    </row>
    <row r="3" spans="1:5" x14ac:dyDescent="0.3">
      <c r="A3" s="1">
        <v>43466</v>
      </c>
      <c r="B3" t="s">
        <v>33</v>
      </c>
      <c r="C3" t="s">
        <v>31</v>
      </c>
      <c r="D3" s="8">
        <f>ROUND(50000/300000,2)</f>
        <v>0.17</v>
      </c>
    </row>
    <row r="4" spans="1:5" x14ac:dyDescent="0.3">
      <c r="A4" s="1">
        <v>43466</v>
      </c>
      <c r="B4" t="s">
        <v>33</v>
      </c>
      <c r="C4" t="s">
        <v>141</v>
      </c>
      <c r="D4" s="8">
        <f>ROUND(100000/300000, 2)</f>
        <v>0.33</v>
      </c>
    </row>
    <row r="5" spans="1:5" x14ac:dyDescent="0.3">
      <c r="A5" s="1">
        <v>43466</v>
      </c>
      <c r="B5" t="s">
        <v>33</v>
      </c>
      <c r="C5" t="s">
        <v>121</v>
      </c>
      <c r="D5" s="8">
        <f>ROUND(20000/300000,2)</f>
        <v>7.0000000000000007E-2</v>
      </c>
      <c r="E5" s="8"/>
    </row>
    <row r="6" spans="1:5" x14ac:dyDescent="0.3">
      <c r="A6" s="1">
        <v>43466</v>
      </c>
      <c r="B6" t="s">
        <v>12</v>
      </c>
      <c r="C6" t="s">
        <v>12</v>
      </c>
      <c r="D6" s="8">
        <f>ROUND(30000/300000,2)</f>
        <v>0.1</v>
      </c>
    </row>
    <row r="7" spans="1:5" x14ac:dyDescent="0.3">
      <c r="A7" s="1">
        <v>43466</v>
      </c>
      <c r="B7" t="s">
        <v>45</v>
      </c>
      <c r="C7" t="s">
        <v>62</v>
      </c>
      <c r="D7" s="8">
        <f>ROUND(70000/300000,2)</f>
        <v>0.23</v>
      </c>
    </row>
    <row r="8" spans="1:5" x14ac:dyDescent="0.3">
      <c r="A8" s="1">
        <v>43466</v>
      </c>
      <c r="B8" t="s">
        <v>45</v>
      </c>
      <c r="C8" t="s">
        <v>136</v>
      </c>
      <c r="D8" s="8">
        <f>ROUND(10000/300000,2)</f>
        <v>0.03</v>
      </c>
    </row>
    <row r="9" spans="1:5" x14ac:dyDescent="0.3">
      <c r="A9" s="1">
        <v>43466</v>
      </c>
      <c r="B9" t="s">
        <v>37</v>
      </c>
      <c r="C9" t="s">
        <v>37</v>
      </c>
      <c r="D9" s="8">
        <f>ROUND(20000/300000,2)</f>
        <v>7.0000000000000007E-2</v>
      </c>
    </row>
    <row r="10" spans="1:5" x14ac:dyDescent="0.3">
      <c r="A10" s="1"/>
      <c r="D10" s="8"/>
    </row>
    <row r="11" spans="1:5" x14ac:dyDescent="0.3">
      <c r="A11" s="1"/>
      <c r="D11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916E-B3EA-42CE-A213-5AC4A6578DD2}">
  <dimension ref="A1:L14"/>
  <sheetViews>
    <sheetView workbookViewId="0">
      <selection activeCell="D9" sqref="D9"/>
    </sheetView>
  </sheetViews>
  <sheetFormatPr defaultRowHeight="14" x14ac:dyDescent="0.3"/>
  <cols>
    <col min="2" max="2" width="10.58203125" bestFit="1" customWidth="1"/>
    <col min="3" max="5" width="10.4140625" customWidth="1"/>
    <col min="6" max="6" width="12.33203125" bestFit="1" customWidth="1"/>
    <col min="7" max="7" width="10.4140625" bestFit="1" customWidth="1"/>
    <col min="8" max="8" width="12.33203125" bestFit="1" customWidth="1"/>
    <col min="9" max="9" width="10.4140625" customWidth="1"/>
    <col min="10" max="10" width="16.25" bestFit="1" customWidth="1"/>
    <col min="11" max="11" width="15.5" bestFit="1" customWidth="1"/>
    <col min="12" max="12" width="15.4140625" bestFit="1" customWidth="1"/>
  </cols>
  <sheetData>
    <row r="1" spans="1:12" x14ac:dyDescent="0.3">
      <c r="A1" t="s">
        <v>106</v>
      </c>
      <c r="B1" t="s">
        <v>153</v>
      </c>
      <c r="C1" t="s">
        <v>154</v>
      </c>
      <c r="D1" t="s">
        <v>143</v>
      </c>
      <c r="E1" t="s">
        <v>148</v>
      </c>
      <c r="F1" t="s">
        <v>149</v>
      </c>
      <c r="G1" t="s">
        <v>144</v>
      </c>
      <c r="H1" t="s">
        <v>150</v>
      </c>
      <c r="I1" t="s">
        <v>151</v>
      </c>
      <c r="J1" t="s">
        <v>152</v>
      </c>
      <c r="K1" t="s">
        <v>107</v>
      </c>
      <c r="L1" t="s">
        <v>108</v>
      </c>
    </row>
    <row r="2" spans="1:12" x14ac:dyDescent="0.3">
      <c r="A2" s="6">
        <v>2018</v>
      </c>
      <c r="B2" s="5">
        <v>43101</v>
      </c>
      <c r="C2" s="5" t="s">
        <v>155</v>
      </c>
      <c r="D2" s="6">
        <v>300000</v>
      </c>
      <c r="E2" s="6">
        <v>0</v>
      </c>
      <c r="F2" s="6">
        <v>0</v>
      </c>
      <c r="G2" s="21"/>
      <c r="H2" s="6"/>
      <c r="I2" s="22"/>
      <c r="J2" s="23"/>
      <c r="K2" s="6"/>
      <c r="L2" s="6"/>
    </row>
    <row r="3" spans="1:12" x14ac:dyDescent="0.3">
      <c r="A3" s="6"/>
      <c r="B3" s="5">
        <v>43142</v>
      </c>
      <c r="C3" s="6" t="s">
        <v>156</v>
      </c>
      <c r="D3" s="6"/>
      <c r="E3" s="6">
        <v>20000</v>
      </c>
      <c r="F3" s="6"/>
      <c r="G3" s="6"/>
      <c r="H3" s="6"/>
      <c r="I3" s="6"/>
      <c r="J3" s="6"/>
      <c r="K3" s="6"/>
      <c r="L3" s="6"/>
    </row>
    <row r="4" spans="1:12" x14ac:dyDescent="0.3">
      <c r="A4" s="6"/>
      <c r="B4" s="5">
        <v>43209</v>
      </c>
      <c r="C4" s="6" t="s">
        <v>156</v>
      </c>
      <c r="D4" s="6"/>
      <c r="E4" s="6">
        <v>15000</v>
      </c>
      <c r="F4" s="6"/>
      <c r="G4" s="6"/>
      <c r="H4" s="6"/>
      <c r="I4" s="6"/>
      <c r="J4" s="6"/>
      <c r="K4" s="6"/>
      <c r="L4" s="6"/>
    </row>
    <row r="5" spans="1:12" x14ac:dyDescent="0.3">
      <c r="A5" s="6"/>
      <c r="B5" s="5">
        <v>43310</v>
      </c>
      <c r="C5" s="6" t="s">
        <v>157</v>
      </c>
      <c r="D5" s="6"/>
      <c r="E5" s="6"/>
      <c r="F5" s="6">
        <v>24000</v>
      </c>
      <c r="G5" s="6"/>
      <c r="H5" s="6"/>
      <c r="I5" s="6"/>
      <c r="J5" s="6"/>
      <c r="K5" s="6"/>
      <c r="L5" s="6"/>
    </row>
    <row r="6" spans="1:12" x14ac:dyDescent="0.3">
      <c r="A6" s="6"/>
      <c r="B6" s="5">
        <v>43465</v>
      </c>
      <c r="C6" s="6" t="s">
        <v>158</v>
      </c>
      <c r="D6" s="6">
        <v>300000</v>
      </c>
      <c r="E6" s="6">
        <f>SUM(E2:E5)</f>
        <v>35000</v>
      </c>
      <c r="F6" s="6">
        <f>SUM(F2:F5)</f>
        <v>24000</v>
      </c>
      <c r="G6" s="21">
        <v>360000</v>
      </c>
      <c r="H6" s="6">
        <f>G6-D6-(E6-F6)</f>
        <v>49000</v>
      </c>
      <c r="I6" s="22">
        <f>H6/(D6+E6-F6)</f>
        <v>0.15755627009646303</v>
      </c>
      <c r="J6" s="6"/>
      <c r="K6" s="6"/>
      <c r="L6" s="6"/>
    </row>
    <row r="8" spans="1:12" ht="13.5" customHeight="1" x14ac:dyDescent="0.3"/>
    <row r="9" spans="1:12" x14ac:dyDescent="0.3">
      <c r="A9">
        <v>2019</v>
      </c>
      <c r="B9" s="1">
        <v>43466</v>
      </c>
      <c r="C9" s="1" t="s">
        <v>155</v>
      </c>
      <c r="D9">
        <v>320000</v>
      </c>
      <c r="E9">
        <v>0</v>
      </c>
      <c r="F9">
        <v>0</v>
      </c>
      <c r="G9" s="19"/>
      <c r="I9" s="20"/>
      <c r="J9" s="14"/>
    </row>
    <row r="14" spans="1:12" x14ac:dyDescent="0.3">
      <c r="C14" s="6" t="s">
        <v>158</v>
      </c>
      <c r="D14" s="6">
        <v>300000</v>
      </c>
      <c r="E14" s="6">
        <f>SUM(E10:E13)</f>
        <v>0</v>
      </c>
      <c r="F14" s="6">
        <f>SUM(F10:F13)</f>
        <v>0</v>
      </c>
      <c r="G14" s="21">
        <v>360000</v>
      </c>
      <c r="H14" s="6">
        <f>G14-D14-(E14-F14)</f>
        <v>60000</v>
      </c>
      <c r="I14" s="22">
        <f>H14/(D14+E14-F14)</f>
        <v>0.2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42C6-01CE-4BFE-8B48-C88DDA9C5FED}">
  <dimension ref="A1:C12"/>
  <sheetViews>
    <sheetView workbookViewId="0">
      <selection activeCell="B8" sqref="B8"/>
    </sheetView>
  </sheetViews>
  <sheetFormatPr defaultRowHeight="14" x14ac:dyDescent="0.3"/>
  <cols>
    <col min="1" max="1" width="10.4140625" bestFit="1" customWidth="1"/>
    <col min="2" max="2" width="15.08203125" bestFit="1" customWidth="1"/>
  </cols>
  <sheetData>
    <row r="1" spans="1:3" x14ac:dyDescent="0.3">
      <c r="A1" t="s">
        <v>145</v>
      </c>
      <c r="B1" t="s">
        <v>161</v>
      </c>
      <c r="C1" t="s">
        <v>159</v>
      </c>
    </row>
    <row r="2" spans="1:3" x14ac:dyDescent="0.3">
      <c r="B2" t="s">
        <v>43</v>
      </c>
    </row>
    <row r="3" spans="1:3" x14ac:dyDescent="0.3">
      <c r="B3" t="s">
        <v>26</v>
      </c>
    </row>
    <row r="4" spans="1:3" x14ac:dyDescent="0.3">
      <c r="B4" t="s">
        <v>23</v>
      </c>
    </row>
    <row r="5" spans="1:3" x14ac:dyDescent="0.3">
      <c r="B5" t="s">
        <v>22</v>
      </c>
    </row>
    <row r="6" spans="1:3" x14ac:dyDescent="0.3">
      <c r="B6" t="s">
        <v>40</v>
      </c>
    </row>
    <row r="7" spans="1:3" x14ac:dyDescent="0.3">
      <c r="B7" t="s">
        <v>38</v>
      </c>
    </row>
    <row r="11" spans="1:3" x14ac:dyDescent="0.3">
      <c r="A11" t="s">
        <v>146</v>
      </c>
      <c r="B11" t="s">
        <v>147</v>
      </c>
    </row>
    <row r="12" spans="1:3" x14ac:dyDescent="0.3">
      <c r="B12" t="s">
        <v>123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workbookViewId="0">
      <selection activeCell="D10" sqref="D10"/>
    </sheetView>
  </sheetViews>
  <sheetFormatPr defaultRowHeight="14" x14ac:dyDescent="0.3"/>
  <cols>
    <col min="1" max="1" width="18.25" bestFit="1" customWidth="1"/>
    <col min="2" max="2" width="12.33203125" bestFit="1" customWidth="1"/>
    <col min="3" max="3" width="26.1640625" bestFit="1" customWidth="1"/>
    <col min="4" max="4" width="15.58203125" bestFit="1" customWidth="1"/>
    <col min="5" max="6" width="13.75" bestFit="1" customWidth="1"/>
    <col min="7" max="7" width="9.25" bestFit="1" customWidth="1"/>
  </cols>
  <sheetData>
    <row r="1" spans="1:9" x14ac:dyDescent="0.3">
      <c r="C1" t="s">
        <v>138</v>
      </c>
      <c r="D1" t="s">
        <v>139</v>
      </c>
    </row>
    <row r="2" spans="1:9" x14ac:dyDescent="0.3">
      <c r="A2" t="s">
        <v>2</v>
      </c>
      <c r="B2" t="s">
        <v>9</v>
      </c>
      <c r="C2" t="s">
        <v>126</v>
      </c>
      <c r="D2" t="s">
        <v>127</v>
      </c>
    </row>
    <row r="3" spans="1:9" x14ac:dyDescent="0.3">
      <c r="A3" t="s">
        <v>15</v>
      </c>
      <c r="B3" t="s">
        <v>11</v>
      </c>
      <c r="C3" t="s">
        <v>128</v>
      </c>
    </row>
    <row r="4" spans="1:9" x14ac:dyDescent="0.3">
      <c r="B4" t="s">
        <v>12</v>
      </c>
    </row>
    <row r="5" spans="1:9" x14ac:dyDescent="0.3">
      <c r="B5" t="s">
        <v>10</v>
      </c>
      <c r="C5" t="s">
        <v>140</v>
      </c>
    </row>
    <row r="6" spans="1:9" x14ac:dyDescent="0.3">
      <c r="B6" t="s">
        <v>13</v>
      </c>
    </row>
    <row r="9" spans="1:9" x14ac:dyDescent="0.3">
      <c r="A9" t="s">
        <v>4</v>
      </c>
      <c r="B9" t="s">
        <v>129</v>
      </c>
      <c r="C9" t="s">
        <v>130</v>
      </c>
      <c r="D9" t="s">
        <v>131</v>
      </c>
      <c r="E9" t="s">
        <v>132</v>
      </c>
      <c r="F9" t="s">
        <v>133</v>
      </c>
    </row>
    <row r="10" spans="1:9" x14ac:dyDescent="0.3">
      <c r="A10" t="s">
        <v>16</v>
      </c>
      <c r="B10" t="s">
        <v>134</v>
      </c>
      <c r="C10" t="s">
        <v>135</v>
      </c>
      <c r="D10" t="s">
        <v>136</v>
      </c>
    </row>
    <row r="13" spans="1:9" x14ac:dyDescent="0.3">
      <c r="A13" t="s">
        <v>5</v>
      </c>
      <c r="B13" t="s">
        <v>17</v>
      </c>
      <c r="C13" t="s">
        <v>14</v>
      </c>
    </row>
    <row r="14" spans="1:9" x14ac:dyDescent="0.3">
      <c r="A14" t="s">
        <v>1</v>
      </c>
      <c r="B14" t="s">
        <v>18</v>
      </c>
      <c r="C14" t="s">
        <v>24</v>
      </c>
      <c r="D14" t="s">
        <v>137</v>
      </c>
      <c r="E14" t="s">
        <v>50</v>
      </c>
      <c r="F14" t="s">
        <v>51</v>
      </c>
      <c r="G14" t="s">
        <v>52</v>
      </c>
      <c r="H14" t="s">
        <v>117</v>
      </c>
      <c r="I14" t="s">
        <v>118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tsa</vt:lpstr>
      <vt:lpstr>from_parents</vt:lpstr>
      <vt:lpstr>mv</vt:lpstr>
      <vt:lpstr>config</vt:lpstr>
      <vt:lpstr>income statement</vt:lpstr>
      <vt:lpstr>readme</vt:lpstr>
      <vt:lpstr>dict</vt:lpstr>
      <vt:lpstr>理财账户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2019-01-01T04:15:28Z</dcterms:modified>
</cp:coreProperties>
</file>