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COURS DATA ANALYST\"/>
    </mc:Choice>
  </mc:AlternateContent>
  <xr:revisionPtr revIDLastSave="0" documentId="13_ncr:1_{CA07C003-62D1-4135-9EDF-1369ABB954E7}" xr6:coauthVersionLast="47" xr6:coauthVersionMax="47" xr10:uidLastSave="{00000000-0000-0000-0000-000000000000}"/>
  <bookViews>
    <workbookView xWindow="-120" yWindow="-120" windowWidth="20730" windowHeight="11160" activeTab="5" xr2:uid="{6F3D03E9-C179-4F40-886E-B3699BD95626}"/>
  </bookViews>
  <sheets>
    <sheet name="TCD" sheetId="4" r:id="rId1"/>
    <sheet name="Feuil1" sheetId="6" r:id="rId2"/>
    <sheet name="Feuil2" sheetId="7" r:id="rId3"/>
    <sheet name="Liste des poids" sheetId="1" r:id="rId4"/>
    <sheet name="Tableau" sheetId="5" r:id="rId5"/>
    <sheet name="Feuil3" sheetId="8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8" l="1"/>
  <c r="J4" i="8"/>
  <c r="J5" i="8"/>
  <c r="J6" i="8"/>
  <c r="J7" i="8"/>
  <c r="J8" i="8"/>
  <c r="J3" i="8"/>
  <c r="I4" i="8"/>
  <c r="I5" i="8"/>
  <c r="I6" i="8"/>
  <c r="I7" i="8"/>
  <c r="I8" i="8"/>
  <c r="I3" i="8"/>
  <c r="I2" i="8"/>
  <c r="H9" i="8"/>
  <c r="H3" i="8"/>
  <c r="H4" i="8"/>
  <c r="H5" i="8"/>
  <c r="H6" i="8"/>
  <c r="H7" i="8"/>
  <c r="H8" i="8"/>
  <c r="H2" i="8"/>
  <c r="E9" i="8"/>
  <c r="G2" i="8"/>
  <c r="G3" i="8" s="1"/>
  <c r="G4" i="8" s="1"/>
  <c r="G5" i="8" s="1"/>
  <c r="G6" i="8" s="1"/>
  <c r="G7" i="8" s="1"/>
  <c r="G8" i="8" s="1"/>
  <c r="F2" i="8"/>
  <c r="F3" i="8" s="1"/>
  <c r="F4" i="8" s="1"/>
  <c r="F5" i="8" s="1"/>
  <c r="F6" i="8" s="1"/>
  <c r="F7" i="8" s="1"/>
  <c r="F8" i="8" s="1"/>
  <c r="B2" i="8"/>
  <c r="A3" i="5"/>
  <c r="A4" i="5"/>
  <c r="A5" i="5"/>
  <c r="A6" i="5"/>
  <c r="A7" i="5"/>
  <c r="A8" i="5"/>
  <c r="A9" i="5"/>
  <c r="A10" i="5"/>
  <c r="J3" i="5"/>
  <c r="J4" i="5"/>
  <c r="J5" i="5"/>
  <c r="J6" i="5"/>
  <c r="J7" i="5"/>
  <c r="J8" i="5"/>
  <c r="J9" i="5"/>
  <c r="J10" i="5"/>
  <c r="J2" i="5"/>
  <c r="I4" i="5"/>
  <c r="I5" i="5"/>
  <c r="I6" i="5"/>
  <c r="I7" i="5"/>
  <c r="I8" i="5"/>
  <c r="I9" i="5"/>
  <c r="I10" i="5"/>
  <c r="I3" i="5"/>
  <c r="I2" i="5"/>
  <c r="H5" i="5"/>
  <c r="H4" i="5"/>
  <c r="H3" i="5"/>
  <c r="H6" i="5"/>
  <c r="H7" i="5"/>
  <c r="H8" i="5"/>
  <c r="H9" i="5"/>
  <c r="H10" i="5"/>
  <c r="H2" i="5"/>
  <c r="G4" i="5"/>
  <c r="G5" i="5"/>
  <c r="G6" i="5"/>
  <c r="G7" i="5"/>
  <c r="G8" i="5"/>
  <c r="G9" i="5"/>
  <c r="G10" i="5"/>
  <c r="G3" i="5"/>
  <c r="F4" i="5"/>
  <c r="F5" i="5"/>
  <c r="F6" i="5"/>
  <c r="F7" i="5"/>
  <c r="F8" i="5"/>
  <c r="F9" i="5"/>
  <c r="F10" i="5"/>
  <c r="F3" i="5"/>
  <c r="D3" i="5"/>
  <c r="D4" i="5"/>
  <c r="D5" i="5"/>
  <c r="D6" i="5"/>
  <c r="D7" i="5"/>
  <c r="D8" i="5"/>
  <c r="D9" i="5"/>
  <c r="D10" i="5"/>
  <c r="D2" i="5"/>
  <c r="C2" i="5"/>
  <c r="B4" i="5"/>
  <c r="B5" i="5"/>
  <c r="B6" i="5"/>
  <c r="B7" i="5"/>
  <c r="B8" i="5"/>
  <c r="B9" i="5"/>
  <c r="B10" i="5"/>
  <c r="B2" i="5"/>
  <c r="E11" i="5"/>
  <c r="F2" i="5"/>
  <c r="D2" i="8" l="1"/>
  <c r="A3" i="8"/>
  <c r="B3" i="8" s="1"/>
  <c r="A4" i="8" s="1"/>
  <c r="B4" i="8" s="1"/>
  <c r="A5" i="8" s="1"/>
  <c r="B5" i="8" s="1"/>
  <c r="A6" i="8" s="1"/>
  <c r="B6" i="8" s="1"/>
  <c r="A7" i="8" s="1"/>
  <c r="B7" i="8" s="1"/>
  <c r="A8" i="8" s="1"/>
  <c r="B3" i="5"/>
  <c r="C3" i="5"/>
  <c r="D3" i="8" l="1"/>
  <c r="C4" i="5" l="1"/>
  <c r="D4" i="8" l="1"/>
  <c r="C5" i="5"/>
  <c r="C6" i="5" l="1"/>
  <c r="D5" i="8" l="1"/>
  <c r="C7" i="5"/>
  <c r="C8" i="5" l="1"/>
  <c r="D6" i="8" l="1"/>
  <c r="C9" i="5"/>
  <c r="C10" i="5" l="1"/>
  <c r="D7" i="8" l="1"/>
  <c r="D8" i="8" l="1"/>
</calcChain>
</file>

<file path=xl/sharedStrings.xml><?xml version="1.0" encoding="utf-8"?>
<sst xmlns="http://schemas.openxmlformats.org/spreadsheetml/2006/main" count="140" uniqueCount="105">
  <si>
    <t>poids</t>
  </si>
  <si>
    <t>personne</t>
  </si>
  <si>
    <t>a</t>
  </si>
  <si>
    <t>b</t>
  </si>
  <si>
    <t>c</t>
  </si>
  <si>
    <t>Étiquettes de lignes</t>
  </si>
  <si>
    <t>Total général</t>
  </si>
  <si>
    <t>53-59</t>
  </si>
  <si>
    <t>60-66</t>
  </si>
  <si>
    <t>67-73</t>
  </si>
  <si>
    <t>74-80</t>
  </si>
  <si>
    <t>81-87</t>
  </si>
  <si>
    <t>88-94</t>
  </si>
  <si>
    <t>95-101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</si>
  <si>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</si>
  <si>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</si>
  <si>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</si>
  <si>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</si>
  <si>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</si>
  <si>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</si>
  <si>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</si>
  <si>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</si>
  <si>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</si>
  <si>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</si>
  <si>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</si>
  <si>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</si>
  <si>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</si>
  <si>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</si>
  <si>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</si>
  <si>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</si>
  <si>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</si>
  <si>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</si>
  <si>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</si>
  <si>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</si>
  <si>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</si>
  <si>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</si>
  <si>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</si>
  <si>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ab</t>
  </si>
  <si>
    <t>ac</t>
  </si>
  <si>
    <t>ad</t>
  </si>
  <si>
    <t>ae</t>
  </si>
  <si>
    <t>af</t>
  </si>
  <si>
    <t>ag</t>
  </si>
  <si>
    <t>ah</t>
  </si>
  <si>
    <t>ak</t>
  </si>
  <si>
    <t>ax</t>
  </si>
  <si>
    <t>az</t>
  </si>
  <si>
    <t>ao</t>
  </si>
  <si>
    <t>bs</t>
  </si>
  <si>
    <t>bf</t>
  </si>
  <si>
    <t>bg</t>
  </si>
  <si>
    <t>bh</t>
  </si>
  <si>
    <t>bj</t>
  </si>
  <si>
    <t>bk</t>
  </si>
  <si>
    <t>ai</t>
  </si>
  <si>
    <t>aj</t>
  </si>
  <si>
    <t>al</t>
  </si>
  <si>
    <t>am</t>
  </si>
  <si>
    <t>an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</si>
  <si>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</si>
  <si>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</si>
  <si>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</si>
  <si>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</si>
  <si>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</si>
  <si>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</si>
  <si>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</si>
  <si>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</si>
  <si>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</si>
  <si>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ba</t>
  </si>
  <si>
    <t>bb</t>
  </si>
  <si>
    <t>bc</t>
  </si>
  <si>
    <t>bd</t>
  </si>
  <si>
    <t>be</t>
  </si>
  <si>
    <t>bi</t>
  </si>
  <si>
    <t>bl</t>
  </si>
  <si>
    <t>bm</t>
  </si>
  <si>
    <t>bn</t>
  </si>
  <si>
    <t>bo</t>
  </si>
  <si>
    <t>bp</t>
  </si>
  <si>
    <t>bq</t>
  </si>
  <si>
    <t>br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</si>
  <si>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</si>
  <si>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</si>
  <si>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</si>
  <si>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</si>
  <si>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</si>
  <si>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</si>
  <si>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</si>
  <si>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</si>
  <si>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</si>
  <si>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</si>
  <si>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Nombre de personne</t>
  </si>
  <si>
    <t>Poids</t>
  </si>
  <si>
    <t>ECC</t>
  </si>
  <si>
    <t>ECD</t>
  </si>
  <si>
    <t>Frequences</t>
  </si>
  <si>
    <t>FCC</t>
  </si>
  <si>
    <t>FCD</t>
  </si>
  <si>
    <t>Total</t>
  </si>
  <si>
    <t>Début</t>
  </si>
  <si>
    <t xml:space="preserve">Fin </t>
  </si>
  <si>
    <t>Centres</t>
  </si>
  <si>
    <t>Effectifs</t>
  </si>
  <si>
    <t>Nombre de poids</t>
  </si>
  <si>
    <t>95-97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</si>
</sst>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32.534935300922" createdVersion="8" refreshedVersion="8" minRefreshableVersion="3" recordCount="80" xr:uid="{BC22CCF2-89A1-414F-8068-199225FAB28E}">
  <cacheSource type="worksheet">
    <worksheetSource name="Tableau1"/>
  </cacheSource>
  <cacheFields count="2">
    <cacheField name="personne" numFmtId="0">
      <sharedItems count="80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u"/>
        <s v="v"/>
        <s v="w"/>
        <s v="x"/>
        <s v="y"/>
        <s v="z"/>
        <s v="ab"/>
        <s v="ac"/>
        <s v="ad"/>
        <s v="ae"/>
        <s v="af"/>
        <s v="ag"/>
        <s v="ah"/>
        <s v="ai"/>
        <s v="aj"/>
        <s v="ak"/>
        <s v="al"/>
        <s v="am"/>
        <s v="an"/>
        <s v="ao"/>
        <s v="ap"/>
        <s v="aq"/>
        <s v="ar"/>
        <s v="as"/>
        <s v="at"/>
        <s v="au"/>
        <s v="av"/>
        <s v="aw"/>
        <s v="ax"/>
        <s v="ay"/>
        <s v="az"/>
        <s v="ba"/>
        <s v="bb"/>
        <s v="bc"/>
        <s v="bd"/>
        <s v="be"/>
        <s v="bf"/>
        <s v="bg"/>
        <s v="bh"/>
        <s v="bi"/>
        <s v="bj"/>
        <s v="bk"/>
        <s v="bl"/>
        <s v="bm"/>
        <s v="bn"/>
        <s v="bo"/>
        <s v="bp"/>
        <s v="bq"/>
        <s v="br"/>
        <s v="bs"/>
        <s v="bt"/>
        <s v="bu"/>
        <s v="bv"/>
        <s v="bw"/>
        <s v="bx"/>
        <s v="by"/>
        <s v="bz"/>
        <s v="ca"/>
        <s v="cb"/>
        <s v="cc"/>
      </sharedItems>
    </cacheField>
    <cacheField name="poids" numFmtId="0">
      <sharedItems containsSemiMixedTypes="0" containsString="0" containsNumber="1" containsInteger="1" minValue="53" maxValue="97" count="37">
        <n v="68"/>
        <n v="84"/>
        <n v="75"/>
        <n v="82"/>
        <n v="90"/>
        <n v="62"/>
        <n v="88"/>
        <n v="76"/>
        <n v="93"/>
        <n v="73"/>
        <n v="79"/>
        <n v="60"/>
        <n v="71"/>
        <n v="59"/>
        <n v="85"/>
        <n v="61"/>
        <n v="65"/>
        <n v="87"/>
        <n v="74"/>
        <n v="95"/>
        <n v="78"/>
        <n v="63"/>
        <n v="72"/>
        <n v="66"/>
        <n v="94"/>
        <n v="77"/>
        <n v="69"/>
        <n v="96"/>
        <n v="89"/>
        <n v="83"/>
        <n v="67"/>
        <n v="97"/>
        <n v="80"/>
        <n v="57"/>
        <n v="53"/>
        <n v="86"/>
        <n v="81"/>
      </sharedItems>
      <fieldGroup base="1">
        <rangePr startNum="53" endNum="97" groupInterval="7"/>
        <groupItems count="9">
          <s v="&lt;53"/>
          <s v="53-59"/>
          <s v="60-66"/>
          <s v="67-73"/>
          <s v="74-80"/>
          <s v="81-87"/>
          <s v="88-94"/>
          <s v="95-101"/>
          <s v="&gt;1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</r>
  <r>
    <x v="1"/>
    <x v="1"/>
  </r>
  <r>
    <x v="2"/>
    <x v="2"/>
  </r>
  <r>
    <x v="3"/>
    <x v="3"/>
  </r>
  <r>
    <x v="4"/>
    <x v="0"/>
  </r>
  <r>
    <x v="5"/>
    <x v="4"/>
  </r>
  <r>
    <x v="6"/>
    <x v="5"/>
  </r>
  <r>
    <x v="7"/>
    <x v="6"/>
  </r>
  <r>
    <x v="8"/>
    <x v="7"/>
  </r>
  <r>
    <x v="9"/>
    <x v="8"/>
  </r>
  <r>
    <x v="10"/>
    <x v="9"/>
  </r>
  <r>
    <x v="11"/>
    <x v="10"/>
  </r>
  <r>
    <x v="12"/>
    <x v="6"/>
  </r>
  <r>
    <x v="13"/>
    <x v="9"/>
  </r>
  <r>
    <x v="14"/>
    <x v="11"/>
  </r>
  <r>
    <x v="15"/>
    <x v="8"/>
  </r>
  <r>
    <x v="16"/>
    <x v="12"/>
  </r>
  <r>
    <x v="17"/>
    <x v="13"/>
  </r>
  <r>
    <x v="18"/>
    <x v="14"/>
  </r>
  <r>
    <x v="19"/>
    <x v="2"/>
  </r>
  <r>
    <x v="20"/>
    <x v="15"/>
  </r>
  <r>
    <x v="21"/>
    <x v="16"/>
  </r>
  <r>
    <x v="22"/>
    <x v="2"/>
  </r>
  <r>
    <x v="23"/>
    <x v="17"/>
  </r>
  <r>
    <x v="24"/>
    <x v="18"/>
  </r>
  <r>
    <x v="25"/>
    <x v="5"/>
  </r>
  <r>
    <x v="26"/>
    <x v="19"/>
  </r>
  <r>
    <x v="27"/>
    <x v="20"/>
  </r>
  <r>
    <x v="28"/>
    <x v="21"/>
  </r>
  <r>
    <x v="29"/>
    <x v="22"/>
  </r>
  <r>
    <x v="30"/>
    <x v="23"/>
  </r>
  <r>
    <x v="31"/>
    <x v="20"/>
  </r>
  <r>
    <x v="32"/>
    <x v="3"/>
  </r>
  <r>
    <x v="33"/>
    <x v="2"/>
  </r>
  <r>
    <x v="34"/>
    <x v="24"/>
  </r>
  <r>
    <x v="35"/>
    <x v="25"/>
  </r>
  <r>
    <x v="36"/>
    <x v="26"/>
  </r>
  <r>
    <x v="37"/>
    <x v="18"/>
  </r>
  <r>
    <x v="38"/>
    <x v="0"/>
  </r>
  <r>
    <x v="39"/>
    <x v="11"/>
  </r>
  <r>
    <x v="40"/>
    <x v="27"/>
  </r>
  <r>
    <x v="41"/>
    <x v="20"/>
  </r>
  <r>
    <x v="42"/>
    <x v="28"/>
  </r>
  <r>
    <x v="43"/>
    <x v="15"/>
  </r>
  <r>
    <x v="44"/>
    <x v="2"/>
  </r>
  <r>
    <x v="45"/>
    <x v="19"/>
  </r>
  <r>
    <x v="46"/>
    <x v="11"/>
  </r>
  <r>
    <x v="47"/>
    <x v="10"/>
  </r>
  <r>
    <x v="48"/>
    <x v="29"/>
  </r>
  <r>
    <x v="49"/>
    <x v="12"/>
  </r>
  <r>
    <x v="50"/>
    <x v="10"/>
  </r>
  <r>
    <x v="51"/>
    <x v="5"/>
  </r>
  <r>
    <x v="52"/>
    <x v="30"/>
  </r>
  <r>
    <x v="53"/>
    <x v="31"/>
  </r>
  <r>
    <x v="54"/>
    <x v="20"/>
  </r>
  <r>
    <x v="55"/>
    <x v="14"/>
  </r>
  <r>
    <x v="56"/>
    <x v="7"/>
  </r>
  <r>
    <x v="57"/>
    <x v="16"/>
  </r>
  <r>
    <x v="58"/>
    <x v="12"/>
  </r>
  <r>
    <x v="59"/>
    <x v="2"/>
  </r>
  <r>
    <x v="60"/>
    <x v="16"/>
  </r>
  <r>
    <x v="61"/>
    <x v="32"/>
  </r>
  <r>
    <x v="62"/>
    <x v="9"/>
  </r>
  <r>
    <x v="63"/>
    <x v="33"/>
  </r>
  <r>
    <x v="64"/>
    <x v="6"/>
  </r>
  <r>
    <x v="65"/>
    <x v="20"/>
  </r>
  <r>
    <x v="66"/>
    <x v="5"/>
  </r>
  <r>
    <x v="67"/>
    <x v="7"/>
  </r>
  <r>
    <x v="68"/>
    <x v="34"/>
  </r>
  <r>
    <x v="69"/>
    <x v="18"/>
  </r>
  <r>
    <x v="70"/>
    <x v="35"/>
  </r>
  <r>
    <x v="71"/>
    <x v="30"/>
  </r>
  <r>
    <x v="72"/>
    <x v="9"/>
  </r>
  <r>
    <x v="73"/>
    <x v="36"/>
  </r>
  <r>
    <x v="74"/>
    <x v="22"/>
  </r>
  <r>
    <x v="75"/>
    <x v="21"/>
  </r>
  <r>
    <x v="76"/>
    <x v="7"/>
  </r>
  <r>
    <x v="77"/>
    <x v="2"/>
  </r>
  <r>
    <x v="78"/>
    <x v="14"/>
  </r>
  <r>
    <x v="79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CB27E-6206-4F68-9206-1DB92C6F452B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1" firstHeaderRow="1" firstDataRow="1" firstDataCol="1"/>
  <pivotFields count="2">
    <pivotField dataField="1" showAll="0">
      <items count="81">
        <item x="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1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2"/>
        <item x="77"/>
        <item x="78"/>
        <item x="79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personn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F4BC7-F0C1-4C28-A7BE-DCCA2D04F8A2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1" firstHeaderRow="1" firstDataRow="1" firstDataCol="1"/>
  <pivotFields count="2">
    <pivotField showAll="0">
      <items count="81">
        <item x="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1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2"/>
        <item x="77"/>
        <item x="78"/>
        <item x="79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poid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51BDA-BC3C-40CF-9CB0-285B5FBF1341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1" firstHeaderRow="1" firstDataRow="1" firstDataCol="1"/>
  <pivotFields count="2"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poid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1E4FD-90BB-44D4-93E7-CD4DD76FF41D}" name="Tableau1" displayName="Tableau1" ref="A1:B81" totalsRowShown="0">
  <autoFilter ref="A1:B81" xr:uid="{59A1E4FD-90BB-44D4-93E7-CD4DD76FF41D}"/>
  <tableColumns count="2">
    <tableColumn id="1" xr3:uid="{C67C3611-E30B-4C28-B380-3817FBF29850}" name="personne"/>
    <tableColumn id="2" xr3:uid="{E11BEF26-68C6-4239-849F-B8D2F79CEE9B}" name="poi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F82D28-F6AE-41BB-BC47-AEE12165560D}" name="Tableau2" displayName="Tableau2" ref="A1:J11" totalsRowCount="1" headerRowDxfId="43" dataDxfId="42">
  <autoFilter ref="A1:J10" xr:uid="{07F82D28-F6AE-41BB-BC47-AEE12165560D}"/>
  <tableColumns count="10">
    <tableColumn id="1" xr3:uid="{0E7A67FD-FD5F-4BD9-A901-D632D9734307}" name="Début" totalsRowLabel="Total" dataDxfId="41" totalsRowDxfId="40"/>
    <tableColumn id="2" xr3:uid="{2D41CA78-D348-424D-8A08-3F8E6B05F875}" name="Fin " dataDxfId="39" totalsRowDxfId="38"/>
    <tableColumn id="3" xr3:uid="{C77B9C96-BA3A-40D2-A65F-B1D63712D4B7}" name="Poids" dataDxfId="37" totalsRowDxfId="36"/>
    <tableColumn id="4" xr3:uid="{7639D5B4-C91C-47F4-86EA-260B192DF4E0}" name="Centres" dataDxfId="35" totalsRowDxfId="34">
      <calculatedColumnFormula>(B2+A2)/2</calculatedColumnFormula>
    </tableColumn>
    <tableColumn id="5" xr3:uid="{B10A383C-4A0E-474E-A154-E702C840D037}" name="Effectifs" totalsRowFunction="sum" dataDxfId="33" totalsRowDxfId="32"/>
    <tableColumn id="6" xr3:uid="{6DD976BC-4B8B-4745-90DB-9CE928CD1542}" name="ECC" dataDxfId="31" totalsRowDxfId="30"/>
    <tableColumn id="7" xr3:uid="{08079FFD-1A19-4E04-AFED-39EB92FE3F68}" name="ECD" dataDxfId="29" totalsRowDxfId="28"/>
    <tableColumn id="8" xr3:uid="{70D6FF68-E896-484D-AD79-16141ED6F376}" name="Frequences" dataDxfId="27" totalsRowDxfId="26">
      <calculatedColumnFormula>E2/$E$11</calculatedColumnFormula>
    </tableColumn>
    <tableColumn id="9" xr3:uid="{85B03212-F23E-4150-AD2E-F8543693F764}" name="FCC" dataDxfId="25" totalsRowDxfId="24"/>
    <tableColumn id="10" xr3:uid="{718C446A-CBE3-471E-A05A-AEB0D991FE9A}" name="FCD" dataDxfId="23" totalsRowDxfId="22">
      <calculatedColumnFormula>G2/$E$11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699479-1517-4D38-9BEE-6C5A81ACFB72}" name="Tableau24" displayName="Tableau24" ref="A1:J9" totalsRowCount="1" headerRowDxfId="21" dataDxfId="20">
  <autoFilter ref="A1:J8" xr:uid="{F5699479-1517-4D38-9BEE-6C5A81ACFB72}"/>
  <tableColumns count="10">
    <tableColumn id="1" xr3:uid="{190DDE17-3699-4618-B861-2A6342D36AE7}" name="Début" dataDxfId="19" totalsRowDxfId="18"/>
    <tableColumn id="2" xr3:uid="{48DC5ECC-A2BB-4DF4-A050-B84673C70BE7}" name="Fin " dataDxfId="17" totalsRowDxfId="16"/>
    <tableColumn id="3" xr3:uid="{D65F1C71-CDBF-402F-8438-727E478E460B}" name="Poids" dataDxfId="15" totalsRowDxfId="14"/>
    <tableColumn id="4" xr3:uid="{81C75F35-3583-42DA-B4EE-61F1C0C696A8}" name="Centres" dataDxfId="13" totalsRowDxfId="12"/>
    <tableColumn id="5" xr3:uid="{D151E10E-ED13-461A-BC59-F377EB12FB79}" name="Effectifs" totalsRowFunction="sum" dataDxfId="11" totalsRowDxfId="10"/>
    <tableColumn id="6" xr3:uid="{57F893F8-7B9C-4353-8DEE-BB8F6D0475AF}" name="ECC" dataDxfId="9" totalsRowDxfId="8"/>
    <tableColumn id="7" xr3:uid="{1A697CF0-6757-4A0A-BC4C-CB7A2785B255}" name="ECD" dataDxfId="7" totalsRowDxfId="6"/>
    <tableColumn id="8" xr3:uid="{5156D766-8B6B-48B3-BC97-A39883AD90E8}" name="Frequences" totalsRowFunction="sum" dataDxfId="5" totalsRowDxfId="4">
      <calculatedColumnFormula>Tableau24[[#This Row],[Effectifs]]/Tableau24[[#Totals],[Effectifs]]</calculatedColumnFormula>
    </tableColumn>
    <tableColumn id="9" xr3:uid="{212F1E37-F026-4F78-8285-BAD611C13E1D}" name="FCC" dataDxfId="3" totalsRowDxfId="2"/>
    <tableColumn id="10" xr3:uid="{E474FBB1-5BB4-459F-9395-A96614F61662}" name="FCD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599C-411E-4719-8872-418C169A40C8}">
  <sheetPr>
    <tabColor rgb="FFFF0000"/>
  </sheetPr>
  <dimension ref="A3:B11"/>
  <sheetViews>
    <sheetView topLeftCell="A3" zoomScale="140" zoomScaleNormal="140" workbookViewId="0">
      <selection activeCell="B4" sqref="B4:B10"/>
    </sheetView>
  </sheetViews>
  <sheetFormatPr baseColWidth="10" defaultRowHeight="15" x14ac:dyDescent="0.25"/>
  <cols>
    <col min="1" max="1" width="21" bestFit="1" customWidth="1"/>
    <col min="2" max="2" width="20" bestFit="1" customWidth="1"/>
  </cols>
  <sheetData>
    <row r="3" spans="1:2" x14ac:dyDescent="0.25">
      <c r="A3" s="1" t="s">
        <v>5</v>
      </c>
      <c r="B3" t="s">
        <v>91</v>
      </c>
    </row>
    <row r="4" spans="1:2" x14ac:dyDescent="0.25">
      <c r="A4" s="2" t="s">
        <v>7</v>
      </c>
      <c r="B4">
        <v>3</v>
      </c>
    </row>
    <row r="5" spans="1:2" x14ac:dyDescent="0.25">
      <c r="A5" s="2" t="s">
        <v>8</v>
      </c>
      <c r="B5">
        <v>15</v>
      </c>
    </row>
    <row r="6" spans="1:2" x14ac:dyDescent="0.25">
      <c r="A6" s="2" t="s">
        <v>9</v>
      </c>
      <c r="B6">
        <v>15</v>
      </c>
    </row>
    <row r="7" spans="1:2" x14ac:dyDescent="0.25">
      <c r="A7" s="2" t="s">
        <v>10</v>
      </c>
      <c r="B7">
        <v>25</v>
      </c>
    </row>
    <row r="8" spans="1:2" x14ac:dyDescent="0.25">
      <c r="A8" s="2" t="s">
        <v>11</v>
      </c>
      <c r="B8">
        <v>10</v>
      </c>
    </row>
    <row r="9" spans="1:2" x14ac:dyDescent="0.25">
      <c r="A9" s="2" t="s">
        <v>12</v>
      </c>
      <c r="B9">
        <v>8</v>
      </c>
    </row>
    <row r="10" spans="1:2" x14ac:dyDescent="0.25">
      <c r="A10" s="2" t="s">
        <v>13</v>
      </c>
      <c r="B10">
        <v>4</v>
      </c>
    </row>
    <row r="11" spans="1:2" x14ac:dyDescent="0.25">
      <c r="A11" s="2" t="s">
        <v>6</v>
      </c>
      <c r="B11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B461-DD2D-4F27-BECF-6A1749AB929D}">
  <dimension ref="A3:B11"/>
  <sheetViews>
    <sheetView workbookViewId="0">
      <selection activeCell="A5" sqref="A5"/>
    </sheetView>
  </sheetViews>
  <sheetFormatPr baseColWidth="10" defaultRowHeight="15" x14ac:dyDescent="0.25"/>
  <cols>
    <col min="1" max="1" width="21" bestFit="1" customWidth="1"/>
    <col min="2" max="2" width="16.42578125" bestFit="1" customWidth="1"/>
  </cols>
  <sheetData>
    <row r="3" spans="1:2" x14ac:dyDescent="0.25">
      <c r="A3" s="1" t="s">
        <v>5</v>
      </c>
      <c r="B3" t="s">
        <v>103</v>
      </c>
    </row>
    <row r="4" spans="1:2" x14ac:dyDescent="0.25">
      <c r="A4" s="2" t="s">
        <v>7</v>
      </c>
      <c r="B4">
        <v>3</v>
      </c>
    </row>
    <row r="5" spans="1:2" x14ac:dyDescent="0.25">
      <c r="A5" s="2" t="s">
        <v>8</v>
      </c>
      <c r="B5">
        <v>15</v>
      </c>
    </row>
    <row r="6" spans="1:2" x14ac:dyDescent="0.25">
      <c r="A6" s="2" t="s">
        <v>9</v>
      </c>
      <c r="B6">
        <v>15</v>
      </c>
    </row>
    <row r="7" spans="1:2" x14ac:dyDescent="0.25">
      <c r="A7" s="2" t="s">
        <v>10</v>
      </c>
      <c r="B7">
        <v>25</v>
      </c>
    </row>
    <row r="8" spans="1:2" x14ac:dyDescent="0.25">
      <c r="A8" s="2" t="s">
        <v>11</v>
      </c>
      <c r="B8">
        <v>10</v>
      </c>
    </row>
    <row r="9" spans="1:2" x14ac:dyDescent="0.25">
      <c r="A9" s="2" t="s">
        <v>12</v>
      </c>
      <c r="B9">
        <v>8</v>
      </c>
    </row>
    <row r="10" spans="1:2" x14ac:dyDescent="0.25">
      <c r="A10" s="2" t="s">
        <v>13</v>
      </c>
      <c r="B10">
        <v>4</v>
      </c>
    </row>
    <row r="11" spans="1:2" x14ac:dyDescent="0.25">
      <c r="A11" s="2" t="s">
        <v>6</v>
      </c>
      <c r="B1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0B9E-2F08-4DEC-97BF-DECB0D30DDC0}">
  <dimension ref="A3:B11"/>
  <sheetViews>
    <sheetView workbookViewId="0">
      <selection activeCell="B4" sqref="B4:B12"/>
    </sheetView>
  </sheetViews>
  <sheetFormatPr baseColWidth="10" defaultRowHeight="15" x14ac:dyDescent="0.25"/>
  <cols>
    <col min="1" max="1" width="21" bestFit="1" customWidth="1"/>
    <col min="2" max="2" width="16.42578125" bestFit="1" customWidth="1"/>
  </cols>
  <sheetData>
    <row r="3" spans="1:2" x14ac:dyDescent="0.25">
      <c r="A3" s="1" t="s">
        <v>5</v>
      </c>
      <c r="B3" t="s">
        <v>103</v>
      </c>
    </row>
    <row r="4" spans="1:2" x14ac:dyDescent="0.25">
      <c r="A4" s="2" t="s">
        <v>7</v>
      </c>
      <c r="B4">
        <v>3</v>
      </c>
    </row>
    <row r="5" spans="1:2" x14ac:dyDescent="0.25">
      <c r="A5" s="2" t="s">
        <v>8</v>
      </c>
      <c r="B5">
        <v>15</v>
      </c>
    </row>
    <row r="6" spans="1:2" x14ac:dyDescent="0.25">
      <c r="A6" s="2" t="s">
        <v>9</v>
      </c>
      <c r="B6">
        <v>15</v>
      </c>
    </row>
    <row r="7" spans="1:2" x14ac:dyDescent="0.25">
      <c r="A7" s="2" t="s">
        <v>10</v>
      </c>
      <c r="B7">
        <v>25</v>
      </c>
    </row>
    <row r="8" spans="1:2" x14ac:dyDescent="0.25">
      <c r="A8" s="2" t="s">
        <v>11</v>
      </c>
      <c r="B8">
        <v>10</v>
      </c>
    </row>
    <row r="9" spans="1:2" x14ac:dyDescent="0.25">
      <c r="A9" s="2" t="s">
        <v>12</v>
      </c>
      <c r="B9">
        <v>8</v>
      </c>
    </row>
    <row r="10" spans="1:2" x14ac:dyDescent="0.25">
      <c r="A10" s="2" t="s">
        <v>13</v>
      </c>
      <c r="B10">
        <v>4</v>
      </c>
    </row>
    <row r="11" spans="1:2" x14ac:dyDescent="0.25">
      <c r="A11" s="2" t="s">
        <v>6</v>
      </c>
      <c r="B11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A617-FF88-48E1-92A1-47FB52E8D40E}">
  <dimension ref="A1:B81"/>
  <sheetViews>
    <sheetView topLeftCell="A2" zoomScale="150" zoomScaleNormal="150" workbookViewId="0">
      <selection activeCell="B6" sqref="B6"/>
    </sheetView>
  </sheetViews>
  <sheetFormatPr baseColWidth="10" defaultRowHeight="15" x14ac:dyDescent="0.25"/>
  <cols>
    <col min="1" max="1" width="11.5703125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>
        <v>68</v>
      </c>
    </row>
    <row r="3" spans="1:2" x14ac:dyDescent="0.25">
      <c r="A3" t="s">
        <v>3</v>
      </c>
      <c r="B3">
        <v>84</v>
      </c>
    </row>
    <row r="4" spans="1:2" x14ac:dyDescent="0.25">
      <c r="A4" t="s">
        <v>4</v>
      </c>
      <c r="B4">
        <v>75</v>
      </c>
    </row>
    <row r="5" spans="1:2" x14ac:dyDescent="0.25">
      <c r="A5" t="s">
        <v>14</v>
      </c>
      <c r="B5">
        <v>82</v>
      </c>
    </row>
    <row r="6" spans="1:2" x14ac:dyDescent="0.25">
      <c r="A6" t="s">
        <v>15</v>
      </c>
      <c r="B6">
        <v>68</v>
      </c>
    </row>
    <row r="7" spans="1:2" x14ac:dyDescent="0.25">
      <c r="A7" t="s">
        <v>16</v>
      </c>
      <c r="B7">
        <v>90</v>
      </c>
    </row>
    <row r="8" spans="1:2" x14ac:dyDescent="0.25">
      <c r="A8" t="s">
        <v>17</v>
      </c>
      <c r="B8">
        <v>62</v>
      </c>
    </row>
    <row r="9" spans="1:2" x14ac:dyDescent="0.25">
      <c r="A9" t="s">
        <v>18</v>
      </c>
      <c r="B9">
        <v>88</v>
      </c>
    </row>
    <row r="10" spans="1:2" x14ac:dyDescent="0.25">
      <c r="A10" t="s">
        <v>19</v>
      </c>
      <c r="B10">
        <v>76</v>
      </c>
    </row>
    <row r="11" spans="1:2" x14ac:dyDescent="0.25">
      <c r="A11" t="s">
        <v>20</v>
      </c>
      <c r="B11">
        <v>93</v>
      </c>
    </row>
    <row r="12" spans="1:2" x14ac:dyDescent="0.25">
      <c r="A12" t="s">
        <v>21</v>
      </c>
      <c r="B12">
        <v>73</v>
      </c>
    </row>
    <row r="13" spans="1:2" x14ac:dyDescent="0.25">
      <c r="A13" t="s">
        <v>22</v>
      </c>
      <c r="B13">
        <v>79</v>
      </c>
    </row>
    <row r="14" spans="1:2" x14ac:dyDescent="0.25">
      <c r="A14" t="s">
        <v>23</v>
      </c>
      <c r="B14">
        <v>88</v>
      </c>
    </row>
    <row r="15" spans="1:2" x14ac:dyDescent="0.25">
      <c r="A15" t="s">
        <v>24</v>
      </c>
      <c r="B15">
        <v>73</v>
      </c>
    </row>
    <row r="16" spans="1:2" x14ac:dyDescent="0.25">
      <c r="A16" t="s">
        <v>25</v>
      </c>
      <c r="B16">
        <v>60</v>
      </c>
    </row>
    <row r="17" spans="1:2" x14ac:dyDescent="0.25">
      <c r="A17" t="s">
        <v>26</v>
      </c>
      <c r="B17">
        <v>93</v>
      </c>
    </row>
    <row r="18" spans="1:2" x14ac:dyDescent="0.25">
      <c r="A18" t="s">
        <v>27</v>
      </c>
      <c r="B18">
        <v>71</v>
      </c>
    </row>
    <row r="19" spans="1:2" x14ac:dyDescent="0.25">
      <c r="A19" t="s">
        <v>28</v>
      </c>
      <c r="B19">
        <v>59</v>
      </c>
    </row>
    <row r="20" spans="1:2" x14ac:dyDescent="0.25">
      <c r="A20" t="s">
        <v>29</v>
      </c>
      <c r="B20">
        <v>85</v>
      </c>
    </row>
    <row r="21" spans="1:2" x14ac:dyDescent="0.25">
      <c r="A21" t="s">
        <v>30</v>
      </c>
      <c r="B21">
        <v>75</v>
      </c>
    </row>
    <row r="22" spans="1:2" x14ac:dyDescent="0.25">
      <c r="A22" t="s">
        <v>31</v>
      </c>
      <c r="B22">
        <v>61</v>
      </c>
    </row>
    <row r="23" spans="1:2" x14ac:dyDescent="0.25">
      <c r="A23" t="s">
        <v>32</v>
      </c>
      <c r="B23">
        <v>65</v>
      </c>
    </row>
    <row r="24" spans="1:2" x14ac:dyDescent="0.25">
      <c r="A24" t="s">
        <v>33</v>
      </c>
      <c r="B24">
        <v>75</v>
      </c>
    </row>
    <row r="25" spans="1:2" x14ac:dyDescent="0.25">
      <c r="A25" t="s">
        <v>34</v>
      </c>
      <c r="B25">
        <v>87</v>
      </c>
    </row>
    <row r="26" spans="1:2" x14ac:dyDescent="0.25">
      <c r="A26" t="s">
        <v>35</v>
      </c>
      <c r="B26">
        <v>74</v>
      </c>
    </row>
    <row r="27" spans="1:2" x14ac:dyDescent="0.25">
      <c r="A27" t="s">
        <v>36</v>
      </c>
      <c r="B27">
        <v>62</v>
      </c>
    </row>
    <row r="28" spans="1:2" x14ac:dyDescent="0.25">
      <c r="A28" t="s">
        <v>37</v>
      </c>
      <c r="B28">
        <v>95</v>
      </c>
    </row>
    <row r="29" spans="1:2" x14ac:dyDescent="0.25">
      <c r="A29" t="s">
        <v>38</v>
      </c>
      <c r="B29">
        <v>78</v>
      </c>
    </row>
    <row r="30" spans="1:2" x14ac:dyDescent="0.25">
      <c r="A30" t="s">
        <v>39</v>
      </c>
      <c r="B30">
        <v>63</v>
      </c>
    </row>
    <row r="31" spans="1:2" x14ac:dyDescent="0.25">
      <c r="A31" t="s">
        <v>40</v>
      </c>
      <c r="B31">
        <v>72</v>
      </c>
    </row>
    <row r="32" spans="1:2" x14ac:dyDescent="0.25">
      <c r="A32" t="s">
        <v>41</v>
      </c>
      <c r="B32">
        <v>66</v>
      </c>
    </row>
    <row r="33" spans="1:2" x14ac:dyDescent="0.25">
      <c r="A33" t="s">
        <v>42</v>
      </c>
      <c r="B33">
        <v>78</v>
      </c>
    </row>
    <row r="34" spans="1:2" x14ac:dyDescent="0.25">
      <c r="A34" t="s">
        <v>43</v>
      </c>
      <c r="B34">
        <v>82</v>
      </c>
    </row>
    <row r="35" spans="1:2" x14ac:dyDescent="0.25">
      <c r="A35" t="s">
        <v>54</v>
      </c>
      <c r="B35">
        <v>75</v>
      </c>
    </row>
    <row r="36" spans="1:2" x14ac:dyDescent="0.25">
      <c r="A36" t="s">
        <v>55</v>
      </c>
      <c r="B36">
        <v>94</v>
      </c>
    </row>
    <row r="37" spans="1:2" x14ac:dyDescent="0.25">
      <c r="A37" t="s">
        <v>44</v>
      </c>
      <c r="B37">
        <v>77</v>
      </c>
    </row>
    <row r="38" spans="1:2" x14ac:dyDescent="0.25">
      <c r="A38" t="s">
        <v>56</v>
      </c>
      <c r="B38">
        <v>69</v>
      </c>
    </row>
    <row r="39" spans="1:2" x14ac:dyDescent="0.25">
      <c r="A39" t="s">
        <v>57</v>
      </c>
      <c r="B39">
        <v>74</v>
      </c>
    </row>
    <row r="40" spans="1:2" x14ac:dyDescent="0.25">
      <c r="A40" t="s">
        <v>58</v>
      </c>
      <c r="B40">
        <v>68</v>
      </c>
    </row>
    <row r="41" spans="1:2" x14ac:dyDescent="0.25">
      <c r="A41" t="s">
        <v>47</v>
      </c>
      <c r="B41">
        <v>60</v>
      </c>
    </row>
    <row r="42" spans="1:2" x14ac:dyDescent="0.25">
      <c r="A42" t="s">
        <v>59</v>
      </c>
      <c r="B42">
        <v>96</v>
      </c>
    </row>
    <row r="43" spans="1:2" x14ac:dyDescent="0.25">
      <c r="A43" t="s">
        <v>60</v>
      </c>
      <c r="B43">
        <v>78</v>
      </c>
    </row>
    <row r="44" spans="1:2" x14ac:dyDescent="0.25">
      <c r="A44" t="s">
        <v>61</v>
      </c>
      <c r="B44">
        <v>89</v>
      </c>
    </row>
    <row r="45" spans="1:2" x14ac:dyDescent="0.25">
      <c r="A45" t="s">
        <v>62</v>
      </c>
      <c r="B45">
        <v>61</v>
      </c>
    </row>
    <row r="46" spans="1:2" x14ac:dyDescent="0.25">
      <c r="A46" t="s">
        <v>63</v>
      </c>
      <c r="B46">
        <v>75</v>
      </c>
    </row>
    <row r="47" spans="1:2" x14ac:dyDescent="0.25">
      <c r="A47" t="s">
        <v>64</v>
      </c>
      <c r="B47">
        <v>95</v>
      </c>
    </row>
    <row r="48" spans="1:2" x14ac:dyDescent="0.25">
      <c r="A48" t="s">
        <v>65</v>
      </c>
      <c r="B48">
        <v>60</v>
      </c>
    </row>
    <row r="49" spans="1:2" x14ac:dyDescent="0.25">
      <c r="A49" t="s">
        <v>66</v>
      </c>
      <c r="B49">
        <v>79</v>
      </c>
    </row>
    <row r="50" spans="1:2" x14ac:dyDescent="0.25">
      <c r="A50" t="s">
        <v>45</v>
      </c>
      <c r="B50">
        <v>83</v>
      </c>
    </row>
    <row r="51" spans="1:2" x14ac:dyDescent="0.25">
      <c r="A51" t="s">
        <v>67</v>
      </c>
      <c r="B51">
        <v>71</v>
      </c>
    </row>
    <row r="52" spans="1:2" x14ac:dyDescent="0.25">
      <c r="A52" t="s">
        <v>46</v>
      </c>
      <c r="B52">
        <v>79</v>
      </c>
    </row>
    <row r="53" spans="1:2" x14ac:dyDescent="0.25">
      <c r="A53" t="s">
        <v>68</v>
      </c>
      <c r="B53">
        <v>62</v>
      </c>
    </row>
    <row r="54" spans="1:2" x14ac:dyDescent="0.25">
      <c r="A54" t="s">
        <v>69</v>
      </c>
      <c r="B54">
        <v>67</v>
      </c>
    </row>
    <row r="55" spans="1:2" x14ac:dyDescent="0.25">
      <c r="A55" t="s">
        <v>70</v>
      </c>
      <c r="B55">
        <v>97</v>
      </c>
    </row>
    <row r="56" spans="1:2" x14ac:dyDescent="0.25">
      <c r="A56" t="s">
        <v>71</v>
      </c>
      <c r="B56">
        <v>78</v>
      </c>
    </row>
    <row r="57" spans="1:2" x14ac:dyDescent="0.25">
      <c r="A57" t="s">
        <v>72</v>
      </c>
      <c r="B57">
        <v>85</v>
      </c>
    </row>
    <row r="58" spans="1:2" x14ac:dyDescent="0.25">
      <c r="A58" t="s">
        <v>49</v>
      </c>
      <c r="B58">
        <v>76</v>
      </c>
    </row>
    <row r="59" spans="1:2" x14ac:dyDescent="0.25">
      <c r="A59" t="s">
        <v>50</v>
      </c>
      <c r="B59">
        <v>65</v>
      </c>
    </row>
    <row r="60" spans="1:2" x14ac:dyDescent="0.25">
      <c r="A60" t="s">
        <v>51</v>
      </c>
      <c r="B60">
        <v>71</v>
      </c>
    </row>
    <row r="61" spans="1:2" x14ac:dyDescent="0.25">
      <c r="A61" t="s">
        <v>73</v>
      </c>
      <c r="B61">
        <v>75</v>
      </c>
    </row>
    <row r="62" spans="1:2" x14ac:dyDescent="0.25">
      <c r="A62" t="s">
        <v>52</v>
      </c>
      <c r="B62">
        <v>65</v>
      </c>
    </row>
    <row r="63" spans="1:2" x14ac:dyDescent="0.25">
      <c r="A63" t="s">
        <v>53</v>
      </c>
      <c r="B63">
        <v>80</v>
      </c>
    </row>
    <row r="64" spans="1:2" x14ac:dyDescent="0.25">
      <c r="A64" t="s">
        <v>74</v>
      </c>
      <c r="B64">
        <v>73</v>
      </c>
    </row>
    <row r="65" spans="1:2" x14ac:dyDescent="0.25">
      <c r="A65" t="s">
        <v>75</v>
      </c>
      <c r="B65">
        <v>57</v>
      </c>
    </row>
    <row r="66" spans="1:2" x14ac:dyDescent="0.25">
      <c r="A66" t="s">
        <v>76</v>
      </c>
      <c r="B66">
        <v>88</v>
      </c>
    </row>
    <row r="67" spans="1:2" x14ac:dyDescent="0.25">
      <c r="A67" t="s">
        <v>77</v>
      </c>
      <c r="B67">
        <v>78</v>
      </c>
    </row>
    <row r="68" spans="1:2" x14ac:dyDescent="0.25">
      <c r="A68" t="s">
        <v>78</v>
      </c>
      <c r="B68">
        <v>62</v>
      </c>
    </row>
    <row r="69" spans="1:2" x14ac:dyDescent="0.25">
      <c r="A69" t="s">
        <v>79</v>
      </c>
      <c r="B69">
        <v>76</v>
      </c>
    </row>
    <row r="70" spans="1:2" x14ac:dyDescent="0.25">
      <c r="A70" t="s">
        <v>80</v>
      </c>
      <c r="B70">
        <v>53</v>
      </c>
    </row>
    <row r="71" spans="1:2" x14ac:dyDescent="0.25">
      <c r="A71" t="s">
        <v>48</v>
      </c>
      <c r="B71">
        <v>74</v>
      </c>
    </row>
    <row r="72" spans="1:2" x14ac:dyDescent="0.25">
      <c r="A72" t="s">
        <v>81</v>
      </c>
      <c r="B72">
        <v>86</v>
      </c>
    </row>
    <row r="73" spans="1:2" x14ac:dyDescent="0.25">
      <c r="A73" t="s">
        <v>82</v>
      </c>
      <c r="B73">
        <v>67</v>
      </c>
    </row>
    <row r="74" spans="1:2" x14ac:dyDescent="0.25">
      <c r="A74" t="s">
        <v>83</v>
      </c>
      <c r="B74">
        <v>73</v>
      </c>
    </row>
    <row r="75" spans="1:2" x14ac:dyDescent="0.25">
      <c r="A75" t="s">
        <v>84</v>
      </c>
      <c r="B75">
        <v>81</v>
      </c>
    </row>
    <row r="76" spans="1:2" x14ac:dyDescent="0.25">
      <c r="A76" t="s">
        <v>85</v>
      </c>
      <c r="B76">
        <v>72</v>
      </c>
    </row>
    <row r="77" spans="1:2" x14ac:dyDescent="0.25">
      <c r="A77" t="s">
        <v>86</v>
      </c>
      <c r="B77">
        <v>63</v>
      </c>
    </row>
    <row r="78" spans="1:2" x14ac:dyDescent="0.25">
      <c r="A78" t="s">
        <v>87</v>
      </c>
      <c r="B78">
        <v>76</v>
      </c>
    </row>
    <row r="79" spans="1:2" x14ac:dyDescent="0.25">
      <c r="A79" t="s">
        <v>88</v>
      </c>
      <c r="B79">
        <v>75</v>
      </c>
    </row>
    <row r="80" spans="1:2" x14ac:dyDescent="0.25">
      <c r="A80" t="s">
        <v>89</v>
      </c>
      <c r="B80">
        <v>85</v>
      </c>
    </row>
    <row r="81" spans="1:2" x14ac:dyDescent="0.25">
      <c r="A81" t="s">
        <v>90</v>
      </c>
      <c r="B81">
        <v>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AB47-FB85-4CA4-9F32-40BBC014F91E}">
  <dimension ref="A1:J11"/>
  <sheetViews>
    <sheetView zoomScale="160" zoomScaleNormal="160" workbookViewId="0">
      <selection sqref="A1:J11"/>
    </sheetView>
  </sheetViews>
  <sheetFormatPr baseColWidth="10" defaultRowHeight="15" x14ac:dyDescent="0.2"/>
  <cols>
    <col min="1" max="1" width="10.140625" style="3" bestFit="1" customWidth="1"/>
    <col min="2" max="2" width="7.5703125" style="3" bestFit="1" customWidth="1"/>
    <col min="3" max="3" width="9.85546875" style="3" bestFit="1" customWidth="1"/>
    <col min="4" max="4" width="12.140625" style="3" bestFit="1" customWidth="1"/>
    <col min="5" max="5" width="12.42578125" style="3" bestFit="1" customWidth="1"/>
    <col min="6" max="7" width="8.5703125" style="3" bestFit="1" customWidth="1"/>
    <col min="8" max="8" width="16.5703125" style="3" bestFit="1" customWidth="1"/>
    <col min="9" max="10" width="9" style="3" bestFit="1" customWidth="1"/>
    <col min="11" max="16384" width="11.42578125" style="3"/>
  </cols>
  <sheetData>
    <row r="1" spans="1:10" x14ac:dyDescent="0.2">
      <c r="A1" s="3" t="s">
        <v>99</v>
      </c>
      <c r="B1" s="3" t="s">
        <v>100</v>
      </c>
      <c r="C1" s="3" t="s">
        <v>92</v>
      </c>
      <c r="D1" s="3" t="s">
        <v>101</v>
      </c>
      <c r="E1" s="3" t="s">
        <v>102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</row>
    <row r="2" spans="1:10" x14ac:dyDescent="0.2">
      <c r="A2" s="4">
        <v>53</v>
      </c>
      <c r="B2" s="4">
        <f>Tableau2[[#This Row],[Début]]+5</f>
        <v>58</v>
      </c>
      <c r="C2" s="4" t="str">
        <f>A2&amp;-B2</f>
        <v>53-58</v>
      </c>
      <c r="D2" s="4">
        <f>(B2+A2)/2</f>
        <v>55.5</v>
      </c>
      <c r="E2" s="4">
        <v>2</v>
      </c>
      <c r="F2" s="4">
        <f>E2</f>
        <v>2</v>
      </c>
      <c r="G2" s="4">
        <v>80</v>
      </c>
      <c r="H2" s="4">
        <f>E2/$E$11</f>
        <v>2.5000000000000001E-2</v>
      </c>
      <c r="I2" s="4">
        <f>H2</f>
        <v>2.5000000000000001E-2</v>
      </c>
      <c r="J2" s="4">
        <f>G2/$E$11</f>
        <v>1</v>
      </c>
    </row>
    <row r="3" spans="1:10" x14ac:dyDescent="0.2">
      <c r="A3" s="4">
        <f>B2</f>
        <v>58</v>
      </c>
      <c r="B3" s="4">
        <f>A3+5</f>
        <v>63</v>
      </c>
      <c r="C3" s="4" t="str">
        <f t="shared" ref="C3:C10" si="0">A3&amp;-B3</f>
        <v>58-63</v>
      </c>
      <c r="D3" s="4">
        <f t="shared" ref="D3:D10" si="1">(B3+A3)/2</f>
        <v>60.5</v>
      </c>
      <c r="E3" s="4">
        <v>10</v>
      </c>
      <c r="F3" s="4">
        <f>F2+Tableau2[[#This Row],[Effectifs]]</f>
        <v>12</v>
      </c>
      <c r="G3" s="4">
        <f>G2-E2</f>
        <v>78</v>
      </c>
      <c r="H3" s="4">
        <f>E3/$E$11</f>
        <v>0.125</v>
      </c>
      <c r="I3" s="4">
        <f>I2+H3</f>
        <v>0.15</v>
      </c>
      <c r="J3" s="4">
        <f t="shared" ref="J3:J10" si="2">G3/$E$11</f>
        <v>0.97499999999999998</v>
      </c>
    </row>
    <row r="4" spans="1:10" x14ac:dyDescent="0.2">
      <c r="A4" s="4">
        <f t="shared" ref="A4:A10" si="3">B3</f>
        <v>63</v>
      </c>
      <c r="B4" s="4">
        <f t="shared" ref="B4:B10" si="4">A4+5</f>
        <v>68</v>
      </c>
      <c r="C4" s="4" t="str">
        <f t="shared" si="0"/>
        <v>63-68</v>
      </c>
      <c r="D4" s="4">
        <f t="shared" si="1"/>
        <v>65.5</v>
      </c>
      <c r="E4" s="4">
        <v>8</v>
      </c>
      <c r="F4" s="4">
        <f>F3+Tableau2[[#This Row],[Effectifs]]</f>
        <v>20</v>
      </c>
      <c r="G4" s="4">
        <f t="shared" ref="G4:G10" si="5">G3-E3</f>
        <v>68</v>
      </c>
      <c r="H4" s="4">
        <f>E4/$E$11</f>
        <v>0.1</v>
      </c>
      <c r="I4" s="4">
        <f t="shared" ref="I4:I10" si="6">I3+H4</f>
        <v>0.25</v>
      </c>
      <c r="J4" s="4">
        <f t="shared" si="2"/>
        <v>0.85</v>
      </c>
    </row>
    <row r="5" spans="1:10" x14ac:dyDescent="0.2">
      <c r="A5" s="4">
        <f t="shared" si="3"/>
        <v>68</v>
      </c>
      <c r="B5" s="4">
        <f t="shared" si="4"/>
        <v>73</v>
      </c>
      <c r="C5" s="4" t="str">
        <f t="shared" si="0"/>
        <v>68-73</v>
      </c>
      <c r="D5" s="4">
        <f t="shared" si="1"/>
        <v>70.5</v>
      </c>
      <c r="E5" s="4">
        <v>9</v>
      </c>
      <c r="F5" s="4">
        <f>F4+Tableau2[[#This Row],[Effectifs]]</f>
        <v>29</v>
      </c>
      <c r="G5" s="4">
        <f t="shared" si="5"/>
        <v>60</v>
      </c>
      <c r="H5" s="4">
        <f>E5/$E$11</f>
        <v>0.1125</v>
      </c>
      <c r="I5" s="4">
        <f t="shared" si="6"/>
        <v>0.36249999999999999</v>
      </c>
      <c r="J5" s="4">
        <f t="shared" si="2"/>
        <v>0.75</v>
      </c>
    </row>
    <row r="6" spans="1:10" x14ac:dyDescent="0.2">
      <c r="A6" s="4">
        <f t="shared" si="3"/>
        <v>73</v>
      </c>
      <c r="B6" s="4">
        <f t="shared" si="4"/>
        <v>78</v>
      </c>
      <c r="C6" s="4" t="str">
        <f t="shared" si="0"/>
        <v>73-78</v>
      </c>
      <c r="D6" s="4">
        <f t="shared" si="1"/>
        <v>75.5</v>
      </c>
      <c r="E6" s="4">
        <v>20</v>
      </c>
      <c r="F6" s="4">
        <f>F5+Tableau2[[#This Row],[Effectifs]]</f>
        <v>49</v>
      </c>
      <c r="G6" s="4">
        <f t="shared" si="5"/>
        <v>51</v>
      </c>
      <c r="H6" s="4">
        <f t="shared" ref="H6:H10" si="7">E6/$E$11</f>
        <v>0.25</v>
      </c>
      <c r="I6" s="4">
        <f t="shared" si="6"/>
        <v>0.61250000000000004</v>
      </c>
      <c r="J6" s="4">
        <f t="shared" si="2"/>
        <v>0.63749999999999996</v>
      </c>
    </row>
    <row r="7" spans="1:10" x14ac:dyDescent="0.2">
      <c r="A7" s="4">
        <f t="shared" si="3"/>
        <v>78</v>
      </c>
      <c r="B7" s="4">
        <f t="shared" si="4"/>
        <v>83</v>
      </c>
      <c r="C7" s="4" t="str">
        <f t="shared" si="0"/>
        <v>78-83</v>
      </c>
      <c r="D7" s="4">
        <f t="shared" si="1"/>
        <v>80.5</v>
      </c>
      <c r="E7" s="4">
        <v>12</v>
      </c>
      <c r="F7" s="4">
        <f>F6+Tableau2[[#This Row],[Effectifs]]</f>
        <v>61</v>
      </c>
      <c r="G7" s="4">
        <f t="shared" si="5"/>
        <v>31</v>
      </c>
      <c r="H7" s="4">
        <f t="shared" si="7"/>
        <v>0.15</v>
      </c>
      <c r="I7" s="4">
        <f t="shared" si="6"/>
        <v>0.76250000000000007</v>
      </c>
      <c r="J7" s="4">
        <f t="shared" si="2"/>
        <v>0.38750000000000001</v>
      </c>
    </row>
    <row r="8" spans="1:10" x14ac:dyDescent="0.2">
      <c r="A8" s="4">
        <f t="shared" si="3"/>
        <v>83</v>
      </c>
      <c r="B8" s="4">
        <f t="shared" si="4"/>
        <v>88</v>
      </c>
      <c r="C8" s="4" t="str">
        <f t="shared" si="0"/>
        <v>83-88</v>
      </c>
      <c r="D8" s="4">
        <f t="shared" si="1"/>
        <v>85.5</v>
      </c>
      <c r="E8" s="4">
        <v>7</v>
      </c>
      <c r="F8" s="4">
        <f>F7+Tableau2[[#This Row],[Effectifs]]</f>
        <v>68</v>
      </c>
      <c r="G8" s="4">
        <f t="shared" si="5"/>
        <v>19</v>
      </c>
      <c r="H8" s="4">
        <f t="shared" si="7"/>
        <v>8.7499999999999994E-2</v>
      </c>
      <c r="I8" s="4">
        <f t="shared" si="6"/>
        <v>0.85000000000000009</v>
      </c>
      <c r="J8" s="4">
        <f t="shared" si="2"/>
        <v>0.23749999999999999</v>
      </c>
    </row>
    <row r="9" spans="1:10" x14ac:dyDescent="0.2">
      <c r="A9" s="4">
        <f t="shared" si="3"/>
        <v>88</v>
      </c>
      <c r="B9" s="4">
        <f t="shared" si="4"/>
        <v>93</v>
      </c>
      <c r="C9" s="4" t="str">
        <f t="shared" si="0"/>
        <v>88-93</v>
      </c>
      <c r="D9" s="4">
        <f t="shared" si="1"/>
        <v>90.5</v>
      </c>
      <c r="E9" s="4">
        <v>5</v>
      </c>
      <c r="F9" s="4">
        <f>F8+Tableau2[[#This Row],[Effectifs]]</f>
        <v>73</v>
      </c>
      <c r="G9" s="4">
        <f t="shared" si="5"/>
        <v>12</v>
      </c>
      <c r="H9" s="4">
        <f t="shared" si="7"/>
        <v>6.25E-2</v>
      </c>
      <c r="I9" s="4">
        <f t="shared" si="6"/>
        <v>0.91250000000000009</v>
      </c>
      <c r="J9" s="4">
        <f t="shared" si="2"/>
        <v>0.15</v>
      </c>
    </row>
    <row r="10" spans="1:10" x14ac:dyDescent="0.2">
      <c r="A10" s="4">
        <f t="shared" si="3"/>
        <v>93</v>
      </c>
      <c r="B10" s="4">
        <f t="shared" si="4"/>
        <v>98</v>
      </c>
      <c r="C10" s="4" t="str">
        <f t="shared" si="0"/>
        <v>93-98</v>
      </c>
      <c r="D10" s="4">
        <f t="shared" si="1"/>
        <v>95.5</v>
      </c>
      <c r="E10" s="4">
        <v>7</v>
      </c>
      <c r="F10" s="4">
        <f>F9+Tableau2[[#This Row],[Effectifs]]</f>
        <v>80</v>
      </c>
      <c r="G10" s="4">
        <f t="shared" si="5"/>
        <v>7</v>
      </c>
      <c r="H10" s="4">
        <f t="shared" si="7"/>
        <v>8.7499999999999994E-2</v>
      </c>
      <c r="I10" s="4">
        <f t="shared" si="6"/>
        <v>1</v>
      </c>
      <c r="J10" s="4">
        <f t="shared" si="2"/>
        <v>8.7499999999999994E-2</v>
      </c>
    </row>
    <row r="11" spans="1:10" x14ac:dyDescent="0.2">
      <c r="A11" s="4" t="s">
        <v>98</v>
      </c>
      <c r="B11" s="4"/>
      <c r="C11" s="4"/>
      <c r="D11" s="4"/>
      <c r="E11" s="4">
        <f>SUBTOTAL(109,Tableau2[Effectifs])</f>
        <v>80</v>
      </c>
      <c r="F11" s="4"/>
      <c r="G11" s="4"/>
      <c r="H11" s="4"/>
      <c r="I11" s="4"/>
      <c r="J1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B4FA-F40A-4C4C-95FC-6B131042739C}">
  <dimension ref="A1:J12"/>
  <sheetViews>
    <sheetView tabSelected="1" zoomScale="180" zoomScaleNormal="180" workbookViewId="0">
      <selection activeCell="D11" sqref="D11"/>
    </sheetView>
  </sheetViews>
  <sheetFormatPr baseColWidth="10" defaultRowHeight="15" x14ac:dyDescent="0.25"/>
  <cols>
    <col min="1" max="1" width="10.140625" bestFit="1" customWidth="1"/>
    <col min="2" max="2" width="7.5703125" bestFit="1" customWidth="1"/>
    <col min="6" max="7" width="8.5703125" bestFit="1" customWidth="1"/>
    <col min="9" max="10" width="9" bestFit="1" customWidth="1"/>
  </cols>
  <sheetData>
    <row r="1" spans="1:10" ht="15.75" x14ac:dyDescent="0.25">
      <c r="A1" s="3" t="s">
        <v>99</v>
      </c>
      <c r="B1" s="3" t="s">
        <v>100</v>
      </c>
      <c r="C1" s="3" t="s">
        <v>92</v>
      </c>
      <c r="D1" s="3" t="s">
        <v>101</v>
      </c>
      <c r="E1" s="3" t="s">
        <v>102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</row>
    <row r="2" spans="1:10" ht="15.75" x14ac:dyDescent="0.25">
      <c r="A2" s="4">
        <v>53</v>
      </c>
      <c r="B2" s="4">
        <f>59</f>
        <v>59</v>
      </c>
      <c r="C2" s="2" t="s">
        <v>7</v>
      </c>
      <c r="D2" s="4">
        <f>(Tableau24[[#This Row],[Début]]+Tableau24[[#This Row],[Fin ]])/2</f>
        <v>56</v>
      </c>
      <c r="E2">
        <v>3</v>
      </c>
      <c r="F2" s="4">
        <f>Tableau24[[#This Row],[Effectifs]]</f>
        <v>3</v>
      </c>
      <c r="G2" s="4">
        <f>80</f>
        <v>80</v>
      </c>
      <c r="H2" s="4">
        <f>Tableau24[[#This Row],[Effectifs]]/Tableau24[[#Totals],[Effectifs]]</f>
        <v>3.7499999999999999E-2</v>
      </c>
      <c r="I2" s="4">
        <f>Tableau24[[#This Row],[Frequences]]</f>
        <v>3.7499999999999999E-2</v>
      </c>
      <c r="J2" s="4">
        <v>1</v>
      </c>
    </row>
    <row r="3" spans="1:10" ht="15.75" x14ac:dyDescent="0.25">
      <c r="A3" s="4">
        <f>B2+1</f>
        <v>60</v>
      </c>
      <c r="B3" s="4">
        <f>Tableau24[[#This Row],[Début]]+7-1</f>
        <v>66</v>
      </c>
      <c r="C3" s="2" t="s">
        <v>8</v>
      </c>
      <c r="D3" s="4">
        <f>(Tableau24[[#This Row],[Début]]+Tableau24[[#This Row],[Fin ]])/2</f>
        <v>63</v>
      </c>
      <c r="E3">
        <v>15</v>
      </c>
      <c r="F3" s="4">
        <f>F2+Tableau24[[#This Row],[Effectifs]]</f>
        <v>18</v>
      </c>
      <c r="G3" s="4">
        <f>G2-E2</f>
        <v>77</v>
      </c>
      <c r="H3" s="4">
        <f>Tableau24[[#This Row],[Effectifs]]/Tableau24[[#Totals],[Effectifs]]</f>
        <v>0.1875</v>
      </c>
      <c r="I3" s="4">
        <f>I2+Tableau24[[#This Row],[Frequences]]</f>
        <v>0.22500000000000001</v>
      </c>
      <c r="J3" s="4">
        <f>J2-H2</f>
        <v>0.96250000000000002</v>
      </c>
    </row>
    <row r="4" spans="1:10" ht="15.75" x14ac:dyDescent="0.25">
      <c r="A4" s="4">
        <f t="shared" ref="A4:A8" si="0">B3+1</f>
        <v>67</v>
      </c>
      <c r="B4" s="4">
        <f>Tableau24[[#This Row],[Début]]+7-1</f>
        <v>73</v>
      </c>
      <c r="C4" s="2" t="s">
        <v>9</v>
      </c>
      <c r="D4" s="4">
        <f>(Tableau24[[#This Row],[Début]]+Tableau24[[#This Row],[Fin ]])/2</f>
        <v>70</v>
      </c>
      <c r="E4">
        <v>15</v>
      </c>
      <c r="F4" s="4">
        <f>F3+Tableau24[[#This Row],[Effectifs]]</f>
        <v>33</v>
      </c>
      <c r="G4" s="4">
        <f t="shared" ref="G4:G8" si="1">G3-E3</f>
        <v>62</v>
      </c>
      <c r="H4" s="4">
        <f>Tableau24[[#This Row],[Effectifs]]/Tableau24[[#Totals],[Effectifs]]</f>
        <v>0.1875</v>
      </c>
      <c r="I4" s="4">
        <f>I3+Tableau24[[#This Row],[Frequences]]</f>
        <v>0.41249999999999998</v>
      </c>
      <c r="J4" s="4">
        <f t="shared" ref="J4:J8" si="2">J3-H3</f>
        <v>0.77500000000000002</v>
      </c>
    </row>
    <row r="5" spans="1:10" ht="15.75" x14ac:dyDescent="0.25">
      <c r="A5" s="4">
        <f t="shared" si="0"/>
        <v>74</v>
      </c>
      <c r="B5" s="4">
        <f>Tableau24[[#This Row],[Début]]+7-1</f>
        <v>80</v>
      </c>
      <c r="C5" s="2" t="s">
        <v>10</v>
      </c>
      <c r="D5" s="4">
        <f>(Tableau24[[#This Row],[Début]]+Tableau24[[#This Row],[Fin ]])/2</f>
        <v>77</v>
      </c>
      <c r="E5">
        <v>25</v>
      </c>
      <c r="F5" s="4">
        <f>F4+Tableau24[[#This Row],[Effectifs]]</f>
        <v>58</v>
      </c>
      <c r="G5" s="4">
        <f t="shared" si="1"/>
        <v>47</v>
      </c>
      <c r="H5" s="4">
        <f>Tableau24[[#This Row],[Effectifs]]/Tableau24[[#Totals],[Effectifs]]</f>
        <v>0.3125</v>
      </c>
      <c r="I5" s="4">
        <f>I4+Tableau24[[#This Row],[Frequences]]</f>
        <v>0.72499999999999998</v>
      </c>
      <c r="J5" s="6">
        <f t="shared" si="2"/>
        <v>0.58750000000000002</v>
      </c>
    </row>
    <row r="6" spans="1:10" ht="15.75" x14ac:dyDescent="0.25">
      <c r="A6" s="4">
        <f t="shared" si="0"/>
        <v>81</v>
      </c>
      <c r="B6" s="4">
        <f>Tableau24[[#This Row],[Début]]+7-1</f>
        <v>87</v>
      </c>
      <c r="C6" s="2" t="s">
        <v>11</v>
      </c>
      <c r="D6" s="4">
        <f>(Tableau24[[#This Row],[Début]]+Tableau24[[#This Row],[Fin ]])/2</f>
        <v>84</v>
      </c>
      <c r="E6">
        <v>10</v>
      </c>
      <c r="F6" s="4">
        <f>F5+Tableau24[[#This Row],[Effectifs]]</f>
        <v>68</v>
      </c>
      <c r="G6" s="4">
        <f t="shared" si="1"/>
        <v>22</v>
      </c>
      <c r="H6" s="4">
        <f>Tableau24[[#This Row],[Effectifs]]/Tableau24[[#Totals],[Effectifs]]</f>
        <v>0.125</v>
      </c>
      <c r="I6" s="4">
        <f>I5+Tableau24[[#This Row],[Frequences]]</f>
        <v>0.85</v>
      </c>
      <c r="J6" s="4">
        <f t="shared" si="2"/>
        <v>0.27500000000000002</v>
      </c>
    </row>
    <row r="7" spans="1:10" ht="15.75" x14ac:dyDescent="0.25">
      <c r="A7" s="4">
        <f t="shared" si="0"/>
        <v>88</v>
      </c>
      <c r="B7" s="4">
        <f>Tableau24[[#This Row],[Début]]+7-1</f>
        <v>94</v>
      </c>
      <c r="C7" s="2" t="s">
        <v>12</v>
      </c>
      <c r="D7" s="4">
        <f>(Tableau24[[#This Row],[Début]]+Tableau24[[#This Row],[Fin ]])/2</f>
        <v>91</v>
      </c>
      <c r="E7">
        <v>8</v>
      </c>
      <c r="F7" s="4">
        <f>F6+Tableau24[[#This Row],[Effectifs]]</f>
        <v>76</v>
      </c>
      <c r="G7" s="4">
        <f t="shared" si="1"/>
        <v>12</v>
      </c>
      <c r="H7" s="4">
        <f>Tableau24[[#This Row],[Effectifs]]/Tableau24[[#Totals],[Effectifs]]</f>
        <v>0.1</v>
      </c>
      <c r="I7" s="4">
        <f>I6+Tableau24[[#This Row],[Frequences]]</f>
        <v>0.95</v>
      </c>
      <c r="J7" s="4">
        <f t="shared" si="2"/>
        <v>0.15000000000000002</v>
      </c>
    </row>
    <row r="8" spans="1:10" ht="15.75" x14ac:dyDescent="0.25">
      <c r="A8" s="4">
        <f t="shared" si="0"/>
        <v>95</v>
      </c>
      <c r="B8" s="4">
        <v>97</v>
      </c>
      <c r="C8" s="2" t="s">
        <v>104</v>
      </c>
      <c r="D8" s="4">
        <f>(Tableau24[[#This Row],[Début]]+Tableau24[[#This Row],[Fin ]])/2</f>
        <v>96</v>
      </c>
      <c r="E8">
        <v>4</v>
      </c>
      <c r="F8" s="4">
        <f>F7+Tableau24[[#This Row],[Effectifs]]</f>
        <v>80</v>
      </c>
      <c r="G8" s="4">
        <f t="shared" si="1"/>
        <v>4</v>
      </c>
      <c r="H8" s="4">
        <f>Tableau24[[#This Row],[Effectifs]]/Tableau24[[#Totals],[Effectifs]]</f>
        <v>0.05</v>
      </c>
      <c r="I8" s="4">
        <f>I7+Tableau24[[#This Row],[Frequences]]</f>
        <v>1</v>
      </c>
      <c r="J8" s="4">
        <f t="shared" si="2"/>
        <v>5.0000000000000017E-2</v>
      </c>
    </row>
    <row r="9" spans="1:10" ht="15.75" x14ac:dyDescent="0.25">
      <c r="A9" s="4"/>
      <c r="B9" s="4"/>
      <c r="C9" s="4"/>
      <c r="D9" s="4"/>
      <c r="E9" s="4">
        <f>SUBTOTAL(109,Tableau24[Effectifs])</f>
        <v>80</v>
      </c>
      <c r="F9" s="4"/>
      <c r="G9" s="4"/>
      <c r="H9" s="4">
        <f>SUBTOTAL(109,Tableau24[Frequences])</f>
        <v>1</v>
      </c>
      <c r="I9" s="4"/>
      <c r="J9" s="4"/>
    </row>
    <row r="12" spans="1:10" x14ac:dyDescent="0.25">
      <c r="C12" s="5">
        <f>47/80</f>
        <v>0.58750000000000002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Feuil1</vt:lpstr>
      <vt:lpstr>Feuil2</vt:lpstr>
      <vt:lpstr>Liste des poids</vt:lpstr>
      <vt:lpstr>Tableau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Utilisateur</cp:lastModifiedBy>
  <dcterms:created xsi:type="dcterms:W3CDTF">2022-09-28T10:14:08Z</dcterms:created>
  <dcterms:modified xsi:type="dcterms:W3CDTF">2022-09-28T14:04:59Z</dcterms:modified>
</cp:coreProperties>
</file>