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44" i="1" l="1"/>
  <c r="B43" i="1"/>
  <c r="B42" i="1"/>
  <c r="B41" i="1"/>
  <c r="B38" i="1"/>
  <c r="B36" i="1"/>
  <c r="B34" i="1"/>
  <c r="B33" i="1"/>
  <c r="B32" i="1"/>
  <c r="B31" i="1"/>
  <c r="B30" i="1"/>
  <c r="B29" i="1"/>
  <c r="D29" i="1"/>
  <c r="D28" i="1"/>
  <c r="B28" i="1"/>
  <c r="B27" i="1"/>
  <c r="B26" i="1"/>
  <c r="B25" i="1"/>
  <c r="C9" i="1" l="1"/>
  <c r="D9" i="1"/>
  <c r="E9" i="1"/>
  <c r="F9" i="1"/>
  <c r="G9" i="1"/>
  <c r="H9" i="1"/>
  <c r="I9" i="1"/>
  <c r="J9" i="1"/>
  <c r="K9" i="1"/>
  <c r="L9" i="1"/>
  <c r="B9" i="1"/>
  <c r="B10" i="1" s="1"/>
  <c r="B24" i="1"/>
  <c r="B22" i="1"/>
  <c r="I12" i="1" l="1"/>
  <c r="J12" i="1"/>
  <c r="K12" i="1" s="1"/>
  <c r="L12" i="1" s="1"/>
  <c r="H12" i="1"/>
  <c r="G12" i="1"/>
  <c r="F12" i="1"/>
  <c r="D12" i="1"/>
  <c r="E12" i="1"/>
  <c r="C12" i="1"/>
  <c r="B12" i="1"/>
  <c r="C10" i="1"/>
  <c r="D10" i="1"/>
  <c r="E10" i="1"/>
  <c r="F10" i="1"/>
  <c r="G10" i="1"/>
  <c r="H10" i="1"/>
  <c r="I10" i="1"/>
  <c r="J10" i="1"/>
  <c r="K10" i="1"/>
  <c r="L10" i="1"/>
  <c r="G8" i="1"/>
  <c r="F8" i="1"/>
  <c r="H8" i="1"/>
  <c r="I8" i="1"/>
  <c r="J8" i="1"/>
  <c r="K8" i="1"/>
  <c r="E8" i="1"/>
  <c r="D8" i="1"/>
  <c r="C8" i="1"/>
  <c r="B8" i="1"/>
  <c r="C22" i="1"/>
  <c r="D22" i="1"/>
  <c r="E22" i="1"/>
  <c r="F22" i="1"/>
  <c r="G22" i="1"/>
  <c r="H22" i="1"/>
  <c r="I22" i="1"/>
  <c r="J22" i="1"/>
  <c r="K22" i="1"/>
  <c r="L22" i="1"/>
  <c r="C21" i="1"/>
  <c r="D21" i="1"/>
  <c r="E21" i="1"/>
  <c r="F21" i="1"/>
  <c r="G21" i="1"/>
  <c r="H21" i="1"/>
  <c r="I21" i="1"/>
  <c r="J21" i="1"/>
  <c r="K21" i="1"/>
  <c r="L21" i="1"/>
  <c r="B21" i="1"/>
  <c r="L3" i="1"/>
  <c r="K3" i="1"/>
  <c r="J3" i="1"/>
  <c r="I3" i="1"/>
  <c r="H3" i="1"/>
  <c r="G3" i="1"/>
  <c r="F3" i="1"/>
  <c r="E3" i="1"/>
  <c r="D3" i="1"/>
  <c r="C3" i="1"/>
  <c r="B3" i="1"/>
  <c r="C5" i="1"/>
  <c r="D5" i="1"/>
  <c r="D6" i="1" s="1"/>
  <c r="E5" i="1"/>
  <c r="F5" i="1"/>
  <c r="F6" i="1" s="1"/>
  <c r="G5" i="1"/>
  <c r="H5" i="1"/>
  <c r="H6" i="1" s="1"/>
  <c r="I5" i="1"/>
  <c r="J5" i="1"/>
  <c r="J6" i="1" s="1"/>
  <c r="K5" i="1"/>
  <c r="L5" i="1"/>
  <c r="L6" i="1" s="1"/>
  <c r="B5" i="1"/>
  <c r="B6" i="1" s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N1" i="1"/>
  <c r="B7" i="1"/>
  <c r="C6" i="1"/>
  <c r="E6" i="1"/>
  <c r="G6" i="1"/>
  <c r="I6" i="1"/>
  <c r="K6" i="1"/>
  <c r="C2" i="1"/>
  <c r="D2" i="1"/>
  <c r="E2" i="1"/>
  <c r="F2" i="1"/>
  <c r="G2" i="1"/>
  <c r="H2" i="1"/>
  <c r="I2" i="1"/>
  <c r="J2" i="1"/>
  <c r="K2" i="1"/>
  <c r="L2" i="1"/>
  <c r="B2" i="1"/>
</calcChain>
</file>

<file path=xl/sharedStrings.xml><?xml version="1.0" encoding="utf-8"?>
<sst xmlns="http://schemas.openxmlformats.org/spreadsheetml/2006/main" count="31" uniqueCount="29">
  <si>
    <t>I</t>
  </si>
  <si>
    <t>I^2</t>
  </si>
  <si>
    <t>P_l</t>
  </si>
  <si>
    <t>sigma I</t>
  </si>
  <si>
    <t>sigmaI^2</t>
  </si>
  <si>
    <t>sigma P_L</t>
  </si>
  <si>
    <t>r</t>
  </si>
  <si>
    <t>sigma</t>
  </si>
  <si>
    <t>U_L</t>
  </si>
  <si>
    <t>L</t>
  </si>
  <si>
    <t>sigmaL</t>
  </si>
  <si>
    <t>x</t>
  </si>
  <si>
    <t>cos180-theta</t>
  </si>
  <si>
    <t>sigma ch</t>
  </si>
  <si>
    <t>sigma U_R^2</t>
  </si>
  <si>
    <t>sigma U_L^2</t>
  </si>
  <si>
    <t>sigma U_R+L^2</t>
  </si>
  <si>
    <t>sigma zn</t>
  </si>
  <si>
    <t>ch</t>
  </si>
  <si>
    <t>zn</t>
  </si>
  <si>
    <t>sigma cos</t>
  </si>
  <si>
    <t>sigmaU_lакт</t>
  </si>
  <si>
    <t>sigmaU_Lреакт</t>
  </si>
  <si>
    <t>sigmar_l</t>
  </si>
  <si>
    <t>sigmacos</t>
  </si>
  <si>
    <t>sigmaP_L</t>
  </si>
  <si>
    <t>sigmar_L</t>
  </si>
  <si>
    <t>sigma Q</t>
  </si>
  <si>
    <t>sigma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</si>
</sst>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tabSelected="1" topLeftCell="A22" workbookViewId="0">
      <selection activeCell="B45" sqref="B45"/>
    </sheetView>
  </sheetViews>
  <sheetFormatPr defaultRowHeight="15" x14ac:dyDescent="0.25"/>
  <cols>
    <col min="1" max="1" width="15" customWidth="1"/>
  </cols>
  <sheetData>
    <row r="1" spans="1:32" x14ac:dyDescent="0.25">
      <c r="A1" t="s">
        <v>0</v>
      </c>
      <c r="B1">
        <v>0.52500000000000002</v>
      </c>
      <c r="C1">
        <v>0.72499999999999998</v>
      </c>
      <c r="D1">
        <v>0.85</v>
      </c>
      <c r="E1">
        <v>0.9</v>
      </c>
      <c r="F1">
        <v>0.92500000000000004</v>
      </c>
      <c r="G1">
        <v>0.95</v>
      </c>
      <c r="H1">
        <v>0.97499999999999998</v>
      </c>
      <c r="I1">
        <v>1</v>
      </c>
      <c r="J1">
        <v>1.0129999999999999</v>
      </c>
      <c r="K1">
        <v>1.0249999999999999</v>
      </c>
      <c r="L1">
        <v>1.05</v>
      </c>
      <c r="N1">
        <f>B1/10</f>
        <v>5.2500000000000005E-2</v>
      </c>
      <c r="O1">
        <f t="shared" ref="O1:AF1" si="0">C1/10</f>
        <v>7.2499999999999995E-2</v>
      </c>
      <c r="P1">
        <f t="shared" si="0"/>
        <v>8.4999999999999992E-2</v>
      </c>
      <c r="Q1">
        <f t="shared" si="0"/>
        <v>0.09</v>
      </c>
      <c r="R1">
        <f t="shared" si="0"/>
        <v>9.2499999999999999E-2</v>
      </c>
      <c r="S1">
        <f t="shared" si="0"/>
        <v>9.5000000000000001E-2</v>
      </c>
      <c r="T1">
        <f t="shared" si="0"/>
        <v>9.7500000000000003E-2</v>
      </c>
      <c r="U1">
        <f t="shared" si="0"/>
        <v>0.1</v>
      </c>
      <c r="V1">
        <f t="shared" si="0"/>
        <v>0.10129999999999999</v>
      </c>
      <c r="W1">
        <f t="shared" si="0"/>
        <v>0.10249999999999999</v>
      </c>
      <c r="X1">
        <f t="shared" si="0"/>
        <v>0.10500000000000001</v>
      </c>
      <c r="Y1">
        <f t="shared" si="0"/>
        <v>0</v>
      </c>
      <c r="Z1">
        <f t="shared" si="0"/>
        <v>5.2500000000000003E-3</v>
      </c>
      <c r="AA1">
        <f t="shared" si="0"/>
        <v>7.2499999999999995E-3</v>
      </c>
      <c r="AB1">
        <f t="shared" si="0"/>
        <v>8.4999999999999989E-3</v>
      </c>
      <c r="AC1">
        <f t="shared" si="0"/>
        <v>8.9999999999999993E-3</v>
      </c>
      <c r="AD1">
        <f t="shared" si="0"/>
        <v>9.2499999999999995E-3</v>
      </c>
      <c r="AE1">
        <f t="shared" si="0"/>
        <v>9.4999999999999998E-3</v>
      </c>
      <c r="AF1">
        <f t="shared" si="0"/>
        <v>9.75E-3</v>
      </c>
    </row>
    <row r="2" spans="1:32" x14ac:dyDescent="0.25">
      <c r="A2" t="s">
        <v>1</v>
      </c>
      <c r="B2">
        <f>B1*B1</f>
        <v>0.27562500000000001</v>
      </c>
      <c r="C2">
        <f t="shared" ref="C2:L2" si="1">C1*C1</f>
        <v>0.52562500000000001</v>
      </c>
      <c r="D2">
        <f t="shared" si="1"/>
        <v>0.72249999999999992</v>
      </c>
      <c r="E2">
        <f t="shared" si="1"/>
        <v>0.81</v>
      </c>
      <c r="F2">
        <f t="shared" si="1"/>
        <v>0.85562500000000008</v>
      </c>
      <c r="G2">
        <f t="shared" si="1"/>
        <v>0.90249999999999997</v>
      </c>
      <c r="H2">
        <f t="shared" si="1"/>
        <v>0.95062499999999994</v>
      </c>
      <c r="I2">
        <f t="shared" si="1"/>
        <v>1</v>
      </c>
      <c r="J2">
        <f t="shared" si="1"/>
        <v>1.0261689999999999</v>
      </c>
      <c r="K2">
        <f t="shared" si="1"/>
        <v>1.0506249999999999</v>
      </c>
      <c r="L2">
        <f t="shared" si="1"/>
        <v>1.1025</v>
      </c>
    </row>
    <row r="3" spans="1:32" x14ac:dyDescent="0.25">
      <c r="A3" t="s">
        <v>2</v>
      </c>
      <c r="B3">
        <f>15.75</f>
        <v>15.75</v>
      </c>
      <c r="C3">
        <f>13</f>
        <v>13</v>
      </c>
      <c r="D3">
        <f>11.25</f>
        <v>11.25</v>
      </c>
      <c r="E3">
        <f>10.5</f>
        <v>10.5</v>
      </c>
      <c r="F3">
        <f>10.25</f>
        <v>10.25</v>
      </c>
      <c r="G3">
        <f>9.75</f>
        <v>9.75</v>
      </c>
      <c r="H3">
        <f>9</f>
        <v>9</v>
      </c>
      <c r="I3">
        <f>8.75</f>
        <v>8.75</v>
      </c>
      <c r="J3">
        <f>8.25</f>
        <v>8.25</v>
      </c>
      <c r="K3">
        <f>8</f>
        <v>8</v>
      </c>
      <c r="L3">
        <f>7.75</f>
        <v>7.75</v>
      </c>
    </row>
    <row r="5" spans="1:32" x14ac:dyDescent="0.25">
      <c r="A5" t="s">
        <v>3</v>
      </c>
      <c r="B5">
        <f>2.5/100</f>
        <v>2.5000000000000001E-2</v>
      </c>
      <c r="C5">
        <f t="shared" ref="C5:L5" si="2">2.5/100</f>
        <v>2.5000000000000001E-2</v>
      </c>
      <c r="D5">
        <f t="shared" si="2"/>
        <v>2.5000000000000001E-2</v>
      </c>
      <c r="E5">
        <f t="shared" si="2"/>
        <v>2.5000000000000001E-2</v>
      </c>
      <c r="F5">
        <f t="shared" si="2"/>
        <v>2.5000000000000001E-2</v>
      </c>
      <c r="G5">
        <f t="shared" si="2"/>
        <v>2.5000000000000001E-2</v>
      </c>
      <c r="H5">
        <f t="shared" si="2"/>
        <v>2.5000000000000001E-2</v>
      </c>
      <c r="I5">
        <f t="shared" si="2"/>
        <v>2.5000000000000001E-2</v>
      </c>
      <c r="J5">
        <f t="shared" si="2"/>
        <v>2.5000000000000001E-2</v>
      </c>
      <c r="K5">
        <f t="shared" si="2"/>
        <v>2.5000000000000001E-2</v>
      </c>
      <c r="L5">
        <f t="shared" si="2"/>
        <v>2.5000000000000001E-2</v>
      </c>
    </row>
    <row r="6" spans="1:32" x14ac:dyDescent="0.25">
      <c r="A6" t="s">
        <v>4</v>
      </c>
      <c r="B6">
        <f>B5*SQRT(2)</f>
        <v>3.5355339059327383E-2</v>
      </c>
      <c r="C6">
        <f t="shared" ref="C6:L6" si="3">C5*SQRT(2)</f>
        <v>3.5355339059327383E-2</v>
      </c>
      <c r="D6">
        <f t="shared" si="3"/>
        <v>3.5355339059327383E-2</v>
      </c>
      <c r="E6">
        <f t="shared" si="3"/>
        <v>3.5355339059327383E-2</v>
      </c>
      <c r="F6">
        <f t="shared" si="3"/>
        <v>3.5355339059327383E-2</v>
      </c>
      <c r="G6">
        <f t="shared" si="3"/>
        <v>3.5355339059327383E-2</v>
      </c>
      <c r="H6">
        <f t="shared" si="3"/>
        <v>3.5355339059327383E-2</v>
      </c>
      <c r="I6">
        <f t="shared" si="3"/>
        <v>3.5355339059327383E-2</v>
      </c>
      <c r="J6">
        <f t="shared" si="3"/>
        <v>3.5355339059327383E-2</v>
      </c>
      <c r="K6">
        <f t="shared" si="3"/>
        <v>3.5355339059327383E-2</v>
      </c>
      <c r="L6">
        <f t="shared" si="3"/>
        <v>3.5355339059327383E-2</v>
      </c>
    </row>
    <row r="7" spans="1:32" x14ac:dyDescent="0.25">
      <c r="A7" t="s">
        <v>5</v>
      </c>
      <c r="B7">
        <f>0.25</f>
        <v>0.25</v>
      </c>
    </row>
    <row r="8" spans="1:32" x14ac:dyDescent="0.25">
      <c r="A8" t="s">
        <v>8</v>
      </c>
      <c r="B8">
        <f>102</f>
        <v>102</v>
      </c>
      <c r="C8">
        <f>87</f>
        <v>87</v>
      </c>
      <c r="D8">
        <f>71</f>
        <v>71</v>
      </c>
      <c r="E8">
        <f>69</f>
        <v>69</v>
      </c>
      <c r="F8">
        <f>63</f>
        <v>63</v>
      </c>
      <c r="G8">
        <f>61</f>
        <v>61</v>
      </c>
      <c r="H8">
        <f>58</f>
        <v>58</v>
      </c>
      <c r="I8">
        <f>54</f>
        <v>54</v>
      </c>
      <c r="J8">
        <f>51</f>
        <v>51</v>
      </c>
      <c r="K8">
        <f>49</f>
        <v>49</v>
      </c>
      <c r="L8">
        <v>46</v>
      </c>
    </row>
    <row r="9" spans="1:32" x14ac:dyDescent="0.25">
      <c r="A9" t="s">
        <v>9</v>
      </c>
      <c r="B9">
        <f>1/(2*3.14*50)*SQRT((B8*B8)/(B1*B1)-B21*B21)*1000</f>
        <v>591.37677194802268</v>
      </c>
      <c r="C9">
        <f t="shared" ref="C9:L9" si="4">1/(2*3.14*50)*SQRT((C8*C8)/(C1*C1)-C21*C21)*1000</f>
        <v>373.96055726556705</v>
      </c>
      <c r="D9">
        <f t="shared" si="4"/>
        <v>261.3543649196472</v>
      </c>
      <c r="E9">
        <f t="shared" si="4"/>
        <v>240.64591519333038</v>
      </c>
      <c r="F9">
        <f t="shared" si="4"/>
        <v>213.52321271842473</v>
      </c>
      <c r="G9">
        <f t="shared" si="4"/>
        <v>201.5770080528404</v>
      </c>
      <c r="H9">
        <f t="shared" si="4"/>
        <v>187.03493332696431</v>
      </c>
      <c r="I9">
        <f t="shared" si="4"/>
        <v>169.7018234214674</v>
      </c>
      <c r="J9">
        <f t="shared" si="4"/>
        <v>158.27848822950435</v>
      </c>
      <c r="K9">
        <f t="shared" si="4"/>
        <v>150.30111378218859</v>
      </c>
      <c r="L9">
        <f t="shared" si="4"/>
        <v>137.71301657551632</v>
      </c>
    </row>
    <row r="10" spans="1:32" x14ac:dyDescent="0.25">
      <c r="A10" t="s">
        <v>10</v>
      </c>
      <c r="B10">
        <f>B9*SQRT((1/B8)^2+(B5/B1)^2+(B22/B21)^2)</f>
        <v>50.008208039584403</v>
      </c>
      <c r="C10">
        <f t="shared" ref="C10:L10" si="5">C9*SQRT((1/C8)^2+(C5/C1)^2+(C22/C21)^2)</f>
        <v>23.854821308661602</v>
      </c>
      <c r="D10">
        <f t="shared" si="5"/>
        <v>14.984875550558419</v>
      </c>
      <c r="E10">
        <f t="shared" si="5"/>
        <v>13.380752839083138</v>
      </c>
      <c r="F10">
        <f t="shared" si="5"/>
        <v>11.769404908892886</v>
      </c>
      <c r="G10">
        <f t="shared" si="5"/>
        <v>11.047761631058984</v>
      </c>
      <c r="H10">
        <f t="shared" si="5"/>
        <v>10.314525825165278</v>
      </c>
      <c r="I10">
        <f t="shared" si="5"/>
        <v>9.347878351398144</v>
      </c>
      <c r="J10">
        <f t="shared" si="5"/>
        <v>8.8550067894199671</v>
      </c>
      <c r="K10">
        <f t="shared" si="5"/>
        <v>8.4726480545110405</v>
      </c>
      <c r="L10">
        <f t="shared" si="5"/>
        <v>7.8070683504821794</v>
      </c>
    </row>
    <row r="12" spans="1:32" x14ac:dyDescent="0.25">
      <c r="A12" t="s">
        <v>11</v>
      </c>
      <c r="B12">
        <f>3</f>
        <v>3</v>
      </c>
      <c r="C12">
        <f>B12+2</f>
        <v>5</v>
      </c>
      <c r="D12">
        <f t="shared" ref="D12:E12" si="6">C12+2</f>
        <v>7</v>
      </c>
      <c r="E12">
        <f t="shared" si="6"/>
        <v>9</v>
      </c>
      <c r="F12">
        <f>10</f>
        <v>10</v>
      </c>
      <c r="G12">
        <f>11</f>
        <v>11</v>
      </c>
      <c r="H12">
        <f>G12+2</f>
        <v>13</v>
      </c>
      <c r="I12">
        <f t="shared" ref="I12:L12" si="7">H12+2</f>
        <v>15</v>
      </c>
      <c r="J12">
        <f t="shared" si="7"/>
        <v>17</v>
      </c>
      <c r="K12">
        <f t="shared" si="7"/>
        <v>19</v>
      </c>
      <c r="L12">
        <f t="shared" si="7"/>
        <v>21</v>
      </c>
    </row>
    <row r="21" spans="1:12" x14ac:dyDescent="0.25">
      <c r="A21" t="s">
        <v>6</v>
      </c>
      <c r="B21">
        <f>B3/B2</f>
        <v>57.142857142857139</v>
      </c>
      <c r="C21">
        <f t="shared" ref="C21:L21" si="8">C3/C2</f>
        <v>24.732461355529132</v>
      </c>
      <c r="D21">
        <f t="shared" si="8"/>
        <v>15.570934256055365</v>
      </c>
      <c r="E21">
        <f t="shared" si="8"/>
        <v>12.962962962962962</v>
      </c>
      <c r="F21">
        <f t="shared" si="8"/>
        <v>11.979547114682248</v>
      </c>
      <c r="G21">
        <f t="shared" si="8"/>
        <v>10.803324099722992</v>
      </c>
      <c r="H21">
        <f t="shared" si="8"/>
        <v>9.4674556213017755</v>
      </c>
      <c r="I21">
        <f t="shared" si="8"/>
        <v>8.75</v>
      </c>
      <c r="J21">
        <f t="shared" si="8"/>
        <v>8.0396114090369135</v>
      </c>
      <c r="K21">
        <f t="shared" si="8"/>
        <v>7.6145151695419395</v>
      </c>
      <c r="L21">
        <f t="shared" si="8"/>
        <v>7.0294784580498861</v>
      </c>
    </row>
    <row r="22" spans="1:12" x14ac:dyDescent="0.25">
      <c r="A22" t="s">
        <v>7</v>
      </c>
      <c r="B22">
        <f>B21*SQRT(2*(0.025/B1)^2+($B$7/B3)^2)</f>
        <v>3.9536498354110412</v>
      </c>
      <c r="C22">
        <f t="shared" ref="C22:L22" si="9">C21*SQRT(2*(0.025/C1)^2+($B$7/C3)^2)</f>
        <v>1.2964962351205329</v>
      </c>
      <c r="D22">
        <f t="shared" si="9"/>
        <v>0.7343030330774456</v>
      </c>
      <c r="E22">
        <f t="shared" si="9"/>
        <v>0.59546486125464115</v>
      </c>
      <c r="F22">
        <f t="shared" si="9"/>
        <v>0.543164394259535</v>
      </c>
      <c r="G22">
        <f t="shared" si="9"/>
        <v>0.48824615977957003</v>
      </c>
      <c r="H22">
        <f t="shared" si="9"/>
        <v>0.43245958279334346</v>
      </c>
      <c r="I22">
        <f t="shared" si="9"/>
        <v>0.39774756441743297</v>
      </c>
      <c r="J22">
        <f t="shared" si="9"/>
        <v>0.37160024829233412</v>
      </c>
      <c r="K22">
        <f t="shared" si="9"/>
        <v>0.35440889460738007</v>
      </c>
      <c r="L22">
        <f t="shared" si="9"/>
        <v>0.32778553583113135</v>
      </c>
    </row>
    <row r="24" spans="1:12" x14ac:dyDescent="0.25">
      <c r="A24" t="s">
        <v>12</v>
      </c>
      <c r="B24">
        <f>(83^2+63^2-114^2)/(2*83*63)</f>
        <v>-0.20443679479824059</v>
      </c>
    </row>
    <row r="25" spans="1:12" x14ac:dyDescent="0.25">
      <c r="A25" t="s">
        <v>14</v>
      </c>
      <c r="B25">
        <f>83*SQRT(2*(1/83)^2)</f>
        <v>1.4142135623730951</v>
      </c>
    </row>
    <row r="26" spans="1:12" x14ac:dyDescent="0.25">
      <c r="A26" t="s">
        <v>15</v>
      </c>
      <c r="B26">
        <f>63*SQRT(2*(1/63)^2)</f>
        <v>1.4142135623730949</v>
      </c>
    </row>
    <row r="27" spans="1:12" x14ac:dyDescent="0.25">
      <c r="A27" t="s">
        <v>16</v>
      </c>
      <c r="B27">
        <f>114*SQRT(2*(1/114)^2)</f>
        <v>1.4142135623730951</v>
      </c>
    </row>
    <row r="28" spans="1:12" x14ac:dyDescent="0.25">
      <c r="A28" t="s">
        <v>13</v>
      </c>
      <c r="B28">
        <f>B25+B26+B27</f>
        <v>4.2426406871192848</v>
      </c>
      <c r="C28" t="s">
        <v>18</v>
      </c>
      <c r="D28">
        <f>83^2+63^2-114^2</f>
        <v>-2138</v>
      </c>
    </row>
    <row r="29" spans="1:12" x14ac:dyDescent="0.25">
      <c r="A29" t="s">
        <v>17</v>
      </c>
      <c r="B29">
        <f>D29*SQRT((1/63)^2+(1/83)^2)</f>
        <v>208.40345486579631</v>
      </c>
      <c r="C29" t="s">
        <v>19</v>
      </c>
      <c r="D29">
        <f>2*83*63</f>
        <v>10458</v>
      </c>
    </row>
    <row r="30" spans="1:12" x14ac:dyDescent="0.25">
      <c r="A30" t="s">
        <v>20</v>
      </c>
      <c r="B30">
        <f>ABS(B24)*SQRT((B28/D28)^2+(B29/D29)^2)</f>
        <v>4.0940958496633777E-3</v>
      </c>
    </row>
    <row r="31" spans="1:12" x14ac:dyDescent="0.25">
      <c r="A31" t="s">
        <v>21</v>
      </c>
      <c r="B31">
        <f>12.85*SQRT((1/63)^2+(0.004/0.204)^2)</f>
        <v>0.32417169132860113</v>
      </c>
    </row>
    <row r="32" spans="1:12" x14ac:dyDescent="0.25">
      <c r="A32" t="s">
        <v>22</v>
      </c>
      <c r="B32">
        <f>61.68*SQRT((1/63)^2+(0.004/0.204)^2)</f>
        <v>1.5560241183772856</v>
      </c>
    </row>
    <row r="33" spans="1:2" x14ac:dyDescent="0.25">
      <c r="A33" t="s">
        <v>23</v>
      </c>
      <c r="B33">
        <f>13.89*SQRT((B31/12.85)^2+(1/37)^2)</f>
        <v>0.51353197908403359</v>
      </c>
    </row>
    <row r="34" spans="1:2" x14ac:dyDescent="0.25">
      <c r="A34" t="s">
        <v>10</v>
      </c>
      <c r="B34">
        <f>212.4*SQRT((1.56/61.68)^2+(1/37)^2)</f>
        <v>7.862062227942606</v>
      </c>
    </row>
    <row r="36" spans="1:2" x14ac:dyDescent="0.25">
      <c r="A36" t="s">
        <v>24</v>
      </c>
      <c r="B36">
        <f>0.176*SQRT((1/41)^2+(1/63)^2+(1/37)^2)</f>
        <v>6.9898745561067311E-3</v>
      </c>
    </row>
    <row r="38" spans="1:2" x14ac:dyDescent="0.25">
      <c r="A38" t="s">
        <v>25</v>
      </c>
      <c r="B38">
        <f>10.88*SQRT((1/63)^2+(1/83)^2+(0.004/0.204)^2)</f>
        <v>0.30416928897900436</v>
      </c>
    </row>
    <row r="41" spans="1:2" x14ac:dyDescent="0.25">
      <c r="A41" t="s">
        <v>26</v>
      </c>
      <c r="B41">
        <f>4.56*SQRT((1/62)^2+(1/61)^2)</f>
        <v>0.10486915879443076</v>
      </c>
    </row>
    <row r="42" spans="1:2" x14ac:dyDescent="0.25">
      <c r="A42" t="s">
        <v>27</v>
      </c>
      <c r="B42">
        <f>7.42*SQRT((1/115)^2+(1/62)^2)</f>
        <v>0.13596227242823578</v>
      </c>
    </row>
    <row r="43" spans="1:2" x14ac:dyDescent="0.25">
      <c r="A43" t="s">
        <v>23</v>
      </c>
      <c r="B43">
        <f>4.48*SQRT(0.05^2+(0.14/7.42)^2)</f>
        <v>0.23941811506204944</v>
      </c>
    </row>
    <row r="44" spans="1:2" x14ac:dyDescent="0.25">
      <c r="A44" t="s">
        <v>28</v>
      </c>
      <c r="B44">
        <f>238*SQRT((0.14/7.42)^2+(0.24/4.48)^2)</f>
        <v>13.517680397881382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2017-12-01T14:27:10Z</dcterms:modified>
</cp:coreProperties>
</file>