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I50" i="1"/>
  <c r="J50" i="1"/>
  <c r="K50" i="1"/>
  <c r="L50" i="1"/>
  <c r="M50" i="1"/>
  <c r="N50" i="1"/>
  <c r="B50" i="1"/>
  <c r="G5" i="1"/>
  <c r="C49" i="1"/>
  <c r="D49" i="1"/>
  <c r="E49" i="1"/>
  <c r="F49" i="1"/>
  <c r="G49" i="1"/>
  <c r="H49" i="1"/>
  <c r="I49" i="1"/>
  <c r="J49" i="1"/>
  <c r="K49" i="1"/>
  <c r="L49" i="1"/>
  <c r="M49" i="1"/>
  <c r="N49" i="1"/>
  <c r="B49" i="1"/>
  <c r="Q9" i="1" l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P9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C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D12" i="1"/>
  <c r="E12" i="1"/>
  <c r="F12" i="1"/>
  <c r="G12" i="1"/>
  <c r="H12" i="1"/>
  <c r="I12" i="1"/>
  <c r="J12" i="1"/>
  <c r="K12" i="1"/>
  <c r="L12" i="1"/>
  <c r="M12" i="1"/>
  <c r="N12" i="1"/>
  <c r="N15" i="1"/>
  <c r="N16" i="1" s="1"/>
  <c r="M15" i="1"/>
  <c r="L15" i="1"/>
  <c r="K15" i="1"/>
  <c r="J15" i="1"/>
  <c r="I15" i="1"/>
  <c r="H15" i="1"/>
  <c r="G15" i="1"/>
  <c r="F15" i="1"/>
  <c r="F16" i="1" s="1"/>
  <c r="E15" i="1"/>
  <c r="D15" i="1"/>
  <c r="C15" i="1"/>
  <c r="B15" i="1"/>
  <c r="B13" i="1"/>
  <c r="C12" i="1"/>
  <c r="B12" i="1"/>
  <c r="J16" i="1"/>
  <c r="B16" i="1"/>
  <c r="O16" i="1"/>
  <c r="M16" i="1"/>
  <c r="L16" i="1"/>
  <c r="K16" i="1"/>
  <c r="I16" i="1"/>
  <c r="H16" i="1"/>
  <c r="G16" i="1"/>
  <c r="E16" i="1"/>
  <c r="D16" i="1"/>
  <c r="C16" i="1"/>
  <c r="N2" i="1"/>
  <c r="E2" i="1"/>
  <c r="I2" i="1"/>
  <c r="M2" i="1"/>
  <c r="R2" i="1"/>
  <c r="V2" i="1"/>
  <c r="Z2" i="1"/>
  <c r="AD2" i="1"/>
  <c r="AF2" i="1"/>
  <c r="AH2" i="1"/>
  <c r="AL2" i="1"/>
  <c r="AP2" i="1"/>
  <c r="AT2" i="1"/>
  <c r="AV2" i="1"/>
  <c r="AX2" i="1"/>
  <c r="BB2" i="1"/>
  <c r="B2" i="1"/>
  <c r="Q4" i="1"/>
  <c r="D5" i="1"/>
  <c r="E5" i="1"/>
  <c r="H5" i="1"/>
  <c r="I5" i="1"/>
  <c r="L5" i="1"/>
  <c r="M5" i="1"/>
  <c r="P5" i="1"/>
  <c r="Q5" i="1"/>
  <c r="T5" i="1"/>
  <c r="U5" i="1"/>
  <c r="Y5" i="1"/>
  <c r="AB5" i="1"/>
  <c r="AC5" i="1"/>
  <c r="AG5" i="1"/>
  <c r="AJ5" i="1"/>
  <c r="AK5" i="1"/>
  <c r="AO5" i="1"/>
  <c r="AR5" i="1"/>
  <c r="AS5" i="1"/>
  <c r="AW5" i="1"/>
  <c r="AZ5" i="1"/>
  <c r="BA5" i="1"/>
  <c r="BA4" i="1"/>
  <c r="AZ4" i="1"/>
  <c r="AY4" i="1"/>
  <c r="AY5" i="1" s="1"/>
  <c r="AX4" i="1"/>
  <c r="AX5" i="1" s="1"/>
  <c r="AW4" i="1"/>
  <c r="AV4" i="1"/>
  <c r="AV5" i="1" s="1"/>
  <c r="AU4" i="1"/>
  <c r="AU5" i="1" s="1"/>
  <c r="AT4" i="1"/>
  <c r="AT5" i="1" s="1"/>
  <c r="AS4" i="1"/>
  <c r="AR4" i="1"/>
  <c r="AQ4" i="1"/>
  <c r="AQ5" i="1" s="1"/>
  <c r="AP4" i="1"/>
  <c r="AP5" i="1" s="1"/>
  <c r="AO4" i="1"/>
  <c r="AN4" i="1"/>
  <c r="AN5" i="1" s="1"/>
  <c r="AM4" i="1"/>
  <c r="AM5" i="1" s="1"/>
  <c r="AL4" i="1"/>
  <c r="AL5" i="1" s="1"/>
  <c r="AK4" i="1"/>
  <c r="AJ4" i="1"/>
  <c r="AI4" i="1"/>
  <c r="AI5" i="1" s="1"/>
  <c r="AH4" i="1"/>
  <c r="AH5" i="1" s="1"/>
  <c r="AG4" i="1"/>
  <c r="AF4" i="1"/>
  <c r="AF5" i="1" s="1"/>
  <c r="AE4" i="1"/>
  <c r="AE5" i="1" s="1"/>
  <c r="AD4" i="1"/>
  <c r="AD5" i="1" s="1"/>
  <c r="AC4" i="1"/>
  <c r="AB4" i="1"/>
  <c r="AA4" i="1"/>
  <c r="AA5" i="1" s="1"/>
  <c r="Z4" i="1"/>
  <c r="Z5" i="1" s="1"/>
  <c r="Y4" i="1"/>
  <c r="X4" i="1"/>
  <c r="X5" i="1" s="1"/>
  <c r="W4" i="1"/>
  <c r="W5" i="1" s="1"/>
  <c r="V4" i="1"/>
  <c r="V5" i="1" s="1"/>
  <c r="U4" i="1"/>
  <c r="T4" i="1"/>
  <c r="S4" i="1"/>
  <c r="S5" i="1" s="1"/>
  <c r="R4" i="1"/>
  <c r="R5" i="1" s="1"/>
  <c r="P4" i="1"/>
  <c r="O4" i="1"/>
  <c r="O5" i="1" s="1"/>
  <c r="N4" i="1"/>
  <c r="N5" i="1" s="1"/>
  <c r="M4" i="1"/>
  <c r="L4" i="1"/>
  <c r="K4" i="1"/>
  <c r="K5" i="1" s="1"/>
  <c r="J4" i="1"/>
  <c r="J5" i="1" s="1"/>
  <c r="I4" i="1"/>
  <c r="H4" i="1"/>
  <c r="G4" i="1"/>
  <c r="F4" i="1"/>
  <c r="F5" i="1" s="1"/>
  <c r="E4" i="1"/>
  <c r="D4" i="1"/>
  <c r="C4" i="1"/>
  <c r="C5" i="1" s="1"/>
  <c r="B4" i="1"/>
  <c r="B5" i="1" s="1"/>
  <c r="BB1" i="1"/>
  <c r="BB9" i="1" s="1"/>
  <c r="BA1" i="1"/>
  <c r="BA2" i="1" s="1"/>
  <c r="AZ1" i="1"/>
  <c r="AZ9" i="1" s="1"/>
  <c r="AY1" i="1"/>
  <c r="AY9" i="1" s="1"/>
  <c r="AX1" i="1"/>
  <c r="AX9" i="1" s="1"/>
  <c r="AW1" i="1"/>
  <c r="AW2" i="1" s="1"/>
  <c r="AV1" i="1"/>
  <c r="AV9" i="1" s="1"/>
  <c r="AU1" i="1"/>
  <c r="AU9" i="1" s="1"/>
  <c r="AT1" i="1"/>
  <c r="AT9" i="1" s="1"/>
  <c r="AS1" i="1"/>
  <c r="AS2" i="1" s="1"/>
  <c r="AR1" i="1"/>
  <c r="AR9" i="1" s="1"/>
  <c r="AQ1" i="1"/>
  <c r="AQ9" i="1" s="1"/>
  <c r="AP1" i="1"/>
  <c r="AP9" i="1" s="1"/>
  <c r="AO1" i="1"/>
  <c r="AO2" i="1" s="1"/>
  <c r="AN1" i="1"/>
  <c r="AN2" i="1" s="1"/>
  <c r="AM1" i="1"/>
  <c r="AM2" i="1" s="1"/>
  <c r="AL1" i="1"/>
  <c r="AK1" i="1"/>
  <c r="AK2" i="1" s="1"/>
  <c r="AJ1" i="1"/>
  <c r="AJ2" i="1" s="1"/>
  <c r="AI1" i="1"/>
  <c r="AH1" i="1"/>
  <c r="AG1" i="1"/>
  <c r="AG2" i="1" s="1"/>
  <c r="AF1" i="1"/>
  <c r="AE1" i="1"/>
  <c r="AD1" i="1"/>
  <c r="AC1" i="1"/>
  <c r="AC2" i="1" s="1"/>
  <c r="AB1" i="1"/>
  <c r="AA1" i="1"/>
  <c r="Z1" i="1"/>
  <c r="Y1" i="1"/>
  <c r="Y2" i="1" s="1"/>
  <c r="X1" i="1"/>
  <c r="X2" i="1" s="1"/>
  <c r="W1" i="1"/>
  <c r="W2" i="1" s="1"/>
  <c r="V1" i="1"/>
  <c r="U1" i="1"/>
  <c r="U2" i="1" s="1"/>
  <c r="T1" i="1"/>
  <c r="S1" i="1"/>
  <c r="R1" i="1"/>
  <c r="Q1" i="1"/>
  <c r="Q2" i="1" s="1"/>
  <c r="P1" i="1"/>
  <c r="P2" i="1" s="1"/>
  <c r="O1" i="1"/>
  <c r="N1" i="1"/>
  <c r="N9" i="1" s="1"/>
  <c r="M1" i="1"/>
  <c r="L1" i="1"/>
  <c r="K1" i="1"/>
  <c r="J1" i="1"/>
  <c r="J9" i="1" s="1"/>
  <c r="I1" i="1"/>
  <c r="H1" i="1"/>
  <c r="G1" i="1"/>
  <c r="G2" i="1" s="1"/>
  <c r="F1" i="1"/>
  <c r="F9" i="1" s="1"/>
  <c r="E1" i="1"/>
  <c r="D1" i="1"/>
  <c r="C1" i="1"/>
  <c r="C2" i="1" s="1"/>
  <c r="B1" i="1"/>
  <c r="B9" i="1" s="1"/>
  <c r="B7" i="1" l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K2" i="1"/>
  <c r="AQ2" i="1"/>
  <c r="AA2" i="1"/>
  <c r="AZ2" i="1"/>
  <c r="AU2" i="1"/>
  <c r="AE2" i="1"/>
  <c r="T2" i="1"/>
  <c r="D2" i="1"/>
  <c r="H9" i="1"/>
  <c r="AR2" i="1"/>
  <c r="AB2" i="1"/>
  <c r="H2" i="1"/>
  <c r="D9" i="1"/>
  <c r="L9" i="1"/>
  <c r="O2" i="1"/>
  <c r="G9" i="1"/>
  <c r="O9" i="1"/>
  <c r="L2" i="1"/>
  <c r="AY2" i="1"/>
  <c r="AI2" i="1"/>
  <c r="S2" i="1"/>
  <c r="C9" i="1"/>
  <c r="K9" i="1"/>
  <c r="E9" i="1"/>
  <c r="I9" i="1"/>
  <c r="M9" i="1"/>
  <c r="AO9" i="1"/>
  <c r="AS9" i="1"/>
  <c r="AW9" i="1"/>
  <c r="BA9" i="1"/>
  <c r="J2" i="1"/>
  <c r="F2" i="1"/>
</calcChain>
</file>

<file path=xl/sharedStrings.xml><?xml version="1.0" encoding="utf-8"?>
<sst xmlns="http://schemas.openxmlformats.org/spreadsheetml/2006/main" count="15" uniqueCount="7">
  <si>
    <t>I</t>
  </si>
  <si>
    <t>H</t>
  </si>
  <si>
    <t>Δx</t>
  </si>
  <si>
    <t>ΔB</t>
  </si>
  <si>
    <t>Bs</t>
  </si>
  <si>
    <t>B</t>
  </si>
  <si>
    <t>ΔH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</si>
</sst>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932361852513574E-2"/>
          <c:y val="0.11567716333623689"/>
          <c:w val="0.91668527933771626"/>
          <c:h val="0.81228147572183362"/>
        </c:manualLayout>
      </c:layout>
      <c:scatterChart>
        <c:scatterStyle val="lineMarker"/>
        <c:varyColors val="0"/>
        <c:ser>
          <c:idx val="0"/>
          <c:order val="0"/>
          <c:tx>
            <c:v>Начальная кривая намагничивания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Лист1!$B$18:$O$18</c:f>
              <c:numCache>
                <c:formatCode>General</c:formatCode>
                <c:ptCount val="14"/>
                <c:pt idx="0">
                  <c:v>0</c:v>
                </c:pt>
                <c:pt idx="1">
                  <c:v>4.2914012738853495</c:v>
                </c:pt>
                <c:pt idx="2">
                  <c:v>132.64331210191082</c:v>
                </c:pt>
                <c:pt idx="3">
                  <c:v>153.26433121019105</c:v>
                </c:pt>
                <c:pt idx="4">
                  <c:v>174.44267515923565</c:v>
                </c:pt>
                <c:pt idx="5">
                  <c:v>191.16242038216555</c:v>
                </c:pt>
                <c:pt idx="6">
                  <c:v>224.60191082802541</c:v>
                </c:pt>
                <c:pt idx="7">
                  <c:v>277.54777070063687</c:v>
                </c:pt>
                <c:pt idx="8">
                  <c:v>363.37579617834393</c:v>
                </c:pt>
                <c:pt idx="9">
                  <c:v>537.81847133757958</c:v>
                </c:pt>
                <c:pt idx="10">
                  <c:v>820.38216560509534</c:v>
                </c:pt>
                <c:pt idx="11">
                  <c:v>1361.5445859872609</c:v>
                </c:pt>
                <c:pt idx="12">
                  <c:v>2992.8343949044583</c:v>
                </c:pt>
                <c:pt idx="13">
                  <c:v>8192.6751592356668</c:v>
                </c:pt>
              </c:numCache>
            </c:numRef>
          </c:xVal>
          <c:yVal>
            <c:numRef>
              <c:f>Лист1!$B$19:$O$19</c:f>
              <c:numCache>
                <c:formatCode>General</c:formatCode>
                <c:ptCount val="14"/>
                <c:pt idx="0">
                  <c:v>0</c:v>
                </c:pt>
                <c:pt idx="1">
                  <c:v>1.4266232709473684E-3</c:v>
                </c:pt>
                <c:pt idx="2">
                  <c:v>6.7051293734526313E-2</c:v>
                </c:pt>
                <c:pt idx="3">
                  <c:v>8.7024019527789459E-2</c:v>
                </c:pt>
                <c:pt idx="4">
                  <c:v>0.11270323840484209</c:v>
                </c:pt>
                <c:pt idx="5">
                  <c:v>0.13695583401094735</c:v>
                </c:pt>
                <c:pt idx="6">
                  <c:v>0.19544738811978946</c:v>
                </c:pt>
                <c:pt idx="7">
                  <c:v>0.29388439381515785</c:v>
                </c:pt>
                <c:pt idx="8">
                  <c:v>0.43226685109705254</c:v>
                </c:pt>
                <c:pt idx="9">
                  <c:v>0.63770060211347357</c:v>
                </c:pt>
                <c:pt idx="10">
                  <c:v>0.84598759967178938</c:v>
                </c:pt>
                <c:pt idx="11">
                  <c:v>1.0771005695652631</c:v>
                </c:pt>
                <c:pt idx="12">
                  <c:v>1.3766914564642105</c:v>
                </c:pt>
                <c:pt idx="13">
                  <c:v>1.5849784540225262</c:v>
                </c:pt>
              </c:numCache>
            </c:numRef>
          </c:yVal>
          <c:smooth val="0"/>
        </c:ser>
        <c:ser>
          <c:idx val="1"/>
          <c:order val="1"/>
          <c:tx>
            <c:v>Петля гистерезиса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Лист1!$B$9:$BB$9</c:f>
              <c:numCache>
                <c:formatCode>General</c:formatCode>
                <c:ptCount val="53"/>
                <c:pt idx="0">
                  <c:v>8175.9554140127375</c:v>
                </c:pt>
                <c:pt idx="1">
                  <c:v>2992.8343949044583</c:v>
                </c:pt>
                <c:pt idx="2">
                  <c:v>1363.216560509554</c:v>
                </c:pt>
                <c:pt idx="3">
                  <c:v>822.05414012738834</c:v>
                </c:pt>
                <c:pt idx="4">
                  <c:v>540.04777070063687</c:v>
                </c:pt>
                <c:pt idx="5">
                  <c:v>365.60509554140117</c:v>
                </c:pt>
                <c:pt idx="6">
                  <c:v>279.21974522292987</c:v>
                </c:pt>
                <c:pt idx="7">
                  <c:v>226.27388535031847</c:v>
                </c:pt>
                <c:pt idx="8">
                  <c:v>193.3917197452229</c:v>
                </c:pt>
                <c:pt idx="9">
                  <c:v>176.67197452229297</c:v>
                </c:pt>
                <c:pt idx="10">
                  <c:v>155.49363057324837</c:v>
                </c:pt>
                <c:pt idx="11">
                  <c:v>134.87261146496812</c:v>
                </c:pt>
                <c:pt idx="12">
                  <c:v>6.130573248407643</c:v>
                </c:pt>
                <c:pt idx="13">
                  <c:v>0</c:v>
                </c:pt>
                <c:pt idx="14">
                  <c:v>-6.130573248407643</c:v>
                </c:pt>
                <c:pt idx="15">
                  <c:v>-135.42993630573247</c:v>
                </c:pt>
                <c:pt idx="16">
                  <c:v>-155.49363057324837</c:v>
                </c:pt>
                <c:pt idx="17">
                  <c:v>-176.67197452229297</c:v>
                </c:pt>
                <c:pt idx="18">
                  <c:v>-193.3917197452229</c:v>
                </c:pt>
                <c:pt idx="19">
                  <c:v>-226.83121019108276</c:v>
                </c:pt>
                <c:pt idx="20">
                  <c:v>-279.77707006369423</c:v>
                </c:pt>
                <c:pt idx="21">
                  <c:v>-365.60509554140117</c:v>
                </c:pt>
                <c:pt idx="22">
                  <c:v>-540.04777070063687</c:v>
                </c:pt>
                <c:pt idx="23">
                  <c:v>-821.49681528662404</c:v>
                </c:pt>
                <c:pt idx="24">
                  <c:v>-1362.1019108280252</c:v>
                </c:pt>
                <c:pt idx="25">
                  <c:v>-2994.506369426751</c:v>
                </c:pt>
                <c:pt idx="26">
                  <c:v>-8181.5286624203809</c:v>
                </c:pt>
                <c:pt idx="27">
                  <c:v>-2998.4076433121018</c:v>
                </c:pt>
                <c:pt idx="28">
                  <c:v>-1363.2165605095538</c:v>
                </c:pt>
                <c:pt idx="29">
                  <c:v>-820.93949044585986</c:v>
                </c:pt>
                <c:pt idx="30">
                  <c:v>-540.04777070063687</c:v>
                </c:pt>
                <c:pt idx="31">
                  <c:v>-365.04777070063687</c:v>
                </c:pt>
                <c:pt idx="32">
                  <c:v>-278.66242038216558</c:v>
                </c:pt>
                <c:pt idx="33">
                  <c:v>-226.27388535031847</c:v>
                </c:pt>
                <c:pt idx="34">
                  <c:v>-192.83439490445855</c:v>
                </c:pt>
                <c:pt idx="35">
                  <c:v>-176.11464968152865</c:v>
                </c:pt>
                <c:pt idx="36">
                  <c:v>-154.93630573248407</c:v>
                </c:pt>
                <c:pt idx="37">
                  <c:v>-134.87261146496812</c:v>
                </c:pt>
                <c:pt idx="38">
                  <c:v>-5.5732484076433115</c:v>
                </c:pt>
                <c:pt idx="39">
                  <c:v>0</c:v>
                </c:pt>
                <c:pt idx="40">
                  <c:v>5.5732484076433115</c:v>
                </c:pt>
                <c:pt idx="41">
                  <c:v>134.31528662420379</c:v>
                </c:pt>
                <c:pt idx="42">
                  <c:v>154.93630573248407</c:v>
                </c:pt>
                <c:pt idx="43">
                  <c:v>176.11464968152865</c:v>
                </c:pt>
                <c:pt idx="44">
                  <c:v>192.83439490445855</c:v>
                </c:pt>
                <c:pt idx="45">
                  <c:v>226.83121019108276</c:v>
                </c:pt>
                <c:pt idx="46">
                  <c:v>279.77707006369423</c:v>
                </c:pt>
                <c:pt idx="47">
                  <c:v>365.60509554140117</c:v>
                </c:pt>
                <c:pt idx="48">
                  <c:v>540.04777070063687</c:v>
                </c:pt>
                <c:pt idx="49">
                  <c:v>822.05414012738834</c:v>
                </c:pt>
                <c:pt idx="50">
                  <c:v>1362.6592356687895</c:v>
                </c:pt>
                <c:pt idx="51">
                  <c:v>2998.4076433121018</c:v>
                </c:pt>
                <c:pt idx="52">
                  <c:v>8187.1019108280243</c:v>
                </c:pt>
              </c:numCache>
            </c:numRef>
          </c:xVal>
          <c:yVal>
            <c:numRef>
              <c:f>Лист1!$B$10:$BB$10</c:f>
              <c:numCache>
                <c:formatCode>General</c:formatCode>
                <c:ptCount val="53"/>
                <c:pt idx="0">
                  <c:v>1.7333472742010521</c:v>
                </c:pt>
                <c:pt idx="1">
                  <c:v>1.5535927420616837</c:v>
                </c:pt>
                <c:pt idx="2">
                  <c:v>1.3695583401094733</c:v>
                </c:pt>
                <c:pt idx="3">
                  <c:v>1.2383089991823155</c:v>
                </c:pt>
                <c:pt idx="4">
                  <c:v>1.139871993486947</c:v>
                </c:pt>
                <c:pt idx="5">
                  <c:v>1.0628343368557891</c:v>
                </c:pt>
                <c:pt idx="6">
                  <c:v>1.0186090154564207</c:v>
                </c:pt>
                <c:pt idx="7">
                  <c:v>0.98864992676652597</c:v>
                </c:pt>
                <c:pt idx="8">
                  <c:v>0.97010382424421016</c:v>
                </c:pt>
                <c:pt idx="9">
                  <c:v>0.96011746134757858</c:v>
                </c:pt>
                <c:pt idx="10">
                  <c:v>0.94727785190905223</c:v>
                </c:pt>
                <c:pt idx="11">
                  <c:v>0.93443824247052587</c:v>
                </c:pt>
                <c:pt idx="12">
                  <c:v>0.82744149714947324</c:v>
                </c:pt>
                <c:pt idx="13">
                  <c:v>0.82316162733663112</c:v>
                </c:pt>
                <c:pt idx="14">
                  <c:v>0.81745513425284166</c:v>
                </c:pt>
                <c:pt idx="15">
                  <c:v>0.63199410902968378</c:v>
                </c:pt>
                <c:pt idx="16">
                  <c:v>0.58919541090126271</c:v>
                </c:pt>
                <c:pt idx="17">
                  <c:v>0.52785061025052582</c:v>
                </c:pt>
                <c:pt idx="18">
                  <c:v>0.46222593978694687</c:v>
                </c:pt>
                <c:pt idx="19">
                  <c:v>0.27676491456378899</c:v>
                </c:pt>
                <c:pt idx="20">
                  <c:v>-5.9918177379789994E-2</c:v>
                </c:pt>
                <c:pt idx="21">
                  <c:v>-0.38518828315579001</c:v>
                </c:pt>
                <c:pt idx="22">
                  <c:v>-0.72329799837031628</c:v>
                </c:pt>
                <c:pt idx="23">
                  <c:v>-0.98294343368273729</c:v>
                </c:pt>
                <c:pt idx="24">
                  <c:v>-1.2254693897437898</c:v>
                </c:pt>
                <c:pt idx="25">
                  <c:v>-1.5307667697265266</c:v>
                </c:pt>
                <c:pt idx="26">
                  <c:v>-1.7690128559747371</c:v>
                </c:pt>
                <c:pt idx="27">
                  <c:v>-1.5935381936482109</c:v>
                </c:pt>
                <c:pt idx="28">
                  <c:v>-1.4152102847797898</c:v>
                </c:pt>
                <c:pt idx="29">
                  <c:v>-1.2853875671235793</c:v>
                </c:pt>
                <c:pt idx="30">
                  <c:v>-1.1898038079701057</c:v>
                </c:pt>
                <c:pt idx="31">
                  <c:v>-1.1127661513389477</c:v>
                </c:pt>
                <c:pt idx="32">
                  <c:v>-1.0699674532105268</c:v>
                </c:pt>
                <c:pt idx="33">
                  <c:v>-1.0414349877915794</c:v>
                </c:pt>
                <c:pt idx="34">
                  <c:v>-1.0228888852692637</c:v>
                </c:pt>
                <c:pt idx="35">
                  <c:v>-1.012902522372632</c:v>
                </c:pt>
                <c:pt idx="36">
                  <c:v>-1.0000629129341057</c:v>
                </c:pt>
                <c:pt idx="37">
                  <c:v>-0.9872233034955793</c:v>
                </c:pt>
                <c:pt idx="38">
                  <c:v>-0.88307980471642145</c:v>
                </c:pt>
                <c:pt idx="39">
                  <c:v>-0.87879993490357933</c:v>
                </c:pt>
                <c:pt idx="40">
                  <c:v>-0.87309344181978987</c:v>
                </c:pt>
                <c:pt idx="41">
                  <c:v>-0.69619215622231623</c:v>
                </c:pt>
                <c:pt idx="42">
                  <c:v>-0.6548200813648426</c:v>
                </c:pt>
                <c:pt idx="43">
                  <c:v>-0.59775515052694783</c:v>
                </c:pt>
                <c:pt idx="44">
                  <c:v>-0.53498372660526361</c:v>
                </c:pt>
                <c:pt idx="45">
                  <c:v>-0.32954997558884258</c:v>
                </c:pt>
                <c:pt idx="46">
                  <c:v>5.7064930837889549E-3</c:v>
                </c:pt>
                <c:pt idx="47">
                  <c:v>0.32527010577599941</c:v>
                </c:pt>
                <c:pt idx="48">
                  <c:v>0.65482008136484149</c:v>
                </c:pt>
                <c:pt idx="49">
                  <c:v>0.90447915378063093</c:v>
                </c:pt>
                <c:pt idx="50">
                  <c:v>1.141298616757894</c:v>
                </c:pt>
                <c:pt idx="51">
                  <c:v>1.4309031407602097</c:v>
                </c:pt>
                <c:pt idx="52">
                  <c:v>1.6620161106536835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6000"/>
        <c:axId val="115655040"/>
      </c:scatterChart>
      <c:valAx>
        <c:axId val="115616000"/>
        <c:scaling>
          <c:orientation val="minMax"/>
          <c:max val="9000"/>
          <c:min val="-9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H,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A/</a:t>
                </a:r>
                <a:r>
                  <a:rPr lang="ru-RU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646205127895565"/>
              <c:y val="0.48259771790950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crossAx val="115655040"/>
        <c:crosses val="autoZero"/>
        <c:crossBetween val="midCat"/>
      </c:valAx>
      <c:valAx>
        <c:axId val="1156550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spPr>
          <a:ln w="25400">
            <a:solidFill>
              <a:schemeClr val="tx1"/>
            </a:solidFill>
          </a:ln>
        </c:spPr>
        <c:crossAx val="115616000"/>
        <c:crossesAt val="0"/>
        <c:crossBetween val="midCat"/>
      </c:valAx>
    </c:plotArea>
    <c:legend>
      <c:legendPos val="r"/>
      <c:layout>
        <c:manualLayout>
          <c:xMode val="edge"/>
          <c:yMode val="edge"/>
          <c:x val="3.4074484728119858E-2"/>
          <c:y val="0.18911907116250154"/>
          <c:w val="0.17338465807965853"/>
          <c:h val="9.9424974846437725E-2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351865</xdr:colOff>
      <xdr:row>21</xdr:row>
      <xdr:rowOff>120464</xdr:rowOff>
    </xdr:from>
    <xdr:to>
      <xdr:col>22</xdr:col>
      <xdr:colOff>418539</xdr:colOff>
      <xdr:row>45</xdr:row>
      <xdr:rowOff>168088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0.44134</cdr:x>
      <cdr:y>0.03918</cdr:y>
    </cdr:from>
    <cdr:to>
      <cdr:x>0.51671</cdr:x>
      <cdr:y>0.10928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10198" y="180975"/>
          <a:ext cx="9239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B,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Тл</a:t>
          </a:r>
          <a:endParaRPr lang="ru-RU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0"/>
  <sheetViews>
    <sheetView tabSelected="1" zoomScale="85" zoomScaleNormal="85" workbookViewId="0">
      <selection activeCell="BB9" sqref="BB9"/>
    </sheetView>
  </sheetViews>
  <sheetFormatPr defaultRowHeight="15" x14ac:dyDescent="0.25"/>
  <cols>
    <col min="2" max="2" width="12.28515625" bestFit="1" customWidth="1"/>
  </cols>
  <sheetData>
    <row r="1" spans="1:54" x14ac:dyDescent="0.25">
      <c r="A1" t="s">
        <v>0</v>
      </c>
      <c r="B1">
        <f>1.467</f>
        <v>1.4670000000000001</v>
      </c>
      <c r="C1">
        <f>0.537</f>
        <v>0.53700000000000003</v>
      </c>
      <c r="D1">
        <f>0.2446</f>
        <v>0.24460000000000001</v>
      </c>
      <c r="E1">
        <f>0.1475</f>
        <v>0.14749999999999999</v>
      </c>
      <c r="F1">
        <f>96.9/1000</f>
        <v>9.69E-2</v>
      </c>
      <c r="G1">
        <f>65.6/1000</f>
        <v>6.5599999999999992E-2</v>
      </c>
      <c r="H1">
        <f>50.1/1000</f>
        <v>5.0099999999999999E-2</v>
      </c>
      <c r="I1">
        <f>40.6/1000</f>
        <v>4.0600000000000004E-2</v>
      </c>
      <c r="J1">
        <f>34.7/1000</f>
        <v>3.4700000000000002E-2</v>
      </c>
      <c r="K1">
        <f>31.7/1000</f>
        <v>3.1699999999999999E-2</v>
      </c>
      <c r="L1">
        <f>27.9/1000</f>
        <v>2.7899999999999998E-2</v>
      </c>
      <c r="M1">
        <f>24.2/1000</f>
        <v>2.4199999999999999E-2</v>
      </c>
      <c r="N1">
        <f>1.1/1000</f>
        <v>1.1000000000000001E-3</v>
      </c>
      <c r="O1">
        <f>0</f>
        <v>0</v>
      </c>
      <c r="P1">
        <f>1.1/1000</f>
        <v>1.1000000000000001E-3</v>
      </c>
      <c r="Q1">
        <f>24.3/1000</f>
        <v>2.4300000000000002E-2</v>
      </c>
      <c r="R1">
        <f>27.9/1000</f>
        <v>2.7899999999999998E-2</v>
      </c>
      <c r="S1">
        <f>31.7/1000</f>
        <v>3.1699999999999999E-2</v>
      </c>
      <c r="T1">
        <f>34.7/1000</f>
        <v>3.4700000000000002E-2</v>
      </c>
      <c r="U1">
        <f>40.7/1000</f>
        <v>4.07E-2</v>
      </c>
      <c r="V1">
        <f>50.2/1000</f>
        <v>5.0200000000000002E-2</v>
      </c>
      <c r="W1">
        <f>65.6/1000</f>
        <v>6.5599999999999992E-2</v>
      </c>
      <c r="X1">
        <f>96.9/1000</f>
        <v>9.69E-2</v>
      </c>
      <c r="Y1">
        <f>147.4/1000</f>
        <v>0.1474</v>
      </c>
      <c r="Z1">
        <f>244.4/1000</f>
        <v>0.24440000000000001</v>
      </c>
      <c r="AA1">
        <f>537.3/1000</f>
        <v>0.5373</v>
      </c>
      <c r="AB1">
        <f>1468/1000</f>
        <v>1.468</v>
      </c>
      <c r="AC1">
        <f>538/1000</f>
        <v>0.53800000000000003</v>
      </c>
      <c r="AD1">
        <f>244.6/1000</f>
        <v>0.24459999999999998</v>
      </c>
      <c r="AE1">
        <f>147.3/1000</f>
        <v>0.14730000000000001</v>
      </c>
      <c r="AF1">
        <f>96.9/1000</f>
        <v>9.69E-2</v>
      </c>
      <c r="AG1">
        <f>65.5/1000</f>
        <v>6.5500000000000003E-2</v>
      </c>
      <c r="AH1">
        <f>50/1000</f>
        <v>0.05</v>
      </c>
      <c r="AI1">
        <f>40.6/1000</f>
        <v>4.0600000000000004E-2</v>
      </c>
      <c r="AJ1">
        <f>34.6/1000</f>
        <v>3.4599999999999999E-2</v>
      </c>
      <c r="AK1">
        <f>31.6/1000</f>
        <v>3.1600000000000003E-2</v>
      </c>
      <c r="AL1">
        <f>27.8/1000</f>
        <v>2.7800000000000002E-2</v>
      </c>
      <c r="AM1">
        <f>24.2/1000</f>
        <v>2.4199999999999999E-2</v>
      </c>
      <c r="AN1">
        <f>1/1000</f>
        <v>1E-3</v>
      </c>
      <c r="AO1">
        <f>0</f>
        <v>0</v>
      </c>
      <c r="AP1">
        <f>1/1000</f>
        <v>1E-3</v>
      </c>
      <c r="AQ1">
        <f>24.1/1000</f>
        <v>2.41E-2</v>
      </c>
      <c r="AR1">
        <f>27.8/1000</f>
        <v>2.7800000000000002E-2</v>
      </c>
      <c r="AS1">
        <f>31.6/1000</f>
        <v>3.1600000000000003E-2</v>
      </c>
      <c r="AT1">
        <f>34.6/1000</f>
        <v>3.4599999999999999E-2</v>
      </c>
      <c r="AU1">
        <f>40.7/1000</f>
        <v>4.07E-2</v>
      </c>
      <c r="AV1">
        <f>50.2/1000</f>
        <v>5.0200000000000002E-2</v>
      </c>
      <c r="AW1">
        <f>65.6/1000</f>
        <v>6.5599999999999992E-2</v>
      </c>
      <c r="AX1">
        <f>96.9/1000</f>
        <v>9.69E-2</v>
      </c>
      <c r="AY1">
        <f>147.5/1000</f>
        <v>0.14749999999999999</v>
      </c>
      <c r="AZ1">
        <f>244.5/1000</f>
        <v>0.2445</v>
      </c>
      <c r="BA1">
        <f>538/1000</f>
        <v>0.53800000000000003</v>
      </c>
      <c r="BB1">
        <f>1469/1000</f>
        <v>1.4690000000000001</v>
      </c>
    </row>
    <row r="2" spans="1:54" x14ac:dyDescent="0.25">
      <c r="A2" t="s">
        <v>1</v>
      </c>
      <c r="B2">
        <f>1750/(3.14*0.1)*B$1</f>
        <v>8175.9554140127375</v>
      </c>
      <c r="C2">
        <f t="shared" ref="C2:BB2" si="0">1750/(3.14*0.1)*C$1</f>
        <v>2992.8343949044583</v>
      </c>
      <c r="D2">
        <f t="shared" si="0"/>
        <v>1363.216560509554</v>
      </c>
      <c r="E2">
        <f t="shared" si="0"/>
        <v>822.05414012738834</v>
      </c>
      <c r="F2">
        <f t="shared" si="0"/>
        <v>540.04777070063687</v>
      </c>
      <c r="G2">
        <f t="shared" si="0"/>
        <v>365.60509554140117</v>
      </c>
      <c r="H2">
        <f t="shared" si="0"/>
        <v>279.21974522292987</v>
      </c>
      <c r="I2">
        <f t="shared" si="0"/>
        <v>226.27388535031847</v>
      </c>
      <c r="J2">
        <f t="shared" si="0"/>
        <v>193.3917197452229</v>
      </c>
      <c r="K2">
        <f t="shared" si="0"/>
        <v>176.67197452229297</v>
      </c>
      <c r="L2">
        <f t="shared" si="0"/>
        <v>155.49363057324837</v>
      </c>
      <c r="M2">
        <f t="shared" si="0"/>
        <v>134.87261146496812</v>
      </c>
      <c r="N2">
        <f>1750/(3.14*0.1)*N$1</f>
        <v>6.130573248407643</v>
      </c>
      <c r="O2">
        <f t="shared" ref="O2:P2" si="1">1750/(3.14*0.1)*O$1</f>
        <v>0</v>
      </c>
      <c r="P2">
        <f t="shared" si="1"/>
        <v>6.130573248407643</v>
      </c>
      <c r="Q2">
        <f t="shared" si="0"/>
        <v>135.42993630573247</v>
      </c>
      <c r="R2">
        <f t="shared" si="0"/>
        <v>155.49363057324837</v>
      </c>
      <c r="S2">
        <f t="shared" si="0"/>
        <v>176.67197452229297</v>
      </c>
      <c r="T2">
        <f t="shared" si="0"/>
        <v>193.3917197452229</v>
      </c>
      <c r="U2">
        <f t="shared" si="0"/>
        <v>226.83121019108276</v>
      </c>
      <c r="V2">
        <f t="shared" si="0"/>
        <v>279.77707006369423</v>
      </c>
      <c r="W2">
        <f t="shared" si="0"/>
        <v>365.60509554140117</v>
      </c>
      <c r="X2">
        <f t="shared" si="0"/>
        <v>540.04777070063687</v>
      </c>
      <c r="Y2">
        <f t="shared" si="0"/>
        <v>821.49681528662404</v>
      </c>
      <c r="Z2">
        <f t="shared" si="0"/>
        <v>1362.1019108280252</v>
      </c>
      <c r="AA2">
        <f t="shared" si="0"/>
        <v>2994.506369426751</v>
      </c>
      <c r="AB2">
        <f t="shared" si="0"/>
        <v>8181.5286624203809</v>
      </c>
      <c r="AC2">
        <f t="shared" si="0"/>
        <v>2998.4076433121018</v>
      </c>
      <c r="AD2">
        <f t="shared" si="0"/>
        <v>1363.2165605095538</v>
      </c>
      <c r="AE2">
        <f t="shared" si="0"/>
        <v>820.93949044585986</v>
      </c>
      <c r="AF2">
        <f t="shared" si="0"/>
        <v>540.04777070063687</v>
      </c>
      <c r="AG2">
        <f t="shared" si="0"/>
        <v>365.04777070063687</v>
      </c>
      <c r="AH2">
        <f t="shared" si="0"/>
        <v>278.66242038216558</v>
      </c>
      <c r="AI2">
        <f t="shared" si="0"/>
        <v>226.27388535031847</v>
      </c>
      <c r="AJ2">
        <f t="shared" si="0"/>
        <v>192.83439490445855</v>
      </c>
      <c r="AK2">
        <f t="shared" si="0"/>
        <v>176.11464968152865</v>
      </c>
      <c r="AL2">
        <f t="shared" si="0"/>
        <v>154.93630573248407</v>
      </c>
      <c r="AM2">
        <f t="shared" si="0"/>
        <v>134.87261146496812</v>
      </c>
      <c r="AN2">
        <f t="shared" si="0"/>
        <v>5.5732484076433115</v>
      </c>
      <c r="AO2">
        <f t="shared" si="0"/>
        <v>0</v>
      </c>
      <c r="AP2">
        <f t="shared" si="0"/>
        <v>5.5732484076433115</v>
      </c>
      <c r="AQ2">
        <f t="shared" si="0"/>
        <v>134.31528662420379</v>
      </c>
      <c r="AR2">
        <f t="shared" si="0"/>
        <v>154.93630573248407</v>
      </c>
      <c r="AS2">
        <f t="shared" si="0"/>
        <v>176.11464968152865</v>
      </c>
      <c r="AT2">
        <f t="shared" si="0"/>
        <v>192.83439490445855</v>
      </c>
      <c r="AU2">
        <f t="shared" si="0"/>
        <v>226.83121019108276</v>
      </c>
      <c r="AV2">
        <f t="shared" si="0"/>
        <v>279.77707006369423</v>
      </c>
      <c r="AW2">
        <f t="shared" si="0"/>
        <v>365.60509554140117</v>
      </c>
      <c r="AX2">
        <f t="shared" si="0"/>
        <v>540.04777070063687</v>
      </c>
      <c r="AY2">
        <f t="shared" si="0"/>
        <v>822.05414012738834</v>
      </c>
      <c r="AZ2">
        <f t="shared" si="0"/>
        <v>1362.6592356687895</v>
      </c>
      <c r="BA2">
        <f t="shared" si="0"/>
        <v>2998.4076433121018</v>
      </c>
      <c r="BB2">
        <f t="shared" si="0"/>
        <v>8187.1019108280243</v>
      </c>
    </row>
    <row r="4" spans="1:54" x14ac:dyDescent="0.25">
      <c r="A4" s="1" t="s">
        <v>2</v>
      </c>
      <c r="B4">
        <f>12.6/100</f>
        <v>0.126</v>
      </c>
      <c r="C4">
        <f>12.9/100</f>
        <v>0.129</v>
      </c>
      <c r="D4">
        <f>9.2/100</f>
        <v>9.1999999999999998E-2</v>
      </c>
      <c r="E4">
        <f>6.9/100</f>
        <v>6.9000000000000006E-2</v>
      </c>
      <c r="F4">
        <f>5.4/100</f>
        <v>5.4000000000000006E-2</v>
      </c>
      <c r="G4">
        <f>3.1/100</f>
        <v>3.1E-2</v>
      </c>
      <c r="H4">
        <f>2.1/100</f>
        <v>2.1000000000000001E-2</v>
      </c>
      <c r="I4">
        <f>1.3/100</f>
        <v>1.3000000000000001E-2</v>
      </c>
      <c r="J4">
        <f>0.7/100</f>
        <v>6.9999999999999993E-3</v>
      </c>
      <c r="K4">
        <f>0.9/100</f>
        <v>9.0000000000000011E-3</v>
      </c>
      <c r="L4">
        <f>0.9/100</f>
        <v>9.0000000000000011E-3</v>
      </c>
      <c r="M4">
        <f>7.5/100</f>
        <v>7.4999999999999997E-2</v>
      </c>
      <c r="N4">
        <f>0.3/100</f>
        <v>3.0000000000000001E-3</v>
      </c>
      <c r="O4">
        <f>0.4/100</f>
        <v>4.0000000000000001E-3</v>
      </c>
      <c r="P4">
        <f>13/100</f>
        <v>0.13</v>
      </c>
      <c r="Q4">
        <f>3/100</f>
        <v>0.03</v>
      </c>
      <c r="R4">
        <f>4.3/100</f>
        <v>4.2999999999999997E-2</v>
      </c>
      <c r="S4">
        <f>4.6/100</f>
        <v>4.5999999999999999E-2</v>
      </c>
      <c r="T4">
        <f>13/100</f>
        <v>0.13</v>
      </c>
      <c r="U4">
        <f>23.6/100</f>
        <v>0.23600000000000002</v>
      </c>
      <c r="V4">
        <f>22.8/100</f>
        <v>0.22800000000000001</v>
      </c>
      <c r="W4">
        <f>23.7/100</f>
        <v>0.23699999999999999</v>
      </c>
      <c r="X4">
        <f>18.2/100</f>
        <v>0.182</v>
      </c>
      <c r="Y4">
        <f>17/100</f>
        <v>0.17</v>
      </c>
      <c r="Z4">
        <f>21.4/100</f>
        <v>0.214</v>
      </c>
      <c r="AA4">
        <f>16.7/100</f>
        <v>0.16699999999999998</v>
      </c>
      <c r="AB4">
        <f>12.3/100</f>
        <v>0.12300000000000001</v>
      </c>
      <c r="AC4">
        <f>12.5/100</f>
        <v>0.125</v>
      </c>
      <c r="AD4">
        <f>9.1/100</f>
        <v>9.0999999999999998E-2</v>
      </c>
      <c r="AE4">
        <f>6.7/100</f>
        <v>6.7000000000000004E-2</v>
      </c>
      <c r="AF4">
        <f>5.4/100</f>
        <v>5.4000000000000006E-2</v>
      </c>
      <c r="AG4">
        <f>3/100</f>
        <v>0.03</v>
      </c>
      <c r="AH4">
        <f>2/100</f>
        <v>0.02</v>
      </c>
      <c r="AI4">
        <f>1.3/100</f>
        <v>1.3000000000000001E-2</v>
      </c>
      <c r="AJ4">
        <f>0.7/100</f>
        <v>6.9999999999999993E-3</v>
      </c>
      <c r="AK4">
        <f>0.9/100</f>
        <v>9.0000000000000011E-3</v>
      </c>
      <c r="AL4">
        <f>0.9/100</f>
        <v>9.0000000000000011E-3</v>
      </c>
      <c r="AM4">
        <f>7.3/100</f>
        <v>7.2999999999999995E-2</v>
      </c>
      <c r="AN4">
        <f>0.3/100</f>
        <v>3.0000000000000001E-3</v>
      </c>
      <c r="AO4">
        <f>0.4/100</f>
        <v>4.0000000000000001E-3</v>
      </c>
      <c r="AP4">
        <f>12.4/100</f>
        <v>0.124</v>
      </c>
      <c r="AQ4">
        <f>2.9/100</f>
        <v>2.8999999999999998E-2</v>
      </c>
      <c r="AR4">
        <f>4/100</f>
        <v>0.04</v>
      </c>
      <c r="AS4">
        <f>4.4/100</f>
        <v>4.4000000000000004E-2</v>
      </c>
      <c r="AT4">
        <f>14.4/100</f>
        <v>0.14400000000000002</v>
      </c>
      <c r="AU4">
        <f>23.5/100</f>
        <v>0.23499999999999999</v>
      </c>
      <c r="AV4">
        <f>22.4/100</f>
        <v>0.22399999999999998</v>
      </c>
      <c r="AW4">
        <f>23.1/100</f>
        <v>0.23100000000000001</v>
      </c>
      <c r="AX4">
        <f>17.5/100</f>
        <v>0.17499999999999999</v>
      </c>
      <c r="AY4">
        <f>16.6/100</f>
        <v>0.16600000000000001</v>
      </c>
      <c r="AZ4">
        <f>20.3/100</f>
        <v>0.20300000000000001</v>
      </c>
      <c r="BA4">
        <f>16.2/100</f>
        <v>0.16200000000000001</v>
      </c>
    </row>
    <row r="5" spans="1:54" x14ac:dyDescent="0.25">
      <c r="A5" t="s">
        <v>3</v>
      </c>
      <c r="B5">
        <f>1.2566*10^(-6)*(7/1)^(2)*825/300*435/0.8*1.472*B4/0.095</f>
        <v>0.1797545321393684</v>
      </c>
      <c r="C5">
        <f t="shared" ref="C5:BA5" si="2">1.2566*10^(-6)*(7/1)^(2)*825/300*435/0.8*1.472*C4/0.095</f>
        <v>0.18403440195221049</v>
      </c>
      <c r="D5">
        <f t="shared" si="2"/>
        <v>0.1312493409271579</v>
      </c>
      <c r="E5">
        <f t="shared" si="2"/>
        <v>9.8437005695368424E-2</v>
      </c>
      <c r="F5">
        <f t="shared" si="2"/>
        <v>7.70376566311579E-2</v>
      </c>
      <c r="G5">
        <f>1.2566*10^(-6)*(7/1)^(2)*825/300*435/0.8*1.472*G4/0.095</f>
        <v>4.4225321399368418E-2</v>
      </c>
      <c r="H5">
        <f t="shared" si="2"/>
        <v>2.9959088689894737E-2</v>
      </c>
      <c r="I5">
        <f t="shared" si="2"/>
        <v>1.854610252231579E-2</v>
      </c>
      <c r="J5">
        <f t="shared" si="2"/>
        <v>9.9863628966315766E-3</v>
      </c>
      <c r="K5">
        <f t="shared" si="2"/>
        <v>1.2839609438526316E-2</v>
      </c>
      <c r="L5">
        <f t="shared" si="2"/>
        <v>1.2839609438526316E-2</v>
      </c>
      <c r="M5">
        <f t="shared" si="2"/>
        <v>0.10699674532105262</v>
      </c>
      <c r="N5">
        <f t="shared" si="2"/>
        <v>4.2798698128421048E-3</v>
      </c>
      <c r="O5">
        <f t="shared" si="2"/>
        <v>5.7064930837894736E-3</v>
      </c>
      <c r="P5">
        <f t="shared" si="2"/>
        <v>0.18546102522315788</v>
      </c>
      <c r="Q5">
        <f t="shared" si="2"/>
        <v>4.2798698128421048E-2</v>
      </c>
      <c r="R5">
        <f t="shared" si="2"/>
        <v>6.134480065073683E-2</v>
      </c>
      <c r="S5">
        <f t="shared" si="2"/>
        <v>6.5624670463578949E-2</v>
      </c>
      <c r="T5">
        <f t="shared" si="2"/>
        <v>0.18546102522315788</v>
      </c>
      <c r="U5">
        <f t="shared" si="2"/>
        <v>0.33668309194357898</v>
      </c>
      <c r="V5">
        <f t="shared" si="2"/>
        <v>0.32527010577600002</v>
      </c>
      <c r="W5">
        <f t="shared" si="2"/>
        <v>0.33810971521452632</v>
      </c>
      <c r="X5">
        <f t="shared" si="2"/>
        <v>0.25964543531242101</v>
      </c>
      <c r="Y5">
        <f t="shared" si="2"/>
        <v>0.24252595606105262</v>
      </c>
      <c r="Z5">
        <f t="shared" si="2"/>
        <v>0.30529737998273682</v>
      </c>
      <c r="AA5">
        <f t="shared" si="2"/>
        <v>0.23824608624821048</v>
      </c>
      <c r="AB5">
        <f t="shared" si="2"/>
        <v>0.17547466232652631</v>
      </c>
      <c r="AC5">
        <f t="shared" si="2"/>
        <v>0.17832790886842104</v>
      </c>
      <c r="AD5">
        <f t="shared" si="2"/>
        <v>0.12982271765621051</v>
      </c>
      <c r="AE5">
        <f t="shared" si="2"/>
        <v>9.5583759153473682E-2</v>
      </c>
      <c r="AF5">
        <f t="shared" si="2"/>
        <v>7.70376566311579E-2</v>
      </c>
      <c r="AG5">
        <f t="shared" si="2"/>
        <v>4.2798698128421048E-2</v>
      </c>
      <c r="AH5">
        <f t="shared" si="2"/>
        <v>2.8532465418947363E-2</v>
      </c>
      <c r="AI5">
        <f t="shared" si="2"/>
        <v>1.854610252231579E-2</v>
      </c>
      <c r="AJ5">
        <f t="shared" si="2"/>
        <v>9.9863628966315766E-3</v>
      </c>
      <c r="AK5">
        <f t="shared" si="2"/>
        <v>1.2839609438526316E-2</v>
      </c>
      <c r="AL5">
        <f t="shared" si="2"/>
        <v>1.2839609438526316E-2</v>
      </c>
      <c r="AM5">
        <f t="shared" si="2"/>
        <v>0.10414349877915789</v>
      </c>
      <c r="AN5">
        <f t="shared" si="2"/>
        <v>4.2798698128421048E-3</v>
      </c>
      <c r="AO5">
        <f t="shared" si="2"/>
        <v>5.7064930837894736E-3</v>
      </c>
      <c r="AP5">
        <f t="shared" si="2"/>
        <v>0.17690128559747367</v>
      </c>
      <c r="AQ5">
        <f t="shared" si="2"/>
        <v>4.1372074857473677E-2</v>
      </c>
      <c r="AR5">
        <f t="shared" si="2"/>
        <v>5.7064930837894726E-2</v>
      </c>
      <c r="AS5">
        <f t="shared" si="2"/>
        <v>6.2771423921684208E-2</v>
      </c>
      <c r="AT5">
        <f t="shared" si="2"/>
        <v>0.20543375101642106</v>
      </c>
      <c r="AU5">
        <f t="shared" si="2"/>
        <v>0.33525646867263154</v>
      </c>
      <c r="AV5">
        <f t="shared" si="2"/>
        <v>0.31956361269221045</v>
      </c>
      <c r="AW5">
        <f t="shared" si="2"/>
        <v>0.32954997558884214</v>
      </c>
      <c r="AX5">
        <f t="shared" si="2"/>
        <v>0.24965907241578944</v>
      </c>
      <c r="AY5">
        <f t="shared" si="2"/>
        <v>0.23681946297726314</v>
      </c>
      <c r="AZ5">
        <f t="shared" si="2"/>
        <v>0.28960452400231579</v>
      </c>
      <c r="BA5">
        <f t="shared" si="2"/>
        <v>0.23111296989347366</v>
      </c>
    </row>
    <row r="7" spans="1:54" x14ac:dyDescent="0.25">
      <c r="A7" t="s">
        <v>4</v>
      </c>
      <c r="B7">
        <f>SUM(B5:BA5)/4</f>
        <v>1.7333472742010521</v>
      </c>
    </row>
    <row r="9" spans="1:54" x14ac:dyDescent="0.25">
      <c r="A9" t="s">
        <v>1</v>
      </c>
      <c r="B9">
        <f>1750/(3.14*0.1)*B$1</f>
        <v>8175.9554140127375</v>
      </c>
      <c r="C9">
        <f t="shared" ref="C9:BB9" si="3">1750/(3.14*0.1)*C$1</f>
        <v>2992.8343949044583</v>
      </c>
      <c r="D9">
        <f t="shared" si="3"/>
        <v>1363.216560509554</v>
      </c>
      <c r="E9">
        <f t="shared" si="3"/>
        <v>822.05414012738834</v>
      </c>
      <c r="F9">
        <f t="shared" si="3"/>
        <v>540.04777070063687</v>
      </c>
      <c r="G9">
        <f t="shared" si="3"/>
        <v>365.60509554140117</v>
      </c>
      <c r="H9">
        <f t="shared" si="3"/>
        <v>279.21974522292987</v>
      </c>
      <c r="I9">
        <f t="shared" si="3"/>
        <v>226.27388535031847</v>
      </c>
      <c r="J9">
        <f t="shared" si="3"/>
        <v>193.3917197452229</v>
      </c>
      <c r="K9">
        <f t="shared" si="3"/>
        <v>176.67197452229297</v>
      </c>
      <c r="L9">
        <f t="shared" si="3"/>
        <v>155.49363057324837</v>
      </c>
      <c r="M9">
        <f t="shared" si="3"/>
        <v>134.87261146496812</v>
      </c>
      <c r="N9">
        <f t="shared" si="3"/>
        <v>6.130573248407643</v>
      </c>
      <c r="O9">
        <f t="shared" si="3"/>
        <v>0</v>
      </c>
      <c r="P9">
        <f>-1750/(3.14*0.1)*P$1</f>
        <v>-6.130573248407643</v>
      </c>
      <c r="Q9">
        <f t="shared" ref="Q9:AN9" si="4">-1750/(3.14*0.1)*Q$1</f>
        <v>-135.42993630573247</v>
      </c>
      <c r="R9">
        <f t="shared" si="4"/>
        <v>-155.49363057324837</v>
      </c>
      <c r="S9">
        <f t="shared" si="4"/>
        <v>-176.67197452229297</v>
      </c>
      <c r="T9">
        <f t="shared" si="4"/>
        <v>-193.3917197452229</v>
      </c>
      <c r="U9">
        <f t="shared" si="4"/>
        <v>-226.83121019108276</v>
      </c>
      <c r="V9">
        <f t="shared" si="4"/>
        <v>-279.77707006369423</v>
      </c>
      <c r="W9">
        <f t="shared" si="4"/>
        <v>-365.60509554140117</v>
      </c>
      <c r="X9">
        <f t="shared" si="4"/>
        <v>-540.04777070063687</v>
      </c>
      <c r="Y9">
        <f t="shared" si="4"/>
        <v>-821.49681528662404</v>
      </c>
      <c r="Z9">
        <f t="shared" si="4"/>
        <v>-1362.1019108280252</v>
      </c>
      <c r="AA9">
        <f t="shared" si="4"/>
        <v>-2994.506369426751</v>
      </c>
      <c r="AB9">
        <f t="shared" si="4"/>
        <v>-8181.5286624203809</v>
      </c>
      <c r="AC9">
        <f t="shared" si="4"/>
        <v>-2998.4076433121018</v>
      </c>
      <c r="AD9">
        <f t="shared" si="4"/>
        <v>-1363.2165605095538</v>
      </c>
      <c r="AE9">
        <f t="shared" si="4"/>
        <v>-820.93949044585986</v>
      </c>
      <c r="AF9">
        <f t="shared" si="4"/>
        <v>-540.04777070063687</v>
      </c>
      <c r="AG9">
        <f t="shared" si="4"/>
        <v>-365.04777070063687</v>
      </c>
      <c r="AH9">
        <f t="shared" si="4"/>
        <v>-278.66242038216558</v>
      </c>
      <c r="AI9">
        <f t="shared" si="4"/>
        <v>-226.27388535031847</v>
      </c>
      <c r="AJ9">
        <f t="shared" si="4"/>
        <v>-192.83439490445855</v>
      </c>
      <c r="AK9">
        <f t="shared" si="4"/>
        <v>-176.11464968152865</v>
      </c>
      <c r="AL9">
        <f t="shared" si="4"/>
        <v>-154.93630573248407</v>
      </c>
      <c r="AM9">
        <f t="shared" si="4"/>
        <v>-134.87261146496812</v>
      </c>
      <c r="AN9">
        <f t="shared" si="4"/>
        <v>-5.5732484076433115</v>
      </c>
      <c r="AO9">
        <f t="shared" si="3"/>
        <v>0</v>
      </c>
      <c r="AP9">
        <f t="shared" si="3"/>
        <v>5.5732484076433115</v>
      </c>
      <c r="AQ9">
        <f t="shared" si="3"/>
        <v>134.31528662420379</v>
      </c>
      <c r="AR9">
        <f t="shared" si="3"/>
        <v>154.93630573248407</v>
      </c>
      <c r="AS9">
        <f t="shared" si="3"/>
        <v>176.11464968152865</v>
      </c>
      <c r="AT9">
        <f t="shared" si="3"/>
        <v>192.83439490445855</v>
      </c>
      <c r="AU9">
        <f t="shared" si="3"/>
        <v>226.83121019108276</v>
      </c>
      <c r="AV9">
        <f t="shared" si="3"/>
        <v>279.77707006369423</v>
      </c>
      <c r="AW9">
        <f t="shared" si="3"/>
        <v>365.60509554140117</v>
      </c>
      <c r="AX9">
        <f t="shared" si="3"/>
        <v>540.04777070063687</v>
      </c>
      <c r="AY9">
        <f t="shared" si="3"/>
        <v>822.05414012738834</v>
      </c>
      <c r="AZ9">
        <f t="shared" si="3"/>
        <v>1362.6592356687895</v>
      </c>
      <c r="BA9">
        <f t="shared" si="3"/>
        <v>2998.4076433121018</v>
      </c>
      <c r="BB9">
        <f t="shared" si="3"/>
        <v>8187.1019108280243</v>
      </c>
    </row>
    <row r="10" spans="1:54" x14ac:dyDescent="0.25">
      <c r="A10" t="s">
        <v>5</v>
      </c>
      <c r="B10">
        <f>$B$7</f>
        <v>1.7333472742010521</v>
      </c>
      <c r="C10">
        <f>B10-B5</f>
        <v>1.5535927420616837</v>
      </c>
      <c r="D10">
        <f t="shared" ref="D10:AB10" si="5">C10-C5</f>
        <v>1.3695583401094733</v>
      </c>
      <c r="E10">
        <f t="shared" si="5"/>
        <v>1.2383089991823155</v>
      </c>
      <c r="F10">
        <f t="shared" si="5"/>
        <v>1.139871993486947</v>
      </c>
      <c r="G10">
        <f t="shared" si="5"/>
        <v>1.0628343368557891</v>
      </c>
      <c r="H10">
        <f t="shared" si="5"/>
        <v>1.0186090154564207</v>
      </c>
      <c r="I10">
        <f t="shared" si="5"/>
        <v>0.98864992676652597</v>
      </c>
      <c r="J10">
        <f t="shared" si="5"/>
        <v>0.97010382424421016</v>
      </c>
      <c r="K10">
        <f t="shared" si="5"/>
        <v>0.96011746134757858</v>
      </c>
      <c r="L10">
        <f t="shared" si="5"/>
        <v>0.94727785190905223</v>
      </c>
      <c r="M10">
        <f t="shared" si="5"/>
        <v>0.93443824247052587</v>
      </c>
      <c r="N10">
        <f t="shared" si="5"/>
        <v>0.82744149714947324</v>
      </c>
      <c r="O10">
        <f t="shared" si="5"/>
        <v>0.82316162733663112</v>
      </c>
      <c r="P10">
        <f t="shared" si="5"/>
        <v>0.81745513425284166</v>
      </c>
      <c r="Q10">
        <f t="shared" si="5"/>
        <v>0.63199410902968378</v>
      </c>
      <c r="R10">
        <f t="shared" si="5"/>
        <v>0.58919541090126271</v>
      </c>
      <c r="S10">
        <f t="shared" si="5"/>
        <v>0.52785061025052582</v>
      </c>
      <c r="T10">
        <f t="shared" si="5"/>
        <v>0.46222593978694687</v>
      </c>
      <c r="U10">
        <f t="shared" si="5"/>
        <v>0.27676491456378899</v>
      </c>
      <c r="V10">
        <f t="shared" si="5"/>
        <v>-5.9918177379789994E-2</v>
      </c>
      <c r="W10">
        <f t="shared" si="5"/>
        <v>-0.38518828315579001</v>
      </c>
      <c r="X10">
        <f t="shared" si="5"/>
        <v>-0.72329799837031628</v>
      </c>
      <c r="Y10">
        <f t="shared" si="5"/>
        <v>-0.98294343368273729</v>
      </c>
      <c r="Z10">
        <f t="shared" si="5"/>
        <v>-1.2254693897437898</v>
      </c>
      <c r="AA10">
        <f t="shared" si="5"/>
        <v>-1.5307667697265266</v>
      </c>
      <c r="AB10">
        <f t="shared" si="5"/>
        <v>-1.7690128559747371</v>
      </c>
      <c r="AC10">
        <f>AB10+AB5</f>
        <v>-1.5935381936482109</v>
      </c>
      <c r="AD10">
        <f t="shared" ref="AD10:BB10" si="6">AC10+AC5</f>
        <v>-1.4152102847797898</v>
      </c>
      <c r="AE10">
        <f t="shared" si="6"/>
        <v>-1.2853875671235793</v>
      </c>
      <c r="AF10">
        <f t="shared" si="6"/>
        <v>-1.1898038079701057</v>
      </c>
      <c r="AG10">
        <f t="shared" si="6"/>
        <v>-1.1127661513389477</v>
      </c>
      <c r="AH10">
        <f t="shared" si="6"/>
        <v>-1.0699674532105268</v>
      </c>
      <c r="AI10">
        <f t="shared" si="6"/>
        <v>-1.0414349877915794</v>
      </c>
      <c r="AJ10">
        <f t="shared" si="6"/>
        <v>-1.0228888852692637</v>
      </c>
      <c r="AK10">
        <f t="shared" si="6"/>
        <v>-1.012902522372632</v>
      </c>
      <c r="AL10">
        <f t="shared" si="6"/>
        <v>-1.0000629129341057</v>
      </c>
      <c r="AM10">
        <f t="shared" si="6"/>
        <v>-0.9872233034955793</v>
      </c>
      <c r="AN10">
        <f t="shared" si="6"/>
        <v>-0.88307980471642145</v>
      </c>
      <c r="AO10">
        <f t="shared" si="6"/>
        <v>-0.87879993490357933</v>
      </c>
      <c r="AP10">
        <f t="shared" si="6"/>
        <v>-0.87309344181978987</v>
      </c>
      <c r="AQ10">
        <f t="shared" si="6"/>
        <v>-0.69619215622231623</v>
      </c>
      <c r="AR10">
        <f t="shared" si="6"/>
        <v>-0.6548200813648426</v>
      </c>
      <c r="AS10">
        <f t="shared" si="6"/>
        <v>-0.59775515052694783</v>
      </c>
      <c r="AT10">
        <f t="shared" si="6"/>
        <v>-0.53498372660526361</v>
      </c>
      <c r="AU10">
        <f t="shared" si="6"/>
        <v>-0.32954997558884258</v>
      </c>
      <c r="AV10">
        <f t="shared" si="6"/>
        <v>5.7064930837889549E-3</v>
      </c>
      <c r="AW10">
        <f t="shared" si="6"/>
        <v>0.32527010577599941</v>
      </c>
      <c r="AX10">
        <f t="shared" si="6"/>
        <v>0.65482008136484149</v>
      </c>
      <c r="AY10">
        <f t="shared" si="6"/>
        <v>0.90447915378063093</v>
      </c>
      <c r="AZ10">
        <f t="shared" si="6"/>
        <v>1.141298616757894</v>
      </c>
      <c r="BA10">
        <f t="shared" si="6"/>
        <v>1.4309031407602097</v>
      </c>
      <c r="BB10">
        <f t="shared" si="6"/>
        <v>1.6620161106536835</v>
      </c>
    </row>
    <row r="12" spans="1:54" x14ac:dyDescent="0.25">
      <c r="A12" t="s">
        <v>0</v>
      </c>
      <c r="B12">
        <f>0</f>
        <v>0</v>
      </c>
      <c r="C12">
        <f>0.77/1000</f>
        <v>7.7000000000000007E-4</v>
      </c>
      <c r="D12">
        <f>23.8/1000</f>
        <v>2.3800000000000002E-2</v>
      </c>
      <c r="E12">
        <f>27.5/1000</f>
        <v>2.75E-2</v>
      </c>
      <c r="F12">
        <f>31.3/1000</f>
        <v>3.1300000000000001E-2</v>
      </c>
      <c r="G12">
        <f>34.3/1000</f>
        <v>3.4299999999999997E-2</v>
      </c>
      <c r="H12">
        <f>40.3/1000</f>
        <v>4.0299999999999996E-2</v>
      </c>
      <c r="I12">
        <f>49.8/1000</f>
        <v>4.9799999999999997E-2</v>
      </c>
      <c r="J12">
        <f>65.2/1000</f>
        <v>6.5200000000000008E-2</v>
      </c>
      <c r="K12">
        <f>96.5/1000</f>
        <v>9.6500000000000002E-2</v>
      </c>
      <c r="L12">
        <f>147.2/1000</f>
        <v>0.1472</v>
      </c>
      <c r="M12">
        <f>244.3/1000</f>
        <v>0.24430000000000002</v>
      </c>
      <c r="N12">
        <f>537/1000</f>
        <v>0.53700000000000003</v>
      </c>
      <c r="O12">
        <v>1.47</v>
      </c>
    </row>
    <row r="13" spans="1:54" x14ac:dyDescent="0.25">
      <c r="A13" t="s">
        <v>1</v>
      </c>
      <c r="B13">
        <f>1750/(3.14*0.1)*B12</f>
        <v>0</v>
      </c>
      <c r="C13">
        <f>1750/(3.14*0.1)*C$12</f>
        <v>4.2914012738853495</v>
      </c>
      <c r="D13">
        <f t="shared" ref="D13:O13" si="7">1750/(3.14*0.1)*D$12</f>
        <v>132.64331210191082</v>
      </c>
      <c r="E13">
        <f t="shared" si="7"/>
        <v>153.26433121019105</v>
      </c>
      <c r="F13">
        <f t="shared" si="7"/>
        <v>174.44267515923565</v>
      </c>
      <c r="G13">
        <f t="shared" si="7"/>
        <v>191.16242038216555</v>
      </c>
      <c r="H13">
        <f t="shared" si="7"/>
        <v>224.60191082802541</v>
      </c>
      <c r="I13">
        <f t="shared" si="7"/>
        <v>277.54777070063687</v>
      </c>
      <c r="J13">
        <f t="shared" si="7"/>
        <v>363.37579617834393</v>
      </c>
      <c r="K13">
        <f t="shared" si="7"/>
        <v>537.81847133757958</v>
      </c>
      <c r="L13">
        <f t="shared" si="7"/>
        <v>820.38216560509534</v>
      </c>
      <c r="M13">
        <f t="shared" si="7"/>
        <v>1361.5445859872609</v>
      </c>
      <c r="N13">
        <f t="shared" si="7"/>
        <v>2992.8343949044583</v>
      </c>
      <c r="O13">
        <f t="shared" si="7"/>
        <v>8192.6751592356668</v>
      </c>
    </row>
    <row r="15" spans="1:54" x14ac:dyDescent="0.25">
      <c r="A15" s="1" t="s">
        <v>2</v>
      </c>
      <c r="B15">
        <f>0.1/100</f>
        <v>1E-3</v>
      </c>
      <c r="C15">
        <f>4.6/100</f>
        <v>4.5999999999999999E-2</v>
      </c>
      <c r="D15">
        <f>1.4/100</f>
        <v>1.3999999999999999E-2</v>
      </c>
      <c r="E15">
        <f>1.8/100</f>
        <v>1.8000000000000002E-2</v>
      </c>
      <c r="F15">
        <f>1.7/100</f>
        <v>1.7000000000000001E-2</v>
      </c>
      <c r="G15">
        <f>4.1/100</f>
        <v>4.0999999999999995E-2</v>
      </c>
      <c r="H15">
        <f>6.9/100</f>
        <v>6.9000000000000006E-2</v>
      </c>
      <c r="I15">
        <f>9.7/100</f>
        <v>9.6999999999999989E-2</v>
      </c>
      <c r="J15">
        <f>14.4/100</f>
        <v>0.14400000000000002</v>
      </c>
      <c r="K15">
        <f>14.6/100</f>
        <v>0.14599999999999999</v>
      </c>
      <c r="L15">
        <f>16.2/100</f>
        <v>0.16200000000000001</v>
      </c>
      <c r="M15">
        <f>21/100</f>
        <v>0.21</v>
      </c>
      <c r="N15">
        <f>14.6/100</f>
        <v>0.14599999999999999</v>
      </c>
    </row>
    <row r="16" spans="1:54" x14ac:dyDescent="0.25">
      <c r="A16" t="s">
        <v>3</v>
      </c>
      <c r="B16">
        <f>1.2566*10^(-6)*(7/1)^(2)*825/300*435/0.8*1.472*B15/0.095</f>
        <v>1.4266232709473684E-3</v>
      </c>
      <c r="C16">
        <f t="shared" ref="C16" si="8">1.2566*10^(-6)*(7/1)^(2)*825/300*435/0.8*1.472*C15/0.095</f>
        <v>6.5624670463578949E-2</v>
      </c>
      <c r="D16">
        <f t="shared" ref="D16" si="9">1.2566*10^(-6)*(7/1)^(2)*825/300*435/0.8*1.472*D15/0.095</f>
        <v>1.9972725793263153E-2</v>
      </c>
      <c r="E16">
        <f t="shared" ref="E16" si="10">1.2566*10^(-6)*(7/1)^(2)*825/300*435/0.8*1.472*E15/0.095</f>
        <v>2.5679218877052632E-2</v>
      </c>
      <c r="F16">
        <f t="shared" ref="F16" si="11">1.2566*10^(-6)*(7/1)^(2)*825/300*435/0.8*1.472*F15/0.095</f>
        <v>2.4252595606105262E-2</v>
      </c>
      <c r="G16">
        <f t="shared" ref="G16" si="12">1.2566*10^(-6)*(7/1)^(2)*825/300*435/0.8*1.472*G15/0.095</f>
        <v>5.8491554108842096E-2</v>
      </c>
      <c r="H16">
        <f t="shared" ref="H16" si="13">1.2566*10^(-6)*(7/1)^(2)*825/300*435/0.8*1.472*H15/0.095</f>
        <v>9.8437005695368424E-2</v>
      </c>
      <c r="I16">
        <f t="shared" ref="I16" si="14">1.2566*10^(-6)*(7/1)^(2)*825/300*435/0.8*1.472*I15/0.095</f>
        <v>0.13838245728189472</v>
      </c>
      <c r="J16">
        <f t="shared" ref="J16" si="15">1.2566*10^(-6)*(7/1)^(2)*825/300*435/0.8*1.472*J15/0.095</f>
        <v>0.20543375101642106</v>
      </c>
      <c r="K16">
        <f t="shared" ref="K16" si="16">1.2566*10^(-6)*(7/1)^(2)*825/300*435/0.8*1.472*K15/0.095</f>
        <v>0.20828699755831578</v>
      </c>
      <c r="L16">
        <f t="shared" ref="L16" si="17">1.2566*10^(-6)*(7/1)^(2)*825/300*435/0.8*1.472*L15/0.095</f>
        <v>0.23111296989347366</v>
      </c>
      <c r="M16">
        <f t="shared" ref="M16" si="18">1.2566*10^(-6)*(7/1)^(2)*825/300*435/0.8*1.472*M15/0.095</f>
        <v>0.29959088689894731</v>
      </c>
      <c r="N16">
        <f t="shared" ref="N16" si="19">1.2566*10^(-6)*(7/1)^(2)*825/300*435/0.8*1.472*N15/0.095</f>
        <v>0.20828699755831578</v>
      </c>
      <c r="O16">
        <f t="shared" ref="O16" si="20">1.2566*10^(-6)*(7/1)^(2)*825/300*435/0.8*1.472*O15/0.095</f>
        <v>0</v>
      </c>
    </row>
    <row r="18" spans="1:15" x14ac:dyDescent="0.25">
      <c r="A18" t="s">
        <v>1</v>
      </c>
      <c r="B18">
        <f>1750/(3.14*0.1)*B17</f>
        <v>0</v>
      </c>
      <c r="C18">
        <f>1750/(3.14*0.1)*C$12</f>
        <v>4.2914012738853495</v>
      </c>
      <c r="D18">
        <f t="shared" ref="D18:O18" si="21">1750/(3.14*0.1)*D$12</f>
        <v>132.64331210191082</v>
      </c>
      <c r="E18">
        <f t="shared" si="21"/>
        <v>153.26433121019105</v>
      </c>
      <c r="F18">
        <f t="shared" si="21"/>
        <v>174.44267515923565</v>
      </c>
      <c r="G18">
        <f t="shared" si="21"/>
        <v>191.16242038216555</v>
      </c>
      <c r="H18">
        <f t="shared" si="21"/>
        <v>224.60191082802541</v>
      </c>
      <c r="I18">
        <f t="shared" si="21"/>
        <v>277.54777070063687</v>
      </c>
      <c r="J18">
        <f t="shared" si="21"/>
        <v>363.37579617834393</v>
      </c>
      <c r="K18">
        <f t="shared" si="21"/>
        <v>537.81847133757958</v>
      </c>
      <c r="L18">
        <f t="shared" si="21"/>
        <v>820.38216560509534</v>
      </c>
      <c r="M18">
        <f t="shared" si="21"/>
        <v>1361.5445859872609</v>
      </c>
      <c r="N18">
        <f t="shared" si="21"/>
        <v>2992.8343949044583</v>
      </c>
      <c r="O18">
        <f t="shared" si="21"/>
        <v>8192.6751592356668</v>
      </c>
    </row>
    <row r="19" spans="1:15" x14ac:dyDescent="0.25">
      <c r="A19" t="s">
        <v>5</v>
      </c>
      <c r="B19">
        <v>0</v>
      </c>
      <c r="C19">
        <f>B19+B16</f>
        <v>1.4266232709473684E-3</v>
      </c>
      <c r="D19">
        <f t="shared" ref="D19:O19" si="22">C19+C16</f>
        <v>6.7051293734526313E-2</v>
      </c>
      <c r="E19">
        <f t="shared" si="22"/>
        <v>8.7024019527789459E-2</v>
      </c>
      <c r="F19">
        <f t="shared" si="22"/>
        <v>0.11270323840484209</v>
      </c>
      <c r="G19">
        <f t="shared" si="22"/>
        <v>0.13695583401094735</v>
      </c>
      <c r="H19">
        <f t="shared" si="22"/>
        <v>0.19544738811978946</v>
      </c>
      <c r="I19">
        <f t="shared" si="22"/>
        <v>0.29388439381515785</v>
      </c>
      <c r="J19">
        <f t="shared" si="22"/>
        <v>0.43226685109705254</v>
      </c>
      <c r="K19">
        <f t="shared" si="22"/>
        <v>0.63770060211347357</v>
      </c>
      <c r="L19">
        <f t="shared" si="22"/>
        <v>0.84598759967178938</v>
      </c>
      <c r="M19">
        <f t="shared" si="22"/>
        <v>1.0771005695652631</v>
      </c>
      <c r="N19">
        <f t="shared" si="22"/>
        <v>1.3766914564642105</v>
      </c>
      <c r="O19">
        <f t="shared" si="22"/>
        <v>1.5849784540225262</v>
      </c>
    </row>
    <row r="48" spans="1:14" x14ac:dyDescent="0.25">
      <c r="A48" t="s">
        <v>3</v>
      </c>
      <c r="B48">
        <v>1.4266232709473684E-3</v>
      </c>
      <c r="C48">
        <v>6.5624670463578949E-2</v>
      </c>
      <c r="D48">
        <v>1.9972725793263153E-2</v>
      </c>
      <c r="E48">
        <v>2.5679218877052632E-2</v>
      </c>
      <c r="F48">
        <v>2.4252595606105262E-2</v>
      </c>
      <c r="G48">
        <v>5.8491554108842096E-2</v>
      </c>
      <c r="H48">
        <v>9.8437005695368424E-2</v>
      </c>
      <c r="I48">
        <v>0.13838245728189472</v>
      </c>
      <c r="J48">
        <v>0.20543375101642106</v>
      </c>
      <c r="K48">
        <v>0.20828699755831578</v>
      </c>
      <c r="L48">
        <v>0.23111296989347366</v>
      </c>
      <c r="M48">
        <v>0.29959088689894731</v>
      </c>
      <c r="N48">
        <v>0.20828699755831578</v>
      </c>
    </row>
    <row r="49" spans="1:14" x14ac:dyDescent="0.25">
      <c r="A49" t="s">
        <v>6</v>
      </c>
      <c r="B49">
        <f>C18-B18</f>
        <v>4.2914012738853495</v>
      </c>
      <c r="C49">
        <f t="shared" ref="C49:N49" si="23">D18-C18</f>
        <v>128.35191082802547</v>
      </c>
      <c r="D49">
        <f t="shared" si="23"/>
        <v>20.621019108280223</v>
      </c>
      <c r="E49">
        <f t="shared" si="23"/>
        <v>21.178343949044603</v>
      </c>
      <c r="F49">
        <f t="shared" si="23"/>
        <v>16.719745222929902</v>
      </c>
      <c r="G49">
        <f t="shared" si="23"/>
        <v>33.43949044585986</v>
      </c>
      <c r="H49">
        <f t="shared" si="23"/>
        <v>52.945859872611464</v>
      </c>
      <c r="I49">
        <f t="shared" si="23"/>
        <v>85.828025477707058</v>
      </c>
      <c r="J49">
        <f t="shared" si="23"/>
        <v>174.44267515923565</v>
      </c>
      <c r="K49">
        <f t="shared" si="23"/>
        <v>282.56369426751576</v>
      </c>
      <c r="L49">
        <f t="shared" si="23"/>
        <v>541.16242038216558</v>
      </c>
      <c r="M49">
        <f t="shared" si="23"/>
        <v>1631.2898089171974</v>
      </c>
      <c r="N49">
        <f t="shared" si="23"/>
        <v>5199.8407643312084</v>
      </c>
    </row>
    <row r="50" spans="1:14" x14ac:dyDescent="0.25">
      <c r="B50">
        <f>1/(1.2566*10^(-6))*B48/B49</f>
        <v>264.55326315789483</v>
      </c>
      <c r="C50">
        <f t="shared" ref="C50:N50" si="24">1/(1.2566*10^(-6))*C48/C49</f>
        <v>406.88131051031843</v>
      </c>
      <c r="D50">
        <f t="shared" si="24"/>
        <v>770.77950725462415</v>
      </c>
      <c r="E50">
        <f t="shared" si="24"/>
        <v>964.9232177285312</v>
      </c>
      <c r="F50">
        <f t="shared" si="24"/>
        <v>1154.3340715789498</v>
      </c>
      <c r="G50">
        <f t="shared" si="24"/>
        <v>1391.99108631579</v>
      </c>
      <c r="H50">
        <f t="shared" si="24"/>
        <v>1479.5489338504158</v>
      </c>
      <c r="I50">
        <f t="shared" si="24"/>
        <v>1283.0833263157886</v>
      </c>
      <c r="J50">
        <f t="shared" si="24"/>
        <v>937.17782169160944</v>
      </c>
      <c r="K50">
        <f t="shared" si="24"/>
        <v>586.60903045780174</v>
      </c>
      <c r="L50">
        <f t="shared" si="24"/>
        <v>339.85967091983304</v>
      </c>
      <c r="M50">
        <f t="shared" si="24"/>
        <v>146.15053861507201</v>
      </c>
      <c r="N50">
        <f t="shared" si="24"/>
        <v>31.876825127771212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2017-10-05T22:07:57Z</dcterms:modified>
</cp:coreProperties>
</file>