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RIMIR\3kurs\TheoryOfSystems\DecisionMaking\"/>
    </mc:Choice>
  </mc:AlternateContent>
  <xr:revisionPtr revIDLastSave="0" documentId="13_ncr:1_{40B634C6-FB82-45C9-921B-15F48D307655}" xr6:coauthVersionLast="47" xr6:coauthVersionMax="47" xr10:uidLastSave="{00000000-0000-0000-0000-000000000000}"/>
  <bookViews>
    <workbookView xWindow="38280" yWindow="-120" windowWidth="25440" windowHeight="15270" xr2:uid="{2B2B8ABC-D995-4CEE-961C-855B0C9EB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" l="1" a="1"/>
  <c r="H74" i="1"/>
  <c r="H75" i="1" a="1"/>
  <c r="H75" i="1"/>
  <c r="H76" i="1" a="1"/>
  <c r="H76" i="1"/>
  <c r="H77" i="1" a="1"/>
  <c r="H77" i="1"/>
  <c r="H73" i="1" a="1"/>
  <c r="H73" i="1" s="1"/>
  <c r="G73" i="1" a="1"/>
  <c r="G73" i="1" s="1"/>
  <c r="F73" i="1" a="1"/>
  <c r="F73" i="1" s="1"/>
  <c r="E73" i="1" a="1"/>
  <c r="E73" i="1" s="1"/>
  <c r="D73" i="1" a="1"/>
  <c r="D73" i="1" s="1"/>
  <c r="C73" i="1" a="1"/>
  <c r="C73" i="1" s="1"/>
  <c r="C72" i="1" a="1"/>
  <c r="C72" i="1" s="1"/>
  <c r="I4" i="1"/>
  <c r="I5" i="1"/>
  <c r="I6" i="1"/>
  <c r="I7" i="1"/>
  <c r="I3" i="1"/>
  <c r="H8" i="1"/>
  <c r="D63" i="1"/>
  <c r="D64" i="1"/>
  <c r="D65" i="1"/>
  <c r="D66" i="1"/>
  <c r="D62" i="1"/>
  <c r="G67" i="1"/>
  <c r="G63" i="1"/>
  <c r="G64" i="1"/>
  <c r="G65" i="1"/>
  <c r="G66" i="1"/>
  <c r="G62" i="1"/>
  <c r="D54" i="1"/>
  <c r="D55" i="1"/>
  <c r="D56" i="1"/>
  <c r="D57" i="1"/>
  <c r="D53" i="1"/>
  <c r="C58" i="1"/>
  <c r="C57" i="1"/>
  <c r="C56" i="1"/>
  <c r="C55" i="1"/>
  <c r="C54" i="1"/>
  <c r="C53" i="1"/>
  <c r="D49" i="1"/>
  <c r="D45" i="1"/>
  <c r="D46" i="1"/>
  <c r="D47" i="1"/>
  <c r="D48" i="1"/>
  <c r="D44" i="1"/>
  <c r="G49" i="1"/>
  <c r="G45" i="1"/>
  <c r="G46" i="1"/>
  <c r="G47" i="1"/>
  <c r="G48" i="1"/>
  <c r="G44" i="1"/>
  <c r="D39" i="1"/>
  <c r="D35" i="1"/>
  <c r="D36" i="1"/>
  <c r="D37" i="1"/>
  <c r="D38" i="1"/>
  <c r="D34" i="1"/>
  <c r="G39" i="1"/>
  <c r="G35" i="1"/>
  <c r="G36" i="1"/>
  <c r="G37" i="1"/>
  <c r="G38" i="1"/>
  <c r="G34" i="1"/>
  <c r="C38" i="1"/>
  <c r="C37" i="1"/>
  <c r="C36" i="1"/>
  <c r="C35" i="1"/>
  <c r="C34" i="1"/>
  <c r="D30" i="1"/>
  <c r="D26" i="1"/>
  <c r="D27" i="1"/>
  <c r="D28" i="1"/>
  <c r="D29" i="1"/>
  <c r="D25" i="1"/>
  <c r="G30" i="1"/>
  <c r="G26" i="1"/>
  <c r="G27" i="1"/>
  <c r="G28" i="1"/>
  <c r="G29" i="1"/>
  <c r="G25" i="1"/>
  <c r="B21" i="1"/>
  <c r="B14" i="1"/>
  <c r="H4" i="1"/>
  <c r="H5" i="1"/>
  <c r="H6" i="1"/>
  <c r="H7" i="1"/>
  <c r="H3" i="1"/>
  <c r="F7" i="1"/>
  <c r="E7" i="1"/>
  <c r="E6" i="1"/>
  <c r="D7" i="1"/>
  <c r="D6" i="1"/>
  <c r="D5" i="1"/>
  <c r="C7" i="1"/>
  <c r="C6" i="1"/>
  <c r="C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<sst xmlns="http://schemas.openxmlformats.org/spreadsheetml/2006/main" count="59" uniqueCount="33">
  <si>
    <t>Стоимость</t>
  </si>
  <si>
    <t>Длительность</t>
  </si>
  <si>
    <t>Кол-во пересадков</t>
  </si>
  <si>
    <t>Качество сервиса</t>
  </si>
  <si>
    <t>Выбросы CO2</t>
  </si>
  <si>
    <t>Нормализованные оценки вектора приоритета</t>
  </si>
  <si>
    <t>Оценки компонент сообственного вектора</t>
  </si>
  <si>
    <t>Индекс согласованности</t>
  </si>
  <si>
    <t>L_max</t>
  </si>
  <si>
    <t>Отношение согласованности</t>
  </si>
  <si>
    <t>Случайная согласованность при n=5</t>
  </si>
  <si>
    <t>&lt; 10%</t>
  </si>
  <si>
    <t xml:space="preserve">Стоимость </t>
  </si>
  <si>
    <t>Рейс</t>
  </si>
  <si>
    <t>Приоритет</t>
  </si>
  <si>
    <t>1/Стоимость</t>
  </si>
  <si>
    <t>Длительность (в минутах)</t>
  </si>
  <si>
    <t>1/Длительность</t>
  </si>
  <si>
    <t>1/Кол-во пересадков</t>
  </si>
  <si>
    <t>Pegagus</t>
  </si>
  <si>
    <t>Lufthansa</t>
  </si>
  <si>
    <t>Avianca</t>
  </si>
  <si>
    <t>Air Europa</t>
  </si>
  <si>
    <t>Emirates</t>
  </si>
  <si>
    <t>Turkish Airlines</t>
  </si>
  <si>
    <t>1/Выбросы CO2</t>
  </si>
  <si>
    <t>Результат выбора</t>
  </si>
  <si>
    <t>Рейс_1</t>
  </si>
  <si>
    <t>Рейс_2</t>
  </si>
  <si>
    <t>Рейс_3</t>
  </si>
  <si>
    <t>Рейс_4</t>
  </si>
  <si>
    <t>Рейс_5</t>
  </si>
  <si>
    <t>Глобальные приоритеты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</si>
</sst>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2" fontId="0" fillId="0" borderId="0" xfId="0" applyNumberFormat="1"/>
    <xf numFmtId="0" fontId="0" fillId="0" borderId="0" xfId="0" applyNumberFormat="1"/>
    <xf numFmtId="0" fontId="0" fillId="0" borderId="0" xfId="0" applyAlignment="1">
      <alignment textRotation="255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Глобальные приоритеты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Sheet1!$H$73:$H$77</c:f>
              <c:numCache>
                <c:formatCode>0.0000</c:formatCode>
                <c:ptCount val="5"/>
                <c:pt idx="0">
                  <c:v>0.22595697147296831</c:v>
                </c:pt>
                <c:pt idx="1">
                  <c:v>0.2076259188740166</c:v>
                </c:pt>
                <c:pt idx="2">
                  <c:v>0.20626841801723583</c:v>
                </c:pt>
                <c:pt idx="3">
                  <c:v>0.15790980368985846</c:v>
                </c:pt>
                <c:pt idx="4">
                  <c:v>0.20223888794592065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D-46EC-80B3-8274C14A1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6268783"/>
        <c:axId val="1506270223"/>
      </c:barChart>
      <c:catAx>
        <c:axId val="15062687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270223"/>
        <c:crosses val="autoZero"/>
        <c:auto val="1"/>
        <c:lblAlgn val="ctr"/>
        <c:lblOffset val="100"/>
        <c:noMultiLvlLbl val="0"/>
      </c:catAx>
      <c:valAx>
        <c:axId val="150627022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26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167640</xdr:colOff>
      <xdr:row>68</xdr:row>
      <xdr:rowOff>91440</xdr:rowOff>
    </xdr:from>
    <xdr:to>
      <xdr:col>13</xdr:col>
      <xdr:colOff>144780</xdr:colOff>
      <xdr:row>78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904CF-240A-2B99-4AE8-E114CD92D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867C-370D-4898-82C7-F50F690B61FF}">
  <dimension ref="A2:L77"/>
  <sheetViews>
    <sheetView tabSelected="1" topLeftCell="A2" zoomScaleNormal="100" workbookViewId="0">
      <selection activeCell="H77" sqref="C72:H77"/>
    </sheetView>
  </sheetViews>
  <sheetFormatPr defaultRowHeight="14.4" x14ac:dyDescent="0.3"/>
  <cols>
    <col min="2" max="2" width="16.77734375" bestFit="1" customWidth="1"/>
    <col min="3" max="7" width="10.77734375" customWidth="1"/>
    <col min="8" max="9" width="20.77734375" customWidth="1"/>
  </cols>
  <sheetData>
    <row r="2" spans="1:12" ht="100.05" customHeight="1" x14ac:dyDescent="0.3">
      <c r="A2" s="1"/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6</v>
      </c>
      <c r="I2" s="1" t="s">
        <v>5</v>
      </c>
      <c r="J2" s="1"/>
      <c r="K2" s="1"/>
      <c r="L2" s="1"/>
    </row>
    <row r="3" spans="1:12" x14ac:dyDescent="0.3">
      <c r="B3" t="s">
        <v>0</v>
      </c>
      <c r="C3" s="2">
        <v>1</v>
      </c>
      <c r="D3" s="2">
        <v>2</v>
      </c>
      <c r="E3" s="2">
        <v>5</v>
      </c>
      <c r="F3" s="2">
        <v>7</v>
      </c>
      <c r="G3" s="2">
        <v>9</v>
      </c>
      <c r="H3" s="3">
        <f>PRODUCT(C3:G3)^(1/COUNT(C3:G3))</f>
        <v>3.6296780899037064</v>
      </c>
      <c r="I3" s="3">
        <f>H3/$H$8</f>
        <v>0.47234482066169442</v>
      </c>
    </row>
    <row r="4" spans="1:12" x14ac:dyDescent="0.3">
      <c r="B4" t="s">
        <v>1</v>
      </c>
      <c r="C4" s="2">
        <f>1/D3</f>
        <v>0.5</v>
      </c>
      <c r="D4" s="2">
        <v>1</v>
      </c>
      <c r="E4" s="2">
        <v>3</v>
      </c>
      <c r="F4" s="2">
        <v>5</v>
      </c>
      <c r="G4" s="2">
        <v>9</v>
      </c>
      <c r="H4" s="3">
        <f t="shared" ref="H4:H7" si="0">PRODUCT(C4:G4)^(1/COUNT(C4:G4))</f>
        <v>2.3219921895017293</v>
      </c>
      <c r="I4" s="3">
        <f t="shared" ref="I4:I7" si="1">H4/$H$8</f>
        <v>0.30217031845850179</v>
      </c>
    </row>
    <row r="5" spans="1:12" x14ac:dyDescent="0.3">
      <c r="B5" t="s">
        <v>2</v>
      </c>
      <c r="C5" s="2">
        <f>1/E3</f>
        <v>0.2</v>
      </c>
      <c r="D5" s="2">
        <f>1/E4</f>
        <v>0.33333333333333331</v>
      </c>
      <c r="E5" s="2">
        <v>1</v>
      </c>
      <c r="F5" s="2">
        <v>3</v>
      </c>
      <c r="G5" s="2">
        <v>5</v>
      </c>
      <c r="H5" s="3">
        <f t="shared" si="0"/>
        <v>1</v>
      </c>
      <c r="I5" s="3">
        <f t="shared" si="1"/>
        <v>0.13013408047825681</v>
      </c>
    </row>
    <row r="6" spans="1:12" x14ac:dyDescent="0.3">
      <c r="B6" t="s">
        <v>3</v>
      </c>
      <c r="C6" s="2">
        <f>1/F3</f>
        <v>0.14285714285714285</v>
      </c>
      <c r="D6" s="2">
        <f>1/F4</f>
        <v>0.2</v>
      </c>
      <c r="E6" s="2">
        <f>1/F5</f>
        <v>0.33333333333333331</v>
      </c>
      <c r="F6" s="2">
        <v>1</v>
      </c>
      <c r="G6" s="2">
        <v>3</v>
      </c>
      <c r="H6" s="3">
        <f t="shared" si="0"/>
        <v>0.49111860991873663</v>
      </c>
      <c r="I6" s="3">
        <f t="shared" si="1"/>
        <v>6.3911268707534483E-2</v>
      </c>
    </row>
    <row r="7" spans="1:12" x14ac:dyDescent="0.3">
      <c r="B7" t="s">
        <v>4</v>
      </c>
      <c r="C7" s="2">
        <f>1/G3</f>
        <v>0.1111111111111111</v>
      </c>
      <c r="D7" s="2">
        <f>1/G4</f>
        <v>0.1111111111111111</v>
      </c>
      <c r="E7" s="2">
        <f>1/G5</f>
        <v>0.2</v>
      </c>
      <c r="F7" s="2">
        <f>1/G6</f>
        <v>0.33333333333333331</v>
      </c>
      <c r="G7" s="2">
        <v>1</v>
      </c>
      <c r="H7" s="3">
        <f t="shared" si="0"/>
        <v>0.24159322122589846</v>
      </c>
      <c r="I7" s="3">
        <f t="shared" si="1"/>
        <v>3.1439511694012372E-2</v>
      </c>
    </row>
    <row r="8" spans="1:12" x14ac:dyDescent="0.3">
      <c r="C8" s="3"/>
      <c r="D8" s="3"/>
      <c r="E8" s="3"/>
      <c r="F8" s="3"/>
      <c r="G8" s="3"/>
      <c r="H8" s="3">
        <f>SUM(H3:H7)</f>
        <v>7.6843821105500716</v>
      </c>
    </row>
    <row r="9" spans="1:12" x14ac:dyDescent="0.3">
      <c r="C9" s="3"/>
      <c r="D9" s="3"/>
      <c r="E9" s="3"/>
      <c r="F9" s="3"/>
      <c r="G9" s="3"/>
    </row>
    <row r="10" spans="1:12" x14ac:dyDescent="0.3">
      <c r="C10" s="3"/>
      <c r="D10" s="3"/>
      <c r="E10" s="3"/>
      <c r="F10" s="3"/>
      <c r="G10" s="3"/>
    </row>
    <row r="11" spans="1:12" x14ac:dyDescent="0.3">
      <c r="B11" t="s">
        <v>8</v>
      </c>
      <c r="C11" s="3">
        <v>5.1710000000000003</v>
      </c>
      <c r="D11" s="3"/>
      <c r="E11" s="3"/>
      <c r="F11" s="3"/>
      <c r="G11" s="3"/>
    </row>
    <row r="12" spans="1:12" x14ac:dyDescent="0.3">
      <c r="D12" s="3"/>
      <c r="E12" s="3"/>
      <c r="F12" s="3"/>
      <c r="G12" s="3"/>
    </row>
    <row r="13" spans="1:12" x14ac:dyDescent="0.3">
      <c r="B13" t="s">
        <v>7</v>
      </c>
      <c r="D13" s="3"/>
      <c r="E13" s="3"/>
      <c r="F13" s="3"/>
      <c r="G13" s="3"/>
    </row>
    <row r="14" spans="1:12" x14ac:dyDescent="0.3">
      <c r="B14" s="3">
        <f>(C11-COUNT(C3:G3))/(COUNT(C3:G3)-1)</f>
        <v>4.2750000000000066E-2</v>
      </c>
      <c r="C14" s="3"/>
    </row>
    <row r="16" spans="1:12" x14ac:dyDescent="0.3">
      <c r="B16" t="s">
        <v>10</v>
      </c>
    </row>
    <row r="17" spans="2:7" x14ac:dyDescent="0.3">
      <c r="B17">
        <v>1.1200000000000001</v>
      </c>
    </row>
    <row r="20" spans="2:7" x14ac:dyDescent="0.3">
      <c r="B20" t="s">
        <v>9</v>
      </c>
    </row>
    <row r="21" spans="2:7" x14ac:dyDescent="0.3">
      <c r="B21">
        <f>B14/B17</f>
        <v>3.8169642857142909E-2</v>
      </c>
      <c r="C21" t="s">
        <v>11</v>
      </c>
    </row>
    <row r="23" spans="2:7" x14ac:dyDescent="0.3">
      <c r="B23" t="s">
        <v>12</v>
      </c>
    </row>
    <row r="24" spans="2:7" x14ac:dyDescent="0.3">
      <c r="B24" t="s">
        <v>13</v>
      </c>
      <c r="C24" t="s">
        <v>0</v>
      </c>
      <c r="D24" t="s">
        <v>14</v>
      </c>
      <c r="G24" t="s">
        <v>15</v>
      </c>
    </row>
    <row r="25" spans="2:7" x14ac:dyDescent="0.3">
      <c r="B25">
        <v>1</v>
      </c>
      <c r="C25">
        <v>79298</v>
      </c>
      <c r="D25" s="5">
        <f>G25/$G$30</f>
        <v>0.29745504506852927</v>
      </c>
      <c r="G25">
        <f>1/C25</f>
        <v>1.2610658528588362E-5</v>
      </c>
    </row>
    <row r="26" spans="2:7" x14ac:dyDescent="0.3">
      <c r="B26">
        <v>2</v>
      </c>
      <c r="C26">
        <v>108101</v>
      </c>
      <c r="D26" s="5">
        <f t="shared" ref="D26:D29" si="2">G26/$G$30</f>
        <v>0.21819955563634222</v>
      </c>
      <c r="G26">
        <f>1/C26</f>
        <v>9.2506082274909567E-6</v>
      </c>
    </row>
    <row r="27" spans="2:7" x14ac:dyDescent="0.3">
      <c r="B27">
        <v>3</v>
      </c>
      <c r="C27">
        <v>119664</v>
      </c>
      <c r="D27" s="5">
        <f t="shared" si="2"/>
        <v>0.19711517385215466</v>
      </c>
      <c r="G27">
        <f>1/C27</f>
        <v>8.3567321834469856E-6</v>
      </c>
    </row>
    <row r="28" spans="2:7" x14ac:dyDescent="0.3">
      <c r="B28">
        <v>4</v>
      </c>
      <c r="C28">
        <v>141462</v>
      </c>
      <c r="D28" s="5">
        <f t="shared" si="2"/>
        <v>0.166741528918326</v>
      </c>
      <c r="G28">
        <f>1/C28</f>
        <v>7.0690362076034552E-6</v>
      </c>
    </row>
    <row r="29" spans="2:7" x14ac:dyDescent="0.3">
      <c r="B29">
        <v>5</v>
      </c>
      <c r="C29">
        <v>195766</v>
      </c>
      <c r="D29" s="5">
        <f t="shared" si="2"/>
        <v>0.12048869652464796</v>
      </c>
      <c r="G29">
        <f>1/C29</f>
        <v>5.1081393091752397E-6</v>
      </c>
    </row>
    <row r="30" spans="2:7" x14ac:dyDescent="0.3">
      <c r="D30">
        <f>SUM(D25:D29)</f>
        <v>1</v>
      </c>
      <c r="G30">
        <f>SUM(G25:G29)</f>
        <v>4.2395174456304996E-5</v>
      </c>
    </row>
    <row r="32" spans="2:7" x14ac:dyDescent="0.3">
      <c r="B32" t="s">
        <v>1</v>
      </c>
    </row>
    <row r="33" spans="2:7" x14ac:dyDescent="0.3">
      <c r="B33" t="s">
        <v>13</v>
      </c>
      <c r="C33" t="s">
        <v>16</v>
      </c>
      <c r="D33" t="s">
        <v>14</v>
      </c>
      <c r="G33" t="s">
        <v>17</v>
      </c>
    </row>
    <row r="34" spans="2:7" x14ac:dyDescent="0.3">
      <c r="B34">
        <v>1</v>
      </c>
      <c r="C34">
        <f>32*60+5</f>
        <v>1925</v>
      </c>
      <c r="D34" s="5">
        <f>G34/$G$39</f>
        <v>0.17291406116231725</v>
      </c>
      <c r="G34">
        <f>1/C34</f>
        <v>5.1948051948051948E-4</v>
      </c>
    </row>
    <row r="35" spans="2:7" x14ac:dyDescent="0.3">
      <c r="B35">
        <v>2</v>
      </c>
      <c r="C35">
        <f>26*60+4</f>
        <v>1564</v>
      </c>
      <c r="D35" s="5">
        <f t="shared" ref="D35:D38" si="3">G35/$G$39</f>
        <v>0.21282581057382399</v>
      </c>
      <c r="G35">
        <f t="shared" ref="G35:G38" si="4">1/C35</f>
        <v>6.3938618925831207E-4</v>
      </c>
    </row>
    <row r="36" spans="2:7" x14ac:dyDescent="0.3">
      <c r="B36">
        <v>3</v>
      </c>
      <c r="C36">
        <f>23*60+2</f>
        <v>1382</v>
      </c>
      <c r="D36" s="5">
        <f t="shared" si="3"/>
        <v>0.2408535222412885</v>
      </c>
      <c r="G36">
        <f t="shared" si="4"/>
        <v>7.2358900144717795E-4</v>
      </c>
    </row>
    <row r="37" spans="2:7" x14ac:dyDescent="0.3">
      <c r="B37">
        <v>4</v>
      </c>
      <c r="C37">
        <f>48*60+5</f>
        <v>2885</v>
      </c>
      <c r="D37" s="5">
        <f t="shared" si="3"/>
        <v>0.11537593335787201</v>
      </c>
      <c r="G37">
        <f t="shared" si="4"/>
        <v>3.466204506065858E-4</v>
      </c>
    </row>
    <row r="38" spans="2:7" x14ac:dyDescent="0.3">
      <c r="B38">
        <v>5</v>
      </c>
      <c r="C38">
        <f>21*60+30</f>
        <v>1290</v>
      </c>
      <c r="D38" s="5">
        <f t="shared" si="3"/>
        <v>0.2580306726646982</v>
      </c>
      <c r="G38">
        <f t="shared" si="4"/>
        <v>7.7519379844961239E-4</v>
      </c>
    </row>
    <row r="39" spans="2:7" x14ac:dyDescent="0.3">
      <c r="D39">
        <f>SUM(D34:D38)</f>
        <v>1</v>
      </c>
      <c r="G39">
        <f>SUM(G34:G38)</f>
        <v>3.0042699592422078E-3</v>
      </c>
    </row>
    <row r="42" spans="2:7" x14ac:dyDescent="0.3">
      <c r="B42" t="s">
        <v>2</v>
      </c>
    </row>
    <row r="43" spans="2:7" x14ac:dyDescent="0.3">
      <c r="B43" t="s">
        <v>13</v>
      </c>
      <c r="C43" t="s">
        <v>2</v>
      </c>
      <c r="D43" t="s">
        <v>14</v>
      </c>
      <c r="G43" t="s">
        <v>18</v>
      </c>
    </row>
    <row r="44" spans="2:7" x14ac:dyDescent="0.3">
      <c r="B44">
        <v>1</v>
      </c>
      <c r="C44">
        <v>3</v>
      </c>
      <c r="D44" s="5">
        <f>G44/$G$49</f>
        <v>0.11764705882352942</v>
      </c>
      <c r="G44">
        <f>1/C44</f>
        <v>0.33333333333333331</v>
      </c>
    </row>
    <row r="45" spans="2:7" x14ac:dyDescent="0.3">
      <c r="B45">
        <v>2</v>
      </c>
      <c r="C45">
        <v>2</v>
      </c>
      <c r="D45" s="5">
        <f t="shared" ref="D45:D48" si="5">G45/$G$49</f>
        <v>0.17647058823529413</v>
      </c>
      <c r="G45">
        <f t="shared" ref="G45:G48" si="6">1/C45</f>
        <v>0.5</v>
      </c>
    </row>
    <row r="46" spans="2:7" x14ac:dyDescent="0.3">
      <c r="B46">
        <v>3</v>
      </c>
      <c r="C46">
        <v>2</v>
      </c>
      <c r="D46" s="5">
        <f t="shared" si="5"/>
        <v>0.17647058823529413</v>
      </c>
      <c r="G46">
        <f t="shared" si="6"/>
        <v>0.5</v>
      </c>
    </row>
    <row r="47" spans="2:7" x14ac:dyDescent="0.3">
      <c r="B47">
        <v>4</v>
      </c>
      <c r="C47">
        <v>2</v>
      </c>
      <c r="D47" s="5">
        <f t="shared" si="5"/>
        <v>0.17647058823529413</v>
      </c>
      <c r="G47">
        <f t="shared" si="6"/>
        <v>0.5</v>
      </c>
    </row>
    <row r="48" spans="2:7" x14ac:dyDescent="0.3">
      <c r="B48">
        <v>5</v>
      </c>
      <c r="C48">
        <v>1</v>
      </c>
      <c r="D48" s="5">
        <f t="shared" si="5"/>
        <v>0.35294117647058826</v>
      </c>
      <c r="G48">
        <f t="shared" si="6"/>
        <v>1</v>
      </c>
    </row>
    <row r="49" spans="2:9" x14ac:dyDescent="0.3">
      <c r="D49">
        <f>SUM(D44:D48)</f>
        <v>1</v>
      </c>
      <c r="G49">
        <f>SUM(G44:G48)</f>
        <v>2.833333333333333</v>
      </c>
    </row>
    <row r="51" spans="2:9" x14ac:dyDescent="0.3">
      <c r="B51" t="s">
        <v>3</v>
      </c>
    </row>
    <row r="52" spans="2:9" x14ac:dyDescent="0.3">
      <c r="B52" t="s">
        <v>13</v>
      </c>
      <c r="C52" t="s">
        <v>3</v>
      </c>
      <c r="D52" t="s">
        <v>14</v>
      </c>
      <c r="H52" t="s">
        <v>19</v>
      </c>
      <c r="I52">
        <v>3</v>
      </c>
    </row>
    <row r="53" spans="2:9" x14ac:dyDescent="0.3">
      <c r="B53">
        <v>1</v>
      </c>
      <c r="C53">
        <f>(2*I52+I53+I54)/4</f>
        <v>3.25</v>
      </c>
      <c r="D53" s="5">
        <f>C53/$C$58</f>
        <v>0.17808219178082191</v>
      </c>
      <c r="H53" t="s">
        <v>20</v>
      </c>
      <c r="I53">
        <v>4</v>
      </c>
    </row>
    <row r="54" spans="2:9" x14ac:dyDescent="0.3">
      <c r="B54">
        <v>2</v>
      </c>
      <c r="C54">
        <f>(2*I52+I54)/3</f>
        <v>3</v>
      </c>
      <c r="D54" s="5">
        <f t="shared" ref="D54:D57" si="7">C54/$C$58</f>
        <v>0.16438356164383561</v>
      </c>
      <c r="H54" t="s">
        <v>21</v>
      </c>
      <c r="I54">
        <v>3</v>
      </c>
    </row>
    <row r="55" spans="2:9" x14ac:dyDescent="0.3">
      <c r="B55">
        <v>3</v>
      </c>
      <c r="C55">
        <f>(2*I52+I55)/3</f>
        <v>3</v>
      </c>
      <c r="D55" s="5">
        <f t="shared" si="7"/>
        <v>0.16438356164383561</v>
      </c>
      <c r="H55" t="s">
        <v>22</v>
      </c>
      <c r="I55">
        <v>3</v>
      </c>
    </row>
    <row r="56" spans="2:9" x14ac:dyDescent="0.3">
      <c r="B56">
        <v>4</v>
      </c>
      <c r="C56">
        <f>I56</f>
        <v>5</v>
      </c>
      <c r="D56" s="5">
        <f t="shared" si="7"/>
        <v>0.27397260273972601</v>
      </c>
      <c r="H56" t="s">
        <v>23</v>
      </c>
      <c r="I56">
        <v>5</v>
      </c>
    </row>
    <row r="57" spans="2:9" x14ac:dyDescent="0.3">
      <c r="B57">
        <v>5</v>
      </c>
      <c r="C57">
        <f>I57</f>
        <v>4</v>
      </c>
      <c r="D57" s="5">
        <f t="shared" si="7"/>
        <v>0.21917808219178081</v>
      </c>
      <c r="H57" t="s">
        <v>24</v>
      </c>
      <c r="I57">
        <v>4</v>
      </c>
    </row>
    <row r="58" spans="2:9" x14ac:dyDescent="0.3">
      <c r="C58">
        <f>SUM(C53:C57)</f>
        <v>18.25</v>
      </c>
    </row>
    <row r="60" spans="2:9" x14ac:dyDescent="0.3">
      <c r="B60" t="s">
        <v>4</v>
      </c>
    </row>
    <row r="61" spans="2:9" x14ac:dyDescent="0.3">
      <c r="B61" t="s">
        <v>13</v>
      </c>
      <c r="C61" t="s">
        <v>4</v>
      </c>
      <c r="D61" t="s">
        <v>14</v>
      </c>
      <c r="G61" t="s">
        <v>25</v>
      </c>
    </row>
    <row r="62" spans="2:9" x14ac:dyDescent="0.3">
      <c r="B62">
        <v>1</v>
      </c>
      <c r="C62">
        <v>869</v>
      </c>
      <c r="D62" s="5">
        <f>G62/$G$67</f>
        <v>0.20721613170365794</v>
      </c>
      <c r="G62">
        <f>1/C62</f>
        <v>1.1507479861910242E-3</v>
      </c>
    </row>
    <row r="63" spans="2:9" x14ac:dyDescent="0.3">
      <c r="B63">
        <v>2</v>
      </c>
      <c r="C63">
        <v>835</v>
      </c>
      <c r="D63" s="5">
        <f t="shared" ref="D63:D66" si="8">G63/$G$67</f>
        <v>0.21565367479099248</v>
      </c>
      <c r="G63">
        <f t="shared" ref="G63:G66" si="9">1/C63</f>
        <v>1.1976047904191617E-3</v>
      </c>
    </row>
    <row r="64" spans="2:9" x14ac:dyDescent="0.3">
      <c r="B64">
        <v>3</v>
      </c>
      <c r="C64">
        <v>819</v>
      </c>
      <c r="D64" s="5">
        <f t="shared" si="8"/>
        <v>0.21986668919472374</v>
      </c>
      <c r="G64">
        <f t="shared" si="9"/>
        <v>1.221001221001221E-3</v>
      </c>
    </row>
    <row r="65" spans="2:8" x14ac:dyDescent="0.3">
      <c r="B65">
        <v>4</v>
      </c>
      <c r="C65">
        <v>1485</v>
      </c>
      <c r="D65" s="5">
        <f t="shared" si="8"/>
        <v>0.12125981040436279</v>
      </c>
      <c r="G65">
        <f t="shared" si="9"/>
        <v>6.7340067340067344E-4</v>
      </c>
    </row>
    <row r="66" spans="2:8" x14ac:dyDescent="0.3">
      <c r="B66">
        <v>5</v>
      </c>
      <c r="C66">
        <v>763</v>
      </c>
      <c r="D66" s="5">
        <f t="shared" si="8"/>
        <v>0.23600369390626308</v>
      </c>
      <c r="G66">
        <f t="shared" si="9"/>
        <v>1.3106159895150721E-3</v>
      </c>
    </row>
    <row r="67" spans="2:8" x14ac:dyDescent="0.3">
      <c r="G67">
        <f>SUM(G62:G66)</f>
        <v>5.5533706605271523E-3</v>
      </c>
    </row>
    <row r="70" spans="2:8" x14ac:dyDescent="0.3">
      <c r="B70" t="s">
        <v>26</v>
      </c>
    </row>
    <row r="71" spans="2:8" x14ac:dyDescent="0.3">
      <c r="C71" t="s">
        <v>12</v>
      </c>
      <c r="D71" t="s">
        <v>1</v>
      </c>
      <c r="E71" t="s">
        <v>2</v>
      </c>
      <c r="F71" t="s">
        <v>3</v>
      </c>
      <c r="G71" t="s">
        <v>4</v>
      </c>
      <c r="H71" t="s">
        <v>32</v>
      </c>
    </row>
    <row r="72" spans="2:8" x14ac:dyDescent="0.3">
      <c r="C72" s="5" cm="1">
        <f t="array" ref="C72:G72">TRANSPOSE(I3:I7)</f>
        <v>0.47234482066169442</v>
      </c>
      <c r="D72" s="5">
        <v>0.30217031845850179</v>
      </c>
      <c r="E72" s="5">
        <v>0.13013408047825681</v>
      </c>
      <c r="F72" s="5">
        <v>6.3911268707534483E-2</v>
      </c>
      <c r="G72" s="5">
        <v>3.1439511694012372E-2</v>
      </c>
      <c r="H72" s="5"/>
    </row>
    <row r="73" spans="2:8" x14ac:dyDescent="0.3">
      <c r="B73" t="s">
        <v>27</v>
      </c>
      <c r="C73" s="5" cm="1">
        <f t="array" ref="C73:C77">D25:D29</f>
        <v>0.29745504506852927</v>
      </c>
      <c r="D73" s="5" cm="1">
        <f t="array" ref="D73:D77">D34:D38</f>
        <v>0.17291406116231725</v>
      </c>
      <c r="E73" s="5" cm="1">
        <f t="array" ref="E73:E77">D44:D48</f>
        <v>0.11764705882352942</v>
      </c>
      <c r="F73" s="5" cm="1">
        <f t="array" ref="F73:F77">D53:D57</f>
        <v>0.17808219178082191</v>
      </c>
      <c r="G73" s="5" cm="1">
        <f t="array" ref="G73:G77">D62:D66</f>
        <v>0.20721613170365794</v>
      </c>
      <c r="H73" s="5" cm="1">
        <f t="array" ref="H73">MMULT(_xlfn.ANCHORARRAY($C$72),TRANSPOSE(C73:G73))</f>
        <v>0.22595697147296831</v>
      </c>
    </row>
    <row r="74" spans="2:8" x14ac:dyDescent="0.3">
      <c r="B74" t="s">
        <v>28</v>
      </c>
      <c r="C74" s="5">
        <v>0.21819955563634222</v>
      </c>
      <c r="D74" s="5">
        <v>0.21282581057382399</v>
      </c>
      <c r="E74" s="5">
        <v>0.17647058823529413</v>
      </c>
      <c r="F74" s="5">
        <v>0.16438356164383561</v>
      </c>
      <c r="G74" s="5">
        <v>0.21565367479099248</v>
      </c>
      <c r="H74" s="5" cm="1">
        <f t="array" ref="H74">MMULT(_xlfn.ANCHORARRAY($C$72),TRANSPOSE(C74:G74))</f>
        <v>0.2076259188740166</v>
      </c>
    </row>
    <row r="75" spans="2:8" x14ac:dyDescent="0.3">
      <c r="B75" t="s">
        <v>29</v>
      </c>
      <c r="C75" s="5">
        <v>0.19711517385215466</v>
      </c>
      <c r="D75" s="5">
        <v>0.2408535222412885</v>
      </c>
      <c r="E75" s="5">
        <v>0.17647058823529413</v>
      </c>
      <c r="F75" s="5">
        <v>0.16438356164383561</v>
      </c>
      <c r="G75" s="5">
        <v>0.21986668919472374</v>
      </c>
      <c r="H75" s="5" cm="1">
        <f t="array" ref="H75">MMULT(_xlfn.ANCHORARRAY($C$72),TRANSPOSE(C75:G75))</f>
        <v>0.20626841801723583</v>
      </c>
    </row>
    <row r="76" spans="2:8" x14ac:dyDescent="0.3">
      <c r="B76" t="s">
        <v>30</v>
      </c>
      <c r="C76" s="5">
        <v>0.166741528918326</v>
      </c>
      <c r="D76" s="5">
        <v>0.11537593335787201</v>
      </c>
      <c r="E76" s="5">
        <v>0.17647058823529413</v>
      </c>
      <c r="F76" s="5">
        <v>0.27397260273972601</v>
      </c>
      <c r="G76" s="5">
        <v>0.12125981040436279</v>
      </c>
      <c r="H76" s="5" cm="1">
        <f t="array" ref="H76">MMULT(_xlfn.ANCHORARRAY($C$72),TRANSPOSE(C76:G76))</f>
        <v>0.15790980368985846</v>
      </c>
    </row>
    <row r="77" spans="2:8" x14ac:dyDescent="0.3">
      <c r="B77" t="s">
        <v>31</v>
      </c>
      <c r="C77" s="5">
        <v>0.12048869652464796</v>
      </c>
      <c r="D77" s="5">
        <v>0.2580306726646982</v>
      </c>
      <c r="E77" s="5">
        <v>0.35294117647058826</v>
      </c>
      <c r="F77" s="5">
        <v>0.21917808219178081</v>
      </c>
      <c r="G77" s="5">
        <v>0.23600369390626308</v>
      </c>
      <c r="H77" s="5" cm="1">
        <f t="array" ref="H77">MMULT(_xlfn.ANCHORARRAY($C$72),TRANSPOSE(C77:G77))</f>
        <v>0.20223888794592065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Маликов Глеб Игоревич</dc:creator>
  <cp:lastModifiedBy>Маликов Глеб Игоревич</cp:lastModifiedBy>
  <dcterms:created xsi:type="dcterms:W3CDTF">2025-06-11T06:44:40Z</dcterms:created>
  <dcterms:modified xsi:type="dcterms:W3CDTF">2025-06-11T08:10:24Z</dcterms:modified>
</cp:coreProperties>
</file>