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IMPRIMIR\2kurs\Phys\Lab 2a\"/>
    </mc:Choice>
  </mc:AlternateContent>
  <xr:revisionPtr revIDLastSave="0" documentId="13_ncr:1_{63E81009-A4B0-4964-AF93-AC17776D644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0" i="1"/>
  <c r="C19" i="1"/>
  <c r="E9" i="1"/>
  <c r="C40" i="1" s="1"/>
  <c r="C56" i="1" s="1"/>
  <c r="E10" i="1"/>
  <c r="C41" i="1" s="1"/>
  <c r="C57" i="1" s="1"/>
  <c r="E11" i="1"/>
  <c r="C42" i="1" s="1"/>
  <c r="C58" i="1" s="1"/>
  <c r="E12" i="1"/>
  <c r="C43" i="1" s="1"/>
  <c r="C59" i="1" s="1"/>
  <c r="E8" i="1"/>
  <c r="C39" i="1" s="1"/>
  <c r="C55" i="1" s="1"/>
  <c r="E14" i="1" l="1"/>
  <c r="F8" i="1"/>
  <c r="D33" i="1"/>
  <c r="F33" i="1"/>
  <c r="H33" i="1"/>
  <c r="J33" i="1"/>
  <c r="D24" i="1"/>
  <c r="F24" i="1"/>
  <c r="H24" i="1"/>
  <c r="J24" i="1"/>
  <c r="B33" i="1"/>
  <c r="D55" i="1" s="1"/>
  <c r="B24" i="1"/>
  <c r="F9" i="1"/>
  <c r="F10" i="1"/>
  <c r="F11" i="1"/>
  <c r="F12" i="1"/>
  <c r="K29" i="1" l="1"/>
  <c r="D59" i="1"/>
  <c r="I30" i="1"/>
  <c r="D58" i="1"/>
  <c r="G31" i="1"/>
  <c r="D57" i="1"/>
  <c r="E30" i="1"/>
  <c r="D56" i="1"/>
  <c r="K20" i="1"/>
  <c r="D43" i="1"/>
  <c r="I20" i="1"/>
  <c r="D42" i="1"/>
  <c r="G20" i="1"/>
  <c r="D41" i="1"/>
  <c r="E19" i="1"/>
  <c r="D40" i="1"/>
  <c r="C30" i="1"/>
  <c r="D39" i="1"/>
  <c r="I7" i="1"/>
  <c r="I18" i="1"/>
  <c r="I19" i="1"/>
  <c r="E22" i="1"/>
  <c r="I29" i="1"/>
  <c r="E31" i="1"/>
  <c r="G22" i="1"/>
  <c r="C27" i="1"/>
  <c r="E21" i="1"/>
  <c r="E29" i="1"/>
  <c r="G19" i="1"/>
  <c r="C18" i="1"/>
  <c r="C29" i="1"/>
  <c r="E20" i="1"/>
  <c r="E28" i="1"/>
  <c r="G30" i="1"/>
  <c r="C22" i="1"/>
  <c r="C28" i="1"/>
  <c r="E27" i="1"/>
  <c r="G18" i="1"/>
  <c r="G29" i="1"/>
  <c r="F14" i="1"/>
  <c r="K18" i="1"/>
  <c r="K19" i="1"/>
  <c r="K30" i="1"/>
  <c r="I22" i="1"/>
  <c r="I27" i="1"/>
  <c r="I28" i="1"/>
  <c r="K22" i="1"/>
  <c r="C21" i="1"/>
  <c r="C31" i="1"/>
  <c r="G21" i="1"/>
  <c r="G27" i="1"/>
  <c r="G28" i="1"/>
  <c r="I21" i="1"/>
  <c r="I31" i="1"/>
  <c r="K21" i="1"/>
  <c r="K27" i="1"/>
  <c r="K28" i="1"/>
  <c r="C20" i="1"/>
  <c r="E18" i="1"/>
  <c r="K31" i="1"/>
  <c r="I12" i="1" l="1"/>
  <c r="I8" i="1"/>
  <c r="I9" i="1" s="1"/>
  <c r="C24" i="1"/>
  <c r="G24" i="1"/>
  <c r="I24" i="1"/>
  <c r="E33" i="1"/>
  <c r="C33" i="1"/>
  <c r="E24" i="1"/>
  <c r="I33" i="1"/>
  <c r="K24" i="1"/>
  <c r="K33" i="1"/>
  <c r="G33" i="1"/>
  <c r="L11" i="1" l="1"/>
  <c r="L7" i="1"/>
  <c r="L9" i="1"/>
  <c r="L10" i="1"/>
  <c r="L8" i="1"/>
  <c r="I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tc={4F9DC358-BE89-4627-8BBE-B20E24860592}</author>
    <author>tc={AEC63206-624E-4B54-9267-832675A5D4FA}</author>
    <author>tc={D43A697C-7696-45CF-8B22-D1D2A5014BB4}</author>
    <author>tc={8F31DA32-39A0-458B-9D2B-41A5FD65DE53}</author>
    <author>tc={658B5389-10FB-495D-AF6A-3D0F0FA01466}</author>
    <author>tc={890689E4-43ED-4CC5-BA3D-92ABAD97F4A6}</author>
    <author>tc={AC1DB462-90A5-4057-B84C-6D126C074F3E}</author>
    <author>tc={F6066CC9-ECC8-4EE0-B121-F00E15BD093A}</author>
    <author>tc={1DBE3073-7992-490B-BD05-C55F7FDAD1F4}</author>
    <author>tc={B601197C-7E5A-43A0-B601-10F6559817B1}</author>
    <author>tc={C38C3769-5AAF-4E48-9D70-46356E104A0B}</author>
    <author>tc={D5CEBF0D-43A4-487B-A7C3-0A47D4A8F607}</author>
    <author>tc={72AF6E9C-B087-41CF-B65D-495B049C2FDE}</author>
    <author>tc={F12DEBA9-C062-4F3E-ABF8-FD08AE2CF319}</author>
    <author>tc={D0179ADC-8BE9-4A3B-BB2A-90897C1DCF47}</author>
    <author>tc={7BB89E9E-5C37-430A-830D-E6B550C05558}</author>
    <author>tc={96B46153-6EFD-47FD-BEE1-49E9BC947DF6}</author>
    <author>tc={CF1A86F1-470B-485F-B2D0-ED8C0DD92F71}</author>
    <author>tc={F5B97CCB-C74A-46D2-B82E-199BAB33CB37}</author>
    <author>tc={66E6D388-F17C-4EE3-A452-9F5B8D62865F}</author>
    <author>tc={28B05B65-A19D-4D73-A0CF-9EFB970D66D3}</author>
    <author>tc={837BDDC9-501F-41F8-B31A-18AC287A434B}</author>
    <author>tc={C3EA27DF-DF6E-4FCC-8A1D-83E368DBEEE1}</author>
    <author>tc={36B34B86-9837-479B-828C-DA83CF1B2B55}</author>
    <author>tc={A131516B-4CC8-466A-A8B4-526F4C2A5546}</author>
    <author>tc={5183E0F6-5423-415A-8362-BB526F78D063}</author>
    <author>tc={E164B836-3D68-47DC-BB7B-024EBBC645B2}</author>
    <author>tc={41FC04E7-1759-4A77-8E2B-AE37A9222549}</author>
    <author>tc={B3AED048-FEA0-4658-B7E4-32B25DD1A2D7}</author>
    <author>tc={EC4053D9-7B21-47F4-86CD-04D68738D7A6}</author>
    <author>tc={3CDE8965-1059-4590-B78E-FE95CAB6A628}</author>
    <author>tc={D4E31D0C-56F9-4CCC-BA7A-60C8A6BAB8CD}</author>
    <author>tc={6399441C-50D2-4EE1-AB31-B76EDA1EA841}</author>
    <author>tc={0A13AB80-D3AE-4AEC-82F5-C7834EC04D3D}</author>
    <author>tc={028325E5-2D13-43A7-B23D-10F6239CDC98}</author>
    <author>tc={3CFF4377-3565-4749-BDD3-D79F344D9F2F}</author>
    <author>tc={180E25A7-542E-4E5A-A508-05BEE41B4AA9}</author>
    <author>tc={6F31019F-D889-4896-B4A2-388C49F9B7B9}</author>
    <author>tc={C2B59F85-386F-4ED1-B807-6A29D8A7555D}</author>
    <author>tc={D6A7E297-0AD7-4988-8B2C-7C158387681F}</author>
    <author>tc={58D46F46-0E83-483D-9E97-0E2A32D0B046}</author>
    <author>tc={EF91D7FA-F988-448D-AA85-D135573E7E6E}</author>
    <author>tc={23298763-243B-446D-9835-ACD7006695C8}</author>
    <author>tc={6D998593-41E9-4F06-81CD-360CFA0B0B31}</author>
    <author>tc={73ECEF54-C8D3-4EB1-A043-A3D825C9A934}</author>
    <author>tc={C1889D00-001F-4706-BC12-3CA95B0D8B39}</author>
    <author>tc={DCB652C0-BE51-422A-9E31-B477CBAB1A32}</author>
    <author>tc={7A8ED58F-7245-49A4-9FAB-F4987657EF0E}</author>
    <author>tc={BE2BA4E1-3369-40D0-AA7B-60C34B18C797}</author>
    <author>tc={E5C2C898-A729-4118-89E6-5206344B8AB4}</author>
    <author>tc={57BEB91C-2C22-4732-A3EC-867CAAAC14E9}</author>
    <author>tc={D2A72A6B-F22C-4846-B1C6-A3149AF13A0A}</author>
    <author>tc={0AEAE1B4-0281-4807-8B20-119B5534F4FD}</author>
  </authors>
  <commentList>
    <comment ref="B7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C7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E7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F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H7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K7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H8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K8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H9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K9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H10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K10" authorId="11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K11" authorId="12" shapeId="0" xr:uid="{00000000-0006-0000-00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H12" authorId="13" shapeId="0" xr:uid="{00000000-0006-0000-00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E13" authorId="14" shapeId="0" xr:uid="{00000000-0006-0000-00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F13" authorId="15" shapeId="0" xr:uid="{00000000-0006-0000-00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H13" authorId="16" shapeId="0" xr:uid="{00000000-0006-0000-00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A14" authorId="17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A15" authorId="18" shapeId="0" xr:uid="{00000000-0006-0000-00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B17" authorId="19" shapeId="0" xr:uid="{00000000-0006-0000-00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D17" authorId="20" shapeId="0" xr:uid="{00000000-0006-0000-0000-00001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F17" authorId="21" shapeId="0" xr:uid="{00000000-0006-0000-00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H17" authorId="22" shapeId="0" xr:uid="{00000000-0006-0000-0000-00001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J17" authorId="23" shapeId="0" xr:uid="{00000000-0006-0000-0000-00001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B23" authorId="24" shapeId="0" xr:uid="{00000000-0006-0000-00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C23" authorId="25" shapeId="0" xr:uid="{00000000-0006-0000-0000-00001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D23" authorId="26" shapeId="0" xr:uid="{00000000-0006-0000-0000-00001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E23" authorId="27" shapeId="0" xr:uid="{00000000-0006-0000-0000-00001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F23" authorId="28" shapeId="0" xr:uid="{00000000-0006-0000-0000-00001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G23" authorId="29" shapeId="0" xr:uid="{00000000-0006-0000-00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H23" authorId="30" shapeId="0" xr:uid="{00000000-0006-0000-0000-00001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I23" authorId="31" shapeId="0" xr:uid="{00000000-0006-0000-0000-00002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J23" authorId="32" shapeId="0" xr:uid="{00000000-0006-0000-0000-00002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K23" authorId="33" shapeId="0" xr:uid="{00000000-0006-0000-0000-00002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B26" authorId="34" shapeId="0" xr:uid="{00000000-0006-0000-0000-00002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D26" authorId="35" shapeId="0" xr:uid="{00000000-0006-0000-0000-00002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F26" authorId="36" shapeId="0" xr:uid="{00000000-0006-0000-0000-00002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H26" authorId="37" shapeId="0" xr:uid="{00000000-0006-0000-0000-00002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J26" authorId="38" shapeId="0" xr:uid="{00000000-0006-0000-0000-00002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Заполнить самостоятельно</t>
      </text>
    </comment>
    <comment ref="B32" authorId="39" shapeId="0" xr:uid="{00000000-0006-0000-0000-00002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C32" authorId="40" shapeId="0" xr:uid="{00000000-0006-0000-0000-00002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D32" authorId="41" shapeId="0" xr:uid="{00000000-0006-0000-0000-00002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E32" authorId="42" shapeId="0" xr:uid="{00000000-0006-0000-0000-00002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F32" authorId="43" shapeId="0" xr:uid="{00000000-0006-0000-0000-00002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G32" authorId="44" shapeId="0" xr:uid="{00000000-0006-0000-0000-00002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H32" authorId="45" shapeId="0" xr:uid="{00000000-0006-0000-0000-00002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I32" authorId="46" shapeId="0" xr:uid="{00000000-0006-0000-0000-00002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J32" authorId="47" shapeId="0" xr:uid="{00000000-0006-0000-0000-00003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K32" authorId="48" shapeId="0" xr:uid="{00000000-0006-0000-0000-00003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C38" authorId="49" shapeId="0" xr:uid="{00000000-0006-0000-0000-00003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D38" authorId="50" shapeId="0" xr:uid="{00000000-0006-0000-0000-00003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C54" authorId="51" shapeId="0" xr:uid="{00000000-0006-0000-0000-00003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  <comment ref="D54" authorId="52" shapeId="0" xr:uid="{00000000-0006-0000-0000-00003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Заполнится автоматически</t>
      </text>
    </comment>
  </commentList>
</comments>
</file>

<file path=xl/sharedStrings.xml><?xml version="1.0" encoding="utf-8"?>
<sst xmlns="http://schemas.openxmlformats.org/spreadsheetml/2006/main" count="61" uniqueCount="33">
  <si>
    <t>Структура таблиц не такая как в методичке и отчете, будь внимателен, всё подписано :)</t>
  </si>
  <si>
    <t>h, м</t>
  </si>
  <si>
    <t>h', м</t>
  </si>
  <si>
    <r>
      <t>sin(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charset val="204"/>
        <scheme val="minor"/>
      </rPr>
      <t>)</t>
    </r>
  </si>
  <si>
    <t>квадрат sin(α)</t>
  </si>
  <si>
    <t>∑sinα</t>
  </si>
  <si>
    <t>∑sin2(α)</t>
  </si>
  <si>
    <t>Ячейки 6 и 7 оригинальной таблицы</t>
  </si>
  <si>
    <t>Ячейки 8 и 9 оригинальной таблицы</t>
  </si>
  <si>
    <t>Ячейки 2-3 оригинальной таблицы</t>
  </si>
  <si>
    <t>Ячейка 4 оригинальной таблицы</t>
  </si>
  <si>
    <t>ai</t>
  </si>
  <si>
    <t>a</t>
  </si>
  <si>
    <t>∆a</t>
  </si>
  <si>
    <t>h0</t>
  </si>
  <si>
    <t>h0'</t>
  </si>
  <si>
    <t>sin(α)</t>
  </si>
  <si>
    <t>a (из 7 столбика ориг таблицы)</t>
  </si>
  <si>
    <t>числ</t>
  </si>
  <si>
    <t>знамен</t>
  </si>
  <si>
    <t>B =</t>
  </si>
  <si>
    <t>A =</t>
  </si>
  <si>
    <t>d1</t>
  </si>
  <si>
    <t>d2</t>
  </si>
  <si>
    <t>d3</t>
  </si>
  <si>
    <t>d4</t>
  </si>
  <si>
    <t>d5</t>
  </si>
  <si>
    <t>Таблица 2</t>
  </si>
  <si>
    <t>D =</t>
  </si>
  <si>
    <r>
      <t>σ</t>
    </r>
    <r>
      <rPr>
        <sz val="7.7"/>
        <color theme="1"/>
        <rFont val="Calibri"/>
        <family val="2"/>
        <charset val="204"/>
      </rPr>
      <t>B</t>
    </r>
    <r>
      <rPr>
        <sz val="11"/>
        <color theme="1"/>
        <rFont val="Calibri"/>
        <family val="2"/>
        <charset val="204"/>
      </rPr>
      <t xml:space="preserve"> =</t>
    </r>
  </si>
  <si>
    <t>∆B =</t>
  </si>
  <si>
    <t xml:space="preserve">εB = </t>
  </si>
  <si>
    <t>a (из 8 столбика ориг таблицы)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</si>
</sst>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.7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2" fillId="0" borderId="2" xfId="0" applyFont="1" applyBorder="1"/>
    <xf numFmtId="165" fontId="0" fillId="0" borderId="5" xfId="0" applyNumberFormat="1" applyBorder="1"/>
    <xf numFmtId="165" fontId="0" fillId="0" borderId="8" xfId="0" applyNumberFormat="1" applyBorder="1"/>
    <xf numFmtId="0" fontId="0" fillId="3" borderId="2" xfId="0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0" fontId="0" fillId="3" borderId="3" xfId="0" applyFill="1" applyBorder="1"/>
    <xf numFmtId="164" fontId="0" fillId="3" borderId="5" xfId="0" applyNumberFormat="1" applyFill="1" applyBorder="1"/>
    <xf numFmtId="0" fontId="0" fillId="3" borderId="4" xfId="0" applyFill="1" applyBorder="1"/>
    <xf numFmtId="164" fontId="0" fillId="3" borderId="9" xfId="0" applyNumberFormat="1" applyFill="1" applyBorder="1"/>
    <xf numFmtId="165" fontId="0" fillId="0" borderId="10" xfId="0" applyNumberFormat="1" applyBorder="1"/>
    <xf numFmtId="164" fontId="0" fillId="3" borderId="2" xfId="0" applyNumberFormat="1" applyFill="1" applyBorder="1"/>
    <xf numFmtId="165" fontId="2" fillId="3" borderId="3" xfId="0" applyNumberFormat="1" applyFont="1" applyFill="1" applyBorder="1"/>
    <xf numFmtId="0" fontId="0" fillId="0" borderId="0" xfId="0" applyAlignment="1">
      <alignment horizontal="center" wrapText="1"/>
    </xf>
    <xf numFmtId="0" fontId="0" fillId="3" borderId="6" xfId="0" applyFill="1" applyBorder="1"/>
    <xf numFmtId="0" fontId="0" fillId="3" borderId="7" xfId="0" applyFill="1" applyBorder="1"/>
    <xf numFmtId="0" fontId="0" fillId="0" borderId="1" xfId="0" applyBorder="1" applyAlignment="1">
      <alignment wrapText="1"/>
    </xf>
    <xf numFmtId="0" fontId="0" fillId="3" borderId="5" xfId="0" applyFill="1" applyBorder="1"/>
    <xf numFmtId="0" fontId="0" fillId="3" borderId="1" xfId="0" applyFill="1" applyBorder="1"/>
    <xf numFmtId="0" fontId="2" fillId="3" borderId="6" xfId="0" applyFont="1" applyFill="1" applyBorder="1"/>
    <xf numFmtId="0" fontId="2" fillId="3" borderId="9" xfId="0" applyFont="1" applyFill="1" applyBorder="1"/>
    <xf numFmtId="0" fontId="0" fillId="3" borderId="10" xfId="0" applyFill="1" applyBorder="1"/>
    <xf numFmtId="10" fontId="0" fillId="3" borderId="7" xfId="0" applyNumberFormat="1" applyFill="1" applyBorder="1"/>
    <xf numFmtId="164" fontId="0" fillId="0" borderId="13" xfId="0" applyNumberFormat="1" applyBorder="1"/>
    <xf numFmtId="0" fontId="1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vertical="center" textRotation="90" wrapText="1" readingOrder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2C-4E1C-BC8E-1925F2073FD0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5.000000000000001E-3"/>
            <c:backward val="5.000000000000001E-3"/>
            <c:dispRSqr val="0"/>
            <c:dispEq val="0"/>
          </c:trendline>
          <c:xVal>
            <c:numRef>
              <c:f>Лист1!$C$39:$C$46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1.9000000000000003E-2</c:v>
                </c:pt>
                <c:pt idx="2">
                  <c:v>2.3000000000000007E-2</c:v>
                </c:pt>
                <c:pt idx="3">
                  <c:v>2.700000000000001E-2</c:v>
                </c:pt>
                <c:pt idx="4">
                  <c:v>3.599999999999999E-2</c:v>
                </c:pt>
              </c:numCache>
            </c:numRef>
          </c:xVal>
          <c:yVal>
            <c:numRef>
              <c:f>Лист1!$D$39:$D$46</c:f>
              <c:numCache>
                <c:formatCode>0.000</c:formatCode>
                <c:ptCount val="8"/>
                <c:pt idx="0">
                  <c:v>0.1648</c:v>
                </c:pt>
                <c:pt idx="1">
                  <c:v>0.19620000000000001</c:v>
                </c:pt>
                <c:pt idx="2">
                  <c:v>0.24559999999999998</c:v>
                </c:pt>
                <c:pt idx="3">
                  <c:v>0.2772</c:v>
                </c:pt>
                <c:pt idx="4">
                  <c:v>0.34839999999999999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C-4E1C-BC8E-1925F207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53119"/>
        <c:axId val="1171613839"/>
      </c:scatterChart>
      <c:valAx>
        <c:axId val="1263753119"/>
        <c:scaling>
          <c:orientation val="minMax"/>
          <c:max val="4.5000000000000012E-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</a:t>
                </a:r>
                <a:r>
                  <a:rPr lang="en-US" baseline="0"/>
                  <a:t>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13839"/>
        <c:crosses val="autoZero"/>
        <c:crossBetween val="midCat"/>
      </c:valAx>
      <c:valAx>
        <c:axId val="1171613839"/>
        <c:scaling>
          <c:orientation val="minMax"/>
          <c:max val="0.4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</a:t>
                </a:r>
                <a:r>
                  <a:rPr lang="en-US" baseline="0"/>
                  <a:t> </a:t>
                </a:r>
                <a:r>
                  <a:rPr lang="ru-RU" baseline="0"/>
                  <a:t>м/с2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5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8B-4EDD-BDAD-8F69411F147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5.000000000000001E-3"/>
            <c:backward val="5.000000000000001E-3"/>
            <c:dispRSqr val="0"/>
            <c:dispEq val="0"/>
          </c:trendline>
          <c:xVal>
            <c:numRef>
              <c:f>Лист1!$C$55:$C$62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1.9000000000000003E-2</c:v>
                </c:pt>
                <c:pt idx="2">
                  <c:v>2.3000000000000007E-2</c:v>
                </c:pt>
                <c:pt idx="3">
                  <c:v>2.700000000000001E-2</c:v>
                </c:pt>
                <c:pt idx="4">
                  <c:v>3.599999999999999E-2</c:v>
                </c:pt>
              </c:numCache>
            </c:numRef>
          </c:xVal>
          <c:yVal>
            <c:numRef>
              <c:f>Лист1!$D$55:$D$62</c:f>
              <c:numCache>
                <c:formatCode>0.000</c:formatCode>
                <c:ptCount val="8"/>
                <c:pt idx="0">
                  <c:v>0.17360000000000003</c:v>
                </c:pt>
                <c:pt idx="1">
                  <c:v>0.20619999999999999</c:v>
                </c:pt>
                <c:pt idx="2">
                  <c:v>0.25240000000000001</c:v>
                </c:pt>
                <c:pt idx="3">
                  <c:v>0.29699999999999999</c:v>
                </c:pt>
                <c:pt idx="4">
                  <c:v>0.36120000000000002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B-4EDD-BDAD-8F69411F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26559"/>
        <c:axId val="1040180287"/>
      </c:scatterChart>
      <c:valAx>
        <c:axId val="1689226559"/>
        <c:scaling>
          <c:orientation val="minMax"/>
          <c:max val="4.5000000000000012E-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</a:t>
                </a:r>
                <a:r>
                  <a:rPr lang="en-US" baseline="0"/>
                  <a:t> 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80287"/>
        <c:crosses val="autoZero"/>
        <c:crossBetween val="midCat"/>
      </c:valAx>
      <c:valAx>
        <c:axId val="104018028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</a:t>
                </a:r>
                <a:r>
                  <a:rPr lang="en-US" baseline="0"/>
                  <a:t> </a:t>
                </a:r>
                <a:r>
                  <a:rPr lang="ru-RU" baseline="0"/>
                  <a:t>м/с2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2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430530</xdr:colOff>
      <xdr:row>34</xdr:row>
      <xdr:rowOff>99060</xdr:rowOff>
    </xdr:from>
    <xdr:to>
      <xdr:col>11</xdr:col>
      <xdr:colOff>582930</xdr:colOff>
      <xdr:row>49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7CD476-D1F0-4AF3-A34E-0DBE32A0B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201930</xdr:colOff>
      <xdr:row>49</xdr:row>
      <xdr:rowOff>106680</xdr:rowOff>
    </xdr:from>
    <xdr:to>
      <xdr:col>12</xdr:col>
      <xdr:colOff>392430</xdr:colOff>
      <xdr:row>64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9BC436-EFBD-48E2-936A-B31F4000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Жистин Фёдор Иванович" id="{645345BC-451C-4E09-8971-60C5D807CA56}" userId="S::336567@niuitmo.ru::7eda5dd7-928e-45f3-8b01-f5be54f02ff7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04-01T09:59:57.52" personId="{645345BC-451C-4E09-8971-60C5D807CA56}" id="{4F9DC358-BE89-4627-8BBE-B20E24860592}">
    <text>Заполнить самостоятельно</text>
  </threadedComment>
  <threadedComment ref="C7" dT="2022-04-01T10:00:01.30" personId="{645345BC-451C-4E09-8971-60C5D807CA56}" id="{AEC63206-624E-4B54-9267-832675A5D4FA}">
    <text>Заполнить самостоятельно</text>
  </threadedComment>
  <threadedComment ref="E7" dT="2022-04-01T10:03:16.18" personId="{645345BC-451C-4E09-8971-60C5D807CA56}" id="{D43A697C-7696-45CF-8B22-D1D2A5014BB4}">
    <text>Заполнится автоматически</text>
  </threadedComment>
  <threadedComment ref="F7" dT="2022-04-01T10:03:21.67" personId="{645345BC-451C-4E09-8971-60C5D807CA56}" id="{8F31DA32-39A0-458B-9D2B-41A5FD65DE53}">
    <text>Заполнится автоматически</text>
  </threadedComment>
  <threadedComment ref="H7" dT="2022-04-01T10:17:25.00" personId="{645345BC-451C-4E09-8971-60C5D807CA56}" id="{658B5389-10FB-495D-AF6A-3D0F0FA01466}">
    <text>Заполнится автоматически</text>
  </threadedComment>
  <threadedComment ref="K7" dT="2022-04-01T10:23:30.39" personId="{645345BC-451C-4E09-8971-60C5D807CA56}" id="{890689E4-43ED-4CC5-BA3D-92ABAD97F4A6}">
    <text>Заполнится автоматически</text>
  </threadedComment>
  <threadedComment ref="H8" dT="2022-04-01T10:17:29.39" personId="{645345BC-451C-4E09-8971-60C5D807CA56}" id="{AC1DB462-90A5-4057-B84C-6D126C074F3E}">
    <text>Заполнится автоматически</text>
  </threadedComment>
  <threadedComment ref="K8" dT="2022-04-01T10:23:33.50" personId="{645345BC-451C-4E09-8971-60C5D807CA56}" id="{F6066CC9-ECC8-4EE0-B121-F00E15BD093A}">
    <text>Заполнится автоматически</text>
  </threadedComment>
  <threadedComment ref="H9" dT="2022-04-01T10:17:12.81" personId="{645345BC-451C-4E09-8971-60C5D807CA56}" id="{1DBE3073-7992-490B-BD05-C55F7FDAD1F4}">
    <text>Заполнится автоматически</text>
  </threadedComment>
  <threadedComment ref="K9" dT="2022-04-01T10:23:36.49" personId="{645345BC-451C-4E09-8971-60C5D807CA56}" id="{B601197C-7E5A-43A0-B601-10F6559817B1}">
    <text>Заполнится автоматически</text>
  </threadedComment>
  <threadedComment ref="H10" dT="2022-04-01T10:17:15.97" personId="{645345BC-451C-4E09-8971-60C5D807CA56}" id="{C38C3769-5AAF-4E48-9D70-46356E104A0B}">
    <text>Заполнится автоматически</text>
  </threadedComment>
  <threadedComment ref="K10" dT="2022-04-01T10:23:39.25" personId="{645345BC-451C-4E09-8971-60C5D807CA56}" id="{D5CEBF0D-43A4-487B-A7C3-0A47D4A8F607}">
    <text>Заполнится автоматически</text>
  </threadedComment>
  <threadedComment ref="K11" dT="2022-04-01T10:23:42.00" personId="{645345BC-451C-4E09-8971-60C5D807CA56}" id="{72AF6E9C-B087-41CF-B65D-495B049C2FDE}">
    <text>Заполнится автоматически</text>
  </threadedComment>
  <threadedComment ref="H12" dT="2022-04-01T10:30:55.17" personId="{645345BC-451C-4E09-8971-60C5D807CA56}" id="{F12DEBA9-C062-4F3E-ABF8-FD08AE2CF319}">
    <text>Заполнится автоматически</text>
  </threadedComment>
  <threadedComment ref="E13" dT="2022-04-01T10:03:28.26" personId="{645345BC-451C-4E09-8971-60C5D807CA56}" id="{D0179ADC-8BE9-4A3B-BB2A-90897C1DCF47}">
    <text>Заполнится автоматически</text>
  </threadedComment>
  <threadedComment ref="F13" dT="2022-04-01T10:03:25.42" personId="{645345BC-451C-4E09-8971-60C5D807CA56}" id="{7BB89E9E-5C37-430A-830D-E6B550C05558}">
    <text>Заполнится автоматически</text>
  </threadedComment>
  <threadedComment ref="H13" dT="2022-04-01T10:30:58.25" personId="{645345BC-451C-4E09-8971-60C5D807CA56}" id="{96B46153-6EFD-47FD-BEE1-49E9BC947DF6}">
    <text>Заполнится автоматически</text>
  </threadedComment>
  <threadedComment ref="A14" dT="2022-04-01T10:01:09.69" personId="{645345BC-451C-4E09-8971-60C5D807CA56}" id="{CF1A86F1-470B-485F-B2D0-ED8C0DD92F71}">
    <text>Заполнить самостоятельно</text>
  </threadedComment>
  <threadedComment ref="A15" dT="2022-04-01T10:01:14.83" personId="{645345BC-451C-4E09-8971-60C5D807CA56}" id="{F5B97CCB-C74A-46D2-B82E-199BAB33CB37}">
    <text>Заполнить самостоятельно</text>
  </threadedComment>
  <threadedComment ref="B17" dT="2022-04-01T09:59:06.57" personId="{645345BC-451C-4E09-8971-60C5D807CA56}" id="{66E6D388-F17C-4EE3-A452-9F5B8D62865F}">
    <text>Заполнить самостоятельно</text>
  </threadedComment>
  <threadedComment ref="D17" dT="2022-04-01T09:59:11.78" personId="{645345BC-451C-4E09-8971-60C5D807CA56}" id="{28B05B65-A19D-4D73-A0CF-9EFB970D66D3}">
    <text>Заполнить самостоятельно</text>
  </threadedComment>
  <threadedComment ref="F17" dT="2022-04-01T09:59:15.59" personId="{645345BC-451C-4E09-8971-60C5D807CA56}" id="{837BDDC9-501F-41F8-B31A-18AC287A434B}">
    <text>Заполнить самостоятельно</text>
  </threadedComment>
  <threadedComment ref="H17" dT="2022-04-01T09:59:19.43" personId="{645345BC-451C-4E09-8971-60C5D807CA56}" id="{C3EA27DF-DF6E-4FCC-8A1D-83E368DBEEE1}">
    <text>Заполнить самостоятельно</text>
  </threadedComment>
  <threadedComment ref="J17" dT="2022-04-01T09:59:23.54" personId="{645345BC-451C-4E09-8971-60C5D807CA56}" id="{36B34B86-9837-479B-828C-DA83CF1B2B55}">
    <text>Заполнить самостоятельно</text>
  </threadedComment>
  <threadedComment ref="B23" dT="2022-04-01T10:03:46.22" personId="{645345BC-451C-4E09-8971-60C5D807CA56}" id="{A131516B-4CC8-466A-A8B4-526F4C2A5546}">
    <text>Заполнится автоматически</text>
  </threadedComment>
  <threadedComment ref="C23" dT="2022-04-01T10:03:49.83" personId="{645345BC-451C-4E09-8971-60C5D807CA56}" id="{5183E0F6-5423-415A-8362-BB526F78D063}">
    <text>Заполнится автоматически</text>
  </threadedComment>
  <threadedComment ref="D23" dT="2022-04-01T10:03:53.14" personId="{645345BC-451C-4E09-8971-60C5D807CA56}" id="{E164B836-3D68-47DC-BB7B-024EBBC645B2}">
    <text>Заполнится автоматически</text>
  </threadedComment>
  <threadedComment ref="E23" dT="2022-04-01T10:03:56.68" personId="{645345BC-451C-4E09-8971-60C5D807CA56}" id="{41FC04E7-1759-4A77-8E2B-AE37A9222549}">
    <text>Заполнится автоматически</text>
  </threadedComment>
  <threadedComment ref="F23" dT="2022-04-01T10:04:00.64" personId="{645345BC-451C-4E09-8971-60C5D807CA56}" id="{B3AED048-FEA0-4658-B7E4-32B25DD1A2D7}">
    <text>Заполнится автоматически</text>
  </threadedComment>
  <threadedComment ref="G23" dT="2022-04-01T10:04:04.15" personId="{645345BC-451C-4E09-8971-60C5D807CA56}" id="{EC4053D9-7B21-47F4-86CD-04D68738D7A6}">
    <text>Заполнится автоматически</text>
  </threadedComment>
  <threadedComment ref="H23" dT="2022-04-01T10:04:07.47" personId="{645345BC-451C-4E09-8971-60C5D807CA56}" id="{3CDE8965-1059-4590-B78E-FE95CAB6A628}">
    <text>Заполнится автоматически</text>
  </threadedComment>
  <threadedComment ref="I23" dT="2022-04-01T10:04:10.86" personId="{645345BC-451C-4E09-8971-60C5D807CA56}" id="{D4E31D0C-56F9-4CCC-BA7A-60C8A6BAB8CD}">
    <text>Заполнится автоматически</text>
  </threadedComment>
  <threadedComment ref="J23" dT="2022-04-01T10:04:13.88" personId="{645345BC-451C-4E09-8971-60C5D807CA56}" id="{6399441C-50D2-4EE1-AB31-B76EDA1EA841}">
    <text>Заполнится автоматически</text>
  </threadedComment>
  <threadedComment ref="K23" dT="2022-04-01T10:04:19.07" personId="{645345BC-451C-4E09-8971-60C5D807CA56}" id="{0A13AB80-D3AE-4AEC-82F5-C7834EC04D3D}">
    <text>Заполнится автоматически</text>
  </threadedComment>
  <threadedComment ref="B26" dT="2022-04-01T09:59:28.35" personId="{645345BC-451C-4E09-8971-60C5D807CA56}" id="{028325E5-2D13-43A7-B23D-10F6239CDC98}">
    <text>Заполнить самостоятельно</text>
  </threadedComment>
  <threadedComment ref="D26" dT="2022-04-01T09:59:35.25" personId="{645345BC-451C-4E09-8971-60C5D807CA56}" id="{3CFF4377-3565-4749-BDD3-D79F344D9F2F}">
    <text>Заполнить самостоятельно</text>
  </threadedComment>
  <threadedComment ref="F26" dT="2022-04-01T09:59:38.96" personId="{645345BC-451C-4E09-8971-60C5D807CA56}" id="{180E25A7-542E-4E5A-A508-05BEE41B4AA9}">
    <text>Заполнить самостоятельно</text>
  </threadedComment>
  <threadedComment ref="H26" dT="2022-04-01T09:59:44.06" personId="{645345BC-451C-4E09-8971-60C5D807CA56}" id="{6F31019F-D889-4896-B4A2-388C49F9B7B9}">
    <text>Заполнить самостоятельно</text>
  </threadedComment>
  <threadedComment ref="J26" dT="2022-04-01T09:59:47.77" personId="{645345BC-451C-4E09-8971-60C5D807CA56}" id="{C2B59F85-386F-4ED1-B807-6A29D8A7555D}">
    <text>Заполнить самостоятельно</text>
  </threadedComment>
  <threadedComment ref="B32" dT="2022-04-01T10:04:51.99" personId="{645345BC-451C-4E09-8971-60C5D807CA56}" id="{D6A7E297-0AD7-4988-8B2C-7C158387681F}">
    <text>Заполнится автоматически</text>
  </threadedComment>
  <threadedComment ref="C32" dT="2022-04-01T10:04:49.01" personId="{645345BC-451C-4E09-8971-60C5D807CA56}" id="{58D46F46-0E83-483D-9E97-0E2A32D0B046}">
    <text>Заполнится автоматически</text>
  </threadedComment>
  <threadedComment ref="D32" dT="2022-04-01T10:04:44.07" personId="{645345BC-451C-4E09-8971-60C5D807CA56}" id="{EF91D7FA-F988-448D-AA85-D135573E7E6E}">
    <text>Заполнится автоматически</text>
  </threadedComment>
  <threadedComment ref="E32" dT="2022-04-01T10:04:41.10" personId="{645345BC-451C-4E09-8971-60C5D807CA56}" id="{23298763-243B-446D-9835-ACD7006695C8}">
    <text>Заполнится автоматически</text>
  </threadedComment>
  <threadedComment ref="F32" dT="2022-04-01T10:04:37.80" personId="{645345BC-451C-4E09-8971-60C5D807CA56}" id="{6D998593-41E9-4F06-81CD-360CFA0B0B31}">
    <text>Заполнится автоматически</text>
  </threadedComment>
  <threadedComment ref="G32" dT="2022-04-01T10:04:35.07" personId="{645345BC-451C-4E09-8971-60C5D807CA56}" id="{73ECEF54-C8D3-4EB1-A043-A3D825C9A934}">
    <text>Заполнится автоматически</text>
  </threadedComment>
  <threadedComment ref="H32" dT="2022-04-01T10:04:32.04" personId="{645345BC-451C-4E09-8971-60C5D807CA56}" id="{C1889D00-001F-4706-BC12-3CA95B0D8B39}">
    <text>Заполнится автоматически</text>
  </threadedComment>
  <threadedComment ref="I32" dT="2022-04-01T10:04:29.05" personId="{645345BC-451C-4E09-8971-60C5D807CA56}" id="{DCB652C0-BE51-422A-9E31-B477CBAB1A32}">
    <text>Заполнится автоматически</text>
  </threadedComment>
  <threadedComment ref="J32" dT="2022-04-01T10:04:26.21" personId="{645345BC-451C-4E09-8971-60C5D807CA56}" id="{7A8ED58F-7245-49A4-9FAB-F4987657EF0E}">
    <text>Заполнится автоматически</text>
  </threadedComment>
  <threadedComment ref="K32" dT="2022-04-01T10:04:23.36" personId="{645345BC-451C-4E09-8971-60C5D807CA56}" id="{BE2BA4E1-3369-40D0-AA7B-60C34B18C797}">
    <text>Заполнится автоматически</text>
  </threadedComment>
  <threadedComment ref="C38" dT="2022-04-01T10:17:34.89" personId="{645345BC-451C-4E09-8971-60C5D807CA56}" id="{E5C2C898-A729-4118-89E6-5206344B8AB4}">
    <text>Заполнится автоматически</text>
  </threadedComment>
  <threadedComment ref="D38" dT="2022-04-01T10:17:37.85" personId="{645345BC-451C-4E09-8971-60C5D807CA56}" id="{57BEB91C-2C22-4732-A3EC-867CAAAC14E9}">
    <text>Заполнится автоматически</text>
  </threadedComment>
  <threadedComment ref="C54" dT="2022-04-01T10:17:34.89" personId="{645345BC-451C-4E09-8971-60C5D807CA56}" id="{D2A72A6B-F22C-4846-B1C6-A3149AF13A0A}">
    <text>Заполнится автоматически</text>
  </threadedComment>
  <threadedComment ref="D54" dT="2022-04-01T10:17:37.85" personId="{645345BC-451C-4E09-8971-60C5D807CA56}" id="{0AEAE1B4-0281-4807-8B20-119B5534F4FD}">
    <text>Заполнится автоматически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zoomScale="94" zoomScaleNormal="70" workbookViewId="0">
      <selection activeCell="I13" sqref="I13"/>
    </sheetView>
  </sheetViews>
  <sheetFormatPr defaultRowHeight="14.4" x14ac:dyDescent="0.3"/>
  <cols>
    <col min="3" max="3" width="10" bestFit="1" customWidth="1"/>
    <col min="4" max="4" width="16.109375" customWidth="1"/>
    <col min="5" max="5" width="14.109375" customWidth="1"/>
    <col min="6" max="6" width="12.6640625" customWidth="1"/>
    <col min="7" max="7" width="10" bestFit="1" customWidth="1"/>
    <col min="9" max="9" width="12.5546875" bestFit="1" customWidth="1"/>
    <col min="11" max="11" width="10" bestFit="1" customWidth="1"/>
  </cols>
  <sheetData>
    <row r="1" spans="1:12" x14ac:dyDescent="0.3">
      <c r="D1" s="39" t="s">
        <v>0</v>
      </c>
      <c r="E1" s="40"/>
      <c r="F1" s="40"/>
      <c r="G1" s="40"/>
      <c r="H1" s="40"/>
      <c r="I1" s="40"/>
      <c r="J1" s="40"/>
      <c r="K1" s="40"/>
    </row>
    <row r="2" spans="1:12" ht="37.200000000000003" customHeight="1" x14ac:dyDescent="0.3">
      <c r="D2" s="40"/>
      <c r="E2" s="40"/>
      <c r="F2" s="40"/>
      <c r="G2" s="40"/>
      <c r="H2" s="40"/>
      <c r="I2" s="40"/>
      <c r="J2" s="40"/>
      <c r="K2" s="40"/>
    </row>
    <row r="3" spans="1:12" ht="37.200000000000003" customHeight="1" x14ac:dyDescent="0.3">
      <c r="D3" s="28"/>
      <c r="E3" s="28"/>
      <c r="F3" s="28"/>
      <c r="G3" s="28"/>
      <c r="H3" s="28"/>
      <c r="I3" s="28"/>
      <c r="J3" s="28"/>
      <c r="K3" s="28"/>
    </row>
    <row r="4" spans="1:12" ht="11.4" customHeight="1" x14ac:dyDescent="0.3">
      <c r="B4" s="42" t="s">
        <v>9</v>
      </c>
      <c r="C4" s="42"/>
      <c r="E4" s="42" t="s">
        <v>10</v>
      </c>
    </row>
    <row r="5" spans="1:12" ht="14.4" customHeight="1" x14ac:dyDescent="0.3">
      <c r="B5" s="42"/>
      <c r="C5" s="42"/>
      <c r="E5" s="42"/>
      <c r="K5" s="44" t="s">
        <v>27</v>
      </c>
      <c r="L5" s="44"/>
    </row>
    <row r="6" spans="1:12" ht="15" thickBot="1" x14ac:dyDescent="0.35">
      <c r="B6" s="43"/>
      <c r="C6" s="43"/>
      <c r="E6" s="43"/>
      <c r="K6" s="45"/>
      <c r="L6" s="45"/>
    </row>
    <row r="7" spans="1:12" x14ac:dyDescent="0.3">
      <c r="B7" s="17" t="s">
        <v>1</v>
      </c>
      <c r="C7" s="21" t="s">
        <v>2</v>
      </c>
      <c r="E7" s="17" t="s">
        <v>3</v>
      </c>
      <c r="F7" s="7" t="s">
        <v>4</v>
      </c>
      <c r="H7" s="6" t="s">
        <v>18</v>
      </c>
      <c r="I7" s="7">
        <f>(B24*E8+D24*E9+F24*E10+H24*E11+J24*E12)-0.2*(B24+D24+F24+H24+J24)*E14</f>
        <v>2.1393200000000036E-3</v>
      </c>
      <c r="K7" s="33" t="s">
        <v>22</v>
      </c>
      <c r="L7" s="33">
        <f>B24-($I$10+$I$9*E8)</f>
        <v>-1.1961443661971521E-2</v>
      </c>
    </row>
    <row r="8" spans="1:12" x14ac:dyDescent="0.3">
      <c r="B8" s="18">
        <v>0.121</v>
      </c>
      <c r="C8" s="22">
        <v>0.104</v>
      </c>
      <c r="E8" s="23">
        <f>(($B$15-C8)-($B$14-B8))/(1.7-0.7)</f>
        <v>1.7000000000000001E-2</v>
      </c>
      <c r="F8" s="9">
        <f>E8^2</f>
        <v>2.8900000000000003E-4</v>
      </c>
      <c r="H8" s="8" t="s">
        <v>19</v>
      </c>
      <c r="I8" s="9">
        <f>F14-0.2*(E14^2)</f>
        <v>2.2719999999999945E-4</v>
      </c>
      <c r="K8" s="33" t="s">
        <v>23</v>
      </c>
      <c r="L8" s="33">
        <f>D24-($I$10+$I$9*E9)</f>
        <v>6.0651408450726474E-4</v>
      </c>
    </row>
    <row r="9" spans="1:12" x14ac:dyDescent="0.3">
      <c r="B9" s="18">
        <v>0.124</v>
      </c>
      <c r="C9" s="22">
        <v>0.105</v>
      </c>
      <c r="E9" s="23">
        <f t="shared" ref="E9:E12" si="0">(($B$15-C9)-($B$14-B9))/(1.7-0.7)</f>
        <v>1.9000000000000003E-2</v>
      </c>
      <c r="F9" s="9">
        <f t="shared" ref="F9:F12" si="1">E9^2</f>
        <v>3.610000000000001E-4</v>
      </c>
      <c r="H9" s="23" t="s">
        <v>20</v>
      </c>
      <c r="I9" s="32">
        <f>I7/I8</f>
        <v>9.4160211267606027</v>
      </c>
      <c r="K9" s="33" t="s">
        <v>24</v>
      </c>
      <c r="L9" s="33">
        <f>F24-($I$10+$I$9*E10)</f>
        <v>1.2342429577464786E-2</v>
      </c>
    </row>
    <row r="10" spans="1:12" ht="15" thickBot="1" x14ac:dyDescent="0.35">
      <c r="B10" s="18">
        <v>0.13100000000000001</v>
      </c>
      <c r="C10" s="22">
        <v>0.108</v>
      </c>
      <c r="E10" s="23">
        <f t="shared" si="0"/>
        <v>2.3000000000000007E-2</v>
      </c>
      <c r="F10" s="9">
        <f t="shared" si="1"/>
        <v>5.2900000000000028E-4</v>
      </c>
      <c r="H10" s="29" t="s">
        <v>21</v>
      </c>
      <c r="I10" s="30">
        <f>0.2*(B24+D24+F24+H24+J24-I9*E14)</f>
        <v>1.6689084507041273E-2</v>
      </c>
      <c r="K10" s="33" t="s">
        <v>25</v>
      </c>
      <c r="L10" s="33">
        <f>H24-($I$10+$I$9*E11)</f>
        <v>6.2783450704223531E-3</v>
      </c>
    </row>
    <row r="11" spans="1:12" ht="15" thickBot="1" x14ac:dyDescent="0.35">
      <c r="B11" s="18">
        <v>0.13800000000000001</v>
      </c>
      <c r="C11" s="22">
        <v>0.111</v>
      </c>
      <c r="E11" s="23">
        <f t="shared" si="0"/>
        <v>2.700000000000001E-2</v>
      </c>
      <c r="F11" s="9">
        <f t="shared" si="1"/>
        <v>7.2900000000000059E-4</v>
      </c>
      <c r="K11" s="33" t="s">
        <v>26</v>
      </c>
      <c r="L11" s="33">
        <f>J24-($I$10+$I$9*E12)</f>
        <v>-7.2658450704228827E-3</v>
      </c>
    </row>
    <row r="12" spans="1:12" ht="15" thickBot="1" x14ac:dyDescent="0.35">
      <c r="B12" s="19">
        <v>0.14899999999999999</v>
      </c>
      <c r="C12" s="20">
        <v>0.113</v>
      </c>
      <c r="E12" s="23">
        <f t="shared" si="0"/>
        <v>3.599999999999999E-2</v>
      </c>
      <c r="F12" s="13">
        <f t="shared" si="1"/>
        <v>1.2959999999999994E-3</v>
      </c>
      <c r="H12" s="17" t="s">
        <v>28</v>
      </c>
      <c r="I12" s="21">
        <f>F14-0.2*E14*E14</f>
        <v>2.2719999999999945E-4</v>
      </c>
    </row>
    <row r="13" spans="1:12" ht="15" thickBot="1" x14ac:dyDescent="0.35">
      <c r="E13" s="14" t="s">
        <v>5</v>
      </c>
      <c r="F13" s="14" t="s">
        <v>6</v>
      </c>
      <c r="H13" s="35" t="s">
        <v>29</v>
      </c>
      <c r="I13" s="36">
        <f>SQRT((L7*L7+L8*L8+L9*L9+L10*L10+L11*L11)/(I12*(5-2)))</f>
        <v>0.75447577164018986</v>
      </c>
    </row>
    <row r="14" spans="1:12" ht="15" thickBot="1" x14ac:dyDescent="0.35">
      <c r="A14" s="17" t="s">
        <v>14</v>
      </c>
      <c r="B14" s="30">
        <v>9.4E-2</v>
      </c>
      <c r="E14" s="10">
        <f>SUM(E8:E12)</f>
        <v>0.12200000000000001</v>
      </c>
      <c r="F14" s="11">
        <f>SUM(F8:F12)</f>
        <v>3.2040000000000003E-3</v>
      </c>
      <c r="H14" s="17" t="s">
        <v>30</v>
      </c>
      <c r="I14" s="21">
        <f>2*I13</f>
        <v>1.5089515432803797</v>
      </c>
    </row>
    <row r="15" spans="1:12" ht="15" thickBot="1" x14ac:dyDescent="0.35">
      <c r="A15" s="29" t="s">
        <v>15</v>
      </c>
      <c r="B15" s="30">
        <v>9.4E-2</v>
      </c>
      <c r="H15" s="34" t="s">
        <v>31</v>
      </c>
      <c r="I15" s="37">
        <f>I14/I9</f>
        <v>0.16025362761685996</v>
      </c>
    </row>
    <row r="16" spans="1:12" ht="15" thickBot="1" x14ac:dyDescent="0.35"/>
    <row r="17" spans="1:11" x14ac:dyDescent="0.3">
      <c r="B17" s="17" t="s">
        <v>11</v>
      </c>
      <c r="C17" s="12"/>
      <c r="D17" s="17" t="s">
        <v>11</v>
      </c>
      <c r="E17" s="12"/>
      <c r="F17" s="17" t="s">
        <v>11</v>
      </c>
      <c r="G17" s="12"/>
      <c r="H17" s="17" t="s">
        <v>11</v>
      </c>
      <c r="I17" s="12"/>
      <c r="J17" s="17" t="s">
        <v>11</v>
      </c>
      <c r="K17" s="12"/>
    </row>
    <row r="18" spans="1:11" x14ac:dyDescent="0.3">
      <c r="A18" s="41" t="s">
        <v>7</v>
      </c>
      <c r="B18" s="18">
        <v>0.16</v>
      </c>
      <c r="C18" s="15">
        <f>(B18-$B$24)^2</f>
        <v>2.3039999999999986E-5</v>
      </c>
      <c r="D18" s="18">
        <v>0.19600000000000001</v>
      </c>
      <c r="E18" s="15">
        <f>(D18-$D$24)^2</f>
        <v>4.000000000000229E-8</v>
      </c>
      <c r="F18" s="18">
        <v>0.23899999999999999</v>
      </c>
      <c r="G18" s="15">
        <f>(F18-$F$24)^2</f>
        <v>4.3559999999999929E-5</v>
      </c>
      <c r="H18" s="18">
        <v>0.27800000000000002</v>
      </c>
      <c r="I18" s="15">
        <f>(H18-$H$24)^2</f>
        <v>6.4000000000003665E-7</v>
      </c>
      <c r="J18" s="18">
        <v>0.34300000000000003</v>
      </c>
      <c r="K18" s="15">
        <f>(J18-$J$24)^2</f>
        <v>2.9159999999999572E-5</v>
      </c>
    </row>
    <row r="19" spans="1:11" x14ac:dyDescent="0.3">
      <c r="A19" s="41"/>
      <c r="B19" s="18">
        <v>0.16200000000000001</v>
      </c>
      <c r="C19" s="15">
        <f>(B19-$B$24)^2</f>
        <v>7.8399999999999825E-6</v>
      </c>
      <c r="D19" s="18">
        <v>0.20200000000000001</v>
      </c>
      <c r="E19" s="15">
        <f t="shared" ref="E19:E22" si="2">(D19-$D$24)^2</f>
        <v>3.3639999999999996E-5</v>
      </c>
      <c r="F19" s="18">
        <v>0.24399999999999999</v>
      </c>
      <c r="G19" s="15">
        <f t="shared" ref="G19:G22" si="3">(F19-$F$24)^2</f>
        <v>2.5599999999999691E-6</v>
      </c>
      <c r="H19" s="18">
        <v>0.27400000000000002</v>
      </c>
      <c r="I19" s="15">
        <f t="shared" ref="I19:I22" si="4">(H19-$H$24)^2</f>
        <v>1.0239999999999877E-5</v>
      </c>
      <c r="J19" s="18">
        <v>0.34599999999999997</v>
      </c>
      <c r="K19" s="15">
        <f t="shared" ref="K19:K22" si="5">(J19-$J$24)^2</f>
        <v>5.7600000000000634E-6</v>
      </c>
    </row>
    <row r="20" spans="1:11" x14ac:dyDescent="0.3">
      <c r="A20" s="41"/>
      <c r="B20" s="18">
        <v>0.16900000000000001</v>
      </c>
      <c r="C20" s="15">
        <f t="shared" ref="C20:C22" si="6">(B20-$B$24)^2</f>
        <v>1.7640000000000078E-5</v>
      </c>
      <c r="D20" s="18">
        <v>0.19500000000000001</v>
      </c>
      <c r="E20" s="15">
        <f t="shared" si="2"/>
        <v>1.4400000000000159E-6</v>
      </c>
      <c r="F20" s="18">
        <v>0.249</v>
      </c>
      <c r="G20" s="15">
        <f t="shared" si="3"/>
        <v>1.1560000000000096E-5</v>
      </c>
      <c r="H20" s="18">
        <v>0.27</v>
      </c>
      <c r="I20" s="15">
        <f t="shared" si="4"/>
        <v>5.1839999999999775E-5</v>
      </c>
      <c r="J20" s="18">
        <v>0.35</v>
      </c>
      <c r="K20" s="15">
        <f t="shared" si="5"/>
        <v>2.5599999999999691E-6</v>
      </c>
    </row>
    <row r="21" spans="1:11" x14ac:dyDescent="0.3">
      <c r="A21" s="41"/>
      <c r="B21" s="18">
        <v>0.16800000000000001</v>
      </c>
      <c r="C21" s="15">
        <f t="shared" si="6"/>
        <v>1.0240000000000054E-5</v>
      </c>
      <c r="D21" s="18">
        <v>0.19500000000000001</v>
      </c>
      <c r="E21" s="15">
        <f t="shared" si="2"/>
        <v>1.4400000000000159E-6</v>
      </c>
      <c r="F21" s="18">
        <v>0.253</v>
      </c>
      <c r="G21" s="15">
        <f t="shared" si="3"/>
        <v>5.4760000000000262E-5</v>
      </c>
      <c r="H21" s="18">
        <v>0.28399999999999997</v>
      </c>
      <c r="I21" s="15">
        <f t="shared" si="4"/>
        <v>4.6239999999999632E-5</v>
      </c>
      <c r="J21" s="18">
        <v>0.35199999999999998</v>
      </c>
      <c r="K21" s="15">
        <f t="shared" si="5"/>
        <v>1.2959999999999944E-5</v>
      </c>
    </row>
    <row r="22" spans="1:11" ht="15" thickBot="1" x14ac:dyDescent="0.35">
      <c r="A22" s="41"/>
      <c r="B22" s="24">
        <v>0.16500000000000001</v>
      </c>
      <c r="C22" s="25">
        <f t="shared" si="6"/>
        <v>4.000000000000229E-8</v>
      </c>
      <c r="D22" s="24">
        <v>0.193</v>
      </c>
      <c r="E22" s="25">
        <f t="shared" si="2"/>
        <v>1.0240000000000054E-5</v>
      </c>
      <c r="F22" s="24">
        <v>0.24299999999999999</v>
      </c>
      <c r="G22" s="25">
        <f t="shared" si="3"/>
        <v>6.7599999999999539E-6</v>
      </c>
      <c r="H22" s="24">
        <v>0.28000000000000003</v>
      </c>
      <c r="I22" s="25">
        <f t="shared" si="4"/>
        <v>7.8400000000001384E-6</v>
      </c>
      <c r="J22" s="24">
        <v>0.35099999999999998</v>
      </c>
      <c r="K22" s="25">
        <f t="shared" si="5"/>
        <v>6.7599999999999539E-6</v>
      </c>
    </row>
    <row r="23" spans="1:11" x14ac:dyDescent="0.3">
      <c r="A23" s="41"/>
      <c r="B23" s="26" t="s">
        <v>12</v>
      </c>
      <c r="C23" s="27" t="s">
        <v>13</v>
      </c>
      <c r="D23" s="26" t="s">
        <v>12</v>
      </c>
      <c r="E23" s="27" t="s">
        <v>13</v>
      </c>
      <c r="F23" s="26" t="s">
        <v>12</v>
      </c>
      <c r="G23" s="27" t="s">
        <v>13</v>
      </c>
      <c r="H23" s="26" t="s">
        <v>12</v>
      </c>
      <c r="I23" s="27" t="s">
        <v>13</v>
      </c>
      <c r="J23" s="26" t="s">
        <v>12</v>
      </c>
      <c r="K23" s="27" t="s">
        <v>13</v>
      </c>
    </row>
    <row r="24" spans="1:11" ht="15" thickBot="1" x14ac:dyDescent="0.35">
      <c r="A24" s="41"/>
      <c r="B24" s="19">
        <f>AVERAGE(B18:B22)</f>
        <v>0.1648</v>
      </c>
      <c r="C24" s="20">
        <f>SQRT(SUM(C18:C22)/4) * 2.78 /SQRT(5)</f>
        <v>4.7667070394560671E-3</v>
      </c>
      <c r="D24" s="19">
        <f t="shared" ref="D24:J24" si="7">AVERAGE(D18:D22)</f>
        <v>0.19620000000000001</v>
      </c>
      <c r="E24" s="20">
        <f>SQRT(SUM(E18:E22)/4) * 2.78 /SQRT(5)</f>
        <v>4.2525822743363856E-3</v>
      </c>
      <c r="F24" s="19">
        <f t="shared" si="7"/>
        <v>0.24559999999999998</v>
      </c>
      <c r="G24" s="20">
        <f>SQRT(SUM(G18:G22)/4) * 2.78 /SQRT(5)</f>
        <v>6.7868449223479439E-3</v>
      </c>
      <c r="H24" s="19">
        <f t="shared" si="7"/>
        <v>0.2772</v>
      </c>
      <c r="I24" s="20">
        <f>SQRT(SUM(I18:I22)/4) * 2.78 /SQRT(5)</f>
        <v>6.7181735613185654E-3</v>
      </c>
      <c r="J24" s="19">
        <f t="shared" si="7"/>
        <v>0.34839999999999999</v>
      </c>
      <c r="K24" s="20">
        <f>SQRT(SUM(K18:K22)/4) * 2.78 /SQRT(5)</f>
        <v>4.7014065980299771E-3</v>
      </c>
    </row>
    <row r="25" spans="1:11" ht="15" thickBot="1" x14ac:dyDescent="0.35">
      <c r="B25" s="1"/>
      <c r="C25" s="2"/>
      <c r="D25" s="1"/>
      <c r="E25" s="2"/>
      <c r="F25" s="1"/>
      <c r="G25" s="2"/>
      <c r="H25" s="1"/>
      <c r="I25" s="2"/>
      <c r="J25" s="1"/>
      <c r="K25" s="2"/>
    </row>
    <row r="26" spans="1:11" x14ac:dyDescent="0.3">
      <c r="B26" s="17" t="s">
        <v>11</v>
      </c>
      <c r="C26" s="16"/>
      <c r="D26" s="17" t="s">
        <v>11</v>
      </c>
      <c r="E26" s="16"/>
      <c r="F26" s="17" t="s">
        <v>11</v>
      </c>
      <c r="G26" s="16"/>
      <c r="H26" s="17" t="s">
        <v>11</v>
      </c>
      <c r="I26" s="16"/>
      <c r="J26" s="17" t="s">
        <v>11</v>
      </c>
      <c r="K26" s="16"/>
    </row>
    <row r="27" spans="1:11" x14ac:dyDescent="0.3">
      <c r="A27" s="41" t="s">
        <v>8</v>
      </c>
      <c r="B27" s="18">
        <v>0.17199999999999999</v>
      </c>
      <c r="C27" s="15">
        <f>(B27-$B$24)^2</f>
        <v>5.1839999999999775E-5</v>
      </c>
      <c r="D27" s="18">
        <v>0.20399999999999999</v>
      </c>
      <c r="E27" s="15">
        <f>(D27-$D$33)^2</f>
        <v>4.8400000000000333E-6</v>
      </c>
      <c r="F27" s="18">
        <v>0.252</v>
      </c>
      <c r="G27" s="15">
        <f>(F27-$F$33)^2</f>
        <v>1.6000000000000916E-7</v>
      </c>
      <c r="H27" s="18">
        <v>0.3</v>
      </c>
      <c r="I27" s="15">
        <f>(H27-$H$33)^2</f>
        <v>9.0000000000000155E-6</v>
      </c>
      <c r="J27" s="18">
        <v>0.36099999999999999</v>
      </c>
      <c r="K27" s="15">
        <f>(J27-$J$33)^2</f>
        <v>4.0000000000013395E-8</v>
      </c>
    </row>
    <row r="28" spans="1:11" x14ac:dyDescent="0.3">
      <c r="A28" s="41"/>
      <c r="B28" s="18">
        <v>0.17499999999999999</v>
      </c>
      <c r="C28" s="15">
        <f t="shared" ref="C28:C31" si="8">(B28-$B$24)^2</f>
        <v>1.0403999999999973E-4</v>
      </c>
      <c r="D28" s="18">
        <v>0.20300000000000001</v>
      </c>
      <c r="E28" s="15">
        <f t="shared" ref="E28:E31" si="9">(D28-$D$33)^2</f>
        <v>1.0239999999999877E-5</v>
      </c>
      <c r="F28" s="18">
        <v>0.251</v>
      </c>
      <c r="G28" s="15">
        <f t="shared" ref="G28:G31" si="10">(F28-$F$33)^2</f>
        <v>1.9600000000000346E-6</v>
      </c>
      <c r="H28" s="18">
        <v>0.28899999999999998</v>
      </c>
      <c r="I28" s="15">
        <f t="shared" ref="I28:I31" si="11">(H28-$H$33)^2</f>
        <v>6.4000000000000119E-5</v>
      </c>
      <c r="J28" s="18">
        <v>0.36599999999999999</v>
      </c>
      <c r="K28" s="15">
        <f t="shared" ref="K28:K31" si="12">(J28-$J$33)^2</f>
        <v>2.3039999999999722E-5</v>
      </c>
    </row>
    <row r="29" spans="1:11" x14ac:dyDescent="0.3">
      <c r="A29" s="41"/>
      <c r="B29" s="18">
        <v>0.17699999999999999</v>
      </c>
      <c r="C29" s="15">
        <f t="shared" si="8"/>
        <v>1.4883999999999972E-4</v>
      </c>
      <c r="D29" s="18">
        <v>0.20699999999999999</v>
      </c>
      <c r="E29" s="15">
        <f t="shared" si="9"/>
        <v>6.3999999999999228E-7</v>
      </c>
      <c r="F29" s="18">
        <v>0.253</v>
      </c>
      <c r="G29" s="15">
        <f t="shared" si="10"/>
        <v>3.5999999999998734E-7</v>
      </c>
      <c r="H29" s="18">
        <v>0.29099999999999998</v>
      </c>
      <c r="I29" s="15">
        <f t="shared" si="11"/>
        <v>3.6000000000000062E-5</v>
      </c>
      <c r="J29" s="18">
        <v>0.35799999999999998</v>
      </c>
      <c r="K29" s="15">
        <f t="shared" si="12"/>
        <v>1.0240000000000231E-5</v>
      </c>
    </row>
    <row r="30" spans="1:11" x14ac:dyDescent="0.3">
      <c r="A30" s="41"/>
      <c r="B30" s="18">
        <v>0.17100000000000001</v>
      </c>
      <c r="C30" s="15">
        <f t="shared" si="8"/>
        <v>3.844000000000014E-5</v>
      </c>
      <c r="D30" s="18">
        <v>0.21099999999999999</v>
      </c>
      <c r="E30" s="15">
        <f t="shared" si="9"/>
        <v>2.3039999999999986E-5</v>
      </c>
      <c r="F30" s="18">
        <v>0.251</v>
      </c>
      <c r="G30" s="15">
        <f t="shared" si="10"/>
        <v>1.9600000000000346E-6</v>
      </c>
      <c r="H30" s="18">
        <v>0.3</v>
      </c>
      <c r="I30" s="15">
        <f t="shared" si="11"/>
        <v>9.0000000000000155E-6</v>
      </c>
      <c r="J30" s="18">
        <v>0.35899999999999999</v>
      </c>
      <c r="K30" s="15">
        <f t="shared" si="12"/>
        <v>4.8400000000001553E-6</v>
      </c>
    </row>
    <row r="31" spans="1:11" ht="15" thickBot="1" x14ac:dyDescent="0.35">
      <c r="A31" s="41"/>
      <c r="B31" s="24">
        <v>0.17299999999999999</v>
      </c>
      <c r="C31" s="25">
        <f t="shared" si="8"/>
        <v>6.7239999999999756E-5</v>
      </c>
      <c r="D31" s="24">
        <v>0.20599999999999999</v>
      </c>
      <c r="E31" s="25">
        <f t="shared" si="9"/>
        <v>4.000000000000229E-8</v>
      </c>
      <c r="F31" s="24">
        <v>0.255</v>
      </c>
      <c r="G31" s="25">
        <f t="shared" si="10"/>
        <v>6.7599999999999539E-6</v>
      </c>
      <c r="H31" s="24">
        <v>0.30499999999999999</v>
      </c>
      <c r="I31" s="25">
        <f t="shared" si="11"/>
        <v>6.4000000000000119E-5</v>
      </c>
      <c r="J31" s="24">
        <v>0.36199999999999999</v>
      </c>
      <c r="K31" s="25">
        <f t="shared" si="12"/>
        <v>6.3999999999994781E-7</v>
      </c>
    </row>
    <row r="32" spans="1:11" x14ac:dyDescent="0.3">
      <c r="A32" s="41"/>
      <c r="B32" s="26" t="s">
        <v>12</v>
      </c>
      <c r="C32" s="27" t="s">
        <v>13</v>
      </c>
      <c r="D32" s="26" t="s">
        <v>12</v>
      </c>
      <c r="E32" s="27" t="s">
        <v>13</v>
      </c>
      <c r="F32" s="26" t="s">
        <v>12</v>
      </c>
      <c r="G32" s="27" t="s">
        <v>13</v>
      </c>
      <c r="H32" s="26" t="s">
        <v>12</v>
      </c>
      <c r="I32" s="27" t="s">
        <v>13</v>
      </c>
      <c r="J32" s="26" t="s">
        <v>12</v>
      </c>
      <c r="K32" s="27" t="s">
        <v>13</v>
      </c>
    </row>
    <row r="33" spans="1:11" ht="15" thickBot="1" x14ac:dyDescent="0.35">
      <c r="A33" s="41"/>
      <c r="B33" s="19">
        <f>AVERAGE(B27:B31)</f>
        <v>0.17360000000000003</v>
      </c>
      <c r="C33" s="20">
        <f>SQRT(SUM(C27:C31)/4) * 2.78 /SQRT(5)</f>
        <v>1.2593123838031597E-2</v>
      </c>
      <c r="D33" s="19">
        <f t="shared" ref="D33:J33" si="13">AVERAGE(D27:D31)</f>
        <v>0.20619999999999999</v>
      </c>
      <c r="E33" s="20">
        <f>SQRT(SUM(E27:E31)/4) * 2.78 /SQRT(5)</f>
        <v>3.872091941057179E-3</v>
      </c>
      <c r="F33" s="19">
        <f t="shared" si="13"/>
        <v>0.25240000000000001</v>
      </c>
      <c r="G33" s="20">
        <f>SQRT(SUM(G27:G31)/4) * 2.78 /SQRT(5)</f>
        <v>2.0803615070463131E-3</v>
      </c>
      <c r="H33" s="19">
        <f t="shared" si="13"/>
        <v>0.29699999999999999</v>
      </c>
      <c r="I33" s="20">
        <f>SQRT(SUM(I27:I31)/4) * 2.78 /SQRT(5)</f>
        <v>8.3862053397230924E-3</v>
      </c>
      <c r="J33" s="19">
        <f t="shared" si="13"/>
        <v>0.36120000000000002</v>
      </c>
      <c r="K33" s="20">
        <f>SQRT(SUM(K27:K31)/4) * 2.78 /SQRT(5)</f>
        <v>3.8720919410571886E-3</v>
      </c>
    </row>
    <row r="37" spans="1:11" ht="13.2" customHeight="1" x14ac:dyDescent="0.3"/>
    <row r="38" spans="1:11" ht="27.6" customHeight="1" x14ac:dyDescent="0.3">
      <c r="C38" s="5" t="s">
        <v>16</v>
      </c>
      <c r="D38" s="31" t="s">
        <v>17</v>
      </c>
    </row>
    <row r="39" spans="1:11" x14ac:dyDescent="0.3">
      <c r="C39" s="5">
        <f>E8</f>
        <v>1.7000000000000001E-2</v>
      </c>
      <c r="D39" s="4">
        <f>B24</f>
        <v>0.1648</v>
      </c>
      <c r="F39" s="3"/>
    </row>
    <row r="40" spans="1:11" x14ac:dyDescent="0.3">
      <c r="C40" s="5">
        <f t="shared" ref="C40:C43" si="14">E9</f>
        <v>1.9000000000000003E-2</v>
      </c>
      <c r="D40" s="4">
        <f>D24</f>
        <v>0.19620000000000001</v>
      </c>
      <c r="F40" s="3"/>
    </row>
    <row r="41" spans="1:11" x14ac:dyDescent="0.3">
      <c r="C41" s="5">
        <f t="shared" si="14"/>
        <v>2.3000000000000007E-2</v>
      </c>
      <c r="D41" s="4">
        <f>F24</f>
        <v>0.24559999999999998</v>
      </c>
      <c r="F41" s="3"/>
    </row>
    <row r="42" spans="1:11" x14ac:dyDescent="0.3">
      <c r="C42" s="5">
        <f t="shared" si="14"/>
        <v>2.700000000000001E-2</v>
      </c>
      <c r="D42" s="4">
        <f>H24</f>
        <v>0.2772</v>
      </c>
      <c r="F42" s="3"/>
    </row>
    <row r="43" spans="1:11" x14ac:dyDescent="0.3">
      <c r="C43" s="5">
        <f t="shared" si="14"/>
        <v>3.599999999999999E-2</v>
      </c>
      <c r="D43" s="4">
        <f>J24</f>
        <v>0.34839999999999999</v>
      </c>
      <c r="F43" s="3"/>
    </row>
    <row r="54" spans="3:4" ht="28.8" x14ac:dyDescent="0.3">
      <c r="C54" s="5" t="s">
        <v>16</v>
      </c>
      <c r="D54" s="31" t="s">
        <v>32</v>
      </c>
    </row>
    <row r="55" spans="3:4" x14ac:dyDescent="0.3">
      <c r="C55" s="5">
        <f>C39</f>
        <v>1.7000000000000001E-2</v>
      </c>
      <c r="D55" s="4">
        <f>B33</f>
        <v>0.17360000000000003</v>
      </c>
    </row>
    <row r="56" spans="3:4" x14ac:dyDescent="0.3">
      <c r="C56" s="5">
        <f t="shared" ref="C56:C59" si="15">C40</f>
        <v>1.9000000000000003E-2</v>
      </c>
      <c r="D56" s="4">
        <f>D33</f>
        <v>0.20619999999999999</v>
      </c>
    </row>
    <row r="57" spans="3:4" x14ac:dyDescent="0.3">
      <c r="C57" s="5">
        <f t="shared" si="15"/>
        <v>2.3000000000000007E-2</v>
      </c>
      <c r="D57" s="4">
        <f>F33</f>
        <v>0.25240000000000001</v>
      </c>
    </row>
    <row r="58" spans="3:4" x14ac:dyDescent="0.3">
      <c r="C58" s="5">
        <f t="shared" si="15"/>
        <v>2.700000000000001E-2</v>
      </c>
      <c r="D58" s="38">
        <f>H33</f>
        <v>0.29699999999999999</v>
      </c>
    </row>
    <row r="59" spans="3:4" x14ac:dyDescent="0.3">
      <c r="C59" s="5">
        <f t="shared" si="15"/>
        <v>3.599999999999999E-2</v>
      </c>
      <c r="D59" s="4">
        <f>J33</f>
        <v>0.36120000000000002</v>
      </c>
    </row>
  </sheetData>
  <mergeCells count="6">
    <mergeCell ref="D1:K2"/>
    <mergeCell ref="A18:A24"/>
    <mergeCell ref="A27:A33"/>
    <mergeCell ref="B4:C6"/>
    <mergeCell ref="E4:E6"/>
    <mergeCell ref="K5:L6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Маликов Глеб Игоревич</cp:lastModifiedBy>
  <dcterms:created xsi:type="dcterms:W3CDTF">2021-09-30T08:52:54Z</dcterms:created>
  <dcterms:modified xsi:type="dcterms:W3CDTF">2023-10-29T14:33:35Z</dcterms:modified>
</cp:coreProperties>
</file>